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6\Indicadores 2016\FONABE\Indicadores\"/>
    </mc:Choice>
  </mc:AlternateContent>
  <bookViews>
    <workbookView xWindow="0" yWindow="0" windowWidth="15600" windowHeight="9240" firstSheet="1" activeTab="6"/>
  </bookViews>
  <sheets>
    <sheet name="I Trimestre" sheetId="2" r:id="rId1"/>
    <sheet name="II Trimestre" sheetId="1" r:id="rId2"/>
    <sheet name="III Trimestre" sheetId="3" r:id="rId3"/>
    <sheet name="IV Trimestre" sheetId="4" r:id="rId4"/>
    <sheet name="I Semestre" sheetId="5" r:id="rId5"/>
    <sheet name="III T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C63" i="7" l="1"/>
  <c r="D63" i="7"/>
  <c r="B63" i="7"/>
  <c r="C63" i="6"/>
  <c r="D63" i="6"/>
  <c r="B63" i="6"/>
  <c r="C63" i="5"/>
  <c r="D63" i="5"/>
  <c r="B63" i="5"/>
  <c r="C63" i="4"/>
  <c r="D63" i="4"/>
  <c r="B63" i="4"/>
  <c r="C63" i="3"/>
  <c r="D63" i="3"/>
  <c r="B63" i="3"/>
  <c r="C63" i="1"/>
  <c r="D63" i="1"/>
  <c r="B63" i="1"/>
  <c r="C63" i="2"/>
  <c r="D63" i="2"/>
  <c r="B63" i="2"/>
  <c r="G18" i="7"/>
  <c r="G20" i="7" s="1"/>
  <c r="G20" i="1"/>
  <c r="B18" i="1"/>
  <c r="D10" i="7" l="1"/>
  <c r="E10" i="7"/>
  <c r="F10" i="7"/>
  <c r="C10" i="7"/>
  <c r="D16" i="7"/>
  <c r="E16" i="7"/>
  <c r="F16" i="7"/>
  <c r="C16" i="7"/>
  <c r="F41" i="4" l="1"/>
  <c r="F40" i="4"/>
  <c r="B16" i="4"/>
  <c r="B10" i="4"/>
  <c r="F41" i="3"/>
  <c r="F40" i="3"/>
  <c r="B16" i="3"/>
  <c r="B10" i="3"/>
  <c r="F41" i="1"/>
  <c r="F40" i="1"/>
  <c r="B16" i="1"/>
  <c r="B10" i="1"/>
  <c r="F41" i="2" l="1"/>
  <c r="F40" i="2"/>
  <c r="B16" i="2" l="1"/>
  <c r="B10" i="2" l="1"/>
  <c r="B13" i="3" l="1"/>
  <c r="C32" i="7"/>
  <c r="D32" i="7"/>
  <c r="E32" i="7"/>
  <c r="F32" i="7"/>
  <c r="F19" i="7"/>
  <c r="E19" i="7"/>
  <c r="D19" i="7"/>
  <c r="C19" i="7"/>
  <c r="B16" i="7"/>
  <c r="E11" i="7"/>
  <c r="F11" i="7"/>
  <c r="D11" i="7"/>
  <c r="B10" i="7"/>
  <c r="E17" i="5" l="1"/>
  <c r="C17" i="5"/>
  <c r="C62" i="2"/>
  <c r="D62" i="2"/>
  <c r="E62" i="2"/>
  <c r="F62" i="2"/>
  <c r="C61" i="2"/>
  <c r="E61" i="2"/>
  <c r="B29" i="7" l="1"/>
  <c r="D18" i="7" l="1"/>
  <c r="E18" i="7"/>
  <c r="F18" i="7"/>
  <c r="E17" i="7"/>
  <c r="D13" i="7"/>
  <c r="E13" i="7"/>
  <c r="F13" i="7"/>
  <c r="D12" i="7"/>
  <c r="D56" i="7" s="1"/>
  <c r="E12" i="7"/>
  <c r="E56" i="7" s="1"/>
  <c r="F12" i="7"/>
  <c r="F56" i="7" s="1"/>
  <c r="D49" i="7" l="1"/>
  <c r="D41" i="7"/>
  <c r="D62" i="7"/>
  <c r="D33" i="7"/>
  <c r="D65" i="7"/>
  <c r="D50" i="7"/>
  <c r="F49" i="7"/>
  <c r="F41" i="7"/>
  <c r="E45" i="7"/>
  <c r="E33" i="7"/>
  <c r="E65" i="7"/>
  <c r="E50" i="7"/>
  <c r="E62" i="7"/>
  <c r="E49" i="7"/>
  <c r="E41" i="7"/>
  <c r="F62" i="7"/>
  <c r="F33" i="7"/>
  <c r="F65" i="7"/>
  <c r="F50" i="7"/>
  <c r="F35" i="7" l="1"/>
  <c r="F57" i="7"/>
  <c r="E35" i="7"/>
  <c r="E57" i="7"/>
  <c r="D35" i="7"/>
  <c r="D57" i="7"/>
  <c r="F51" i="7"/>
  <c r="E51" i="7"/>
  <c r="D51" i="7"/>
  <c r="F40" i="7" l="1"/>
  <c r="F44" i="7"/>
  <c r="D19" i="6"/>
  <c r="E19" i="6"/>
  <c r="F19" i="6"/>
  <c r="C19" i="6"/>
  <c r="C65" i="4"/>
  <c r="D65" i="4"/>
  <c r="E65" i="4"/>
  <c r="F65" i="4"/>
  <c r="C64" i="4"/>
  <c r="D64" i="4"/>
  <c r="E64" i="4"/>
  <c r="F64" i="4"/>
  <c r="C62" i="4"/>
  <c r="D62" i="4"/>
  <c r="E62" i="4"/>
  <c r="F62" i="4"/>
  <c r="C61" i="4"/>
  <c r="D61" i="4"/>
  <c r="E61" i="4"/>
  <c r="F61" i="4"/>
  <c r="B29" i="4"/>
  <c r="B29" i="6" l="1"/>
  <c r="F18" i="6" l="1"/>
  <c r="F16" i="6"/>
  <c r="F32" i="6" s="1"/>
  <c r="F16" i="5"/>
  <c r="F32" i="5" s="1"/>
  <c r="F10" i="5"/>
  <c r="F12" i="6"/>
  <c r="F11" i="6"/>
  <c r="F40" i="6" s="1"/>
  <c r="F10" i="6"/>
  <c r="F50" i="6" l="1"/>
  <c r="F33" i="6"/>
  <c r="F35" i="6" s="1"/>
  <c r="F62" i="6"/>
  <c r="F65" i="6"/>
  <c r="F41" i="6"/>
  <c r="F44" i="6"/>
  <c r="F34" i="6"/>
  <c r="B29" i="5"/>
  <c r="D19" i="5" l="1"/>
  <c r="E19" i="5"/>
  <c r="F19" i="5"/>
  <c r="C19" i="5"/>
  <c r="B29" i="3"/>
  <c r="B29" i="2"/>
  <c r="B29" i="1"/>
  <c r="B19" i="3" l="1"/>
  <c r="B17" i="3"/>
  <c r="F18" i="5" l="1"/>
  <c r="F33" i="5" s="1"/>
  <c r="F12" i="5"/>
  <c r="F41" i="5" s="1"/>
  <c r="F11" i="5"/>
  <c r="F40" i="5" s="1"/>
  <c r="B13" i="1" l="1"/>
  <c r="B12" i="1"/>
  <c r="B13" i="2" l="1"/>
  <c r="C56" i="2" l="1"/>
  <c r="F20" i="2" l="1"/>
  <c r="F53" i="2" s="1"/>
  <c r="F32" i="2"/>
  <c r="F34" i="2" s="1"/>
  <c r="F33" i="2"/>
  <c r="F35" i="2" s="1"/>
  <c r="F44" i="2"/>
  <c r="F45" i="2"/>
  <c r="F49" i="2"/>
  <c r="F50" i="2"/>
  <c r="F56" i="2"/>
  <c r="F64" i="2"/>
  <c r="F65" i="2"/>
  <c r="D17" i="6" l="1"/>
  <c r="D61" i="2"/>
  <c r="D17" i="5"/>
  <c r="F46" i="2"/>
  <c r="F61" i="2"/>
  <c r="F17" i="5"/>
  <c r="F51" i="2"/>
  <c r="D17" i="7"/>
  <c r="D45" i="7" s="1"/>
  <c r="D45" i="2"/>
  <c r="D64" i="2"/>
  <c r="F17" i="7"/>
  <c r="F17" i="6"/>
  <c r="F58" i="2"/>
  <c r="F57" i="2"/>
  <c r="F63" i="2" l="1"/>
  <c r="F45" i="7"/>
  <c r="F46" i="7" s="1"/>
  <c r="F64" i="7"/>
  <c r="F61" i="7"/>
  <c r="F61" i="6"/>
  <c r="F45" i="6"/>
  <c r="F46" i="6" s="1"/>
  <c r="F64" i="6"/>
  <c r="C20" i="1"/>
  <c r="D20" i="1"/>
  <c r="E20" i="1"/>
  <c r="B11" i="4"/>
  <c r="F63" i="6" l="1"/>
  <c r="F63" i="7"/>
  <c r="E64" i="3"/>
  <c r="F64" i="3"/>
  <c r="F65" i="3" l="1"/>
  <c r="E65" i="3"/>
  <c r="D65" i="3"/>
  <c r="C65" i="3"/>
  <c r="F65" i="1"/>
  <c r="E65" i="1"/>
  <c r="D65" i="2"/>
  <c r="D64" i="3"/>
  <c r="C64" i="3"/>
  <c r="C65" i="2" l="1"/>
  <c r="F64" i="1"/>
  <c r="E64" i="1"/>
  <c r="D65" i="1"/>
  <c r="C65" i="1"/>
  <c r="E65" i="2"/>
  <c r="C12" i="7" l="1"/>
  <c r="D64" i="1"/>
  <c r="C64" i="1"/>
  <c r="C56" i="7" l="1"/>
  <c r="B12" i="7"/>
  <c r="C41" i="7"/>
  <c r="C64" i="2" l="1"/>
  <c r="E64" i="2" l="1"/>
  <c r="C18" i="7" l="1"/>
  <c r="B18" i="7" s="1"/>
  <c r="D16" i="6"/>
  <c r="D32" i="6" s="1"/>
  <c r="E16" i="6"/>
  <c r="E32" i="6" s="1"/>
  <c r="D18" i="6"/>
  <c r="E18" i="6"/>
  <c r="C18" i="6"/>
  <c r="C16" i="6"/>
  <c r="C32" i="6" s="1"/>
  <c r="E13" i="6"/>
  <c r="F13" i="6"/>
  <c r="F49" i="6" s="1"/>
  <c r="F51" i="6" s="1"/>
  <c r="D12" i="6"/>
  <c r="E12" i="6"/>
  <c r="E11" i="6"/>
  <c r="E40" i="6" s="1"/>
  <c r="D10" i="6"/>
  <c r="E10" i="6"/>
  <c r="C10" i="6"/>
  <c r="D10" i="5"/>
  <c r="E10" i="5"/>
  <c r="C10" i="5"/>
  <c r="E40" i="4"/>
  <c r="D41" i="4"/>
  <c r="E41" i="4"/>
  <c r="E40" i="3"/>
  <c r="D41" i="3"/>
  <c r="E41" i="3"/>
  <c r="E40" i="1"/>
  <c r="D41" i="1"/>
  <c r="E41" i="1"/>
  <c r="E40" i="2"/>
  <c r="D41" i="2"/>
  <c r="E41" i="2"/>
  <c r="D18" i="5"/>
  <c r="D33" i="5" s="1"/>
  <c r="E18" i="5"/>
  <c r="E33" i="5" s="1"/>
  <c r="C18" i="5"/>
  <c r="C33" i="5" s="1"/>
  <c r="D16" i="5"/>
  <c r="D32" i="5" s="1"/>
  <c r="E16" i="5"/>
  <c r="E32" i="5" s="1"/>
  <c r="C16" i="5"/>
  <c r="C32" i="5" s="1"/>
  <c r="D12" i="5"/>
  <c r="D41" i="5" s="1"/>
  <c r="E12" i="5"/>
  <c r="E41" i="5" s="1"/>
  <c r="E11" i="5"/>
  <c r="E40" i="5" s="1"/>
  <c r="E13" i="5"/>
  <c r="F13" i="5"/>
  <c r="C13" i="5"/>
  <c r="B12" i="4"/>
  <c r="D53" i="1"/>
  <c r="E53" i="1"/>
  <c r="F20" i="1"/>
  <c r="D20" i="3"/>
  <c r="D53" i="3" s="1"/>
  <c r="E20" i="3"/>
  <c r="E53" i="3" s="1"/>
  <c r="F20" i="3"/>
  <c r="F53" i="3" s="1"/>
  <c r="C20" i="3"/>
  <c r="B18" i="3"/>
  <c r="D20" i="4"/>
  <c r="D53" i="4" s="1"/>
  <c r="E20" i="4"/>
  <c r="E53" i="4" s="1"/>
  <c r="F20" i="4"/>
  <c r="F53" i="4" s="1"/>
  <c r="C20" i="4"/>
  <c r="B18" i="4"/>
  <c r="C13" i="7"/>
  <c r="C49" i="7" s="1"/>
  <c r="B13" i="4"/>
  <c r="D13" i="6"/>
  <c r="C13" i="6"/>
  <c r="D13" i="5"/>
  <c r="D20" i="2"/>
  <c r="D53" i="2" s="1"/>
  <c r="E20" i="2"/>
  <c r="E53" i="2" s="1"/>
  <c r="C20" i="2"/>
  <c r="B17" i="1"/>
  <c r="B19" i="1"/>
  <c r="E17" i="6"/>
  <c r="B18" i="2"/>
  <c r="B19" i="2"/>
  <c r="B12" i="3"/>
  <c r="B12" i="2"/>
  <c r="D40" i="4"/>
  <c r="D40" i="3"/>
  <c r="D40" i="1"/>
  <c r="B11" i="3"/>
  <c r="C11" i="6"/>
  <c r="C40" i="6" l="1"/>
  <c r="F53" i="1"/>
  <c r="B20" i="1"/>
  <c r="B62" i="2"/>
  <c r="D49" i="6"/>
  <c r="D41" i="6"/>
  <c r="D50" i="6"/>
  <c r="D33" i="6"/>
  <c r="D35" i="6" s="1"/>
  <c r="D62" i="6"/>
  <c r="D65" i="6"/>
  <c r="E49" i="6"/>
  <c r="E44" i="6"/>
  <c r="E41" i="6"/>
  <c r="C33" i="6"/>
  <c r="C50" i="6"/>
  <c r="D40" i="7"/>
  <c r="D44" i="7"/>
  <c r="D46" i="7" s="1"/>
  <c r="D64" i="7"/>
  <c r="D61" i="7"/>
  <c r="D34" i="6"/>
  <c r="E62" i="6"/>
  <c r="E65" i="6"/>
  <c r="E45" i="6"/>
  <c r="E50" i="6"/>
  <c r="E33" i="6"/>
  <c r="E35" i="6" s="1"/>
  <c r="E64" i="6"/>
  <c r="E61" i="6"/>
  <c r="C62" i="7"/>
  <c r="C65" i="7"/>
  <c r="C50" i="7"/>
  <c r="C51" i="7" s="1"/>
  <c r="C33" i="7"/>
  <c r="C34" i="6"/>
  <c r="E34" i="6"/>
  <c r="E64" i="7"/>
  <c r="E40" i="7"/>
  <c r="E44" i="7"/>
  <c r="E46" i="7" s="1"/>
  <c r="E61" i="7"/>
  <c r="F64" i="5"/>
  <c r="B65" i="4"/>
  <c r="B40" i="3"/>
  <c r="B41" i="3"/>
  <c r="B49" i="2"/>
  <c r="B65" i="2"/>
  <c r="B19" i="6"/>
  <c r="E64" i="5"/>
  <c r="B65" i="1"/>
  <c r="C20" i="5"/>
  <c r="D20" i="5"/>
  <c r="D53" i="5" s="1"/>
  <c r="D65" i="5"/>
  <c r="C20" i="6"/>
  <c r="D20" i="6"/>
  <c r="D20" i="7"/>
  <c r="D53" i="7" s="1"/>
  <c r="B65" i="3"/>
  <c r="F20" i="5"/>
  <c r="F53" i="5" s="1"/>
  <c r="F65" i="5"/>
  <c r="E20" i="5"/>
  <c r="E53" i="5" s="1"/>
  <c r="E65" i="5"/>
  <c r="F20" i="6"/>
  <c r="F53" i="6" s="1"/>
  <c r="E20" i="6"/>
  <c r="E20" i="7"/>
  <c r="E53" i="7" s="1"/>
  <c r="B13" i="6"/>
  <c r="B41" i="1"/>
  <c r="B13" i="5"/>
  <c r="B19" i="7"/>
  <c r="F20" i="7"/>
  <c r="F53" i="7" s="1"/>
  <c r="B40" i="4"/>
  <c r="B41" i="4"/>
  <c r="B41" i="2"/>
  <c r="B18" i="5"/>
  <c r="B33" i="5" s="1"/>
  <c r="B16" i="5"/>
  <c r="B32" i="5" s="1"/>
  <c r="B16" i="6"/>
  <c r="B32" i="6" s="1"/>
  <c r="C17" i="6"/>
  <c r="B64" i="3"/>
  <c r="B11" i="1"/>
  <c r="B40" i="1" s="1"/>
  <c r="B10" i="5"/>
  <c r="C20" i="7"/>
  <c r="F34" i="7"/>
  <c r="F58" i="7" s="1"/>
  <c r="D11" i="6"/>
  <c r="D40" i="6" s="1"/>
  <c r="B11" i="2"/>
  <c r="B40" i="2" s="1"/>
  <c r="B19" i="4"/>
  <c r="B17" i="4"/>
  <c r="B64" i="4" s="1"/>
  <c r="B19" i="5"/>
  <c r="B13" i="7"/>
  <c r="B20" i="3"/>
  <c r="B41" i="7"/>
  <c r="C12" i="5"/>
  <c r="C11" i="5"/>
  <c r="D11" i="5"/>
  <c r="D40" i="5" s="1"/>
  <c r="D40" i="2"/>
  <c r="B10" i="6"/>
  <c r="C12" i="6"/>
  <c r="B12" i="6" s="1"/>
  <c r="C11" i="7"/>
  <c r="B11" i="7" s="1"/>
  <c r="B18" i="6"/>
  <c r="B33" i="6" s="1"/>
  <c r="B20" i="4"/>
  <c r="B20" i="2"/>
  <c r="B17" i="2"/>
  <c r="B61" i="2" s="1"/>
  <c r="C53" i="7" l="1"/>
  <c r="B20" i="7"/>
  <c r="B11" i="5"/>
  <c r="B40" i="5" s="1"/>
  <c r="B12" i="5"/>
  <c r="B41" i="5" s="1"/>
  <c r="B11" i="6"/>
  <c r="D51" i="6"/>
  <c r="C35" i="7"/>
  <c r="C57" i="7"/>
  <c r="E51" i="6"/>
  <c r="B41" i="6"/>
  <c r="C49" i="6"/>
  <c r="C51" i="6" s="1"/>
  <c r="C44" i="6"/>
  <c r="C41" i="6"/>
  <c r="C62" i="6"/>
  <c r="E46" i="6"/>
  <c r="E63" i="6" s="1"/>
  <c r="D44" i="6"/>
  <c r="C64" i="6"/>
  <c r="C61" i="6"/>
  <c r="D61" i="6"/>
  <c r="D64" i="6"/>
  <c r="C40" i="7"/>
  <c r="C44" i="7"/>
  <c r="C35" i="6"/>
  <c r="C65" i="6"/>
  <c r="C45" i="6"/>
  <c r="D45" i="6"/>
  <c r="E63" i="7"/>
  <c r="B20" i="6"/>
  <c r="B64" i="2"/>
  <c r="B64" i="1"/>
  <c r="B17" i="5"/>
  <c r="C64" i="5"/>
  <c r="B65" i="7"/>
  <c r="D64" i="5"/>
  <c r="C65" i="5"/>
  <c r="B40" i="7"/>
  <c r="B40" i="6"/>
  <c r="C17" i="7"/>
  <c r="B17" i="6"/>
  <c r="B20" i="5"/>
  <c r="B65" i="5" l="1"/>
  <c r="B65" i="6"/>
  <c r="C46" i="6"/>
  <c r="C64" i="7"/>
  <c r="C61" i="7"/>
  <c r="C45" i="7"/>
  <c r="C46" i="7" s="1"/>
  <c r="D46" i="6"/>
  <c r="B64" i="6"/>
  <c r="B17" i="7"/>
  <c r="B64" i="7" s="1"/>
  <c r="B64" i="5"/>
  <c r="C40" i="4"/>
  <c r="C40" i="3"/>
  <c r="C40" i="1"/>
  <c r="C40" i="5" l="1"/>
  <c r="C40" i="2"/>
  <c r="C62" i="1" l="1"/>
  <c r="C41" i="2"/>
  <c r="D62" i="1" l="1"/>
  <c r="C41" i="3"/>
  <c r="E62" i="3"/>
  <c r="F62" i="3"/>
  <c r="C62" i="3"/>
  <c r="C41" i="5"/>
  <c r="C41" i="1"/>
  <c r="E62" i="1"/>
  <c r="F62" i="1"/>
  <c r="D62" i="3"/>
  <c r="C41" i="4"/>
  <c r="B24" i="7"/>
  <c r="B24" i="6"/>
  <c r="B24" i="5"/>
  <c r="F49" i="5"/>
  <c r="F56" i="3"/>
  <c r="F49" i="3"/>
  <c r="F50" i="3"/>
  <c r="F44" i="3"/>
  <c r="F32" i="3"/>
  <c r="F34" i="3" s="1"/>
  <c r="F33" i="3"/>
  <c r="F56" i="1"/>
  <c r="F49" i="1"/>
  <c r="F50" i="1"/>
  <c r="F44" i="1"/>
  <c r="F32" i="1"/>
  <c r="F34" i="1" s="1"/>
  <c r="F33" i="1"/>
  <c r="F51" i="3" l="1"/>
  <c r="F51" i="1"/>
  <c r="B69" i="6"/>
  <c r="F57" i="1"/>
  <c r="F35" i="1"/>
  <c r="F58" i="1" s="1"/>
  <c r="F57" i="3"/>
  <c r="F35" i="3"/>
  <c r="F58" i="3" s="1"/>
  <c r="F57" i="6" l="1"/>
  <c r="F56" i="4"/>
  <c r="F49" i="4"/>
  <c r="F50" i="4"/>
  <c r="F44" i="4"/>
  <c r="F32" i="4"/>
  <c r="F34" i="4" s="1"/>
  <c r="F33" i="4"/>
  <c r="F57" i="4" l="1"/>
  <c r="F35" i="4"/>
  <c r="F58" i="4" s="1"/>
  <c r="F51" i="4"/>
  <c r="E61" i="3"/>
  <c r="D61" i="3"/>
  <c r="C61" i="3"/>
  <c r="E61" i="1"/>
  <c r="D61" i="1"/>
  <c r="C61" i="1"/>
  <c r="F61" i="1" l="1"/>
  <c r="F45" i="1"/>
  <c r="F46" i="1" s="1"/>
  <c r="F61" i="3"/>
  <c r="F45" i="3"/>
  <c r="F46" i="3" s="1"/>
  <c r="F45" i="4"/>
  <c r="F46" i="4" s="1"/>
  <c r="F63" i="4" s="1"/>
  <c r="F63" i="3" l="1"/>
  <c r="F63" i="1"/>
  <c r="B69" i="7"/>
  <c r="B53" i="7"/>
  <c r="B50" i="7"/>
  <c r="B33" i="7"/>
  <c r="E53" i="6"/>
  <c r="D53" i="6"/>
  <c r="C53" i="6"/>
  <c r="B53" i="6"/>
  <c r="B50" i="6"/>
  <c r="E56" i="4"/>
  <c r="D56" i="4"/>
  <c r="C56" i="4"/>
  <c r="C53" i="4"/>
  <c r="E50" i="4"/>
  <c r="D50" i="4"/>
  <c r="C50" i="4"/>
  <c r="E49" i="4"/>
  <c r="D49" i="4"/>
  <c r="C49" i="4"/>
  <c r="E45" i="4"/>
  <c r="D45" i="4"/>
  <c r="C45" i="4"/>
  <c r="E44" i="4"/>
  <c r="D44" i="4"/>
  <c r="C44" i="4"/>
  <c r="E33" i="4"/>
  <c r="D33" i="4"/>
  <c r="C33" i="4"/>
  <c r="E32" i="4"/>
  <c r="E34" i="4" s="1"/>
  <c r="D32" i="4"/>
  <c r="D34" i="4" s="1"/>
  <c r="C32" i="4"/>
  <c r="C34" i="4" s="1"/>
  <c r="E56" i="3"/>
  <c r="D56" i="3"/>
  <c r="C56" i="3"/>
  <c r="C53" i="3"/>
  <c r="E50" i="3"/>
  <c r="D50" i="3"/>
  <c r="C50" i="3"/>
  <c r="E49" i="3"/>
  <c r="D49" i="3"/>
  <c r="C49" i="3"/>
  <c r="E45" i="3"/>
  <c r="D45" i="3"/>
  <c r="C45" i="3"/>
  <c r="E44" i="3"/>
  <c r="D44" i="3"/>
  <c r="C44" i="3"/>
  <c r="E33" i="3"/>
  <c r="D33" i="3"/>
  <c r="C33" i="3"/>
  <c r="E32" i="3"/>
  <c r="E34" i="3" s="1"/>
  <c r="D32" i="3"/>
  <c r="D34" i="3" s="1"/>
  <c r="C32" i="3"/>
  <c r="C34" i="3" s="1"/>
  <c r="E56" i="1"/>
  <c r="D56" i="1"/>
  <c r="C56" i="1"/>
  <c r="C53" i="1"/>
  <c r="E50" i="1"/>
  <c r="D50" i="1"/>
  <c r="C50" i="1"/>
  <c r="E49" i="1"/>
  <c r="D49" i="1"/>
  <c r="C49" i="1"/>
  <c r="E45" i="1"/>
  <c r="D45" i="1"/>
  <c r="C45" i="1"/>
  <c r="E44" i="1"/>
  <c r="E46" i="1" s="1"/>
  <c r="D44" i="1"/>
  <c r="C44" i="1"/>
  <c r="E33" i="1"/>
  <c r="D33" i="1"/>
  <c r="C33" i="1"/>
  <c r="E32" i="1"/>
  <c r="E34" i="1" s="1"/>
  <c r="D32" i="1"/>
  <c r="D34" i="1" s="1"/>
  <c r="C32" i="1"/>
  <c r="C34" i="1" s="1"/>
  <c r="E56" i="2"/>
  <c r="D56" i="2"/>
  <c r="C53" i="2"/>
  <c r="E50" i="2"/>
  <c r="D50" i="2"/>
  <c r="C50" i="2"/>
  <c r="E49" i="2"/>
  <c r="D49" i="2"/>
  <c r="E45" i="2"/>
  <c r="C45" i="2"/>
  <c r="E44" i="2"/>
  <c r="D44" i="2"/>
  <c r="E33" i="2"/>
  <c r="E35" i="2" s="1"/>
  <c r="D33" i="2"/>
  <c r="C33" i="2"/>
  <c r="E32" i="2"/>
  <c r="E34" i="2" s="1"/>
  <c r="D32" i="2"/>
  <c r="D34" i="2" s="1"/>
  <c r="E46" i="4" l="1"/>
  <c r="E63" i="4" s="1"/>
  <c r="D46" i="4"/>
  <c r="C46" i="4"/>
  <c r="D51" i="1"/>
  <c r="D46" i="1"/>
  <c r="C46" i="1"/>
  <c r="E51" i="1"/>
  <c r="D51" i="4"/>
  <c r="E51" i="3"/>
  <c r="E46" i="3"/>
  <c r="E63" i="3" s="1"/>
  <c r="C51" i="1"/>
  <c r="C46" i="3"/>
  <c r="D46" i="3"/>
  <c r="D57" i="2"/>
  <c r="E51" i="4"/>
  <c r="C51" i="4"/>
  <c r="D51" i="3"/>
  <c r="C51" i="3"/>
  <c r="E63" i="1"/>
  <c r="E57" i="6"/>
  <c r="D57" i="6"/>
  <c r="E57" i="4"/>
  <c r="C57" i="4"/>
  <c r="D57" i="4"/>
  <c r="C57" i="3"/>
  <c r="D57" i="3"/>
  <c r="E57" i="3"/>
  <c r="E57" i="1"/>
  <c r="C57" i="1"/>
  <c r="D57" i="1"/>
  <c r="E51" i="2"/>
  <c r="D51" i="2"/>
  <c r="E46" i="2"/>
  <c r="E63" i="2" s="1"/>
  <c r="D46" i="2"/>
  <c r="E35" i="4"/>
  <c r="E58" i="4" s="1"/>
  <c r="C35" i="4"/>
  <c r="C58" i="4" s="1"/>
  <c r="D35" i="4"/>
  <c r="D58" i="4" s="1"/>
  <c r="E35" i="3"/>
  <c r="E58" i="3" s="1"/>
  <c r="C35" i="3"/>
  <c r="C58" i="3" s="1"/>
  <c r="D35" i="3"/>
  <c r="D58" i="3" s="1"/>
  <c r="C35" i="1"/>
  <c r="C58" i="1" s="1"/>
  <c r="E35" i="1"/>
  <c r="E58" i="1" s="1"/>
  <c r="D35" i="1"/>
  <c r="D58" i="1" s="1"/>
  <c r="E58" i="2"/>
  <c r="E57" i="2"/>
  <c r="C35" i="2"/>
  <c r="D35" i="2"/>
  <c r="D58" i="2" s="1"/>
  <c r="B23" i="6" l="1"/>
  <c r="B68" i="6" s="1"/>
  <c r="B45" i="6"/>
  <c r="B23" i="7"/>
  <c r="B68" i="7" s="1"/>
  <c r="B45" i="7"/>
  <c r="F61" i="5"/>
  <c r="F62" i="5"/>
  <c r="E61" i="5"/>
  <c r="E62" i="5"/>
  <c r="D61" i="5"/>
  <c r="D62" i="5"/>
  <c r="C61" i="5"/>
  <c r="C62" i="5"/>
  <c r="B23" i="4"/>
  <c r="B68" i="4" s="1"/>
  <c r="B32" i="4"/>
  <c r="B23" i="3"/>
  <c r="B68" i="3" s="1"/>
  <c r="B32" i="3"/>
  <c r="B23" i="1"/>
  <c r="B68" i="1" s="1"/>
  <c r="B32" i="1"/>
  <c r="B23" i="2"/>
  <c r="B68" i="2" s="1"/>
  <c r="F44" i="5"/>
  <c r="C44" i="2" l="1"/>
  <c r="C46" i="2" s="1"/>
  <c r="C49" i="2"/>
  <c r="C51" i="2" s="1"/>
  <c r="B32" i="2"/>
  <c r="C32" i="2"/>
  <c r="F50" i="5"/>
  <c r="F51" i="5" s="1"/>
  <c r="F45" i="5"/>
  <c r="F46" i="5" s="1"/>
  <c r="E49" i="5"/>
  <c r="E44" i="5"/>
  <c r="D49" i="5"/>
  <c r="D44" i="5"/>
  <c r="B50" i="4"/>
  <c r="B69" i="4"/>
  <c r="B53" i="4"/>
  <c r="B33" i="4"/>
  <c r="B45" i="4"/>
  <c r="B53" i="3"/>
  <c r="B33" i="3"/>
  <c r="B69" i="3"/>
  <c r="B50" i="3"/>
  <c r="B45" i="3"/>
  <c r="B50" i="1"/>
  <c r="B69" i="1"/>
  <c r="B53" i="1"/>
  <c r="B33" i="1"/>
  <c r="B45" i="1"/>
  <c r="B53" i="5"/>
  <c r="E50" i="5"/>
  <c r="D50" i="5"/>
  <c r="C53" i="5"/>
  <c r="B53" i="2"/>
  <c r="B33" i="2"/>
  <c r="B69" i="2"/>
  <c r="B50" i="2"/>
  <c r="C50" i="5"/>
  <c r="E45" i="5"/>
  <c r="D45" i="5"/>
  <c r="B45" i="2"/>
  <c r="C45" i="5"/>
  <c r="D51" i="5" l="1"/>
  <c r="F57" i="5"/>
  <c r="F35" i="5"/>
  <c r="E51" i="5"/>
  <c r="B44" i="2"/>
  <c r="B46" i="2" s="1"/>
  <c r="B57" i="6"/>
  <c r="C57" i="6"/>
  <c r="C34" i="2"/>
  <c r="C58" i="2" s="1"/>
  <c r="C57" i="2"/>
  <c r="B32" i="7"/>
  <c r="B57" i="7" s="1"/>
  <c r="B61" i="7"/>
  <c r="B61" i="5"/>
  <c r="D46" i="5"/>
  <c r="B23" i="5"/>
  <c r="B68" i="5" s="1"/>
  <c r="F63" i="5"/>
  <c r="E46" i="5"/>
  <c r="E63" i="5" s="1"/>
  <c r="B50" i="5"/>
  <c r="B51" i="2"/>
  <c r="B62" i="7"/>
  <c r="B62" i="5"/>
  <c r="C44" i="5"/>
  <c r="C46" i="5" s="1"/>
  <c r="C49" i="5"/>
  <c r="C51" i="5" s="1"/>
  <c r="B57" i="4"/>
  <c r="B57" i="3"/>
  <c r="B69" i="5"/>
  <c r="B57" i="1"/>
  <c r="B45" i="5"/>
  <c r="B61" i="6"/>
  <c r="B62" i="6"/>
  <c r="E57" i="5"/>
  <c r="E35" i="5"/>
  <c r="D57" i="5"/>
  <c r="D35" i="5"/>
  <c r="C57" i="5"/>
  <c r="C35" i="5"/>
  <c r="B35" i="2"/>
  <c r="B57" i="2"/>
  <c r="C34" i="5"/>
  <c r="B61" i="4"/>
  <c r="B62" i="4"/>
  <c r="B34" i="4"/>
  <c r="B61" i="3"/>
  <c r="B62" i="3"/>
  <c r="B34" i="3"/>
  <c r="B61" i="1"/>
  <c r="B62" i="1"/>
  <c r="B34" i="1"/>
  <c r="B56" i="2"/>
  <c r="B57" i="5" l="1"/>
  <c r="C34" i="7"/>
  <c r="C58" i="7" s="1"/>
  <c r="C58" i="6"/>
  <c r="B34" i="2"/>
  <c r="B58" i="2" s="1"/>
  <c r="B35" i="5"/>
  <c r="F56" i="5"/>
  <c r="F34" i="5"/>
  <c r="F58" i="5" s="1"/>
  <c r="F56" i="6"/>
  <c r="F58" i="6"/>
  <c r="D34" i="7"/>
  <c r="D58" i="7" s="1"/>
  <c r="C56" i="6"/>
  <c r="C56" i="5"/>
  <c r="B56" i="5"/>
  <c r="D34" i="5"/>
  <c r="D58" i="5" s="1"/>
  <c r="D56" i="5"/>
  <c r="E34" i="7"/>
  <c r="E58" i="7" s="1"/>
  <c r="C58" i="5"/>
  <c r="E56" i="5"/>
  <c r="E34" i="5"/>
  <c r="E58" i="5" s="1"/>
  <c r="B44" i="4"/>
  <c r="B46" i="4" s="1"/>
  <c r="B56" i="4"/>
  <c r="B49" i="4"/>
  <c r="B51" i="4" s="1"/>
  <c r="B35" i="4"/>
  <c r="B58" i="4" s="1"/>
  <c r="B49" i="3"/>
  <c r="B51" i="3" s="1"/>
  <c r="B56" i="3"/>
  <c r="B44" i="3"/>
  <c r="B46" i="3" s="1"/>
  <c r="B35" i="3"/>
  <c r="B58" i="3" s="1"/>
  <c r="B44" i="1"/>
  <c r="B46" i="1" s="1"/>
  <c r="B56" i="1"/>
  <c r="B49" i="1"/>
  <c r="B51" i="1" s="1"/>
  <c r="B35" i="1"/>
  <c r="B58" i="1" s="1"/>
  <c r="B49" i="5"/>
  <c r="B51" i="5" s="1"/>
  <c r="B44" i="5"/>
  <c r="B46" i="5" s="1"/>
  <c r="B49" i="7"/>
  <c r="B51" i="7" s="1"/>
  <c r="B44" i="7"/>
  <c r="B46" i="7" s="1"/>
  <c r="B35" i="7"/>
  <c r="D58" i="6"/>
  <c r="D56" i="6"/>
  <c r="B49" i="6"/>
  <c r="B51" i="6" s="1"/>
  <c r="B44" i="6"/>
  <c r="B46" i="6" s="1"/>
  <c r="B35" i="6"/>
  <c r="E58" i="6"/>
  <c r="E56" i="6"/>
  <c r="B34" i="7"/>
  <c r="B34" i="6"/>
  <c r="B34" i="5" l="1"/>
  <c r="B58" i="5" s="1"/>
  <c r="B56" i="7"/>
  <c r="B56" i="6"/>
  <c r="B58" i="7"/>
  <c r="B58" i="6"/>
</calcChain>
</file>

<file path=xl/sharedStrings.xml><?xml version="1.0" encoding="utf-8"?>
<sst xmlns="http://schemas.openxmlformats.org/spreadsheetml/2006/main" count="453" uniqueCount="133">
  <si>
    <t>Indicador</t>
  </si>
  <si>
    <t>Total programa</t>
  </si>
  <si>
    <t>TED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</si>
  <si>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</si>
  <si>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</si>
  <si>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</si>
  <si>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</si>
  <si>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</si>
  <si>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</si>
  <si>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</si>
  <si>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</si>
  <si>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</si>
  <si>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</si>
  <si>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</si>
  <si>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</si>
  <si>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</si>
  <si>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</si>
  <si>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</si>
  <si>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</si>
  <si>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</si>
  <si>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</si>
  <si>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</si>
  <si>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</si>
  <si>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</si>
  <si>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</si>
  <si>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</si>
  <si>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</si>
  <si>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</si>
  <si>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</si>
  <si>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</si>
  <si>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</si>
  <si>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</si>
  <si>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</si>
  <si>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 xml:space="preserve">Gasto mensual programado por beneficiario (GPB) </t>
  </si>
  <si>
    <t xml:space="preserve">Gasto mensual efectivo por beneficiario (GEB) </t>
  </si>
  <si>
    <t>Notas:</t>
  </si>
  <si>
    <t>Beneficios</t>
  </si>
  <si>
    <t>Niñ@s trabajadores</t>
  </si>
  <si>
    <t>Beneficiarios</t>
  </si>
  <si>
    <t xml:space="preserve">Gasto programado acumulado por beneficiario (GPB) </t>
  </si>
  <si>
    <t xml:space="preserve">Gasto efectivo acumulado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</si>
  <si>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</si>
  <si>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</si>
  <si>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</si>
  <si>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</si>
  <si>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</si>
  <si>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</si>
  <si>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  Primaria</t>
  </si>
  <si>
    <t xml:space="preserve"> </t>
  </si>
  <si>
    <t>Primaria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</si>
  <si>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</si>
  <si>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</si>
  <si>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</si>
  <si>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</si>
  <si>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</si>
  <si>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</si>
  <si>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Gasto efectivo real 2T 2015</t>
  </si>
  <si>
    <t>Gasto efectivo real por beneficiario 2T 2015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</si>
  <si>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</si>
  <si>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</si>
  <si>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</si>
  <si>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</si>
  <si>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</si>
  <si>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</si>
  <si>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</si>
  <si>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</si>
  <si>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 xml:space="preserve">Notas: </t>
  </si>
  <si>
    <t>Efectivos 1S 2015</t>
  </si>
  <si>
    <t>IPC (1S 2015)</t>
  </si>
  <si>
    <t>Gasto efectivo real 1S 2015</t>
  </si>
  <si>
    <t>Gasto efectivo real por beneficiario 1S 2015</t>
  </si>
  <si>
    <t>Efectivos  2015</t>
  </si>
  <si>
    <t>IPC ( 2015)</t>
  </si>
  <si>
    <t>Gasto efectivo real por beneficiario  2015</t>
  </si>
  <si>
    <t>Post-secundaria</t>
  </si>
  <si>
    <t xml:space="preserve">Post-secundaria </t>
  </si>
  <si>
    <t>Nota:</t>
  </si>
  <si>
    <t>Indicadores aplicados a FONABE. Primer trimestre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</si>
  <si>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</si>
  <si>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</si>
  <si>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</si>
  <si>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</si>
  <si>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</si>
  <si>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</si>
  <si>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</si>
  <si>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 2016, FONABE</t>
  </si>
  <si>
    <t>Programacion y modificaciones de metas 2016, DESAF</t>
  </si>
  <si>
    <t>Indicadores aplicados a FONABE. Segundo trimestre 2016</t>
  </si>
  <si>
    <t>Programados 2T 2016</t>
  </si>
  <si>
    <t>Efectivos 2T 2016</t>
  </si>
  <si>
    <t>En transferencias 2T 2016</t>
  </si>
  <si>
    <t>IPC (2T 2016)</t>
  </si>
  <si>
    <t>Gasto efectivo real 2T 2016</t>
  </si>
  <si>
    <t>Gasto efectivo real por beneficiario 2T 2016</t>
  </si>
  <si>
    <t>Informes Trimestrales 2016, FONABE</t>
  </si>
  <si>
    <t>Para el caso de las becas de primaria y post-secundaria  se  suma ley más convenio.</t>
  </si>
  <si>
    <t>Indicadores aplicados a FONABE. Tercer trimestre 2016</t>
  </si>
  <si>
    <t>Programados 3T 2016</t>
  </si>
  <si>
    <t>Efectivos 3T 2016</t>
  </si>
  <si>
    <t>En transferencias 3T 2016</t>
  </si>
  <si>
    <t>IPC (3T 2016)</t>
  </si>
  <si>
    <t>Gasto efectivo real 3T 2016</t>
  </si>
  <si>
    <t>Gasto efectivo real por beneficiario 3T 2016</t>
  </si>
  <si>
    <t>Informes Trimestrales 2015 y 2016, FONABE</t>
  </si>
  <si>
    <t>Indicadores aplicados a FONABE. Cuarto trimestre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</si>
  <si>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</si>
  <si>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</si>
  <si>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</si>
  <si>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</si>
  <si>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</si>
  <si>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</si>
  <si>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Indicadores aplicados a FONABE. Primer Semestre 2016</t>
  </si>
  <si>
    <t>Programados 1S 2016</t>
  </si>
  <si>
    <t>Efectivos 1S 2016</t>
  </si>
  <si>
    <t>En transferencias 1S 2016</t>
  </si>
  <si>
    <t>IPC (1S 2016)</t>
  </si>
  <si>
    <t>Gasto efectivo real 1S 2016</t>
  </si>
  <si>
    <t>Gasto efectivo real por beneficiario 1S 2016</t>
  </si>
  <si>
    <t>Indicadores aplicados a FONABE. Tercer trimestre ACUMULADO 2016</t>
  </si>
  <si>
    <t>Fecha de actualización:  19/05/2016</t>
  </si>
  <si>
    <t>Indicadores aplicados a FONABE. Año 2016</t>
  </si>
  <si>
    <t>Programados  2016</t>
  </si>
  <si>
    <t>Efectivos  2016</t>
  </si>
  <si>
    <t>En transferencias  2016</t>
  </si>
  <si>
    <t>IPC ( 2016)</t>
  </si>
  <si>
    <t>Gasto efectivo real  2016</t>
  </si>
  <si>
    <t>Gasto efectivo real por beneficiario  2016</t>
  </si>
  <si>
    <t>Fecha de actualización:  19/08/2016</t>
  </si>
  <si>
    <t>Fecha de actualización:  27/10/2016</t>
  </si>
  <si>
    <t>Primaria 2015</t>
  </si>
  <si>
    <t>Secundaria 2015</t>
  </si>
  <si>
    <t>Fecha de actualización: 06/02/2017</t>
  </si>
  <si>
    <t>Gasto efectivo real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</si>
</sst>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165" fontId="0" fillId="0" borderId="0" xfId="0" applyNumberFormat="1" applyFill="1"/>
    <xf numFmtId="3" fontId="0" fillId="0" borderId="0" xfId="0" applyNumberFormat="1" applyFill="1"/>
    <xf numFmtId="0" fontId="0" fillId="0" borderId="0" xfId="0" applyFill="1" applyAlignment="1">
      <alignment horizontal="left" indent="1"/>
    </xf>
    <xf numFmtId="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2" fillId="0" borderId="0" xfId="0" applyFont="1" applyFill="1"/>
    <xf numFmtId="164" fontId="0" fillId="0" borderId="0" xfId="1" applyFont="1" applyFill="1"/>
    <xf numFmtId="0" fontId="0" fillId="0" borderId="2" xfId="0" applyFill="1" applyBorder="1"/>
    <xf numFmtId="0" fontId="2" fillId="0" borderId="0" xfId="0" applyFont="1" applyFill="1" applyAlignment="1">
      <alignment wrapText="1"/>
    </xf>
    <xf numFmtId="166" fontId="0" fillId="0" borderId="0" xfId="0" applyNumberFormat="1" applyFill="1"/>
    <xf numFmtId="167" fontId="0" fillId="0" borderId="0" xfId="1" applyNumberFormat="1" applyFont="1" applyFill="1"/>
    <xf numFmtId="3" fontId="0" fillId="0" borderId="0" xfId="1" applyNumberFormat="1" applyFont="1" applyFill="1"/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3" fontId="0" fillId="0" borderId="0" xfId="0" applyNumberFormat="1" applyFill="1" applyAlignment="1"/>
    <xf numFmtId="4" fontId="0" fillId="0" borderId="0" xfId="0" applyNumberFormat="1" applyFill="1" applyAlignment="1"/>
    <xf numFmtId="0" fontId="0" fillId="0" borderId="4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0" xfId="0" applyFont="1" applyFill="1"/>
    <xf numFmtId="4" fontId="6" fillId="0" borderId="0" xfId="0" applyNumberFormat="1" applyFont="1" applyFill="1"/>
    <xf numFmtId="3" fontId="6" fillId="0" borderId="0" xfId="0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center"/>
    </xf>
    <xf numFmtId="3" fontId="6" fillId="0" borderId="0" xfId="0" applyNumberFormat="1" applyFont="1" applyFill="1"/>
    <xf numFmtId="3" fontId="6" fillId="0" borderId="0" xfId="0" applyNumberFormat="1" applyFont="1" applyFill="1" applyAlignment="1"/>
    <xf numFmtId="4" fontId="6" fillId="0" borderId="0" xfId="0" applyNumberFormat="1" applyFont="1" applyFill="1" applyAlignment="1"/>
    <xf numFmtId="0" fontId="6" fillId="0" borderId="0" xfId="0" applyFont="1" applyFill="1" applyAlignment="1">
      <alignment horizontal="left" inden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0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2" fontId="0" fillId="0" borderId="0" xfId="0" applyNumberFormat="1" applyFill="1"/>
    <xf numFmtId="0" fontId="0" fillId="0" borderId="3" xfId="0" applyFill="1" applyBorder="1"/>
    <xf numFmtId="0" fontId="0" fillId="0" borderId="0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0" fillId="0" borderId="3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</a:t>
            </a:r>
            <a:r>
              <a:rPr lang="es-CR" baseline="0"/>
              <a:t> de cobertura potencial 2016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Anual!$B$40:$D$40</c:f>
              <c:numCache>
                <c:formatCode>#,##0.00</c:formatCode>
                <c:ptCount val="3"/>
                <c:pt idx="0">
                  <c:v>40.102816767797918</c:v>
                </c:pt>
                <c:pt idx="1">
                  <c:v>42.059278045942541</c:v>
                </c:pt>
                <c:pt idx="2">
                  <c:v>13.391416585995483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Anual!$B$41:$D$41</c:f>
              <c:numCache>
                <c:formatCode>#,##0.00</c:formatCode>
                <c:ptCount val="3"/>
                <c:pt idx="0">
                  <c:v>39.89060207818784</c:v>
                </c:pt>
                <c:pt idx="1">
                  <c:v>41.94760333433328</c:v>
                </c:pt>
                <c:pt idx="2">
                  <c:v>11.806538089209919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37111824"/>
        <c:axId val="137112208"/>
      </c:barChart>
      <c:catAx>
        <c:axId val="13711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112208"/>
        <c:crosses val="autoZero"/>
        <c:auto val="1"/>
        <c:lblAlgn val="ctr"/>
        <c:lblOffset val="100"/>
        <c:noMultiLvlLbl val="0"/>
      </c:catAx>
      <c:valAx>
        <c:axId val="13711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11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resultado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Anual!$B$44:$F$44</c:f>
              <c:numCache>
                <c:formatCode>#,##0.00</c:formatCode>
                <c:ptCount val="3"/>
                <c:pt idx="0">
                  <c:v>99.470823481455596</c:v>
                </c:pt>
                <c:pt idx="1">
                  <c:v>99.73448257602692</c:v>
                </c:pt>
                <c:pt idx="2">
                  <c:v>88.164967562557933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3"/>
                <c:pt idx="0">
                  <c:v>97.941275414992703</c:v>
                </c:pt>
                <c:pt idx="1">
                  <c:v>99.73448257602692</c:v>
                </c:pt>
                <c:pt idx="2">
                  <c:v>81.181660841698587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3"/>
                <c:pt idx="0">
                  <c:v>98.70604944822415</c:v>
                </c:pt>
                <c:pt idx="1">
                  <c:v>99.73448257602692</c:v>
                </c:pt>
                <c:pt idx="2">
                  <c:v>84.673314202128267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36424632"/>
        <c:axId val="137232088"/>
      </c:barChart>
      <c:catAx>
        <c:axId val="13642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232088"/>
        <c:crosses val="autoZero"/>
        <c:auto val="1"/>
        <c:lblAlgn val="ctr"/>
        <c:lblOffset val="100"/>
        <c:noMultiLvlLbl val="0"/>
      </c:catAx>
      <c:valAx>
        <c:axId val="13723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642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25962379702542"/>
          <c:y val="0.82291557305336849"/>
          <c:w val="0.85392519685039381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avance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3"/>
                <c:pt idx="0">
                  <c:v>99.471978980539262</c:v>
                </c:pt>
                <c:pt idx="1">
                  <c:v>99.736530414634998</c:v>
                </c:pt>
                <c:pt idx="2">
                  <c:v>88.13229571984435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3"/>
                <c:pt idx="0">
                  <c:v>97.941275414992703</c:v>
                </c:pt>
                <c:pt idx="1">
                  <c:v>99.73448257602692</c:v>
                </c:pt>
                <c:pt idx="2">
                  <c:v>81.181660841698587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3"/>
                <c:pt idx="0">
                  <c:v>98.706627197765982</c:v>
                </c:pt>
                <c:pt idx="1">
                  <c:v>99.735506495330952</c:v>
                </c:pt>
                <c:pt idx="2">
                  <c:v>84.656978280771469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37352448"/>
        <c:axId val="137296696"/>
      </c:barChart>
      <c:catAx>
        <c:axId val="13735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296696"/>
        <c:crosses val="autoZero"/>
        <c:auto val="1"/>
        <c:lblAlgn val="ctr"/>
        <c:lblOffset val="100"/>
        <c:noMultiLvlLbl val="0"/>
      </c:catAx>
      <c:valAx>
        <c:axId val="13729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35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expansión 2016</a:t>
            </a:r>
          </a:p>
        </c:rich>
      </c:tx>
      <c:layout>
        <c:manualLayout>
          <c:xMode val="edge"/>
          <c:yMode val="edge"/>
          <c:x val="0.16183333333333341"/>
          <c:y val="2.777777777777787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(Anual!$B$4,Anual!$C$5:$E$5,Anual!$F$5)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(Anual!$B$56:$E$56,Anual!$F$56)</c:f>
              <c:numCache>
                <c:formatCode>#,##0.00</c:formatCode>
                <c:ptCount val="3"/>
                <c:pt idx="0">
                  <c:v>41.082549734440143</c:v>
                </c:pt>
                <c:pt idx="1">
                  <c:v>49.54467676911711</c:v>
                </c:pt>
                <c:pt idx="2">
                  <c:v>-2.8591851322373074</c:v>
                </c:pt>
              </c:numCache>
            </c:numRef>
          </c:val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(Anual!$B$4,Anual!$C$5:$E$5,Anual!$F$5)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(Anual!$B$57:$E$57,Anual!$F$57)</c:f>
              <c:numCache>
                <c:formatCode>#,##0.00</c:formatCode>
                <c:ptCount val="3"/>
                <c:pt idx="0">
                  <c:v>31.394864460602356</c:v>
                </c:pt>
                <c:pt idx="1">
                  <c:v>52.081550159409403</c:v>
                </c:pt>
                <c:pt idx="2">
                  <c:v>-5.1955430448714202</c:v>
                </c:pt>
              </c:numCache>
            </c:numRef>
          </c:val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(Anual!$B$4,Anual!$C$5:$E$5,Anual!$F$5)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(Anual!$B$58:$E$58,Anual!$F$58)</c:f>
              <c:numCache>
                <c:formatCode>#,##0.00</c:formatCode>
                <c:ptCount val="3"/>
                <c:pt idx="0">
                  <c:v>-6.8666786162235756</c:v>
                </c:pt>
                <c:pt idx="1">
                  <c:v>1.6963983239663971</c:v>
                </c:pt>
                <c:pt idx="2">
                  <c:v>-2.4051248857800855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37270744"/>
        <c:axId val="137310496"/>
      </c:barChart>
      <c:catAx>
        <c:axId val="13727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310496"/>
        <c:crosses val="autoZero"/>
        <c:auto val="1"/>
        <c:lblAlgn val="ctr"/>
        <c:lblOffset val="100"/>
        <c:noMultiLvlLbl val="0"/>
      </c:catAx>
      <c:valAx>
        <c:axId val="1373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27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FONABE: Índice transferencia efectiva del gasto (ITG)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Anual!$B$53:$F$53</c:f>
              <c:numCache>
                <c:formatCode>#,##0.00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7426736"/>
        <c:axId val="103003640"/>
      </c:barChart>
      <c:catAx>
        <c:axId val="13742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003640"/>
        <c:crosses val="autoZero"/>
        <c:auto val="1"/>
        <c:lblAlgn val="ctr"/>
        <c:lblOffset val="100"/>
        <c:noMultiLvlLbl val="0"/>
      </c:catAx>
      <c:valAx>
        <c:axId val="10300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42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gasto medio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3"/>
                <c:pt idx="0">
                  <c:v>233775.51552733374</c:v>
                </c:pt>
                <c:pt idx="1">
                  <c:v>215999.99999999997</c:v>
                </c:pt>
                <c:pt idx="2">
                  <c:v>996000</c:v>
                </c:pt>
              </c:numCache>
            </c:numRef>
          </c:val>
        </c:ser>
        <c:ser>
          <c:idx val="1"/>
          <c:order val="1"/>
          <c:tx>
            <c:strRef>
              <c:f>Anual!$A$65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Anual!$B$65:$F$65</c:f>
              <c:numCache>
                <c:formatCode>#,##0.00</c:formatCode>
                <c:ptCount val="3"/>
                <c:pt idx="0">
                  <c:v>230180.7841755031</c:v>
                </c:pt>
                <c:pt idx="1">
                  <c:v>215999.99999999997</c:v>
                </c:pt>
                <c:pt idx="2">
                  <c:v>917109.55534531688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103004424"/>
        <c:axId val="103004816"/>
      </c:barChart>
      <c:catAx>
        <c:axId val="103004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004816"/>
        <c:crosses val="autoZero"/>
        <c:auto val="1"/>
        <c:lblAlgn val="ctr"/>
        <c:lblOffset val="100"/>
        <c:noMultiLvlLbl val="0"/>
      </c:catAx>
      <c:valAx>
        <c:axId val="10300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004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FONABE: Índice de eficiencia (IE) 2016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3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3"/>
                <c:pt idx="0">
                  <c:v>97.188261198387551</c:v>
                </c:pt>
                <c:pt idx="1">
                  <c:v>99.73448257602692</c:v>
                </c:pt>
                <c:pt idx="2">
                  <c:v>77.966571824827469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3005600"/>
        <c:axId val="103005992"/>
      </c:barChart>
      <c:catAx>
        <c:axId val="10300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005992"/>
        <c:crosses val="autoZero"/>
        <c:auto val="1"/>
        <c:lblAlgn val="ctr"/>
        <c:lblOffset val="100"/>
        <c:noMultiLvlLbl val="0"/>
      </c:catAx>
      <c:valAx>
        <c:axId val="10300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00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giro de recursos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Anual!$A$68:$A$69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Anual!$B$68:$B$69</c:f>
              <c:numCache>
                <c:formatCode>#,##0.00</c:formatCode>
                <c:ptCount val="2"/>
                <c:pt idx="0">
                  <c:v>100.20632794074744</c:v>
                </c:pt>
                <c:pt idx="1">
                  <c:v>97.739611287728181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3002464"/>
        <c:axId val="103002856"/>
      </c:barChart>
      <c:catAx>
        <c:axId val="1030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002856"/>
        <c:crosses val="autoZero"/>
        <c:auto val="1"/>
        <c:lblAlgn val="ctr"/>
        <c:lblOffset val="100"/>
        <c:noMultiLvlLbl val="0"/>
      </c:catAx>
      <c:valAx>
        <c:axId val="10300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00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603250</xdr:colOff>
      <xdr:row>29</xdr:row>
      <xdr:rowOff>178857</xdr:rowOff>
    </xdr:from>
    <xdr:to>
      <xdr:col>13</xdr:col>
      <xdr:colOff>603250</xdr:colOff>
      <xdr:row>44</xdr:row>
      <xdr:rowOff>64557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45</xdr:row>
      <xdr:rowOff>73024</xdr:rowOff>
    </xdr:from>
    <xdr:to>
      <xdr:col>13</xdr:col>
      <xdr:colOff>571500</xdr:colOff>
      <xdr:row>59</xdr:row>
      <xdr:rowOff>149224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730250</xdr:colOff>
      <xdr:row>61</xdr:row>
      <xdr:rowOff>136525</xdr:rowOff>
    </xdr:from>
    <xdr:to>
      <xdr:col>13</xdr:col>
      <xdr:colOff>730250</xdr:colOff>
      <xdr:row>76</xdr:row>
      <xdr:rowOff>1058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857249</xdr:colOff>
      <xdr:row>80</xdr:row>
      <xdr:rowOff>62441</xdr:rowOff>
    </xdr:from>
    <xdr:to>
      <xdr:col>2</xdr:col>
      <xdr:colOff>1344083</xdr:colOff>
      <xdr:row>94</xdr:row>
      <xdr:rowOff>138641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381000</xdr:colOff>
      <xdr:row>95</xdr:row>
      <xdr:rowOff>30691</xdr:rowOff>
    </xdr:from>
    <xdr:to>
      <xdr:col>10</xdr:col>
      <xdr:colOff>74083</xdr:colOff>
      <xdr:row>109</xdr:row>
      <xdr:rowOff>106891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42333</xdr:colOff>
      <xdr:row>79</xdr:row>
      <xdr:rowOff>169333</xdr:rowOff>
    </xdr:from>
    <xdr:to>
      <xdr:col>16</xdr:col>
      <xdr:colOff>751417</xdr:colOff>
      <xdr:row>95</xdr:row>
      <xdr:rowOff>96308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328083</xdr:colOff>
      <xdr:row>104</xdr:row>
      <xdr:rowOff>83609</xdr:rowOff>
    </xdr:from>
    <xdr:to>
      <xdr:col>2</xdr:col>
      <xdr:colOff>264583</xdr:colOff>
      <xdr:row>118</xdr:row>
      <xdr:rowOff>159809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603249</xdr:colOff>
      <xdr:row>100</xdr:row>
      <xdr:rowOff>178858</xdr:rowOff>
    </xdr:from>
    <xdr:to>
      <xdr:col>17</xdr:col>
      <xdr:colOff>370416</xdr:colOff>
      <xdr:row>115</xdr:row>
      <xdr:rowOff>64558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i&#241;@s%20trabajador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8"/>
  <sheetViews>
    <sheetView topLeftCell="A21" zoomScale="70" zoomScaleNormal="70" workbookViewId="0">
      <selection activeCell="D63" sqref="D63"/>
    </sheetView>
  </sheetViews>
  <sheetFormatPr baseColWidth="10" defaultColWidth="11.42578125" defaultRowHeight="15" x14ac:dyDescent="0.25"/>
  <cols>
    <col min="1" max="1" width="55.7109375" style="6" bestFit="1" customWidth="1"/>
    <col min="2" max="2" width="16.5703125" style="6" customWidth="1"/>
    <col min="3" max="3" width="22.5703125" style="6" bestFit="1" customWidth="1"/>
    <col min="4" max="4" width="16.42578125" style="6" bestFit="1" customWidth="1"/>
    <col min="5" max="5" width="15.28515625" style="6" hidden="1" customWidth="1"/>
    <col min="6" max="6" width="21.42578125" style="6" hidden="1" customWidth="1"/>
    <col min="7" max="16384" width="11.42578125" style="6"/>
  </cols>
  <sheetData>
    <row r="2" spans="1:7" ht="15.75" x14ac:dyDescent="0.25">
      <c r="A2" s="49" t="s">
        <v>77</v>
      </c>
      <c r="B2" s="49"/>
      <c r="C2" s="49"/>
      <c r="D2" s="49"/>
      <c r="E2" s="49"/>
    </row>
    <row r="4" spans="1:7" x14ac:dyDescent="0.25">
      <c r="A4" s="45" t="s">
        <v>0</v>
      </c>
      <c r="B4" s="47" t="s">
        <v>1</v>
      </c>
      <c r="C4" s="50" t="s">
        <v>36</v>
      </c>
      <c r="D4" s="50"/>
      <c r="E4" s="50"/>
      <c r="F4" s="50"/>
    </row>
    <row r="5" spans="1:7" ht="31.5" customHeight="1" thickBot="1" x14ac:dyDescent="0.3">
      <c r="A5" s="46"/>
      <c r="B5" s="48"/>
      <c r="C5" s="26" t="s">
        <v>47</v>
      </c>
      <c r="D5" s="24" t="s">
        <v>74</v>
      </c>
      <c r="E5" s="7" t="s">
        <v>2</v>
      </c>
      <c r="F5" s="23" t="s">
        <v>37</v>
      </c>
      <c r="G5" s="29"/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38</v>
      </c>
    </row>
    <row r="10" spans="1:7" x14ac:dyDescent="0.25">
      <c r="A10" s="3" t="s">
        <v>50</v>
      </c>
      <c r="B10" s="15">
        <f>SUM(C10:F10)</f>
        <v>55176.666666666664</v>
      </c>
      <c r="C10" s="31">
        <v>51573.333333333336</v>
      </c>
      <c r="D10" s="31">
        <v>1293.6666666666665</v>
      </c>
      <c r="E10" s="31">
        <v>2290.666666666667</v>
      </c>
      <c r="F10" s="31">
        <v>19</v>
      </c>
      <c r="G10" s="29"/>
    </row>
    <row r="11" spans="1:7" x14ac:dyDescent="0.25">
      <c r="A11" s="36" t="s">
        <v>78</v>
      </c>
      <c r="B11" s="15">
        <f>SUM(C11:F11)</f>
        <v>78910</v>
      </c>
      <c r="C11" s="15">
        <v>77112</v>
      </c>
      <c r="D11" s="15">
        <v>1798</v>
      </c>
      <c r="E11" s="15"/>
      <c r="F11" s="15"/>
    </row>
    <row r="12" spans="1:7" x14ac:dyDescent="0.25">
      <c r="A12" s="36" t="s">
        <v>79</v>
      </c>
      <c r="B12" s="31">
        <f>SUM(C12:F12)</f>
        <v>66120.333333333328</v>
      </c>
      <c r="C12" s="31">
        <v>65744.333333333328</v>
      </c>
      <c r="D12" s="31">
        <v>376</v>
      </c>
      <c r="E12" s="31"/>
      <c r="F12" s="31"/>
      <c r="G12" s="29"/>
    </row>
    <row r="13" spans="1:7" x14ac:dyDescent="0.25">
      <c r="A13" s="36" t="s">
        <v>80</v>
      </c>
      <c r="B13" s="15">
        <f>SUM(C13:F13)</f>
        <v>78911.916666666672</v>
      </c>
      <c r="C13" s="15">
        <v>77113.583333333343</v>
      </c>
      <c r="D13" s="15">
        <v>1798.3333333333333</v>
      </c>
      <c r="E13" s="15"/>
      <c r="F13" s="15"/>
      <c r="G13" s="6" t="s">
        <v>48</v>
      </c>
    </row>
    <row r="14" spans="1:7" x14ac:dyDescent="0.25">
      <c r="C14" s="9"/>
      <c r="D14" s="6" t="s">
        <v>48</v>
      </c>
    </row>
    <row r="15" spans="1:7" x14ac:dyDescent="0.25">
      <c r="A15" s="5" t="s">
        <v>5</v>
      </c>
    </row>
    <row r="16" spans="1:7" x14ac:dyDescent="0.25">
      <c r="A16" s="3" t="s">
        <v>50</v>
      </c>
      <c r="B16" s="2">
        <f>SUM(C16:F16)</f>
        <v>3333270900</v>
      </c>
      <c r="C16" s="41">
        <v>2738420100</v>
      </c>
      <c r="D16" s="41">
        <v>306117400</v>
      </c>
      <c r="E16" s="31">
        <v>285188000</v>
      </c>
      <c r="F16" s="32">
        <v>3545400</v>
      </c>
      <c r="G16" s="29"/>
    </row>
    <row r="17" spans="1:7" x14ac:dyDescent="0.25">
      <c r="A17" s="36" t="s">
        <v>78</v>
      </c>
      <c r="B17" s="2">
        <f>SUM(C17:F17)</f>
        <v>4611750000</v>
      </c>
      <c r="C17" s="17">
        <v>4164048000</v>
      </c>
      <c r="D17" s="17">
        <v>447702000</v>
      </c>
      <c r="E17" s="17"/>
      <c r="F17" s="18"/>
    </row>
    <row r="18" spans="1:7" x14ac:dyDescent="0.25">
      <c r="A18" s="36" t="s">
        <v>79</v>
      </c>
      <c r="B18" s="2">
        <f>SUM(C18:F18)</f>
        <v>3636985200</v>
      </c>
      <c r="C18" s="17">
        <v>3550194000</v>
      </c>
      <c r="D18" s="2">
        <v>86791200</v>
      </c>
      <c r="E18" s="2"/>
      <c r="F18" s="14"/>
    </row>
    <row r="19" spans="1:7" x14ac:dyDescent="0.25">
      <c r="A19" s="36" t="s">
        <v>80</v>
      </c>
      <c r="B19" s="2">
        <f>SUM(C19:F19)</f>
        <v>18447674000</v>
      </c>
      <c r="C19" s="17">
        <v>16656534000</v>
      </c>
      <c r="D19" s="2">
        <v>1791140000</v>
      </c>
      <c r="E19" s="2"/>
      <c r="F19" s="2"/>
    </row>
    <row r="20" spans="1:7" x14ac:dyDescent="0.25">
      <c r="A20" s="3" t="s">
        <v>81</v>
      </c>
      <c r="B20" s="2">
        <f>SUM(C20:F20)</f>
        <v>3636985200</v>
      </c>
      <c r="C20" s="17">
        <f>C18</f>
        <v>3550194000</v>
      </c>
      <c r="D20" s="17">
        <f t="shared" ref="D20:F20" si="0">D18</f>
        <v>86791200</v>
      </c>
      <c r="E20" s="17">
        <f t="shared" si="0"/>
        <v>0</v>
      </c>
      <c r="F20" s="17">
        <f t="shared" si="0"/>
        <v>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78</v>
      </c>
      <c r="B23" s="2">
        <f>B17</f>
        <v>4611750000</v>
      </c>
      <c r="C23" s="4"/>
      <c r="D23" s="4"/>
      <c r="E23" s="4"/>
    </row>
    <row r="24" spans="1:7" x14ac:dyDescent="0.25">
      <c r="A24" s="3" t="s">
        <v>79</v>
      </c>
      <c r="B24" s="2">
        <v>5456828000</v>
      </c>
      <c r="C24" s="4"/>
      <c r="D24" s="4"/>
      <c r="E24" s="4"/>
    </row>
    <row r="26" spans="1:7" x14ac:dyDescent="0.25">
      <c r="A26" s="6" t="s">
        <v>7</v>
      </c>
    </row>
    <row r="27" spans="1:7" x14ac:dyDescent="0.25">
      <c r="A27" s="6" t="s">
        <v>51</v>
      </c>
      <c r="B27" s="9">
        <v>1</v>
      </c>
      <c r="C27" s="9">
        <v>1</v>
      </c>
      <c r="D27" s="9">
        <v>1</v>
      </c>
      <c r="E27" s="9">
        <v>1</v>
      </c>
      <c r="F27" s="9">
        <v>1</v>
      </c>
    </row>
    <row r="28" spans="1:7" x14ac:dyDescent="0.25">
      <c r="A28" s="6" t="s">
        <v>82</v>
      </c>
      <c r="B28" s="9">
        <v>0.99</v>
      </c>
      <c r="C28" s="9">
        <v>0.99</v>
      </c>
      <c r="D28" s="9">
        <v>0.99</v>
      </c>
      <c r="E28" s="9"/>
      <c r="F28" s="9"/>
      <c r="G28" s="6" t="s">
        <v>48</v>
      </c>
    </row>
    <row r="29" spans="1:7" x14ac:dyDescent="0.25">
      <c r="A29" s="3" t="s">
        <v>8</v>
      </c>
      <c r="B29" s="17">
        <f>SUM(C29:E29)</f>
        <v>196774</v>
      </c>
      <c r="C29" s="17">
        <v>183345</v>
      </c>
      <c r="D29" s="13">
        <v>13429</v>
      </c>
      <c r="E29" s="13"/>
      <c r="F29" s="13">
        <v>0</v>
      </c>
    </row>
    <row r="31" spans="1:7" x14ac:dyDescent="0.25">
      <c r="A31" s="6" t="s">
        <v>9</v>
      </c>
    </row>
    <row r="32" spans="1:7" x14ac:dyDescent="0.25">
      <c r="A32" s="6" t="s">
        <v>52</v>
      </c>
      <c r="B32" s="33">
        <f t="shared" ref="B32:E32" si="1">B16/B27</f>
        <v>3333270900</v>
      </c>
      <c r="C32" s="34">
        <f t="shared" si="1"/>
        <v>2738420100</v>
      </c>
      <c r="D32" s="33">
        <f t="shared" si="1"/>
        <v>306117400</v>
      </c>
      <c r="E32" s="33">
        <f t="shared" si="1"/>
        <v>285188000</v>
      </c>
      <c r="F32" s="33">
        <f t="shared" ref="F32" si="2">F16/F27</f>
        <v>3545400</v>
      </c>
      <c r="G32" s="29"/>
    </row>
    <row r="33" spans="1:6" x14ac:dyDescent="0.25">
      <c r="A33" s="6" t="s">
        <v>83</v>
      </c>
      <c r="B33" s="2">
        <f t="shared" ref="B33:E33" si="3">B18/B28</f>
        <v>3673722424.2424245</v>
      </c>
      <c r="C33" s="17">
        <f t="shared" si="3"/>
        <v>3586054545.4545455</v>
      </c>
      <c r="D33" s="2">
        <f t="shared" si="3"/>
        <v>87667878.787878782</v>
      </c>
      <c r="E33" s="2" t="e">
        <f t="shared" si="3"/>
        <v>#DIV/0!</v>
      </c>
      <c r="F33" s="2" t="e">
        <f t="shared" ref="F33" si="4">F18/F28</f>
        <v>#DIV/0!</v>
      </c>
    </row>
    <row r="34" spans="1:6" x14ac:dyDescent="0.25">
      <c r="A34" s="6" t="s">
        <v>53</v>
      </c>
      <c r="B34" s="2">
        <f t="shared" ref="B34:E34" si="5">B32/B10</f>
        <v>60410.878390624057</v>
      </c>
      <c r="C34" s="17">
        <f t="shared" si="5"/>
        <v>53097.597595656669</v>
      </c>
      <c r="D34" s="2">
        <f t="shared" si="5"/>
        <v>236627.7248131925</v>
      </c>
      <c r="E34" s="2">
        <f t="shared" si="5"/>
        <v>124499.99999999999</v>
      </c>
      <c r="F34" s="2">
        <f t="shared" ref="F34" si="6">F32/F10</f>
        <v>186600</v>
      </c>
    </row>
    <row r="35" spans="1:6" x14ac:dyDescent="0.25">
      <c r="A35" s="6" t="s">
        <v>84</v>
      </c>
      <c r="B35" s="2">
        <f t="shared" ref="B35:E35" si="7">B33/B12</f>
        <v>55561.160070413411</v>
      </c>
      <c r="C35" s="17">
        <f t="shared" si="7"/>
        <v>54545.454545454551</v>
      </c>
      <c r="D35" s="2">
        <f t="shared" si="7"/>
        <v>233159.2520954223</v>
      </c>
      <c r="E35" s="2" t="e">
        <f t="shared" si="7"/>
        <v>#DIV/0!</v>
      </c>
      <c r="F35" s="2" t="e">
        <f t="shared" ref="F35" si="8">F33/F12</f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8">
        <f>(B11/B29)*100</f>
        <v>40.101842723123994</v>
      </c>
      <c r="C40" s="18">
        <f>(C11/C29)*100</f>
        <v>42.058414464534074</v>
      </c>
      <c r="D40" s="18">
        <f t="shared" ref="D40:F40" si="9">(D11/D29)*100</f>
        <v>13.388934395710775</v>
      </c>
      <c r="E40" s="18" t="e">
        <f t="shared" si="9"/>
        <v>#DIV/0!</v>
      </c>
      <c r="F40" s="18" t="e">
        <f t="shared" si="9"/>
        <v>#DIV/0!</v>
      </c>
    </row>
    <row r="41" spans="1:6" x14ac:dyDescent="0.25">
      <c r="A41" s="6" t="s">
        <v>13</v>
      </c>
      <c r="B41" s="18">
        <f>(B12/B29)*100</f>
        <v>33.602169663336277</v>
      </c>
      <c r="C41" s="18">
        <f>(C12/C29)*100</f>
        <v>35.858263565045853</v>
      </c>
      <c r="D41" s="18">
        <f t="shared" ref="D41:F41" si="10">(D12/D29)*100</f>
        <v>2.7999106411497507</v>
      </c>
      <c r="E41" s="18" t="e">
        <f t="shared" si="10"/>
        <v>#DIV/0!</v>
      </c>
      <c r="F41" s="18" t="e">
        <f t="shared" si="10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E44" si="11">B12/B11*100</f>
        <v>83.792083808558274</v>
      </c>
      <c r="C44" s="18">
        <f t="shared" si="11"/>
        <v>85.258239098108362</v>
      </c>
      <c r="D44" s="4">
        <f t="shared" si="11"/>
        <v>20.912124582869858</v>
      </c>
      <c r="E44" s="4" t="e">
        <f t="shared" si="11"/>
        <v>#DIV/0!</v>
      </c>
      <c r="F44" s="4" t="e">
        <f t="shared" ref="F44" si="12">F12/F11*100</f>
        <v>#DIV/0!</v>
      </c>
    </row>
    <row r="45" spans="1:6" x14ac:dyDescent="0.25">
      <c r="A45" s="6" t="s">
        <v>16</v>
      </c>
      <c r="B45" s="4">
        <f t="shared" ref="B45:E45" si="13">B18/B17*100</f>
        <v>78.863450967637021</v>
      </c>
      <c r="C45" s="18">
        <f t="shared" si="13"/>
        <v>85.258239098108376</v>
      </c>
      <c r="D45" s="4">
        <f>D18/D17*100</f>
        <v>19.385930820054412</v>
      </c>
      <c r="E45" s="4" t="e">
        <f t="shared" si="13"/>
        <v>#DIV/0!</v>
      </c>
      <c r="F45" s="4" t="e">
        <f t="shared" ref="F45" si="14">F18/F17*100</f>
        <v>#DIV/0!</v>
      </c>
    </row>
    <row r="46" spans="1:6" x14ac:dyDescent="0.25">
      <c r="A46" s="6" t="s">
        <v>17</v>
      </c>
      <c r="B46" s="4">
        <f t="shared" ref="B46:E46" si="15">AVERAGE(B44:B45)</f>
        <v>81.327767388097641</v>
      </c>
      <c r="C46" s="18">
        <f t="shared" si="15"/>
        <v>85.258239098108362</v>
      </c>
      <c r="D46" s="4">
        <f t="shared" si="15"/>
        <v>20.149027701462135</v>
      </c>
      <c r="E46" s="4" t="e">
        <f t="shared" si="15"/>
        <v>#DIV/0!</v>
      </c>
      <c r="F46" s="4" t="e">
        <f t="shared" ref="F46" si="16">AVERAGE(F44:F45)</f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>B12/B13*100</f>
        <v>83.790048609050373</v>
      </c>
      <c r="C49" s="18">
        <f t="shared" ref="C49:E49" si="17">C12/C13*100</f>
        <v>85.256488534769588</v>
      </c>
      <c r="D49" s="4">
        <f t="shared" si="17"/>
        <v>20.908248378127897</v>
      </c>
      <c r="E49" s="4" t="e">
        <f t="shared" si="17"/>
        <v>#DIV/0!</v>
      </c>
      <c r="F49" s="4" t="e">
        <f t="shared" ref="F49" si="18">F12/F13*100</f>
        <v>#DIV/0!</v>
      </c>
    </row>
    <row r="50" spans="1:7" x14ac:dyDescent="0.25">
      <c r="A50" s="6" t="s">
        <v>20</v>
      </c>
      <c r="B50" s="4">
        <f t="shared" ref="B50:E50" si="19">B18/B19*100</f>
        <v>19.715142407655296</v>
      </c>
      <c r="C50" s="18">
        <f t="shared" si="19"/>
        <v>21.3141221336924</v>
      </c>
      <c r="D50" s="4">
        <f t="shared" si="19"/>
        <v>4.8455843764306534</v>
      </c>
      <c r="E50" s="4" t="e">
        <f t="shared" si="19"/>
        <v>#DIV/0!</v>
      </c>
      <c r="F50" s="4" t="e">
        <f t="shared" ref="F50" si="20">F18/F19*100</f>
        <v>#DIV/0!</v>
      </c>
    </row>
    <row r="51" spans="1:7" x14ac:dyDescent="0.25">
      <c r="A51" s="6" t="s">
        <v>21</v>
      </c>
      <c r="B51" s="4">
        <f t="shared" ref="B51:E51" si="21">(B49+B50)/2</f>
        <v>51.752595508352833</v>
      </c>
      <c r="C51" s="18">
        <f t="shared" si="21"/>
        <v>53.285305334230998</v>
      </c>
      <c r="D51" s="4">
        <f t="shared" si="21"/>
        <v>12.876916377279276</v>
      </c>
      <c r="E51" s="4" t="e">
        <f t="shared" si="21"/>
        <v>#DIV/0!</v>
      </c>
      <c r="F51" s="4" t="e">
        <f t="shared" ref="F51" si="22">(F49+F50)/2</f>
        <v>#DIV/0!</v>
      </c>
    </row>
    <row r="53" spans="1:7" x14ac:dyDescent="0.25">
      <c r="A53" s="6" t="s">
        <v>22</v>
      </c>
      <c r="B53" s="4">
        <f>B20/B18*100</f>
        <v>100</v>
      </c>
      <c r="C53" s="18">
        <f>C20/C18*100</f>
        <v>100</v>
      </c>
      <c r="D53" s="18">
        <f t="shared" ref="D53:E53" si="23">D20/D18*100</f>
        <v>100</v>
      </c>
      <c r="E53" s="18" t="e">
        <f t="shared" si="23"/>
        <v>#DIV/0!</v>
      </c>
      <c r="F53" s="18" t="e">
        <f t="shared" ref="F53" si="24">F20/F18*100</f>
        <v>#DIV/0!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0">
        <f t="shared" ref="B56:E56" si="25">((B12/B10)-1)*100</f>
        <v>19.833866972754176</v>
      </c>
      <c r="C56" s="35">
        <f>((C12/C10)-1)*100</f>
        <v>27.477378490175795</v>
      </c>
      <c r="D56" s="30">
        <f t="shared" si="25"/>
        <v>-70.935325946920898</v>
      </c>
      <c r="E56" s="30">
        <f t="shared" si="25"/>
        <v>-100</v>
      </c>
      <c r="F56" s="30">
        <f t="shared" ref="F56" si="26">((F12/F10)-1)*100</f>
        <v>-100</v>
      </c>
      <c r="G56" s="29"/>
    </row>
    <row r="57" spans="1:7" x14ac:dyDescent="0.25">
      <c r="A57" s="6" t="s">
        <v>25</v>
      </c>
      <c r="B57" s="30">
        <f t="shared" ref="B57:E57" si="27">((B33/B32)-1)*100</f>
        <v>10.213737030567316</v>
      </c>
      <c r="C57" s="35">
        <f t="shared" si="27"/>
        <v>30.953411620610936</v>
      </c>
      <c r="D57" s="30">
        <f t="shared" si="27"/>
        <v>-71.361353915890177</v>
      </c>
      <c r="E57" s="30" t="e">
        <f t="shared" si="27"/>
        <v>#DIV/0!</v>
      </c>
      <c r="F57" s="30" t="e">
        <f t="shared" ref="F57" si="28">((F33/F32)-1)*100</f>
        <v>#DIV/0!</v>
      </c>
      <c r="G57" s="29"/>
    </row>
    <row r="58" spans="1:7" x14ac:dyDescent="0.25">
      <c r="A58" s="6" t="s">
        <v>26</v>
      </c>
      <c r="B58" s="30">
        <f t="shared" ref="B58:E58" si="29">((B35/B34)-1)*100</f>
        <v>-8.0278890978074831</v>
      </c>
      <c r="C58" s="35">
        <f t="shared" si="29"/>
        <v>2.7267842903617945</v>
      </c>
      <c r="D58" s="30">
        <f t="shared" si="29"/>
        <v>-1.4657930386257179</v>
      </c>
      <c r="E58" s="30" t="e">
        <f t="shared" si="29"/>
        <v>#DIV/0!</v>
      </c>
      <c r="F58" s="30" t="e">
        <f t="shared" ref="F58" si="30">((F35/F34)-1)*100</f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30">
        <f>B17/(B11*3)</f>
        <v>19481.054365733115</v>
      </c>
      <c r="C61" s="30">
        <f t="shared" ref="C61:F61" si="31">C17/(C11*3)</f>
        <v>18000</v>
      </c>
      <c r="D61" s="30">
        <f t="shared" si="31"/>
        <v>83000</v>
      </c>
      <c r="E61" s="30" t="e">
        <f t="shared" si="31"/>
        <v>#DIV/0!</v>
      </c>
      <c r="F61" s="30" t="e">
        <f t="shared" si="31"/>
        <v>#DIV/0!</v>
      </c>
      <c r="G61" s="29"/>
    </row>
    <row r="62" spans="1:7" x14ac:dyDescent="0.25">
      <c r="A62" s="6" t="s">
        <v>34</v>
      </c>
      <c r="B62" s="30">
        <f>B18/(B12*3)</f>
        <v>18335.182823236424</v>
      </c>
      <c r="C62" s="30">
        <f t="shared" ref="C62:F62" si="32">C18/(C12*3)</f>
        <v>18000</v>
      </c>
      <c r="D62" s="30">
        <f t="shared" si="32"/>
        <v>76942.553191489365</v>
      </c>
      <c r="E62" s="30" t="e">
        <f t="shared" si="32"/>
        <v>#DIV/0!</v>
      </c>
      <c r="F62" s="30" t="e">
        <f t="shared" si="32"/>
        <v>#DIV/0!</v>
      </c>
    </row>
    <row r="63" spans="1:7" x14ac:dyDescent="0.25">
      <c r="A63" s="6" t="s">
        <v>28</v>
      </c>
      <c r="B63" s="4">
        <f>(B62/B61)*B46</f>
        <v>76.544085123510698</v>
      </c>
      <c r="C63" s="4">
        <f t="shared" ref="C63:D63" si="33">(C62/C61)*C46</f>
        <v>85.258239098108362</v>
      </c>
      <c r="D63" s="4">
        <f t="shared" si="33"/>
        <v>18.678525731042686</v>
      </c>
      <c r="E63" s="4" t="e">
        <f t="shared" ref="B63:E63" si="34">(E61/E62)*E46</f>
        <v>#DIV/0!</v>
      </c>
      <c r="F63" s="4" t="e">
        <f t="shared" ref="F63" si="35">(F61/F62)*F46</f>
        <v>#DIV/0!</v>
      </c>
    </row>
    <row r="64" spans="1:7" x14ac:dyDescent="0.25">
      <c r="A64" s="6" t="s">
        <v>41</v>
      </c>
      <c r="B64" s="4">
        <f>B17/B11</f>
        <v>58443.163097199344</v>
      </c>
      <c r="C64" s="4">
        <f t="shared" ref="C64:F64" si="36">C17/C11</f>
        <v>54000</v>
      </c>
      <c r="D64" s="4">
        <f>D17/D11</f>
        <v>249000</v>
      </c>
      <c r="E64" s="4" t="e">
        <f t="shared" si="36"/>
        <v>#DIV/0!</v>
      </c>
      <c r="F64" s="4" t="e">
        <f t="shared" si="36"/>
        <v>#DIV/0!</v>
      </c>
    </row>
    <row r="65" spans="1:6" x14ac:dyDescent="0.25">
      <c r="A65" s="6" t="s">
        <v>42</v>
      </c>
      <c r="B65" s="4">
        <f>B18/B12</f>
        <v>55005.548469709269</v>
      </c>
      <c r="C65" s="4">
        <f t="shared" ref="C65:F65" si="37">C18/C12</f>
        <v>54000.000000000007</v>
      </c>
      <c r="D65" s="4">
        <f t="shared" si="37"/>
        <v>230827.6595744681</v>
      </c>
      <c r="E65" s="4" t="e">
        <f t="shared" si="37"/>
        <v>#DIV/0!</v>
      </c>
      <c r="F65" s="4" t="e">
        <f t="shared" si="37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118.32445384073291</v>
      </c>
      <c r="C68" s="4"/>
      <c r="D68" s="4"/>
      <c r="E68" s="4"/>
    </row>
    <row r="69" spans="1:6" x14ac:dyDescent="0.25">
      <c r="A69" s="6" t="s">
        <v>31</v>
      </c>
      <c r="B69" s="4">
        <f>(B18/B24)*100</f>
        <v>66.650171125056531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85</v>
      </c>
    </row>
    <row r="74" spans="1:6" x14ac:dyDescent="0.25">
      <c r="A74" s="6" t="s">
        <v>86</v>
      </c>
      <c r="B74" s="12"/>
      <c r="C74" s="12"/>
    </row>
    <row r="76" spans="1:6" x14ac:dyDescent="0.25">
      <c r="A76" s="13" t="s">
        <v>119</v>
      </c>
    </row>
    <row r="78" spans="1:6" x14ac:dyDescent="0.25">
      <c r="A78" s="6" t="s">
        <v>35</v>
      </c>
    </row>
    <row r="79" spans="1:6" x14ac:dyDescent="0.25">
      <c r="A79" s="6" t="s">
        <v>95</v>
      </c>
    </row>
    <row r="186" spans="1:5" x14ac:dyDescent="0.25">
      <c r="A186" s="13"/>
      <c r="B186" s="13"/>
      <c r="C186" s="13"/>
      <c r="D186" s="13"/>
      <c r="E186" s="13"/>
    </row>
    <row r="187" spans="1:5" x14ac:dyDescent="0.25">
      <c r="A187" s="13"/>
      <c r="B187" s="13"/>
      <c r="C187" s="13"/>
      <c r="D187" s="13"/>
      <c r="E187" s="13"/>
    </row>
    <row r="188" spans="1:5" x14ac:dyDescent="0.25">
      <c r="A188" s="13"/>
      <c r="B188" s="13"/>
      <c r="C188" s="13"/>
      <c r="D188" s="13"/>
      <c r="E188" s="13"/>
    </row>
  </sheetData>
  <mergeCells count="4">
    <mergeCell ref="A4:A5"/>
    <mergeCell ref="B4:B5"/>
    <mergeCell ref="A2:E2"/>
    <mergeCell ref="C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topLeftCell="A26" zoomScale="80" zoomScaleNormal="80" workbookViewId="0">
      <selection activeCell="D63" sqref="D63"/>
    </sheetView>
  </sheetViews>
  <sheetFormatPr baseColWidth="10" defaultColWidth="11.42578125" defaultRowHeight="15" x14ac:dyDescent="0.25"/>
  <cols>
    <col min="1" max="1" width="46.5703125" style="6" customWidth="1"/>
    <col min="2" max="2" width="16.5703125" style="6" customWidth="1"/>
    <col min="3" max="3" width="14.85546875" style="6" customWidth="1"/>
    <col min="4" max="4" width="16.5703125" style="6" customWidth="1"/>
    <col min="5" max="5" width="15.28515625" style="6" hidden="1" customWidth="1"/>
    <col min="6" max="6" width="15" style="6" hidden="1" customWidth="1"/>
    <col min="7" max="7" width="0" style="6" hidden="1" customWidth="1"/>
    <col min="8" max="16384" width="11.42578125" style="6"/>
  </cols>
  <sheetData>
    <row r="2" spans="1:7" ht="15.75" x14ac:dyDescent="0.25">
      <c r="A2" s="49" t="s">
        <v>87</v>
      </c>
      <c r="B2" s="49"/>
      <c r="C2" s="49"/>
      <c r="D2" s="49"/>
      <c r="E2" s="49"/>
      <c r="F2" s="49"/>
    </row>
    <row r="4" spans="1:7" x14ac:dyDescent="0.25">
      <c r="A4" s="45" t="s">
        <v>0</v>
      </c>
      <c r="B4" s="47" t="s">
        <v>1</v>
      </c>
      <c r="C4" s="50" t="s">
        <v>36</v>
      </c>
      <c r="D4" s="50"/>
      <c r="E4" s="50"/>
      <c r="F4" s="50"/>
      <c r="G4" s="43"/>
    </row>
    <row r="5" spans="1:7" ht="31.5" customHeight="1" thickBot="1" x14ac:dyDescent="0.3">
      <c r="A5" s="46"/>
      <c r="B5" s="48"/>
      <c r="C5" s="19" t="s">
        <v>47</v>
      </c>
      <c r="D5" s="24" t="s">
        <v>74</v>
      </c>
      <c r="E5" s="20" t="s">
        <v>2</v>
      </c>
      <c r="F5" s="21" t="s">
        <v>129</v>
      </c>
      <c r="G5" s="21" t="s">
        <v>130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38</v>
      </c>
    </row>
    <row r="10" spans="1:7" x14ac:dyDescent="0.25">
      <c r="A10" s="3" t="s">
        <v>54</v>
      </c>
      <c r="B10" s="15">
        <f>SUM(C10:F10)</f>
        <v>55901</v>
      </c>
      <c r="C10" s="31">
        <v>51482.333333333336</v>
      </c>
      <c r="D10" s="31">
        <v>1998</v>
      </c>
      <c r="E10" s="31">
        <v>2393</v>
      </c>
      <c r="F10" s="31">
        <v>27.666666666666668</v>
      </c>
      <c r="G10" s="29"/>
    </row>
    <row r="11" spans="1:7" x14ac:dyDescent="0.25">
      <c r="A11" s="36" t="s">
        <v>88</v>
      </c>
      <c r="B11" s="15">
        <f>SUM(C11:F11)</f>
        <v>78910.666666666672</v>
      </c>
      <c r="C11" s="15">
        <v>77112.666666666672</v>
      </c>
      <c r="D11" s="15">
        <v>1798</v>
      </c>
      <c r="E11" s="15"/>
      <c r="F11" s="15"/>
    </row>
    <row r="12" spans="1:7" x14ac:dyDescent="0.25">
      <c r="A12" s="36" t="s">
        <v>89</v>
      </c>
      <c r="B12" s="31">
        <f>SUM(C12:F12)</f>
        <v>90699</v>
      </c>
      <c r="C12" s="31">
        <v>88023.333333333328</v>
      </c>
      <c r="D12" s="31">
        <v>2675.666666666667</v>
      </c>
      <c r="E12" s="15"/>
      <c r="F12" s="15"/>
    </row>
    <row r="13" spans="1:7" x14ac:dyDescent="0.25">
      <c r="A13" s="36" t="s">
        <v>80</v>
      </c>
      <c r="B13" s="15">
        <f>SUM(C13:F13)</f>
        <v>78911</v>
      </c>
      <c r="C13" s="15">
        <v>77112</v>
      </c>
      <c r="D13" s="15">
        <v>1799</v>
      </c>
      <c r="E13" s="15"/>
      <c r="F13" s="15"/>
    </row>
    <row r="14" spans="1:7" x14ac:dyDescent="0.25">
      <c r="C14" s="9"/>
    </row>
    <row r="15" spans="1:7" x14ac:dyDescent="0.25">
      <c r="A15" s="5" t="s">
        <v>5</v>
      </c>
    </row>
    <row r="16" spans="1:7" x14ac:dyDescent="0.25">
      <c r="A16" s="3" t="s">
        <v>54</v>
      </c>
      <c r="B16" s="2">
        <f>SUM(C16:F16)</f>
        <v>3503352000</v>
      </c>
      <c r="C16" s="31">
        <v>2733605700</v>
      </c>
      <c r="D16" s="31">
        <v>466572200</v>
      </c>
      <c r="E16" s="31">
        <v>298011500</v>
      </c>
      <c r="F16" s="31">
        <v>5162600</v>
      </c>
      <c r="G16" s="29"/>
    </row>
    <row r="17" spans="1:7" x14ac:dyDescent="0.25">
      <c r="A17" s="36" t="s">
        <v>88</v>
      </c>
      <c r="B17" s="2">
        <f>SUM(C17:F17)</f>
        <v>4611786000</v>
      </c>
      <c r="C17" s="17">
        <v>4164084000</v>
      </c>
      <c r="D17" s="17">
        <v>447702000</v>
      </c>
      <c r="E17" s="17"/>
      <c r="F17" s="17"/>
    </row>
    <row r="18" spans="1:7" x14ac:dyDescent="0.25">
      <c r="A18" s="36" t="s">
        <v>89</v>
      </c>
      <c r="B18" s="2">
        <f>SUM(C18:G18)</f>
        <v>5363673600</v>
      </c>
      <c r="C18" s="17">
        <v>4753260000</v>
      </c>
      <c r="D18" s="2">
        <v>609550600</v>
      </c>
      <c r="E18" s="2">
        <v>166000</v>
      </c>
      <c r="F18" s="14">
        <v>531000</v>
      </c>
      <c r="G18" s="6">
        <v>166000</v>
      </c>
    </row>
    <row r="19" spans="1:7" x14ac:dyDescent="0.25">
      <c r="A19" s="36" t="s">
        <v>80</v>
      </c>
      <c r="B19" s="2">
        <f>SUM(C19:F19)</f>
        <v>18447674000</v>
      </c>
      <c r="C19" s="17">
        <v>16656534000</v>
      </c>
      <c r="D19" s="2">
        <v>1791140000</v>
      </c>
      <c r="E19" s="2"/>
      <c r="F19" s="2"/>
    </row>
    <row r="20" spans="1:7" x14ac:dyDescent="0.25">
      <c r="A20" s="3" t="s">
        <v>90</v>
      </c>
      <c r="B20" s="2">
        <f>SUM(C20:G20)</f>
        <v>5363673600</v>
      </c>
      <c r="C20" s="17">
        <f>C18</f>
        <v>4753260000</v>
      </c>
      <c r="D20" s="17">
        <f t="shared" ref="D20:G20" si="0">D18</f>
        <v>609550600</v>
      </c>
      <c r="E20" s="17">
        <f t="shared" si="0"/>
        <v>166000</v>
      </c>
      <c r="F20" s="17">
        <f t="shared" si="0"/>
        <v>531000</v>
      </c>
      <c r="G20" s="17">
        <f t="shared" si="0"/>
        <v>166000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88</v>
      </c>
      <c r="B23" s="2">
        <f>B17</f>
        <v>4611786000</v>
      </c>
      <c r="C23" s="4"/>
      <c r="D23" s="4"/>
      <c r="E23" s="4"/>
    </row>
    <row r="24" spans="1:7" x14ac:dyDescent="0.25">
      <c r="A24" s="3" t="s">
        <v>89</v>
      </c>
      <c r="B24" s="2">
        <v>6693936000</v>
      </c>
      <c r="C24" s="4"/>
      <c r="D24" s="4"/>
      <c r="E24" s="4"/>
    </row>
    <row r="26" spans="1:7" x14ac:dyDescent="0.25">
      <c r="A26" s="6" t="s">
        <v>7</v>
      </c>
    </row>
    <row r="27" spans="1:7" x14ac:dyDescent="0.25">
      <c r="A27" s="6" t="s">
        <v>55</v>
      </c>
      <c r="B27" s="9">
        <v>1</v>
      </c>
      <c r="C27" s="9">
        <v>1</v>
      </c>
      <c r="D27" s="9">
        <v>1</v>
      </c>
      <c r="E27" s="9">
        <v>1</v>
      </c>
      <c r="F27" s="9">
        <v>1</v>
      </c>
    </row>
    <row r="28" spans="1:7" x14ac:dyDescent="0.25">
      <c r="A28" s="6" t="s">
        <v>91</v>
      </c>
      <c r="B28" s="9">
        <v>0.99</v>
      </c>
      <c r="C28" s="9">
        <v>0.99</v>
      </c>
      <c r="D28" s="9">
        <v>0.99</v>
      </c>
      <c r="E28" s="9"/>
      <c r="F28" s="9"/>
    </row>
    <row r="29" spans="1:7" x14ac:dyDescent="0.25">
      <c r="A29" s="3" t="s">
        <v>8</v>
      </c>
      <c r="B29" s="25">
        <f>SUM(C29:E29)</f>
        <v>196774</v>
      </c>
      <c r="C29" s="17">
        <v>183345</v>
      </c>
      <c r="D29" s="15">
        <v>13429</v>
      </c>
      <c r="E29" s="13"/>
      <c r="F29" s="15">
        <v>0</v>
      </c>
    </row>
    <row r="31" spans="1:7" x14ac:dyDescent="0.25">
      <c r="A31" s="6" t="s">
        <v>9</v>
      </c>
      <c r="B31" s="37"/>
      <c r="C31" s="37"/>
      <c r="D31" s="37"/>
      <c r="E31" s="37"/>
      <c r="F31" s="37"/>
    </row>
    <row r="32" spans="1:7" x14ac:dyDescent="0.25">
      <c r="A32" s="6" t="s">
        <v>56</v>
      </c>
      <c r="B32" s="33">
        <f t="shared" ref="B32:F32" si="1">B16/B27</f>
        <v>3503352000</v>
      </c>
      <c r="C32" s="34">
        <f t="shared" si="1"/>
        <v>2733605700</v>
      </c>
      <c r="D32" s="33">
        <f t="shared" si="1"/>
        <v>466572200</v>
      </c>
      <c r="E32" s="33">
        <f t="shared" si="1"/>
        <v>298011500</v>
      </c>
      <c r="F32" s="33">
        <f t="shared" si="1"/>
        <v>5162600</v>
      </c>
      <c r="G32" s="29"/>
    </row>
    <row r="33" spans="1:6" x14ac:dyDescent="0.25">
      <c r="A33" s="6" t="s">
        <v>92</v>
      </c>
      <c r="B33" s="2">
        <f t="shared" ref="B33:F33" si="2">B18/B28</f>
        <v>5417852121.212121</v>
      </c>
      <c r="C33" s="17">
        <f t="shared" si="2"/>
        <v>4801272727.272727</v>
      </c>
      <c r="D33" s="2">
        <f t="shared" si="2"/>
        <v>615707676.76767683</v>
      </c>
      <c r="E33" s="2" t="e">
        <f t="shared" si="2"/>
        <v>#DIV/0!</v>
      </c>
      <c r="F33" s="2" t="e">
        <f t="shared" si="2"/>
        <v>#DIV/0!</v>
      </c>
    </row>
    <row r="34" spans="1:6" x14ac:dyDescent="0.25">
      <c r="A34" s="6" t="s">
        <v>57</v>
      </c>
      <c r="B34" s="2">
        <f t="shared" ref="B34:F34" si="3">B32/B10</f>
        <v>62670.649898928466</v>
      </c>
      <c r="C34" s="17">
        <f t="shared" si="3"/>
        <v>53097.937156435539</v>
      </c>
      <c r="D34" s="2">
        <f t="shared" si="3"/>
        <v>233519.61961961963</v>
      </c>
      <c r="E34" s="2">
        <f t="shared" si="3"/>
        <v>124534.68449644797</v>
      </c>
      <c r="F34" s="2">
        <f t="shared" si="3"/>
        <v>186600</v>
      </c>
    </row>
    <row r="35" spans="1:6" x14ac:dyDescent="0.25">
      <c r="A35" s="6" t="s">
        <v>93</v>
      </c>
      <c r="B35" s="2">
        <f t="shared" ref="B35:F35" si="4">B33/B12</f>
        <v>59734.419576975721</v>
      </c>
      <c r="C35" s="17">
        <f t="shared" si="4"/>
        <v>54545.454545454544</v>
      </c>
      <c r="D35" s="2">
        <f t="shared" si="4"/>
        <v>230113.74489884518</v>
      </c>
      <c r="E35" s="2" t="e">
        <f t="shared" si="4"/>
        <v>#DIV/0!</v>
      </c>
      <c r="F35" s="2" t="e">
        <f t="shared" si="4"/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8">
        <f>(B11/B29)*100</f>
        <v>40.102181521271447</v>
      </c>
      <c r="C40" s="18">
        <f>(C11/C29)*100</f>
        <v>42.058778077758689</v>
      </c>
      <c r="D40" s="18">
        <f t="shared" ref="D40:F40" si="5">(D11/D29)*100</f>
        <v>13.388934395710775</v>
      </c>
      <c r="E40" s="18" t="e">
        <f t="shared" si="5"/>
        <v>#DIV/0!</v>
      </c>
      <c r="F40" s="18" t="e">
        <f t="shared" si="5"/>
        <v>#DIV/0!</v>
      </c>
    </row>
    <row r="41" spans="1:6" x14ac:dyDescent="0.25">
      <c r="A41" s="6" t="s">
        <v>13</v>
      </c>
      <c r="B41" s="18">
        <f>(B12/B29)*100</f>
        <v>46.092979763586648</v>
      </c>
      <c r="C41" s="18">
        <f>(C12/C29)*100</f>
        <v>48.009672111774705</v>
      </c>
      <c r="D41" s="18">
        <f t="shared" ref="D41:F41" si="6">(D12/D29)*100</f>
        <v>19.924541415344901</v>
      </c>
      <c r="E41" s="18" t="e">
        <f t="shared" si="6"/>
        <v>#DIV/0!</v>
      </c>
      <c r="F41" s="18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114.93883378672929</v>
      </c>
      <c r="C44" s="18">
        <f t="shared" si="7"/>
        <v>114.14899411251069</v>
      </c>
      <c r="D44" s="4">
        <f t="shared" si="7"/>
        <v>148.81349647756767</v>
      </c>
      <c r="E44" s="4" t="e">
        <f t="shared" si="7"/>
        <v>#DIV/0!</v>
      </c>
      <c r="F44" s="4" t="e">
        <f t="shared" si="7"/>
        <v>#DIV/0!</v>
      </c>
    </row>
    <row r="45" spans="1:6" x14ac:dyDescent="0.25">
      <c r="A45" s="6" t="s">
        <v>16</v>
      </c>
      <c r="B45" s="4">
        <f t="shared" ref="B45:F45" si="8">B18/B17*100</f>
        <v>116.30360992465825</v>
      </c>
      <c r="C45" s="18">
        <f t="shared" si="8"/>
        <v>114.14899411251069</v>
      </c>
      <c r="D45" s="4">
        <f t="shared" si="8"/>
        <v>136.15096649110345</v>
      </c>
      <c r="E45" s="4" t="e">
        <f t="shared" si="8"/>
        <v>#DIV/0!</v>
      </c>
      <c r="F45" s="4" t="e">
        <f t="shared" si="8"/>
        <v>#DIV/0!</v>
      </c>
    </row>
    <row r="46" spans="1:6" x14ac:dyDescent="0.25">
      <c r="A46" s="6" t="s">
        <v>17</v>
      </c>
      <c r="B46" s="4">
        <f t="shared" ref="B46:F46" si="9">AVERAGE(B44:B45)</f>
        <v>115.62122185569376</v>
      </c>
      <c r="C46" s="18">
        <f t="shared" si="9"/>
        <v>114.14899411251069</v>
      </c>
      <c r="D46" s="4">
        <f t="shared" si="9"/>
        <v>142.48223148433556</v>
      </c>
      <c r="E46" s="4" t="e">
        <f t="shared" si="9"/>
        <v>#DIV/0!</v>
      </c>
      <c r="F46" s="4" t="e">
        <f t="shared" si="9"/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114.93834826576776</v>
      </c>
      <c r="C49" s="18">
        <f t="shared" si="10"/>
        <v>114.14998098004634</v>
      </c>
      <c r="D49" s="4">
        <f t="shared" si="10"/>
        <v>148.73077635723553</v>
      </c>
      <c r="E49" s="4" t="e">
        <f t="shared" si="10"/>
        <v>#DIV/0!</v>
      </c>
      <c r="F49" s="4" t="e">
        <f t="shared" si="10"/>
        <v>#DIV/0!</v>
      </c>
    </row>
    <row r="50" spans="1:7" x14ac:dyDescent="0.25">
      <c r="A50" s="6" t="s">
        <v>20</v>
      </c>
      <c r="B50" s="4">
        <f t="shared" ref="B50:F50" si="11">B18/B19*100</f>
        <v>29.075067133124747</v>
      </c>
      <c r="C50" s="18">
        <f t="shared" si="11"/>
        <v>28.536909299377651</v>
      </c>
      <c r="D50" s="4">
        <f t="shared" si="11"/>
        <v>34.031432495505655</v>
      </c>
      <c r="E50" s="4" t="e">
        <f t="shared" si="11"/>
        <v>#DIV/0!</v>
      </c>
      <c r="F50" s="4" t="e">
        <f t="shared" si="11"/>
        <v>#DIV/0!</v>
      </c>
    </row>
    <row r="51" spans="1:7" x14ac:dyDescent="0.25">
      <c r="A51" s="6" t="s">
        <v>21</v>
      </c>
      <c r="B51" s="4">
        <f t="shared" ref="B51:F51" si="12">(B49+B50)/2</f>
        <v>72.006707699446252</v>
      </c>
      <c r="C51" s="18">
        <f t="shared" si="12"/>
        <v>71.343445139711989</v>
      </c>
      <c r="D51" s="4">
        <f t="shared" si="12"/>
        <v>91.381104426370598</v>
      </c>
      <c r="E51" s="4" t="e">
        <f t="shared" si="12"/>
        <v>#DIV/0!</v>
      </c>
      <c r="F51" s="4" t="e">
        <f t="shared" si="12"/>
        <v>#DIV/0!</v>
      </c>
    </row>
    <row r="53" spans="1:7" x14ac:dyDescent="0.25">
      <c r="A53" s="6" t="s">
        <v>22</v>
      </c>
      <c r="B53" s="4">
        <f>B20/B18*100</f>
        <v>100</v>
      </c>
      <c r="C53" s="18">
        <f>C20/C18*100</f>
        <v>100</v>
      </c>
      <c r="D53" s="18">
        <f t="shared" ref="D53:F53" si="13">D20/D18*100</f>
        <v>100</v>
      </c>
      <c r="E53" s="18">
        <f t="shared" si="13"/>
        <v>100</v>
      </c>
      <c r="F53" s="18">
        <f t="shared" si="13"/>
        <v>100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0">
        <f t="shared" ref="B56:F56" si="14">((B12/B10)-1)*100</f>
        <v>62.249333643405301</v>
      </c>
      <c r="C56" s="35">
        <f t="shared" si="14"/>
        <v>70.977746411390299</v>
      </c>
      <c r="D56" s="30">
        <f t="shared" si="14"/>
        <v>33.917250583917259</v>
      </c>
      <c r="E56" s="30">
        <f t="shared" si="14"/>
        <v>-100</v>
      </c>
      <c r="F56" s="30">
        <f t="shared" si="14"/>
        <v>-100</v>
      </c>
      <c r="G56" s="29"/>
    </row>
    <row r="57" spans="1:7" x14ac:dyDescent="0.25">
      <c r="A57" s="6" t="s">
        <v>25</v>
      </c>
      <c r="B57" s="30">
        <f t="shared" ref="B57:F57" si="15">((B33/B32)-1)*100</f>
        <v>54.647666612207992</v>
      </c>
      <c r="C57" s="35">
        <f t="shared" si="15"/>
        <v>75.638817524880309</v>
      </c>
      <c r="D57" s="30">
        <f t="shared" si="15"/>
        <v>31.96407260605687</v>
      </c>
      <c r="E57" s="30" t="e">
        <f t="shared" si="15"/>
        <v>#DIV/0!</v>
      </c>
      <c r="F57" s="30" t="e">
        <f t="shared" si="15"/>
        <v>#DIV/0!</v>
      </c>
      <c r="G57" s="29"/>
    </row>
    <row r="58" spans="1:7" x14ac:dyDescent="0.25">
      <c r="A58" s="6" t="s">
        <v>26</v>
      </c>
      <c r="B58" s="30">
        <f t="shared" ref="B58:F58" si="16">((B35/B34)-1)*100</f>
        <v>-4.685176117828882</v>
      </c>
      <c r="C58" s="35">
        <f t="shared" si="16"/>
        <v>2.7261273536001385</v>
      </c>
      <c r="D58" s="30">
        <f t="shared" si="16"/>
        <v>-1.4584961753202008</v>
      </c>
      <c r="E58" s="30" t="e">
        <f t="shared" si="16"/>
        <v>#DIV/0!</v>
      </c>
      <c r="F58" s="30" t="e">
        <f t="shared" si="16"/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B17/(B11*3)</f>
        <v>19481.041853234881</v>
      </c>
      <c r="C61" s="18">
        <f t="shared" ref="C61:F61" si="17">C17/(C11*3)</f>
        <v>18000</v>
      </c>
      <c r="D61" s="4">
        <f t="shared" si="17"/>
        <v>83000</v>
      </c>
      <c r="E61" s="4" t="e">
        <f t="shared" si="17"/>
        <v>#DIV/0!</v>
      </c>
      <c r="F61" s="4" t="e">
        <f t="shared" si="17"/>
        <v>#DIV/0!</v>
      </c>
    </row>
    <row r="62" spans="1:7" x14ac:dyDescent="0.25">
      <c r="A62" s="6" t="s">
        <v>34</v>
      </c>
      <c r="B62" s="4">
        <f>B18/(B12*3)</f>
        <v>19712.358460401989</v>
      </c>
      <c r="C62" s="18">
        <f t="shared" ref="C62:F62" si="18">C18/(C12*3)</f>
        <v>18000</v>
      </c>
      <c r="D62" s="4">
        <f t="shared" si="18"/>
        <v>75937.535816618896</v>
      </c>
      <c r="E62" s="4" t="e">
        <f t="shared" si="18"/>
        <v>#DIV/0!</v>
      </c>
      <c r="F62" s="4" t="e">
        <f t="shared" si="18"/>
        <v>#DIV/0!</v>
      </c>
    </row>
    <row r="63" spans="1:7" x14ac:dyDescent="0.25">
      <c r="A63" s="6" t="s">
        <v>28</v>
      </c>
      <c r="B63" s="4">
        <f>(B62/B61)*B46</f>
        <v>116.99410062458431</v>
      </c>
      <c r="C63" s="4">
        <f t="shared" ref="C63:D63" si="19">(C62/C61)*C46</f>
        <v>114.14899411251069</v>
      </c>
      <c r="D63" s="4">
        <f t="shared" si="19"/>
        <v>130.358428392452</v>
      </c>
      <c r="E63" s="4" t="e">
        <f t="shared" ref="B63:F63" si="20">(E61/E62)*E46</f>
        <v>#DIV/0!</v>
      </c>
      <c r="F63" s="4" t="e">
        <f t="shared" si="20"/>
        <v>#DIV/0!</v>
      </c>
    </row>
    <row r="64" spans="1:7" x14ac:dyDescent="0.25">
      <c r="A64" s="6" t="s">
        <v>41</v>
      </c>
      <c r="B64" s="4">
        <f>B17/B11</f>
        <v>58443.12555970464</v>
      </c>
      <c r="C64" s="4">
        <f t="shared" ref="C64:F64" si="21">C17/C11</f>
        <v>54000</v>
      </c>
      <c r="D64" s="4">
        <f t="shared" si="21"/>
        <v>249000</v>
      </c>
      <c r="E64" s="4" t="e">
        <f t="shared" si="21"/>
        <v>#DIV/0!</v>
      </c>
      <c r="F64" s="4" t="e">
        <f t="shared" si="21"/>
        <v>#DIV/0!</v>
      </c>
    </row>
    <row r="65" spans="1:6" x14ac:dyDescent="0.25">
      <c r="A65" s="6" t="s">
        <v>42</v>
      </c>
      <c r="B65" s="4">
        <f>B18/B12</f>
        <v>59137.07538120597</v>
      </c>
      <c r="C65" s="4">
        <f t="shared" ref="C65:F65" si="22">C18/C12</f>
        <v>54000</v>
      </c>
      <c r="D65" s="4">
        <f t="shared" si="22"/>
        <v>227812.6074498567</v>
      </c>
      <c r="E65" s="4" t="e">
        <f t="shared" si="22"/>
        <v>#DIV/0!</v>
      </c>
      <c r="F65" s="4" t="e">
        <f t="shared" si="22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145.14845224821792</v>
      </c>
      <c r="C68" s="4"/>
      <c r="D68" s="4"/>
      <c r="E68" s="4"/>
    </row>
    <row r="69" spans="1:6" x14ac:dyDescent="0.25">
      <c r="A69" s="6" t="s">
        <v>31</v>
      </c>
      <c r="B69" s="4">
        <f>(B18/B24)*100</f>
        <v>80.127351083129568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94</v>
      </c>
    </row>
    <row r="74" spans="1:6" x14ac:dyDescent="0.25">
      <c r="A74" s="6" t="s">
        <v>86</v>
      </c>
      <c r="B74" s="12"/>
      <c r="C74" s="12"/>
    </row>
    <row r="78" spans="1:6" x14ac:dyDescent="0.25">
      <c r="A78" s="6" t="s">
        <v>35</v>
      </c>
    </row>
    <row r="79" spans="1:6" x14ac:dyDescent="0.25">
      <c r="A79" s="6" t="s">
        <v>95</v>
      </c>
    </row>
    <row r="83" spans="1:1" x14ac:dyDescent="0.25">
      <c r="A83" s="13" t="s">
        <v>127</v>
      </c>
    </row>
  </sheetData>
  <mergeCells count="4">
    <mergeCell ref="A4:A5"/>
    <mergeCell ref="B4:B5"/>
    <mergeCell ref="A2:F2"/>
    <mergeCell ref="C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opLeftCell="A30" zoomScale="90" zoomScaleNormal="90" workbookViewId="0">
      <selection activeCell="D63" sqref="D63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4" width="16.28515625" style="6" bestFit="1" customWidth="1"/>
    <col min="5" max="6" width="16.28515625" style="6" hidden="1" customWidth="1"/>
    <col min="7" max="7" width="15.42578125" style="6" customWidth="1"/>
    <col min="8" max="16384" width="11.42578125" style="6"/>
  </cols>
  <sheetData>
    <row r="2" spans="1:7" ht="15.75" x14ac:dyDescent="0.25">
      <c r="A2" s="49" t="s">
        <v>96</v>
      </c>
      <c r="B2" s="49"/>
      <c r="C2" s="49"/>
      <c r="D2" s="49"/>
      <c r="E2" s="49"/>
      <c r="F2" s="49"/>
    </row>
    <row r="4" spans="1:7" x14ac:dyDescent="0.25">
      <c r="A4" s="45" t="s">
        <v>0</v>
      </c>
      <c r="B4" s="47" t="s">
        <v>1</v>
      </c>
      <c r="C4" s="50" t="s">
        <v>36</v>
      </c>
      <c r="D4" s="50"/>
      <c r="E4" s="50"/>
      <c r="F4" s="50"/>
    </row>
    <row r="5" spans="1:7" ht="31.5" customHeight="1" thickBot="1" x14ac:dyDescent="0.3">
      <c r="A5" s="46"/>
      <c r="B5" s="48"/>
      <c r="C5" s="19" t="s">
        <v>47</v>
      </c>
      <c r="D5" s="27" t="s">
        <v>74</v>
      </c>
      <c r="E5" s="20" t="s">
        <v>2</v>
      </c>
      <c r="F5" s="21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" t="s">
        <v>58</v>
      </c>
      <c r="B10" s="15">
        <f>SUM(C10:F10)</f>
        <v>55847.333333333336</v>
      </c>
      <c r="C10" s="31">
        <v>51470.333333333336</v>
      </c>
      <c r="D10" s="31">
        <v>1715</v>
      </c>
      <c r="E10" s="15">
        <v>2617</v>
      </c>
      <c r="F10" s="15">
        <v>45</v>
      </c>
      <c r="G10" s="29"/>
    </row>
    <row r="11" spans="1:7" x14ac:dyDescent="0.25">
      <c r="A11" s="36" t="s">
        <v>97</v>
      </c>
      <c r="B11" s="15">
        <f>SUM(C11:F11)</f>
        <v>78913</v>
      </c>
      <c r="C11" s="15">
        <v>77114.666666666672</v>
      </c>
      <c r="D11" s="15">
        <v>1798.3333333333333</v>
      </c>
      <c r="E11" s="15"/>
      <c r="F11" s="15"/>
    </row>
    <row r="12" spans="1:7" x14ac:dyDescent="0.25">
      <c r="A12" s="36" t="s">
        <v>98</v>
      </c>
      <c r="B12" s="31">
        <f>SUM(C12:F12)</f>
        <v>79023.333333333328</v>
      </c>
      <c r="C12" s="31">
        <v>77268.333333333328</v>
      </c>
      <c r="D12" s="31">
        <v>1755</v>
      </c>
      <c r="E12" s="15"/>
      <c r="F12" s="15"/>
    </row>
    <row r="13" spans="1:7" x14ac:dyDescent="0.25">
      <c r="A13" s="36" t="s">
        <v>80</v>
      </c>
      <c r="B13" s="15">
        <f>SUM(C13:F13)</f>
        <v>78911</v>
      </c>
      <c r="C13" s="15">
        <v>77112</v>
      </c>
      <c r="D13" s="15">
        <v>1799</v>
      </c>
      <c r="E13" s="15"/>
      <c r="F13" s="15"/>
    </row>
    <row r="14" spans="1:7" x14ac:dyDescent="0.25">
      <c r="A14" s="37"/>
      <c r="C14" s="9"/>
    </row>
    <row r="15" spans="1:7" x14ac:dyDescent="0.25">
      <c r="A15" s="38" t="s">
        <v>5</v>
      </c>
    </row>
    <row r="16" spans="1:7" x14ac:dyDescent="0.25">
      <c r="A16" s="36" t="s">
        <v>58</v>
      </c>
      <c r="B16" s="2">
        <f>SUM(C16:F16)</f>
        <v>3469351600</v>
      </c>
      <c r="C16" s="41">
        <v>2733145500</v>
      </c>
      <c r="D16" s="41">
        <v>401992600</v>
      </c>
      <c r="E16" s="41">
        <v>325816500</v>
      </c>
      <c r="F16" s="41">
        <v>8397000</v>
      </c>
      <c r="G16" s="29"/>
    </row>
    <row r="17" spans="1:7" x14ac:dyDescent="0.25">
      <c r="A17" s="36" t="s">
        <v>97</v>
      </c>
      <c r="B17" s="2">
        <f>SUM(C17:F17)</f>
        <v>4611977000</v>
      </c>
      <c r="C17" s="17">
        <v>4164192000</v>
      </c>
      <c r="D17" s="17">
        <v>447785000</v>
      </c>
      <c r="E17" s="17"/>
      <c r="F17" s="17"/>
      <c r="G17" s="17"/>
    </row>
    <row r="18" spans="1:7" x14ac:dyDescent="0.25">
      <c r="A18" s="36" t="s">
        <v>98</v>
      </c>
      <c r="B18" s="2">
        <f>SUM(C18:F18)</f>
        <v>4574166600</v>
      </c>
      <c r="C18" s="17">
        <v>4172490000</v>
      </c>
      <c r="D18" s="2">
        <v>401676600</v>
      </c>
      <c r="E18" s="2"/>
      <c r="F18" s="14"/>
    </row>
    <row r="19" spans="1:7" x14ac:dyDescent="0.25">
      <c r="A19" s="36" t="s">
        <v>80</v>
      </c>
      <c r="B19" s="2">
        <f>SUM(C19:F19)</f>
        <v>18447674000</v>
      </c>
      <c r="C19" s="17">
        <v>16656534000</v>
      </c>
      <c r="D19" s="2">
        <v>1791140000</v>
      </c>
      <c r="E19" s="2"/>
      <c r="F19" s="2"/>
    </row>
    <row r="20" spans="1:7" x14ac:dyDescent="0.25">
      <c r="A20" s="3" t="s">
        <v>99</v>
      </c>
      <c r="B20" s="2">
        <f>SUM(C20:F20)</f>
        <v>4574166600</v>
      </c>
      <c r="C20" s="17">
        <f>C18</f>
        <v>4172490000</v>
      </c>
      <c r="D20" s="17">
        <f t="shared" ref="D20:F20" si="0">D18</f>
        <v>401676600</v>
      </c>
      <c r="E20" s="17">
        <f t="shared" si="0"/>
        <v>0</v>
      </c>
      <c r="F20" s="17">
        <f t="shared" si="0"/>
        <v>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97</v>
      </c>
      <c r="B23" s="2">
        <f>B17</f>
        <v>4611977000</v>
      </c>
      <c r="C23" s="4"/>
      <c r="D23" s="4"/>
      <c r="E23" s="4"/>
    </row>
    <row r="24" spans="1:7" x14ac:dyDescent="0.25">
      <c r="A24" s="3" t="s">
        <v>98</v>
      </c>
      <c r="B24" s="2">
        <v>3074759000</v>
      </c>
      <c r="C24" s="4"/>
      <c r="D24" s="4"/>
      <c r="E24" s="4"/>
    </row>
    <row r="26" spans="1:7" x14ac:dyDescent="0.25">
      <c r="A26" s="6" t="s">
        <v>7</v>
      </c>
    </row>
    <row r="27" spans="1:7" x14ac:dyDescent="0.25">
      <c r="A27" s="6" t="s">
        <v>59</v>
      </c>
      <c r="B27" s="9">
        <v>0.99</v>
      </c>
      <c r="C27" s="9">
        <v>0.99</v>
      </c>
      <c r="D27" s="9">
        <v>0.99</v>
      </c>
      <c r="E27" s="9">
        <v>0.99</v>
      </c>
      <c r="F27" s="9">
        <v>0.99</v>
      </c>
    </row>
    <row r="28" spans="1:7" x14ac:dyDescent="0.25">
      <c r="A28" s="6" t="s">
        <v>100</v>
      </c>
      <c r="B28" s="9">
        <v>0.99</v>
      </c>
      <c r="C28" s="9">
        <v>0.99</v>
      </c>
      <c r="D28" s="9">
        <v>0.99</v>
      </c>
      <c r="E28" s="9"/>
      <c r="F28" s="9"/>
    </row>
    <row r="29" spans="1:7" x14ac:dyDescent="0.25">
      <c r="A29" s="3" t="s">
        <v>8</v>
      </c>
      <c r="B29" s="17">
        <f>SUM(C29:E29)</f>
        <v>196774</v>
      </c>
      <c r="C29" s="17">
        <v>183345</v>
      </c>
      <c r="D29" s="17">
        <v>13429</v>
      </c>
      <c r="E29" s="17"/>
      <c r="F29" s="17">
        <v>0</v>
      </c>
    </row>
    <row r="31" spans="1:7" x14ac:dyDescent="0.25">
      <c r="A31" s="6" t="s">
        <v>9</v>
      </c>
    </row>
    <row r="32" spans="1:7" x14ac:dyDescent="0.25">
      <c r="A32" s="6" t="s">
        <v>60</v>
      </c>
      <c r="B32" s="33">
        <f t="shared" ref="B32:F32" si="1">B16/B27</f>
        <v>3504395555.5555558</v>
      </c>
      <c r="C32" s="34">
        <f t="shared" si="1"/>
        <v>2760753030.3030305</v>
      </c>
      <c r="D32" s="33">
        <f t="shared" si="1"/>
        <v>406053131.31313133</v>
      </c>
      <c r="E32" s="33">
        <f t="shared" si="1"/>
        <v>329107575.75757575</v>
      </c>
      <c r="F32" s="33">
        <f t="shared" si="1"/>
        <v>8481818.1818181816</v>
      </c>
      <c r="G32" s="29"/>
    </row>
    <row r="33" spans="1:6" x14ac:dyDescent="0.25">
      <c r="A33" s="6" t="s">
        <v>101</v>
      </c>
      <c r="B33" s="2">
        <f t="shared" ref="B33:F33" si="2">B18/B28</f>
        <v>4620370303.030303</v>
      </c>
      <c r="C33" s="17">
        <f t="shared" si="2"/>
        <v>4214636363.6363635</v>
      </c>
      <c r="D33" s="2">
        <f t="shared" si="2"/>
        <v>405733939.39393938</v>
      </c>
      <c r="E33" s="2" t="e">
        <f t="shared" si="2"/>
        <v>#DIV/0!</v>
      </c>
      <c r="F33" s="2" t="e">
        <f t="shared" si="2"/>
        <v>#DIV/0!</v>
      </c>
    </row>
    <row r="34" spans="1:6" x14ac:dyDescent="0.25">
      <c r="A34" s="6" t="s">
        <v>61</v>
      </c>
      <c r="B34" s="2">
        <f t="shared" ref="B34:F34" si="3">B32/B10</f>
        <v>62749.55931448035</v>
      </c>
      <c r="C34" s="17">
        <f t="shared" si="3"/>
        <v>53637.753080474133</v>
      </c>
      <c r="D34" s="2">
        <f t="shared" si="3"/>
        <v>236765.674235062</v>
      </c>
      <c r="E34" s="2">
        <f t="shared" si="3"/>
        <v>125757.57575757576</v>
      </c>
      <c r="F34" s="2">
        <f t="shared" si="3"/>
        <v>188484.84848484848</v>
      </c>
    </row>
    <row r="35" spans="1:6" x14ac:dyDescent="0.25">
      <c r="A35" s="6" t="s">
        <v>102</v>
      </c>
      <c r="B35" s="2">
        <f t="shared" ref="B35:F35" si="4">B33/B12</f>
        <v>58468.430881557812</v>
      </c>
      <c r="C35" s="17">
        <f t="shared" si="4"/>
        <v>54545.454545454544</v>
      </c>
      <c r="D35" s="2">
        <f t="shared" si="4"/>
        <v>231187.42985409652</v>
      </c>
      <c r="E35" s="2" t="e">
        <f t="shared" si="4"/>
        <v>#DIV/0!</v>
      </c>
      <c r="F35" s="2" t="e">
        <f t="shared" si="4"/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8">
        <f>(B11/B29)*100</f>
        <v>40.103367314787526</v>
      </c>
      <c r="C40" s="18">
        <f>(C11/C29)*100</f>
        <v>42.059868917432532</v>
      </c>
      <c r="D40" s="18">
        <f t="shared" ref="D40:F40" si="5">(D11/D29)*100</f>
        <v>13.391416585995483</v>
      </c>
      <c r="E40" s="18" t="e">
        <f t="shared" si="5"/>
        <v>#DIV/0!</v>
      </c>
      <c r="F40" s="18" t="e">
        <f t="shared" si="5"/>
        <v>#DIV/0!</v>
      </c>
    </row>
    <row r="41" spans="1:6" x14ac:dyDescent="0.25">
      <c r="A41" s="6" t="s">
        <v>13</v>
      </c>
      <c r="B41" s="18">
        <f>(B12/B29)*100</f>
        <v>40.15943840819078</v>
      </c>
      <c r="C41" s="18">
        <f>(C12/C29)*100</f>
        <v>42.143681765705814</v>
      </c>
      <c r="D41" s="18">
        <f t="shared" ref="D41:F41" si="6">(D12/D29)*100</f>
        <v>13.068731848983543</v>
      </c>
      <c r="E41" s="18" t="e">
        <f t="shared" si="6"/>
        <v>#DIV/0!</v>
      </c>
      <c r="F41" s="18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100.13981642230472</v>
      </c>
      <c r="C44" s="18">
        <f t="shared" si="7"/>
        <v>100.19927035064664</v>
      </c>
      <c r="D44" s="4">
        <f t="shared" si="7"/>
        <v>97.590361445783131</v>
      </c>
      <c r="E44" s="4" t="e">
        <f t="shared" si="7"/>
        <v>#DIV/0!</v>
      </c>
      <c r="F44" s="4" t="e">
        <f t="shared" si="7"/>
        <v>#DIV/0!</v>
      </c>
    </row>
    <row r="45" spans="1:6" x14ac:dyDescent="0.25">
      <c r="A45" s="6" t="s">
        <v>16</v>
      </c>
      <c r="B45" s="4">
        <f t="shared" ref="B45:F45" si="8">B18/B17*100</f>
        <v>99.180169372050216</v>
      </c>
      <c r="C45" s="18">
        <f t="shared" si="8"/>
        <v>100.19927035064666</v>
      </c>
      <c r="D45" s="4">
        <f t="shared" si="8"/>
        <v>89.703004790245316</v>
      </c>
      <c r="E45" s="4" t="e">
        <f t="shared" si="8"/>
        <v>#DIV/0!</v>
      </c>
      <c r="F45" s="4" t="e">
        <f t="shared" si="8"/>
        <v>#DIV/0!</v>
      </c>
    </row>
    <row r="46" spans="1:6" x14ac:dyDescent="0.25">
      <c r="A46" s="6" t="s">
        <v>17</v>
      </c>
      <c r="B46" s="4">
        <f t="shared" ref="B46:F46" si="9">AVERAGE(B44:B45)</f>
        <v>99.65999289717746</v>
      </c>
      <c r="C46" s="18">
        <f t="shared" si="9"/>
        <v>100.19927035064666</v>
      </c>
      <c r="D46" s="4">
        <f t="shared" si="9"/>
        <v>93.646683118014224</v>
      </c>
      <c r="E46" s="4" t="e">
        <f t="shared" si="9"/>
        <v>#DIV/0!</v>
      </c>
      <c r="F46" s="4" t="e">
        <f t="shared" si="9"/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100.14235446684661</v>
      </c>
      <c r="C49" s="18">
        <f t="shared" si="10"/>
        <v>100.2027354151537</v>
      </c>
      <c r="D49" s="4">
        <f t="shared" si="10"/>
        <v>97.554196775986654</v>
      </c>
      <c r="E49" s="4" t="e">
        <f t="shared" si="10"/>
        <v>#DIV/0!</v>
      </c>
      <c r="F49" s="4" t="e">
        <f t="shared" si="10"/>
        <v>#DIV/0!</v>
      </c>
    </row>
    <row r="50" spans="1:7" x14ac:dyDescent="0.25">
      <c r="A50" s="6" t="s">
        <v>20</v>
      </c>
      <c r="B50" s="4">
        <f t="shared" ref="B50:F50" si="11">B18/B19*100</f>
        <v>24.795356856371161</v>
      </c>
      <c r="C50" s="18">
        <f t="shared" si="11"/>
        <v>25.050169501049858</v>
      </c>
      <c r="D50" s="4">
        <f t="shared" si="11"/>
        <v>22.425751197561329</v>
      </c>
      <c r="E50" s="4" t="e">
        <f t="shared" si="11"/>
        <v>#DIV/0!</v>
      </c>
      <c r="F50" s="4" t="e">
        <f t="shared" si="11"/>
        <v>#DIV/0!</v>
      </c>
    </row>
    <row r="51" spans="1:7" x14ac:dyDescent="0.25">
      <c r="A51" s="6" t="s">
        <v>21</v>
      </c>
      <c r="B51" s="4">
        <f t="shared" ref="B51:F51" si="12">(B49+B50)/2</f>
        <v>62.468855661608885</v>
      </c>
      <c r="C51" s="18">
        <f t="shared" si="12"/>
        <v>62.626452458101781</v>
      </c>
      <c r="D51" s="4">
        <f t="shared" si="12"/>
        <v>59.98997398677399</v>
      </c>
      <c r="E51" s="4" t="e">
        <f t="shared" si="12"/>
        <v>#DIV/0!</v>
      </c>
      <c r="F51" s="4" t="e">
        <f t="shared" si="12"/>
        <v>#DIV/0!</v>
      </c>
    </row>
    <row r="53" spans="1:7" x14ac:dyDescent="0.25">
      <c r="A53" s="6" t="s">
        <v>22</v>
      </c>
      <c r="B53" s="4">
        <f>B20/B18*100</f>
        <v>100</v>
      </c>
      <c r="C53" s="18">
        <f>C20/C18*100</f>
        <v>100</v>
      </c>
      <c r="D53" s="18">
        <f t="shared" ref="D53:F53" si="13">D20/D18*100</f>
        <v>100</v>
      </c>
      <c r="E53" s="18" t="e">
        <f t="shared" si="13"/>
        <v>#DIV/0!</v>
      </c>
      <c r="F53" s="18" t="e">
        <f t="shared" si="13"/>
        <v>#DIV/0!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0">
        <f t="shared" ref="B56:F56" si="14">((B12/B10)-1)*100</f>
        <v>41.498848050041161</v>
      </c>
      <c r="C56" s="35">
        <f t="shared" si="14"/>
        <v>50.122076795046965</v>
      </c>
      <c r="D56" s="30">
        <f t="shared" si="14"/>
        <v>2.3323615160349753</v>
      </c>
      <c r="E56" s="30">
        <f t="shared" si="14"/>
        <v>-100</v>
      </c>
      <c r="F56" s="30">
        <f t="shared" si="14"/>
        <v>-100</v>
      </c>
      <c r="G56" s="29"/>
    </row>
    <row r="57" spans="1:7" x14ac:dyDescent="0.25">
      <c r="A57" s="6" t="s">
        <v>25</v>
      </c>
      <c r="B57" s="30">
        <f t="shared" ref="B57:F57" si="15">((B33/B32)-1)*100</f>
        <v>31.844999509418415</v>
      </c>
      <c r="C57" s="35">
        <f t="shared" si="15"/>
        <v>52.662564067664874</v>
      </c>
      <c r="D57" s="30">
        <f t="shared" si="15"/>
        <v>-7.8608412194658417E-2</v>
      </c>
      <c r="E57" s="30" t="e">
        <f t="shared" si="15"/>
        <v>#DIV/0!</v>
      </c>
      <c r="F57" s="30" t="e">
        <f t="shared" si="15"/>
        <v>#DIV/0!</v>
      </c>
      <c r="G57" s="29"/>
    </row>
    <row r="58" spans="1:7" x14ac:dyDescent="0.25">
      <c r="A58" s="6" t="s">
        <v>26</v>
      </c>
      <c r="B58" s="30">
        <f t="shared" ref="B58:F58" si="16">((B35/B34)-1)*100</f>
        <v>-6.8225633449741308</v>
      </c>
      <c r="C58" s="35">
        <f t="shared" si="16"/>
        <v>1.6922809268661299</v>
      </c>
      <c r="D58" s="30">
        <f t="shared" si="16"/>
        <v>-2.3560190466745512</v>
      </c>
      <c r="E58" s="30" t="e">
        <f t="shared" si="16"/>
        <v>#DIV/0!</v>
      </c>
      <c r="F58" s="30" t="e">
        <f t="shared" si="16"/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 t="shared" ref="B61:F61" si="17">B17/(B11*3)</f>
        <v>19481.272625127251</v>
      </c>
      <c r="C61" s="18">
        <f t="shared" si="17"/>
        <v>18000</v>
      </c>
      <c r="D61" s="4">
        <f t="shared" si="17"/>
        <v>83000</v>
      </c>
      <c r="E61" s="4" t="e">
        <f t="shared" si="17"/>
        <v>#DIV/0!</v>
      </c>
      <c r="F61" s="4" t="e">
        <f t="shared" si="17"/>
        <v>#DIV/0!</v>
      </c>
    </row>
    <row r="62" spans="1:7" x14ac:dyDescent="0.25">
      <c r="A62" s="6" t="s">
        <v>34</v>
      </c>
      <c r="B62" s="4">
        <f>B18/(B12*3)</f>
        <v>19294.582190914076</v>
      </c>
      <c r="C62" s="18">
        <f t="shared" ref="C62:F62" si="18">C18/(C12*3)</f>
        <v>18000</v>
      </c>
      <c r="D62" s="4">
        <f t="shared" si="18"/>
        <v>76291.851851851854</v>
      </c>
      <c r="E62" s="4" t="e">
        <f t="shared" si="18"/>
        <v>#DIV/0!</v>
      </c>
      <c r="F62" s="4" t="e">
        <f t="shared" si="18"/>
        <v>#DIV/0!</v>
      </c>
    </row>
    <row r="63" spans="1:7" x14ac:dyDescent="0.25">
      <c r="A63" s="6" t="s">
        <v>28</v>
      </c>
      <c r="B63" s="4">
        <f>(B62/B61)*B46</f>
        <v>98.704944030212872</v>
      </c>
      <c r="C63" s="4">
        <f t="shared" ref="C63:D63" si="19">(C62/C61)*C46</f>
        <v>100.19927035064666</v>
      </c>
      <c r="D63" s="4">
        <f t="shared" si="19"/>
        <v>86.078058733215144</v>
      </c>
      <c r="E63" s="4" t="e">
        <f t="shared" ref="B63:F63" si="20">(E61/E62)*E46</f>
        <v>#DIV/0!</v>
      </c>
      <c r="F63" s="4" t="e">
        <f t="shared" si="20"/>
        <v>#DIV/0!</v>
      </c>
    </row>
    <row r="64" spans="1:7" x14ac:dyDescent="0.25">
      <c r="A64" s="6" t="s">
        <v>41</v>
      </c>
      <c r="B64" s="4">
        <f>B17/B11</f>
        <v>58443.817875381748</v>
      </c>
      <c r="C64" s="4">
        <f t="shared" ref="C64:F64" si="21">C17/C11</f>
        <v>54000</v>
      </c>
      <c r="D64" s="4">
        <f t="shared" si="21"/>
        <v>249000</v>
      </c>
      <c r="E64" s="4" t="e">
        <f t="shared" si="21"/>
        <v>#DIV/0!</v>
      </c>
      <c r="F64" s="4" t="e">
        <f t="shared" si="21"/>
        <v>#DIV/0!</v>
      </c>
    </row>
    <row r="65" spans="1:6" x14ac:dyDescent="0.25">
      <c r="A65" s="6" t="s">
        <v>42</v>
      </c>
      <c r="B65" s="4">
        <f>B18/B12</f>
        <v>57883.746572742231</v>
      </c>
      <c r="C65" s="4">
        <f t="shared" ref="C65:F65" si="22">C18/C12</f>
        <v>54000</v>
      </c>
      <c r="D65" s="4">
        <f t="shared" si="22"/>
        <v>228875.55555555556</v>
      </c>
      <c r="E65" s="4" t="e">
        <f t="shared" si="22"/>
        <v>#DIV/0!</v>
      </c>
      <c r="F65" s="4" t="e">
        <f t="shared" si="22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66.66900116804571</v>
      </c>
      <c r="C68" s="4"/>
      <c r="D68" s="4"/>
      <c r="E68" s="4"/>
    </row>
    <row r="69" spans="1:6" x14ac:dyDescent="0.25">
      <c r="A69" s="6" t="s">
        <v>31</v>
      </c>
      <c r="B69" s="4">
        <f>(B18/B24)*100</f>
        <v>148.76504467504608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103</v>
      </c>
    </row>
    <row r="74" spans="1:6" x14ac:dyDescent="0.25">
      <c r="A74" s="6" t="s">
        <v>86</v>
      </c>
      <c r="B74" s="12"/>
      <c r="C74" s="12"/>
    </row>
    <row r="76" spans="1:6" x14ac:dyDescent="0.25">
      <c r="A76" s="13" t="s">
        <v>128</v>
      </c>
    </row>
    <row r="78" spans="1:6" x14ac:dyDescent="0.25">
      <c r="A78" s="6" t="s">
        <v>76</v>
      </c>
    </row>
    <row r="79" spans="1:6" x14ac:dyDescent="0.25">
      <c r="A79" s="6" t="s">
        <v>95</v>
      </c>
    </row>
  </sheetData>
  <mergeCells count="4">
    <mergeCell ref="A4:A5"/>
    <mergeCell ref="B4:B5"/>
    <mergeCell ref="A2:F2"/>
    <mergeCell ref="C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opLeftCell="A22" zoomScale="80" zoomScaleNormal="80" workbookViewId="0">
      <selection activeCell="D63" sqref="D63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4" width="16.28515625" style="6" bestFit="1" customWidth="1"/>
    <col min="5" max="5" width="16.28515625" style="6" hidden="1" customWidth="1"/>
    <col min="6" max="6" width="15" style="6" hidden="1" customWidth="1"/>
    <col min="7" max="16384" width="11.42578125" style="6"/>
  </cols>
  <sheetData>
    <row r="2" spans="1:7" ht="15.75" x14ac:dyDescent="0.25">
      <c r="A2" s="49" t="s">
        <v>104</v>
      </c>
      <c r="B2" s="49"/>
      <c r="C2" s="49"/>
      <c r="D2" s="49"/>
      <c r="E2" s="49"/>
      <c r="F2" s="49"/>
    </row>
    <row r="4" spans="1:7" x14ac:dyDescent="0.25">
      <c r="A4" s="45" t="s">
        <v>0</v>
      </c>
      <c r="B4" s="47" t="s">
        <v>1</v>
      </c>
      <c r="C4" s="50" t="s">
        <v>36</v>
      </c>
      <c r="D4" s="50"/>
      <c r="E4" s="50"/>
      <c r="F4" s="50"/>
    </row>
    <row r="5" spans="1:7" ht="31.5" customHeight="1" thickBot="1" x14ac:dyDescent="0.3">
      <c r="A5" s="46"/>
      <c r="B5" s="48"/>
      <c r="C5" s="19" t="s">
        <v>49</v>
      </c>
      <c r="D5" s="28" t="s">
        <v>75</v>
      </c>
      <c r="E5" s="20" t="s">
        <v>2</v>
      </c>
      <c r="F5" s="21" t="s">
        <v>129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  <c r="B9" s="29"/>
      <c r="C9" s="29"/>
      <c r="D9" s="29"/>
      <c r="E9" s="29"/>
      <c r="F9" s="29"/>
    </row>
    <row r="10" spans="1:7" x14ac:dyDescent="0.25">
      <c r="A10" s="3" t="s">
        <v>62</v>
      </c>
      <c r="B10" s="15">
        <f>SUM(C10:F10)</f>
        <v>55623.666666666664</v>
      </c>
      <c r="C10" s="31">
        <v>51188.666666666664</v>
      </c>
      <c r="D10" s="31">
        <v>1522</v>
      </c>
      <c r="E10" s="31">
        <v>2831</v>
      </c>
      <c r="F10" s="31">
        <v>82</v>
      </c>
      <c r="G10" s="29"/>
    </row>
    <row r="11" spans="1:7" x14ac:dyDescent="0.25">
      <c r="A11" s="36" t="s">
        <v>105</v>
      </c>
      <c r="B11" s="15">
        <f>SUM(C11:F11)</f>
        <v>78914</v>
      </c>
      <c r="C11" s="15">
        <v>77115</v>
      </c>
      <c r="D11" s="15">
        <v>1799</v>
      </c>
      <c r="E11" s="15"/>
      <c r="F11" s="15"/>
    </row>
    <row r="12" spans="1:7" x14ac:dyDescent="0.25">
      <c r="A12" s="36" t="s">
        <v>106</v>
      </c>
      <c r="B12" s="31">
        <f>SUM(C12:F12)</f>
        <v>78134.666666666672</v>
      </c>
      <c r="C12" s="31">
        <v>76599.333333333343</v>
      </c>
      <c r="D12" s="31">
        <v>1535.3333333333335</v>
      </c>
      <c r="E12" s="15"/>
      <c r="F12" s="15"/>
    </row>
    <row r="13" spans="1:7" x14ac:dyDescent="0.25">
      <c r="A13" s="36" t="s">
        <v>80</v>
      </c>
      <c r="B13" s="15">
        <f>SUM(C13:F13)</f>
        <v>78911</v>
      </c>
      <c r="C13" s="15">
        <v>77112</v>
      </c>
      <c r="D13" s="15">
        <v>1799</v>
      </c>
      <c r="E13" s="15"/>
      <c r="F13" s="15"/>
    </row>
    <row r="14" spans="1:7" x14ac:dyDescent="0.25">
      <c r="A14" s="37"/>
      <c r="C14" s="9"/>
    </row>
    <row r="15" spans="1:7" x14ac:dyDescent="0.25">
      <c r="A15" s="38" t="s">
        <v>5</v>
      </c>
    </row>
    <row r="16" spans="1:7" x14ac:dyDescent="0.25">
      <c r="A16" s="36" t="s">
        <v>62</v>
      </c>
      <c r="B16" s="2">
        <f>SUM(C16:F16)</f>
        <v>3444857600</v>
      </c>
      <c r="C16" s="31">
        <v>2718118200</v>
      </c>
      <c r="D16" s="31">
        <v>359082400</v>
      </c>
      <c r="E16" s="31">
        <v>352418000</v>
      </c>
      <c r="F16" s="31">
        <v>15239000</v>
      </c>
      <c r="G16" s="29"/>
    </row>
    <row r="17" spans="1:7" x14ac:dyDescent="0.25">
      <c r="A17" s="36" t="s">
        <v>105</v>
      </c>
      <c r="B17" s="2">
        <f>SUM(C17:F17)</f>
        <v>4612161000</v>
      </c>
      <c r="C17" s="2">
        <v>4164210000</v>
      </c>
      <c r="D17" s="2">
        <v>447951000</v>
      </c>
      <c r="E17" s="2"/>
      <c r="F17" s="2"/>
    </row>
    <row r="18" spans="1:7" x14ac:dyDescent="0.25">
      <c r="A18" s="36" t="s">
        <v>106</v>
      </c>
      <c r="B18" s="2">
        <f>SUM(C18:F18)</f>
        <v>4493061800</v>
      </c>
      <c r="C18" s="2">
        <v>4136364000</v>
      </c>
      <c r="D18" s="2">
        <v>356058800</v>
      </c>
      <c r="E18" s="2">
        <v>373500</v>
      </c>
      <c r="F18" s="2">
        <v>265500</v>
      </c>
    </row>
    <row r="19" spans="1:7" x14ac:dyDescent="0.25">
      <c r="A19" s="36" t="s">
        <v>80</v>
      </c>
      <c r="B19" s="2">
        <f>SUM(C19:F19)</f>
        <v>18447674000</v>
      </c>
      <c r="C19" s="2">
        <v>16656534000</v>
      </c>
      <c r="D19" s="2">
        <v>1791140000</v>
      </c>
      <c r="E19" s="2"/>
      <c r="F19" s="2"/>
    </row>
    <row r="20" spans="1:7" x14ac:dyDescent="0.25">
      <c r="A20" s="3" t="s">
        <v>107</v>
      </c>
      <c r="B20" s="2">
        <f>SUM(C20:F20)</f>
        <v>4493061800</v>
      </c>
      <c r="C20" s="2">
        <f>C18</f>
        <v>4136364000</v>
      </c>
      <c r="D20" s="2">
        <f t="shared" ref="D20:F20" si="0">D18</f>
        <v>356058800</v>
      </c>
      <c r="E20" s="2">
        <f t="shared" si="0"/>
        <v>373500</v>
      </c>
      <c r="F20" s="2">
        <f t="shared" si="0"/>
        <v>265500</v>
      </c>
    </row>
    <row r="21" spans="1:7" x14ac:dyDescent="0.25">
      <c r="B21" s="2"/>
      <c r="C21" s="2"/>
      <c r="D21" s="2"/>
      <c r="E21" s="2"/>
      <c r="F21" s="2"/>
    </row>
    <row r="22" spans="1:7" x14ac:dyDescent="0.25">
      <c r="A22" s="5" t="s">
        <v>6</v>
      </c>
      <c r="B22" s="2"/>
      <c r="C22" s="2"/>
      <c r="D22" s="2"/>
      <c r="E22" s="2"/>
      <c r="F22" s="2"/>
    </row>
    <row r="23" spans="1:7" x14ac:dyDescent="0.25">
      <c r="A23" s="3" t="s">
        <v>105</v>
      </c>
      <c r="B23" s="2">
        <f>B17</f>
        <v>4612161000</v>
      </c>
      <c r="C23" s="2"/>
      <c r="D23" s="2"/>
      <c r="E23" s="2"/>
      <c r="F23" s="2"/>
    </row>
    <row r="24" spans="1:7" x14ac:dyDescent="0.25">
      <c r="A24" s="3" t="s">
        <v>106</v>
      </c>
      <c r="B24" s="2">
        <v>3260213705.8800001</v>
      </c>
      <c r="C24" s="2"/>
      <c r="D24" s="2"/>
      <c r="E24" s="2"/>
      <c r="F24" s="2"/>
    </row>
    <row r="26" spans="1:7" x14ac:dyDescent="0.25">
      <c r="A26" s="6" t="s">
        <v>7</v>
      </c>
    </row>
    <row r="27" spans="1:7" x14ac:dyDescent="0.25">
      <c r="A27" s="6" t="s">
        <v>63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</row>
    <row r="28" spans="1:7" x14ac:dyDescent="0.25">
      <c r="A28" s="6" t="s">
        <v>108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</row>
    <row r="29" spans="1:7" x14ac:dyDescent="0.25">
      <c r="A29" s="3" t="s">
        <v>8</v>
      </c>
      <c r="B29" s="17">
        <f>SUM(C29:E29)</f>
        <v>196774</v>
      </c>
      <c r="C29" s="17">
        <v>183345</v>
      </c>
      <c r="D29" s="15">
        <v>13429</v>
      </c>
      <c r="E29" s="13"/>
      <c r="F29" s="15">
        <v>0</v>
      </c>
    </row>
    <row r="31" spans="1:7" x14ac:dyDescent="0.25">
      <c r="A31" s="6" t="s">
        <v>9</v>
      </c>
    </row>
    <row r="32" spans="1:7" x14ac:dyDescent="0.25">
      <c r="A32" s="6" t="s">
        <v>64</v>
      </c>
      <c r="B32" s="33">
        <f t="shared" ref="B32:F32" si="1">B16/B27</f>
        <v>3479654141.4141417</v>
      </c>
      <c r="C32" s="31">
        <f t="shared" si="1"/>
        <v>2745573939.3939395</v>
      </c>
      <c r="D32" s="33">
        <f t="shared" si="1"/>
        <v>362709494.94949496</v>
      </c>
      <c r="E32" s="33">
        <f t="shared" si="1"/>
        <v>355977777.77777779</v>
      </c>
      <c r="F32" s="33">
        <f t="shared" si="1"/>
        <v>15392929.292929294</v>
      </c>
      <c r="G32" s="29"/>
    </row>
    <row r="33" spans="1:6" x14ac:dyDescent="0.25">
      <c r="A33" s="6" t="s">
        <v>109</v>
      </c>
      <c r="B33" s="2">
        <f t="shared" ref="B33:F33" si="2">B18/B28</f>
        <v>4538446262.6262627</v>
      </c>
      <c r="C33" s="15">
        <f t="shared" si="2"/>
        <v>4178145454.5454545</v>
      </c>
      <c r="D33" s="2">
        <f t="shared" si="2"/>
        <v>359655353.53535354</v>
      </c>
      <c r="E33" s="2">
        <f t="shared" si="2"/>
        <v>377272.72727272729</v>
      </c>
      <c r="F33" s="2">
        <f t="shared" si="2"/>
        <v>268181.81818181818</v>
      </c>
    </row>
    <row r="34" spans="1:6" x14ac:dyDescent="0.25">
      <c r="A34" s="6" t="s">
        <v>65</v>
      </c>
      <c r="B34" s="2">
        <f t="shared" ref="B34:F34" si="3">B32/B10</f>
        <v>62557.079565906752</v>
      </c>
      <c r="C34" s="15">
        <f t="shared" si="3"/>
        <v>53636.36363636364</v>
      </c>
      <c r="D34" s="2">
        <f t="shared" si="3"/>
        <v>238311.10049244083</v>
      </c>
      <c r="E34" s="2">
        <f t="shared" si="3"/>
        <v>125742.76855449587</v>
      </c>
      <c r="F34" s="2">
        <f t="shared" si="3"/>
        <v>187718.64991377186</v>
      </c>
    </row>
    <row r="35" spans="1:6" x14ac:dyDescent="0.25">
      <c r="A35" s="6" t="s">
        <v>110</v>
      </c>
      <c r="B35" s="2">
        <f t="shared" ref="B35:F35" si="4">B33/B12</f>
        <v>58084.925120214619</v>
      </c>
      <c r="C35" s="15">
        <f t="shared" si="4"/>
        <v>54545.454545454537</v>
      </c>
      <c r="D35" s="2">
        <f t="shared" si="4"/>
        <v>234252.2927933262</v>
      </c>
      <c r="E35" s="2" t="e">
        <f t="shared" si="4"/>
        <v>#DIV/0!</v>
      </c>
      <c r="F35" s="2" t="e">
        <f t="shared" si="4"/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6">
        <f>(B11/B29)*100</f>
        <v>40.103875512008699</v>
      </c>
      <c r="C40" s="16">
        <f>(C11/C29)*100</f>
        <v>42.060050724044835</v>
      </c>
      <c r="D40" s="16">
        <f t="shared" ref="D40:F40" si="5">(D11/D29)*100</f>
        <v>13.396380966564896</v>
      </c>
      <c r="E40" s="16" t="e">
        <f t="shared" si="5"/>
        <v>#DIV/0!</v>
      </c>
      <c r="F40" s="16" t="e">
        <f t="shared" si="5"/>
        <v>#DIV/0!</v>
      </c>
    </row>
    <row r="41" spans="1:6" x14ac:dyDescent="0.25">
      <c r="A41" s="6" t="s">
        <v>13</v>
      </c>
      <c r="B41" s="16">
        <f>(B12/B29)*100</f>
        <v>39.707820477637625</v>
      </c>
      <c r="C41" s="16">
        <f>(C12/C29)*100</f>
        <v>41.778795894806699</v>
      </c>
      <c r="D41" s="16">
        <f t="shared" ref="D41:F41" si="6">(D12/D29)*100</f>
        <v>11.432968451361482</v>
      </c>
      <c r="E41" s="16" t="e">
        <f t="shared" si="6"/>
        <v>#DIV/0!</v>
      </c>
      <c r="F41" s="16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99.012427030269251</v>
      </c>
      <c r="C44" s="16">
        <f t="shared" si="7"/>
        <v>99.33130173550326</v>
      </c>
      <c r="D44" s="4">
        <f t="shared" si="7"/>
        <v>85.343709468223096</v>
      </c>
      <c r="E44" s="4" t="e">
        <f t="shared" si="7"/>
        <v>#DIV/0!</v>
      </c>
      <c r="F44" s="4" t="e">
        <f t="shared" si="7"/>
        <v>#DIV/0!</v>
      </c>
    </row>
    <row r="45" spans="1:6" x14ac:dyDescent="0.25">
      <c r="A45" s="6" t="s">
        <v>16</v>
      </c>
      <c r="B45" s="4">
        <f t="shared" ref="B45:F45" si="8">B18/B17*100</f>
        <v>97.417713735491887</v>
      </c>
      <c r="C45" s="16">
        <f t="shared" si="8"/>
        <v>99.331301735503246</v>
      </c>
      <c r="D45" s="4">
        <f t="shared" si="8"/>
        <v>79.486104506966157</v>
      </c>
      <c r="E45" s="4" t="e">
        <f t="shared" si="8"/>
        <v>#DIV/0!</v>
      </c>
      <c r="F45" s="4" t="e">
        <f t="shared" si="8"/>
        <v>#DIV/0!</v>
      </c>
    </row>
    <row r="46" spans="1:6" x14ac:dyDescent="0.25">
      <c r="A46" s="6" t="s">
        <v>17</v>
      </c>
      <c r="B46" s="4">
        <f t="shared" ref="B46:F46" si="9">AVERAGE(B44:B45)</f>
        <v>98.215070382880569</v>
      </c>
      <c r="C46" s="16">
        <f t="shared" si="9"/>
        <v>99.331301735503246</v>
      </c>
      <c r="D46" s="4">
        <f t="shared" si="9"/>
        <v>82.414906987594634</v>
      </c>
      <c r="E46" s="4" t="e">
        <f t="shared" si="9"/>
        <v>#DIV/0!</v>
      </c>
      <c r="F46" s="4" t="e">
        <f t="shared" si="9"/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99.016191236540749</v>
      </c>
      <c r="C49" s="16">
        <f t="shared" si="10"/>
        <v>99.335166165231541</v>
      </c>
      <c r="D49" s="4">
        <f t="shared" si="10"/>
        <v>85.343709468223096</v>
      </c>
      <c r="E49" s="4" t="e">
        <f t="shared" si="10"/>
        <v>#DIV/0!</v>
      </c>
      <c r="F49" s="4" t="e">
        <f t="shared" si="10"/>
        <v>#DIV/0!</v>
      </c>
    </row>
    <row r="50" spans="1:7" x14ac:dyDescent="0.25">
      <c r="A50" s="6" t="s">
        <v>20</v>
      </c>
      <c r="B50" s="4">
        <f t="shared" ref="B50:F50" si="11">B18/B19*100</f>
        <v>24.355709017841491</v>
      </c>
      <c r="C50" s="16">
        <f t="shared" si="11"/>
        <v>24.833281641907014</v>
      </c>
      <c r="D50" s="4">
        <f t="shared" si="11"/>
        <v>19.878892772200945</v>
      </c>
      <c r="E50" s="4" t="e">
        <f t="shared" si="11"/>
        <v>#DIV/0!</v>
      </c>
      <c r="F50" s="4" t="e">
        <f t="shared" si="11"/>
        <v>#DIV/0!</v>
      </c>
    </row>
    <row r="51" spans="1:7" x14ac:dyDescent="0.25">
      <c r="A51" s="6" t="s">
        <v>21</v>
      </c>
      <c r="B51" s="4">
        <f t="shared" ref="B51:F51" si="12">(B49+B50)/2</f>
        <v>61.68595012719112</v>
      </c>
      <c r="C51" s="16">
        <f t="shared" si="12"/>
        <v>62.084223903569281</v>
      </c>
      <c r="D51" s="4">
        <f t="shared" si="12"/>
        <v>52.611301120212019</v>
      </c>
      <c r="E51" s="4" t="e">
        <f t="shared" si="12"/>
        <v>#DIV/0!</v>
      </c>
      <c r="F51" s="4" t="e">
        <f t="shared" si="12"/>
        <v>#DIV/0!</v>
      </c>
    </row>
    <row r="53" spans="1:7" x14ac:dyDescent="0.25">
      <c r="A53" s="6" t="s">
        <v>22</v>
      </c>
      <c r="B53" s="4">
        <f>B20/B18*100</f>
        <v>100</v>
      </c>
      <c r="C53" s="16">
        <f>C20/C18*100</f>
        <v>100</v>
      </c>
      <c r="D53" s="16">
        <f t="shared" ref="D53:F53" si="13">D20/D18*100</f>
        <v>100</v>
      </c>
      <c r="E53" s="16">
        <f t="shared" si="13"/>
        <v>100</v>
      </c>
      <c r="F53" s="16">
        <f t="shared" si="13"/>
        <v>100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0">
        <f t="shared" ref="B56:F56" si="14">((B12/B10)-1)*100</f>
        <v>40.470183554961636</v>
      </c>
      <c r="C56" s="39">
        <f t="shared" si="14"/>
        <v>49.641196619043292</v>
      </c>
      <c r="D56" s="30">
        <f t="shared" si="14"/>
        <v>0.87604029785370852</v>
      </c>
      <c r="E56" s="30">
        <f t="shared" si="14"/>
        <v>-100</v>
      </c>
      <c r="F56" s="30">
        <f t="shared" si="14"/>
        <v>-100</v>
      </c>
      <c r="G56" s="29"/>
    </row>
    <row r="57" spans="1:7" x14ac:dyDescent="0.25">
      <c r="A57" s="6" t="s">
        <v>25</v>
      </c>
      <c r="B57" s="30">
        <f t="shared" ref="B57:F57" si="15">((B33/B32)-1)*100</f>
        <v>30.428085038986797</v>
      </c>
      <c r="C57" s="39">
        <f t="shared" si="15"/>
        <v>52.177488087162651</v>
      </c>
      <c r="D57" s="30">
        <f t="shared" si="15"/>
        <v>-0.84203514290870363</v>
      </c>
      <c r="E57" s="30">
        <f t="shared" si="15"/>
        <v>-99.894017899199255</v>
      </c>
      <c r="F57" s="30">
        <f t="shared" si="15"/>
        <v>-98.257759695518075</v>
      </c>
      <c r="G57" s="29"/>
    </row>
    <row r="58" spans="1:7" x14ac:dyDescent="0.25">
      <c r="A58" s="6" t="s">
        <v>26</v>
      </c>
      <c r="B58" s="30">
        <f t="shared" ref="B58:F58" si="16">((B35/B34)-1)*100</f>
        <v>-7.1489181987476114</v>
      </c>
      <c r="C58" s="39">
        <f t="shared" si="16"/>
        <v>1.6949152542372614</v>
      </c>
      <c r="D58" s="30">
        <f t="shared" si="16"/>
        <v>-1.703155115614674</v>
      </c>
      <c r="E58" s="30" t="e">
        <f t="shared" si="16"/>
        <v>#DIV/0!</v>
      </c>
      <c r="F58" s="30" t="e">
        <f t="shared" si="16"/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B17/(B11*3)</f>
        <v>19481.802975390932</v>
      </c>
      <c r="C61" s="4">
        <f t="shared" ref="C61:F61" si="17">C17/(C11*3)</f>
        <v>18000</v>
      </c>
      <c r="D61" s="4">
        <f t="shared" si="17"/>
        <v>83000</v>
      </c>
      <c r="E61" s="4" t="e">
        <f t="shared" si="17"/>
        <v>#DIV/0!</v>
      </c>
      <c r="F61" s="4" t="e">
        <f t="shared" si="17"/>
        <v>#DIV/0!</v>
      </c>
    </row>
    <row r="62" spans="1:7" x14ac:dyDescent="0.25">
      <c r="A62" s="6" t="s">
        <v>34</v>
      </c>
      <c r="B62" s="4">
        <f>B18/(B12*3)</f>
        <v>19168.025289670826</v>
      </c>
      <c r="C62" s="4">
        <f t="shared" ref="C62:F62" si="18">C18/(C12*3)</f>
        <v>17999.999999999996</v>
      </c>
      <c r="D62" s="4">
        <f t="shared" si="18"/>
        <v>77303.256621797656</v>
      </c>
      <c r="E62" s="4" t="e">
        <f t="shared" si="18"/>
        <v>#DIV/0!</v>
      </c>
      <c r="F62" s="4" t="e">
        <f t="shared" si="18"/>
        <v>#DIV/0!</v>
      </c>
    </row>
    <row r="63" spans="1:7" x14ac:dyDescent="0.25">
      <c r="A63" s="6" t="s">
        <v>28</v>
      </c>
      <c r="B63" s="4">
        <f>(B62/B61)*B46</f>
        <v>96.633199468442825</v>
      </c>
      <c r="C63" s="4">
        <f t="shared" ref="C63:D63" si="19">(C62/C61)*C46</f>
        <v>99.331301735503217</v>
      </c>
      <c r="D63" s="4">
        <f t="shared" si="19"/>
        <v>76.758321738838717</v>
      </c>
      <c r="E63" s="4" t="e">
        <f t="shared" ref="B63:F63" si="20">(E61/E62)*E46</f>
        <v>#DIV/0!</v>
      </c>
      <c r="F63" s="4" t="e">
        <f t="shared" si="20"/>
        <v>#DIV/0!</v>
      </c>
    </row>
    <row r="64" spans="1:7" x14ac:dyDescent="0.25">
      <c r="A64" s="6" t="s">
        <v>41</v>
      </c>
      <c r="B64" s="4">
        <f>B17/B11</f>
        <v>58445.408926172793</v>
      </c>
      <c r="C64" s="4">
        <f t="shared" ref="C64:F64" si="21">C17/C11</f>
        <v>54000</v>
      </c>
      <c r="D64" s="4">
        <f t="shared" si="21"/>
        <v>249000</v>
      </c>
      <c r="E64" s="4" t="e">
        <f t="shared" si="21"/>
        <v>#DIV/0!</v>
      </c>
      <c r="F64" s="4" t="e">
        <f t="shared" si="21"/>
        <v>#DIV/0!</v>
      </c>
    </row>
    <row r="65" spans="1:6" x14ac:dyDescent="0.25">
      <c r="A65" s="6" t="s">
        <v>42</v>
      </c>
      <c r="B65" s="4">
        <f>B18/B12</f>
        <v>57504.075869012471</v>
      </c>
      <c r="C65" s="4">
        <f t="shared" ref="C65:F65" si="22">C18/C12</f>
        <v>53999.999999999993</v>
      </c>
      <c r="D65" s="4">
        <f t="shared" si="22"/>
        <v>231909.76986539294</v>
      </c>
      <c r="E65" s="4" t="e">
        <f t="shared" si="22"/>
        <v>#DIV/0!</v>
      </c>
      <c r="F65" s="4" t="e">
        <f t="shared" si="22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70.687335196668116</v>
      </c>
      <c r="C68" s="4"/>
      <c r="D68" s="4"/>
      <c r="E68" s="4"/>
    </row>
    <row r="69" spans="1:6" x14ac:dyDescent="0.25">
      <c r="A69" s="6" t="s">
        <v>31</v>
      </c>
      <c r="B69" s="4">
        <f>(B18/B24)*100</f>
        <v>137.8149472808019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103</v>
      </c>
    </row>
    <row r="74" spans="1:6" x14ac:dyDescent="0.25">
      <c r="A74" s="6" t="s">
        <v>86</v>
      </c>
      <c r="B74" s="12"/>
      <c r="C74" s="12"/>
    </row>
    <row r="76" spans="1:6" x14ac:dyDescent="0.25">
      <c r="A76" s="6" t="s">
        <v>131</v>
      </c>
    </row>
    <row r="78" spans="1:6" x14ac:dyDescent="0.25">
      <c r="A78" s="6" t="s">
        <v>66</v>
      </c>
    </row>
    <row r="79" spans="1:6" x14ac:dyDescent="0.25">
      <c r="A79" s="6" t="s">
        <v>95</v>
      </c>
    </row>
  </sheetData>
  <mergeCells count="4">
    <mergeCell ref="A4:A5"/>
    <mergeCell ref="B4:B5"/>
    <mergeCell ref="A2:F2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opLeftCell="A32" zoomScale="90" zoomScaleNormal="90" workbookViewId="0">
      <selection activeCell="H61" sqref="H61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4" width="16.28515625" style="6" bestFit="1" customWidth="1"/>
    <col min="5" max="5" width="16.28515625" style="6" hidden="1" customWidth="1"/>
    <col min="6" max="6" width="15" style="6" hidden="1" customWidth="1"/>
    <col min="7" max="16384" width="11.42578125" style="6"/>
  </cols>
  <sheetData>
    <row r="2" spans="1:7" ht="15.75" x14ac:dyDescent="0.25">
      <c r="A2" s="49" t="s">
        <v>111</v>
      </c>
      <c r="B2" s="49"/>
      <c r="C2" s="49"/>
      <c r="D2" s="49"/>
      <c r="E2" s="49"/>
      <c r="F2" s="49"/>
    </row>
    <row r="4" spans="1:7" x14ac:dyDescent="0.25">
      <c r="A4" s="45" t="s">
        <v>0</v>
      </c>
      <c r="B4" s="47" t="s">
        <v>1</v>
      </c>
      <c r="C4" s="50" t="s">
        <v>36</v>
      </c>
      <c r="D4" s="50"/>
      <c r="E4" s="50"/>
      <c r="F4" s="50"/>
    </row>
    <row r="5" spans="1:7" ht="31.5" customHeight="1" thickBot="1" x14ac:dyDescent="0.3">
      <c r="A5" s="46"/>
      <c r="B5" s="48"/>
      <c r="C5" s="26" t="s">
        <v>49</v>
      </c>
      <c r="D5" s="21" t="s">
        <v>75</v>
      </c>
      <c r="E5" s="20" t="s">
        <v>2</v>
      </c>
      <c r="F5" s="28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" t="s">
        <v>67</v>
      </c>
      <c r="B10" s="33">
        <f>SUM(C10:F10)</f>
        <v>55538.833333333343</v>
      </c>
      <c r="C10" s="31">
        <f>AVERAGE('I Trimestre'!C10,'II Trimestre'!C10)</f>
        <v>51527.833333333336</v>
      </c>
      <c r="D10" s="31">
        <f>AVERAGE('I Trimestre'!D10,'II Trimestre'!D10)</f>
        <v>1645.8333333333333</v>
      </c>
      <c r="E10" s="31">
        <f>AVERAGE('I Trimestre'!E10,'II Trimestre'!E10)</f>
        <v>2341.8333333333335</v>
      </c>
      <c r="F10" s="31">
        <f>AVERAGE('I Trimestre'!F10,'II Trimestre'!F10)</f>
        <v>23.333333333333336</v>
      </c>
      <c r="G10" s="29"/>
    </row>
    <row r="11" spans="1:7" x14ac:dyDescent="0.25">
      <c r="A11" s="36" t="s">
        <v>112</v>
      </c>
      <c r="B11" s="2">
        <f>SUM(C11:D11)</f>
        <v>78910.333333333343</v>
      </c>
      <c r="C11" s="15">
        <f>AVERAGE('I Trimestre'!C11,'II Trimestre'!C11)</f>
        <v>77112.333333333343</v>
      </c>
      <c r="D11" s="15">
        <f>AVERAGE('I Trimestre'!D11,'II Trimestre'!D11)</f>
        <v>1798</v>
      </c>
      <c r="E11" s="15" t="e">
        <f>AVERAGE('I Trimestre'!E11,'II Trimestre'!E11)</f>
        <v>#DIV/0!</v>
      </c>
      <c r="F11" s="15" t="e">
        <f>AVERAGE('I Trimestre'!F11,'II Trimestre'!F11)</f>
        <v>#DIV/0!</v>
      </c>
    </row>
    <row r="12" spans="1:7" x14ac:dyDescent="0.25">
      <c r="A12" s="36" t="s">
        <v>113</v>
      </c>
      <c r="B12" s="2">
        <f>SUM(C12:D12)</f>
        <v>78409.666666666657</v>
      </c>
      <c r="C12" s="15">
        <f>AVERAGE('I Trimestre'!C12,'II Trimestre'!C12)</f>
        <v>76883.833333333328</v>
      </c>
      <c r="D12" s="15">
        <f>AVERAGE('I Trimestre'!D12,'II Trimestre'!D12)</f>
        <v>1525.8333333333335</v>
      </c>
      <c r="E12" s="15" t="e">
        <f>AVERAGE('I Trimestre'!E12,'II Trimestre'!E12)</f>
        <v>#DIV/0!</v>
      </c>
      <c r="F12" s="15" t="e">
        <f>AVERAGE('I Trimestre'!F12,'II Trimestre'!F12)</f>
        <v>#DIV/0!</v>
      </c>
    </row>
    <row r="13" spans="1:7" x14ac:dyDescent="0.25">
      <c r="A13" s="36" t="s">
        <v>80</v>
      </c>
      <c r="B13" s="2">
        <f>SUM(C13:F13)</f>
        <v>78911</v>
      </c>
      <c r="C13" s="15">
        <f>'II Trimestre'!C13</f>
        <v>77112</v>
      </c>
      <c r="D13" s="15">
        <f>'II Trimestre'!D13</f>
        <v>1799</v>
      </c>
      <c r="E13" s="15">
        <f>'II Trimestre'!E13</f>
        <v>0</v>
      </c>
      <c r="F13" s="15">
        <f>'II Trimestre'!F13</f>
        <v>0</v>
      </c>
    </row>
    <row r="14" spans="1:7" x14ac:dyDescent="0.25">
      <c r="A14" s="37"/>
      <c r="C14" s="9"/>
    </row>
    <row r="15" spans="1:7" x14ac:dyDescent="0.25">
      <c r="A15" s="38" t="s">
        <v>5</v>
      </c>
    </row>
    <row r="16" spans="1:7" x14ac:dyDescent="0.25">
      <c r="A16" s="36" t="s">
        <v>67</v>
      </c>
      <c r="B16" s="33">
        <f>SUM(C16:F16)</f>
        <v>6836622900</v>
      </c>
      <c r="C16" s="31">
        <f>'I Trimestre'!C16+'II Trimestre'!C16</f>
        <v>5472025800</v>
      </c>
      <c r="D16" s="31">
        <f>'I Trimestre'!D16+'II Trimestre'!D16</f>
        <v>772689600</v>
      </c>
      <c r="E16" s="31">
        <f>'I Trimestre'!E16+'II Trimestre'!E16</f>
        <v>583199500</v>
      </c>
      <c r="F16" s="31">
        <f>'I Trimestre'!F16+'II Trimestre'!F16</f>
        <v>8708000</v>
      </c>
      <c r="G16" s="29"/>
    </row>
    <row r="17" spans="1:7" x14ac:dyDescent="0.25">
      <c r="A17" s="36" t="s">
        <v>112</v>
      </c>
      <c r="B17" s="2">
        <f>SUM(C17:F17)</f>
        <v>9223536000</v>
      </c>
      <c r="C17" s="31">
        <f>'I Trimestre'!C17+'II Trimestre'!C17</f>
        <v>8328132000</v>
      </c>
      <c r="D17" s="31">
        <f>'I Trimestre'!D17+'II Trimestre'!D17</f>
        <v>895404000</v>
      </c>
      <c r="E17" s="31">
        <f>'I Trimestre'!E17+'II Trimestre'!E17</f>
        <v>0</v>
      </c>
      <c r="F17" s="31">
        <f>'I Trimestre'!F17+'II Trimestre'!F17</f>
        <v>0</v>
      </c>
      <c r="G17" s="29"/>
    </row>
    <row r="18" spans="1:7" x14ac:dyDescent="0.25">
      <c r="A18" s="36" t="s">
        <v>113</v>
      </c>
      <c r="B18" s="2">
        <f>SUM(C18:F18)</f>
        <v>9000492800</v>
      </c>
      <c r="C18" s="15">
        <f>'I Trimestre'!C18+'II Trimestre'!C18</f>
        <v>8303454000</v>
      </c>
      <c r="D18" s="15">
        <f>'I Trimestre'!D18+'II Trimestre'!D18</f>
        <v>696341800</v>
      </c>
      <c r="E18" s="15">
        <f>'I Trimestre'!E18+'II Trimestre'!E18</f>
        <v>166000</v>
      </c>
      <c r="F18" s="15">
        <f>'I Trimestre'!F18+'II Trimestre'!F18</f>
        <v>531000</v>
      </c>
    </row>
    <row r="19" spans="1:7" x14ac:dyDescent="0.25">
      <c r="A19" s="36" t="s">
        <v>80</v>
      </c>
      <c r="B19" s="2">
        <f>SUM(C19:F19)</f>
        <v>18447674000</v>
      </c>
      <c r="C19" s="17">
        <f>'II Trimestre'!C19</f>
        <v>16656534000</v>
      </c>
      <c r="D19" s="17">
        <f>'II Trimestre'!D19</f>
        <v>1791140000</v>
      </c>
      <c r="E19" s="17">
        <f>'II Trimestre'!E19</f>
        <v>0</v>
      </c>
      <c r="F19" s="17">
        <f>'II Trimestre'!F19</f>
        <v>0</v>
      </c>
    </row>
    <row r="20" spans="1:7" x14ac:dyDescent="0.25">
      <c r="A20" s="3" t="s">
        <v>114</v>
      </c>
      <c r="B20" s="2">
        <f>SUM(C20:F20)</f>
        <v>9000492800</v>
      </c>
      <c r="C20" s="15">
        <f>C18</f>
        <v>8303454000</v>
      </c>
      <c r="D20" s="15">
        <f t="shared" ref="D20:F20" si="0">D18</f>
        <v>696341800</v>
      </c>
      <c r="E20" s="15">
        <f t="shared" si="0"/>
        <v>166000</v>
      </c>
      <c r="F20" s="15">
        <f t="shared" si="0"/>
        <v>531000</v>
      </c>
    </row>
    <row r="21" spans="1:7" x14ac:dyDescent="0.25">
      <c r="B21" s="2"/>
      <c r="C21" s="2"/>
      <c r="D21" s="2"/>
      <c r="E21" s="2"/>
      <c r="F21" s="2"/>
    </row>
    <row r="22" spans="1:7" x14ac:dyDescent="0.25">
      <c r="A22" s="5" t="s">
        <v>6</v>
      </c>
      <c r="B22" s="2"/>
      <c r="C22" s="2"/>
      <c r="D22" s="2"/>
      <c r="E22" s="2"/>
      <c r="F22" s="2"/>
    </row>
    <row r="23" spans="1:7" x14ac:dyDescent="0.25">
      <c r="A23" s="3" t="s">
        <v>112</v>
      </c>
      <c r="B23" s="2">
        <f>B17</f>
        <v>9223536000</v>
      </c>
      <c r="C23" s="2"/>
      <c r="D23" s="2"/>
      <c r="E23" s="2"/>
      <c r="F23" s="2"/>
    </row>
    <row r="24" spans="1:7" x14ac:dyDescent="0.25">
      <c r="A24" s="3" t="s">
        <v>113</v>
      </c>
      <c r="B24" s="2">
        <f>+'I Trimestre'!B24+'II Trimestre'!B24</f>
        <v>12150764000</v>
      </c>
      <c r="C24" s="2"/>
      <c r="D24" s="2"/>
      <c r="E24" s="2"/>
      <c r="F24" s="2"/>
    </row>
    <row r="26" spans="1:7" x14ac:dyDescent="0.25">
      <c r="A26" s="6" t="s">
        <v>7</v>
      </c>
    </row>
    <row r="27" spans="1:7" x14ac:dyDescent="0.25">
      <c r="A27" s="6" t="s">
        <v>68</v>
      </c>
      <c r="B27" s="42">
        <v>1</v>
      </c>
      <c r="C27" s="42">
        <v>1</v>
      </c>
      <c r="D27" s="42">
        <v>1</v>
      </c>
      <c r="E27" s="42">
        <v>1</v>
      </c>
      <c r="F27" s="42">
        <v>1</v>
      </c>
    </row>
    <row r="28" spans="1:7" x14ac:dyDescent="0.25">
      <c r="A28" s="6" t="s">
        <v>115</v>
      </c>
      <c r="B28" s="42">
        <v>0.99</v>
      </c>
      <c r="C28" s="42">
        <v>0.99</v>
      </c>
      <c r="D28" s="42">
        <v>0.99</v>
      </c>
      <c r="E28" s="42">
        <v>0.99</v>
      </c>
      <c r="F28" s="42">
        <v>0.99</v>
      </c>
    </row>
    <row r="29" spans="1:7" x14ac:dyDescent="0.25">
      <c r="A29" s="3" t="s">
        <v>8</v>
      </c>
      <c r="B29" s="15">
        <f>SUM(C29:E29)</f>
        <v>196774</v>
      </c>
      <c r="C29" s="17">
        <v>183345</v>
      </c>
      <c r="D29" s="15">
        <v>13429</v>
      </c>
      <c r="E29" s="13"/>
      <c r="F29" s="15">
        <v>0</v>
      </c>
    </row>
    <row r="31" spans="1:7" x14ac:dyDescent="0.25">
      <c r="A31" s="6" t="s">
        <v>9</v>
      </c>
    </row>
    <row r="32" spans="1:7" x14ac:dyDescent="0.25">
      <c r="A32" s="6" t="s">
        <v>69</v>
      </c>
      <c r="B32" s="40">
        <f>B16/B27</f>
        <v>6836622900</v>
      </c>
      <c r="C32" s="40">
        <f t="shared" ref="C32:F32" si="1">C16/C27</f>
        <v>5472025800</v>
      </c>
      <c r="D32" s="40">
        <f t="shared" si="1"/>
        <v>772689600</v>
      </c>
      <c r="E32" s="40">
        <f t="shared" si="1"/>
        <v>583199500</v>
      </c>
      <c r="F32" s="40">
        <f t="shared" si="1"/>
        <v>8708000</v>
      </c>
      <c r="G32" s="29"/>
    </row>
    <row r="33" spans="1:6" x14ac:dyDescent="0.25">
      <c r="A33" s="6" t="s">
        <v>116</v>
      </c>
      <c r="B33" s="33">
        <f>B18/B28</f>
        <v>9091406868.6868687</v>
      </c>
      <c r="C33" s="33">
        <f t="shared" ref="C33:F33" si="2">C18/C28</f>
        <v>8387327272.727273</v>
      </c>
      <c r="D33" s="33">
        <f t="shared" si="2"/>
        <v>703375555.55555558</v>
      </c>
      <c r="E33" s="33">
        <f t="shared" si="2"/>
        <v>167676.76767676769</v>
      </c>
      <c r="F33" s="33">
        <f t="shared" si="2"/>
        <v>536363.63636363635</v>
      </c>
    </row>
    <row r="34" spans="1:6" x14ac:dyDescent="0.25">
      <c r="A34" s="6" t="s">
        <v>70</v>
      </c>
      <c r="B34" s="2">
        <f t="shared" ref="B34:F34" si="3">B32/B10</f>
        <v>123096.26417551682</v>
      </c>
      <c r="C34" s="15">
        <f t="shared" si="3"/>
        <v>106195.53445225395</v>
      </c>
      <c r="D34" s="2">
        <f t="shared" si="3"/>
        <v>469482.28860759496</v>
      </c>
      <c r="E34" s="2">
        <f t="shared" si="3"/>
        <v>249035.44231727277</v>
      </c>
      <c r="F34" s="2">
        <f t="shared" si="3"/>
        <v>373199.99999999994</v>
      </c>
    </row>
    <row r="35" spans="1:6" x14ac:dyDescent="0.25">
      <c r="A35" s="6" t="s">
        <v>117</v>
      </c>
      <c r="B35" s="2">
        <f t="shared" ref="B35:F35" si="4">B33/B12</f>
        <v>115947.52605359293</v>
      </c>
      <c r="C35" s="15">
        <f t="shared" si="4"/>
        <v>109090.9090909091</v>
      </c>
      <c r="D35" s="2">
        <f t="shared" si="4"/>
        <v>460977.97196431819</v>
      </c>
      <c r="E35" s="2" t="e">
        <f t="shared" si="4"/>
        <v>#DIV/0!</v>
      </c>
      <c r="F35" s="2" t="e">
        <f t="shared" si="4"/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6">
        <f>(B11/B29)*100</f>
        <v>40.102012122197721</v>
      </c>
      <c r="C40" s="16">
        <f>(C11/C29)*100</f>
        <v>42.058596271146385</v>
      </c>
      <c r="D40" s="16">
        <f t="shared" ref="D40:F40" si="5">(D11/D29)*100</f>
        <v>13.388934395710775</v>
      </c>
      <c r="E40" s="16" t="e">
        <f t="shared" si="5"/>
        <v>#DIV/0!</v>
      </c>
      <c r="F40" s="16" t="e">
        <f t="shared" si="5"/>
        <v>#DIV/0!</v>
      </c>
    </row>
    <row r="41" spans="1:6" x14ac:dyDescent="0.25">
      <c r="A41" s="6" t="s">
        <v>13</v>
      </c>
      <c r="B41" s="16">
        <f>(B12/B29)*100</f>
        <v>39.847574713461462</v>
      </c>
      <c r="C41" s="16">
        <f>(C12/C29)*100</f>
        <v>41.933967838410283</v>
      </c>
      <c r="D41" s="16">
        <f t="shared" ref="D41:F41" si="6">(D12/D29)*100</f>
        <v>11.362226028247328</v>
      </c>
      <c r="E41" s="16" t="e">
        <f t="shared" si="6"/>
        <v>#DIV/0!</v>
      </c>
      <c r="F41" s="16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99.365524582754233</v>
      </c>
      <c r="C44" s="16">
        <f t="shared" si="7"/>
        <v>99.703679048314768</v>
      </c>
      <c r="D44" s="4">
        <f t="shared" si="7"/>
        <v>84.862810530218766</v>
      </c>
      <c r="E44" s="4" t="e">
        <f t="shared" si="7"/>
        <v>#DIV/0!</v>
      </c>
      <c r="F44" s="4" t="e">
        <f t="shared" si="7"/>
        <v>#DIV/0!</v>
      </c>
    </row>
    <row r="45" spans="1:6" x14ac:dyDescent="0.25">
      <c r="A45" s="6" t="s">
        <v>16</v>
      </c>
      <c r="B45" s="4">
        <f t="shared" ref="B45:F45" si="8">B18/B17*100</f>
        <v>97.581803768099348</v>
      </c>
      <c r="C45" s="16">
        <f t="shared" si="8"/>
        <v>99.703679048314797</v>
      </c>
      <c r="D45" s="4">
        <f t="shared" si="8"/>
        <v>77.768448655578936</v>
      </c>
      <c r="E45" s="4" t="e">
        <f t="shared" si="8"/>
        <v>#DIV/0!</v>
      </c>
      <c r="F45" s="4" t="e">
        <f t="shared" si="8"/>
        <v>#DIV/0!</v>
      </c>
    </row>
    <row r="46" spans="1:6" x14ac:dyDescent="0.25">
      <c r="A46" s="6" t="s">
        <v>17</v>
      </c>
      <c r="B46" s="4">
        <f t="shared" ref="B46:F46" si="9">AVERAGE(B44:B45)</f>
        <v>98.473664175426791</v>
      </c>
      <c r="C46" s="16">
        <f t="shared" si="9"/>
        <v>99.703679048314783</v>
      </c>
      <c r="D46" s="4">
        <f t="shared" si="9"/>
        <v>81.315629592898858</v>
      </c>
      <c r="E46" s="4" t="e">
        <f t="shared" si="9"/>
        <v>#DIV/0!</v>
      </c>
      <c r="F46" s="4" t="e">
        <f t="shared" si="9"/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99.364685109384823</v>
      </c>
      <c r="C49" s="16">
        <f t="shared" si="10"/>
        <v>99.704110039077349</v>
      </c>
      <c r="D49" s="4">
        <f t="shared" si="10"/>
        <v>84.815638317583847</v>
      </c>
      <c r="E49" s="4" t="e">
        <f t="shared" si="10"/>
        <v>#DIV/0!</v>
      </c>
      <c r="F49" s="4" t="e">
        <f t="shared" si="10"/>
        <v>#DIV/0!</v>
      </c>
    </row>
    <row r="50" spans="1:7" x14ac:dyDescent="0.25">
      <c r="A50" s="6" t="s">
        <v>20</v>
      </c>
      <c r="B50" s="4">
        <f t="shared" ref="B50:F50" si="11">B18/B19*100</f>
        <v>48.789309698339203</v>
      </c>
      <c r="C50" s="16">
        <f t="shared" si="11"/>
        <v>49.851031433070048</v>
      </c>
      <c r="D50" s="4">
        <f t="shared" si="11"/>
        <v>38.877016871936313</v>
      </c>
      <c r="E50" s="4" t="e">
        <f t="shared" si="11"/>
        <v>#DIV/0!</v>
      </c>
      <c r="F50" s="4" t="e">
        <f t="shared" si="11"/>
        <v>#DIV/0!</v>
      </c>
    </row>
    <row r="51" spans="1:7" x14ac:dyDescent="0.25">
      <c r="A51" s="6" t="s">
        <v>21</v>
      </c>
      <c r="B51" s="4">
        <f t="shared" ref="B51:F51" si="12">(B49+B50)/2</f>
        <v>74.076997403862009</v>
      </c>
      <c r="C51" s="16">
        <f t="shared" si="12"/>
        <v>74.777570736073699</v>
      </c>
      <c r="D51" s="4">
        <f t="shared" si="12"/>
        <v>61.846327594760083</v>
      </c>
      <c r="E51" s="4" t="e">
        <f t="shared" si="12"/>
        <v>#DIV/0!</v>
      </c>
      <c r="F51" s="4" t="e">
        <f t="shared" si="12"/>
        <v>#DIV/0!</v>
      </c>
    </row>
    <row r="53" spans="1:7" x14ac:dyDescent="0.25">
      <c r="A53" s="6" t="s">
        <v>22</v>
      </c>
      <c r="B53" s="4">
        <f>B20/B18*100</f>
        <v>100</v>
      </c>
      <c r="C53" s="16">
        <f>C20/C18*100</f>
        <v>100</v>
      </c>
      <c r="D53" s="16">
        <f t="shared" ref="D53:F53" si="13">D20/D18*100</f>
        <v>100</v>
      </c>
      <c r="E53" s="16">
        <f t="shared" si="13"/>
        <v>100</v>
      </c>
      <c r="F53" s="16">
        <f t="shared" si="13"/>
        <v>100</v>
      </c>
    </row>
    <row r="55" spans="1:7" x14ac:dyDescent="0.25">
      <c r="A55" s="37" t="s">
        <v>23</v>
      </c>
      <c r="B55" s="37"/>
      <c r="C55" s="37"/>
      <c r="D55" s="37"/>
      <c r="E55" s="37"/>
      <c r="F55" s="37"/>
    </row>
    <row r="56" spans="1:7" x14ac:dyDescent="0.25">
      <c r="A56" s="37" t="s">
        <v>24</v>
      </c>
      <c r="B56" s="30">
        <f t="shared" ref="B56:F56" si="14">((B12/B10)-1)*100</f>
        <v>41.179895148439648</v>
      </c>
      <c r="C56" s="39">
        <f t="shared" si="14"/>
        <v>49.208356648672066</v>
      </c>
      <c r="D56" s="30">
        <f t="shared" si="14"/>
        <v>-7.2911392405063165</v>
      </c>
      <c r="E56" s="30" t="e">
        <f t="shared" si="14"/>
        <v>#DIV/0!</v>
      </c>
      <c r="F56" s="30" t="e">
        <f t="shared" si="14"/>
        <v>#DIV/0!</v>
      </c>
      <c r="G56" s="29"/>
    </row>
    <row r="57" spans="1:7" x14ac:dyDescent="0.25">
      <c r="A57" s="37" t="s">
        <v>25</v>
      </c>
      <c r="B57" s="30">
        <f t="shared" ref="B57:F57" si="15">((B33/B32)-1)*100</f>
        <v>32.98096153126815</v>
      </c>
      <c r="C57" s="39">
        <f t="shared" si="15"/>
        <v>53.276457006603906</v>
      </c>
      <c r="D57" s="30">
        <f t="shared" si="15"/>
        <v>-8.9704901482360313</v>
      </c>
      <c r="E57" s="30">
        <f t="shared" si="15"/>
        <v>-99.971248814912101</v>
      </c>
      <c r="F57" s="30">
        <f t="shared" si="15"/>
        <v>-93.840564580114417</v>
      </c>
      <c r="G57" s="29"/>
    </row>
    <row r="58" spans="1:7" x14ac:dyDescent="0.25">
      <c r="A58" s="37" t="s">
        <v>26</v>
      </c>
      <c r="B58" s="30">
        <f t="shared" ref="B58:F58" si="16">((B35/B34)-1)*100</f>
        <v>-5.807437106077284</v>
      </c>
      <c r="C58" s="39">
        <f t="shared" si="16"/>
        <v>2.7264561109741736</v>
      </c>
      <c r="D58" s="30">
        <f t="shared" si="16"/>
        <v>-1.8114243816309106</v>
      </c>
      <c r="E58" s="30" t="e">
        <f t="shared" si="16"/>
        <v>#DIV/0!</v>
      </c>
      <c r="F58" s="30" t="e">
        <f t="shared" si="16"/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B17/(B11*6)</f>
        <v>19481.048109457566</v>
      </c>
      <c r="C61" s="16">
        <f t="shared" ref="C61:F61" si="17">C17/(C11*6)</f>
        <v>17999.999999999996</v>
      </c>
      <c r="D61" s="4">
        <f t="shared" si="17"/>
        <v>83000</v>
      </c>
      <c r="E61" s="4" t="e">
        <f t="shared" si="17"/>
        <v>#DIV/0!</v>
      </c>
      <c r="F61" s="4" t="e">
        <f t="shared" si="17"/>
        <v>#DIV/0!</v>
      </c>
    </row>
    <row r="62" spans="1:7" x14ac:dyDescent="0.25">
      <c r="A62" s="6" t="s">
        <v>34</v>
      </c>
      <c r="B62" s="4">
        <f>B18/(B12*6)</f>
        <v>19131.341798842834</v>
      </c>
      <c r="C62" s="16">
        <f t="shared" ref="C62:F62" si="18">C18/(C12*6)</f>
        <v>18000</v>
      </c>
      <c r="D62" s="4">
        <f t="shared" si="18"/>
        <v>76061.365374112502</v>
      </c>
      <c r="E62" s="4" t="e">
        <f t="shared" si="18"/>
        <v>#DIV/0!</v>
      </c>
      <c r="F62" s="4" t="e">
        <f t="shared" si="18"/>
        <v>#DIV/0!</v>
      </c>
    </row>
    <row r="63" spans="1:7" x14ac:dyDescent="0.25">
      <c r="A63" s="6" t="s">
        <v>28</v>
      </c>
      <c r="B63" s="4">
        <f>(B62/B61)*B46</f>
        <v>96.705953239238283</v>
      </c>
      <c r="C63" s="4">
        <f t="shared" ref="C63:D63" si="19">(C62/C61)*C46</f>
        <v>99.703679048314811</v>
      </c>
      <c r="D63" s="4">
        <f t="shared" si="19"/>
        <v>74.517804977005724</v>
      </c>
      <c r="E63" s="4" t="e">
        <f t="shared" ref="B63:F63" si="20">(E61/E62)*E46</f>
        <v>#DIV/0!</v>
      </c>
      <c r="F63" s="4" t="e">
        <f t="shared" si="20"/>
        <v>#DIV/0!</v>
      </c>
    </row>
    <row r="64" spans="1:7" x14ac:dyDescent="0.25">
      <c r="A64" s="6" t="s">
        <v>43</v>
      </c>
      <c r="B64" s="4">
        <f>B17/B11</f>
        <v>116886.28865674541</v>
      </c>
      <c r="C64" s="4">
        <f t="shared" ref="C64:F64" si="21">C17/C11</f>
        <v>107999.99999999999</v>
      </c>
      <c r="D64" s="4">
        <f t="shared" si="21"/>
        <v>498000</v>
      </c>
      <c r="E64" s="4" t="e">
        <f t="shared" si="21"/>
        <v>#DIV/0!</v>
      </c>
      <c r="F64" s="4" t="e">
        <f t="shared" si="21"/>
        <v>#DIV/0!</v>
      </c>
    </row>
    <row r="65" spans="1:6" x14ac:dyDescent="0.25">
      <c r="A65" s="6" t="s">
        <v>44</v>
      </c>
      <c r="B65" s="4">
        <f>B18/B12</f>
        <v>114788.05079305699</v>
      </c>
      <c r="C65" s="4">
        <f t="shared" ref="C65:F65" si="22">C18/C12</f>
        <v>108000</v>
      </c>
      <c r="D65" s="4">
        <f t="shared" si="22"/>
        <v>456368.19224467501</v>
      </c>
      <c r="E65" s="4" t="e">
        <f t="shared" si="22"/>
        <v>#DIV/0!</v>
      </c>
      <c r="F65" s="4" t="e">
        <f t="shared" si="22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131.73650539229206</v>
      </c>
      <c r="C68" s="4"/>
      <c r="D68" s="4"/>
      <c r="E68" s="4"/>
    </row>
    <row r="69" spans="1:6" x14ac:dyDescent="0.25">
      <c r="A69" s="6" t="s">
        <v>31</v>
      </c>
      <c r="B69" s="4">
        <f>(B18/B24)*100</f>
        <v>74.073472252444375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103</v>
      </c>
    </row>
    <row r="74" spans="1:6" x14ac:dyDescent="0.25">
      <c r="A74" s="6" t="s">
        <v>86</v>
      </c>
      <c r="B74" s="12"/>
      <c r="C74" s="12"/>
    </row>
    <row r="76" spans="1:6" x14ac:dyDescent="0.25">
      <c r="A76" s="13" t="s">
        <v>127</v>
      </c>
    </row>
    <row r="78" spans="1:6" x14ac:dyDescent="0.25">
      <c r="A78" s="6" t="s">
        <v>35</v>
      </c>
    </row>
    <row r="79" spans="1:6" x14ac:dyDescent="0.25">
      <c r="A79" s="6" t="s">
        <v>95</v>
      </c>
    </row>
  </sheetData>
  <mergeCells count="4">
    <mergeCell ref="A4:A5"/>
    <mergeCell ref="B4:B5"/>
    <mergeCell ref="A2:F2"/>
    <mergeCell ref="C4:F4"/>
  </mergeCells>
  <hyperlinks>
    <hyperlink ref="F5" r:id="rId1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opLeftCell="A27" zoomScale="90" zoomScaleNormal="90" workbookViewId="0">
      <selection activeCell="H60" sqref="H60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4" width="16.28515625" style="6" bestFit="1" customWidth="1"/>
    <col min="5" max="5" width="16.28515625" style="6" hidden="1" customWidth="1"/>
    <col min="6" max="6" width="15" style="6" hidden="1" customWidth="1"/>
    <col min="7" max="16384" width="11.42578125" style="6"/>
  </cols>
  <sheetData>
    <row r="2" spans="1:7" ht="15.75" x14ac:dyDescent="0.25">
      <c r="A2" s="49" t="s">
        <v>118</v>
      </c>
      <c r="B2" s="49"/>
      <c r="C2" s="49"/>
      <c r="D2" s="49"/>
      <c r="E2" s="49"/>
      <c r="F2" s="49"/>
    </row>
    <row r="4" spans="1:7" x14ac:dyDescent="0.25">
      <c r="A4" s="45" t="s">
        <v>0</v>
      </c>
      <c r="B4" s="47" t="s">
        <v>1</v>
      </c>
      <c r="C4" s="50" t="s">
        <v>36</v>
      </c>
      <c r="D4" s="50"/>
      <c r="E4" s="50"/>
      <c r="F4" s="50"/>
    </row>
    <row r="5" spans="1:7" ht="31.5" customHeight="1" thickBot="1" x14ac:dyDescent="0.3">
      <c r="A5" s="46"/>
      <c r="B5" s="48"/>
      <c r="C5" s="19" t="s">
        <v>49</v>
      </c>
      <c r="D5" s="21" t="s">
        <v>75</v>
      </c>
      <c r="E5" s="20" t="s">
        <v>2</v>
      </c>
      <c r="F5" s="21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6" t="s">
        <v>58</v>
      </c>
      <c r="B10" s="33">
        <f>SUM(C10:F10)</f>
        <v>55641.666666666664</v>
      </c>
      <c r="C10" s="31">
        <f>AVERAGE('I Trimestre'!C10,'II Trimestre'!C10,'III Trimestre'!C10)</f>
        <v>51508.666666666664</v>
      </c>
      <c r="D10" s="31">
        <f>AVERAGE('I Trimestre'!D10,'II Trimestre'!D10,'III Trimestre'!D10)</f>
        <v>1668.8888888888887</v>
      </c>
      <c r="E10" s="31">
        <f>AVERAGE('I Trimestre'!E10,'II Trimestre'!E10,'III Trimestre'!E10)</f>
        <v>2433.5555555555557</v>
      </c>
      <c r="F10" s="31">
        <f>AVERAGE('I Trimestre'!F10,'II Trimestre'!F10,'III Trimestre'!F10)</f>
        <v>30.555555555555557</v>
      </c>
      <c r="G10" s="29"/>
    </row>
    <row r="11" spans="1:7" x14ac:dyDescent="0.25">
      <c r="A11" s="36" t="s">
        <v>97</v>
      </c>
      <c r="B11" s="33">
        <f>SUM(C11:D11)</f>
        <v>78911.222222222234</v>
      </c>
      <c r="C11" s="31">
        <f>AVERAGE('I Trimestre'!C11,'II Trimestre'!C11,'III Trimestre'!C11)</f>
        <v>77113.111111111124</v>
      </c>
      <c r="D11" s="31">
        <f>AVERAGE('I Trimestre'!D11,'II Trimestre'!D11,'III Trimestre'!D11)</f>
        <v>1798.1111111111111</v>
      </c>
      <c r="E11" s="31" t="e">
        <f>AVERAGE('I Trimestre'!E11,'II Trimestre'!E11,'III Trimestre'!E11)</f>
        <v>#DIV/0!</v>
      </c>
      <c r="F11" s="31" t="e">
        <f>AVERAGE('I Trimestre'!F11,'II Trimestre'!F11,'III Trimestre'!F11)</f>
        <v>#DIV/0!</v>
      </c>
    </row>
    <row r="12" spans="1:7" x14ac:dyDescent="0.25">
      <c r="A12" s="36" t="s">
        <v>98</v>
      </c>
      <c r="B12" s="33">
        <f>SUM(C12:D12)</f>
        <v>78614.222222222219</v>
      </c>
      <c r="C12" s="31">
        <f>AVERAGE('I Trimestre'!C12,'II Trimestre'!C12,'III Trimestre'!C12)</f>
        <v>77012</v>
      </c>
      <c r="D12" s="31">
        <f>AVERAGE('I Trimestre'!D12,'II Trimestre'!D12,'III Trimestre'!D12)</f>
        <v>1602.2222222222224</v>
      </c>
      <c r="E12" s="31" t="e">
        <f>AVERAGE('I Trimestre'!E12,'II Trimestre'!E12,'III Trimestre'!E12)</f>
        <v>#DIV/0!</v>
      </c>
      <c r="F12" s="31" t="e">
        <f>AVERAGE('I Trimestre'!F12,'II Trimestre'!F12,'III Trimestre'!F12)</f>
        <v>#DIV/0!</v>
      </c>
    </row>
    <row r="13" spans="1:7" x14ac:dyDescent="0.25">
      <c r="A13" s="36" t="s">
        <v>80</v>
      </c>
      <c r="B13" s="33">
        <f>SUM(C13:F13)</f>
        <v>78911</v>
      </c>
      <c r="C13" s="31">
        <f>'III Trimestre'!C13</f>
        <v>77112</v>
      </c>
      <c r="D13" s="31">
        <f>'III Trimestre'!D13</f>
        <v>1799</v>
      </c>
      <c r="E13" s="31">
        <f>'III Trimestre'!E13</f>
        <v>0</v>
      </c>
      <c r="F13" s="31">
        <f>'III Trimestre'!F13</f>
        <v>0</v>
      </c>
    </row>
    <row r="14" spans="1:7" x14ac:dyDescent="0.25">
      <c r="C14" s="9"/>
    </row>
    <row r="15" spans="1:7" x14ac:dyDescent="0.25">
      <c r="A15" s="5" t="s">
        <v>5</v>
      </c>
    </row>
    <row r="16" spans="1:7" x14ac:dyDescent="0.25">
      <c r="A16" s="36" t="s">
        <v>58</v>
      </c>
      <c r="B16" s="33">
        <f>SUM(C16:F16)</f>
        <v>10305974500</v>
      </c>
      <c r="C16" s="31">
        <f>'I Trimestre'!C16+'II Trimestre'!C16+'III Trimestre'!C16</f>
        <v>8205171300</v>
      </c>
      <c r="D16" s="31">
        <f>'I Trimestre'!D16+'II Trimestre'!D16+'III Trimestre'!D16</f>
        <v>1174682200</v>
      </c>
      <c r="E16" s="31">
        <f>'I Trimestre'!E16+'II Trimestre'!E16+'III Trimestre'!E16</f>
        <v>909016000</v>
      </c>
      <c r="F16" s="31">
        <f>'I Trimestre'!F16+'II Trimestre'!F16+'III Trimestre'!F16</f>
        <v>17105000</v>
      </c>
      <c r="G16" s="29"/>
    </row>
    <row r="17" spans="1:7" x14ac:dyDescent="0.25">
      <c r="A17" s="36" t="s">
        <v>97</v>
      </c>
      <c r="B17" s="33">
        <f>SUM(C17:F17)</f>
        <v>13835513000</v>
      </c>
      <c r="C17" s="31">
        <f>'I Trimestre'!C17+'II Trimestre'!C17+'III Trimestre'!C17</f>
        <v>12492324000</v>
      </c>
      <c r="D17" s="31">
        <f>'I Trimestre'!D17+'II Trimestre'!D17+'III Trimestre'!D17</f>
        <v>1343189000</v>
      </c>
      <c r="E17" s="31">
        <f>'I Trimestre'!E17+'II Trimestre'!E17+'III Trimestre'!E17</f>
        <v>0</v>
      </c>
      <c r="F17" s="31">
        <f>'I Trimestre'!F17+'II Trimestre'!F17+'III Trimestre'!F17</f>
        <v>0</v>
      </c>
      <c r="G17" s="29"/>
    </row>
    <row r="18" spans="1:7" x14ac:dyDescent="0.25">
      <c r="A18" s="36" t="s">
        <v>98</v>
      </c>
      <c r="B18" s="33">
        <f>SUM(C18:F18)</f>
        <v>13574659400</v>
      </c>
      <c r="C18" s="31">
        <f>'I Trimestre'!C18+'II Trimestre'!C18+'III Trimestre'!C18</f>
        <v>12475944000</v>
      </c>
      <c r="D18" s="31">
        <f>'I Trimestre'!D18+'II Trimestre'!D18+'III Trimestre'!D18</f>
        <v>1098018400</v>
      </c>
      <c r="E18" s="31">
        <f>'I Trimestre'!E18+'II Trimestre'!E18+'III Trimestre'!E18</f>
        <v>166000</v>
      </c>
      <c r="F18" s="31">
        <f>'I Trimestre'!F18+'II Trimestre'!F18+'III Trimestre'!F18</f>
        <v>531000</v>
      </c>
    </row>
    <row r="19" spans="1:7" x14ac:dyDescent="0.25">
      <c r="A19" s="36" t="s">
        <v>80</v>
      </c>
      <c r="B19" s="33">
        <f>SUM(C19:F19)</f>
        <v>18447674000</v>
      </c>
      <c r="C19" s="31">
        <f>'III Trimestre'!C19</f>
        <v>16656534000</v>
      </c>
      <c r="D19" s="31">
        <f>'III Trimestre'!D19</f>
        <v>1791140000</v>
      </c>
      <c r="E19" s="31">
        <f>'III Trimestre'!E19</f>
        <v>0</v>
      </c>
      <c r="F19" s="31">
        <f>'III Trimestre'!F19</f>
        <v>0</v>
      </c>
    </row>
    <row r="20" spans="1:7" x14ac:dyDescent="0.25">
      <c r="A20" s="36" t="s">
        <v>99</v>
      </c>
      <c r="B20" s="33">
        <f>SUM(C20:F20)</f>
        <v>13574659400</v>
      </c>
      <c r="C20" s="31">
        <f>C18</f>
        <v>12475944000</v>
      </c>
      <c r="D20" s="31">
        <f t="shared" ref="D20:F20" si="0">D18</f>
        <v>1098018400</v>
      </c>
      <c r="E20" s="31">
        <f t="shared" si="0"/>
        <v>166000</v>
      </c>
      <c r="F20" s="31">
        <f t="shared" si="0"/>
        <v>531000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97</v>
      </c>
      <c r="B23" s="4">
        <f>B17</f>
        <v>13835513000</v>
      </c>
    </row>
    <row r="24" spans="1:7" x14ac:dyDescent="0.25">
      <c r="A24" s="3" t="s">
        <v>98</v>
      </c>
      <c r="B24" s="4">
        <f>+'I Trimestre'!B24+'II Trimestre'!B24+'III Trimestre'!B24</f>
        <v>15225523000</v>
      </c>
    </row>
    <row r="25" spans="1:7" x14ac:dyDescent="0.25">
      <c r="B25" s="4"/>
      <c r="C25" s="4"/>
      <c r="D25" s="4"/>
      <c r="E25" s="4"/>
      <c r="F25" s="4"/>
    </row>
    <row r="26" spans="1:7" x14ac:dyDescent="0.25">
      <c r="A26" s="6" t="s">
        <v>7</v>
      </c>
      <c r="B26" s="4"/>
      <c r="C26" s="4"/>
      <c r="D26" s="4"/>
      <c r="E26" s="4"/>
      <c r="F26" s="4"/>
    </row>
    <row r="27" spans="1:7" x14ac:dyDescent="0.25">
      <c r="A27" s="6" t="s">
        <v>59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</row>
    <row r="28" spans="1:7" x14ac:dyDescent="0.25">
      <c r="A28" s="6" t="s">
        <v>100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</row>
    <row r="29" spans="1:7" x14ac:dyDescent="0.25">
      <c r="A29" s="3" t="s">
        <v>8</v>
      </c>
      <c r="B29" s="15">
        <f>SUM(C29:E29)</f>
        <v>196774</v>
      </c>
      <c r="C29" s="17">
        <v>183345</v>
      </c>
      <c r="D29" s="15">
        <v>13429</v>
      </c>
      <c r="E29" s="13"/>
      <c r="F29" s="15">
        <v>0</v>
      </c>
    </row>
    <row r="31" spans="1:7" x14ac:dyDescent="0.25">
      <c r="A31" s="6" t="s">
        <v>9</v>
      </c>
    </row>
    <row r="32" spans="1:7" x14ac:dyDescent="0.25">
      <c r="A32" s="6" t="s">
        <v>60</v>
      </c>
      <c r="B32" s="33">
        <f>B16/B27</f>
        <v>10410075252.525253</v>
      </c>
      <c r="C32" s="33">
        <f t="shared" ref="C32:F32" si="1">C16/C27</f>
        <v>8288051818.181818</v>
      </c>
      <c r="D32" s="33">
        <f t="shared" si="1"/>
        <v>1186547676.7676768</v>
      </c>
      <c r="E32" s="33">
        <f t="shared" si="1"/>
        <v>918197979.79797983</v>
      </c>
      <c r="F32" s="33">
        <f t="shared" si="1"/>
        <v>17277777.777777776</v>
      </c>
      <c r="G32" s="29"/>
    </row>
    <row r="33" spans="1:6" x14ac:dyDescent="0.25">
      <c r="A33" s="6" t="s">
        <v>101</v>
      </c>
      <c r="B33" s="2">
        <f>B18/B28</f>
        <v>13711777171.717173</v>
      </c>
      <c r="C33" s="2">
        <f t="shared" ref="C33:F33" si="2">C18/C28</f>
        <v>12601963636.363636</v>
      </c>
      <c r="D33" s="2">
        <f t="shared" si="2"/>
        <v>1109109494.9494951</v>
      </c>
      <c r="E33" s="2">
        <f t="shared" si="2"/>
        <v>167676.76767676769</v>
      </c>
      <c r="F33" s="2">
        <f t="shared" si="2"/>
        <v>536363.63636363635</v>
      </c>
    </row>
    <row r="34" spans="1:6" x14ac:dyDescent="0.25">
      <c r="A34" s="6" t="s">
        <v>61</v>
      </c>
      <c r="B34" s="2">
        <f t="shared" ref="B34:F34" si="3">B32/B10</f>
        <v>187091.36293290855</v>
      </c>
      <c r="C34" s="2">
        <f t="shared" si="3"/>
        <v>160905.96698643241</v>
      </c>
      <c r="D34" s="2">
        <f t="shared" si="3"/>
        <v>710980.63188475987</v>
      </c>
      <c r="E34" s="2">
        <f t="shared" si="3"/>
        <v>377307.1782568632</v>
      </c>
      <c r="F34" s="2">
        <f t="shared" si="3"/>
        <v>565454.54545454541</v>
      </c>
    </row>
    <row r="35" spans="1:6" x14ac:dyDescent="0.25">
      <c r="A35" s="6" t="s">
        <v>102</v>
      </c>
      <c r="B35" s="2">
        <f t="shared" ref="B35:F35" si="4">B33/B12</f>
        <v>174418.53120364784</v>
      </c>
      <c r="C35" s="2">
        <f t="shared" si="4"/>
        <v>163636.36363636362</v>
      </c>
      <c r="D35" s="2">
        <f t="shared" si="4"/>
        <v>692232.0010087</v>
      </c>
      <c r="E35" s="2" t="e">
        <f t="shared" si="4"/>
        <v>#DIV/0!</v>
      </c>
      <c r="F35" s="2" t="e">
        <f t="shared" si="4"/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6">
        <f>(B11/B29)*100</f>
        <v>40.102463853060989</v>
      </c>
      <c r="C40" s="16">
        <f t="shared" ref="C40:F40" si="5">(C11/C29)*100</f>
        <v>42.059020486575108</v>
      </c>
      <c r="D40" s="16">
        <f t="shared" si="5"/>
        <v>13.389761792472344</v>
      </c>
      <c r="E40" s="16" t="e">
        <f t="shared" si="5"/>
        <v>#DIV/0!</v>
      </c>
      <c r="F40" s="16" t="e">
        <f t="shared" si="5"/>
        <v>#DIV/0!</v>
      </c>
    </row>
    <row r="41" spans="1:6" x14ac:dyDescent="0.25">
      <c r="A41" s="6" t="s">
        <v>13</v>
      </c>
      <c r="B41" s="16">
        <f>(B12/B29)*100</f>
        <v>39.95152927837124</v>
      </c>
      <c r="C41" s="16">
        <f t="shared" ref="C41:F41" si="6">(C12/C29)*100</f>
        <v>42.003872480842134</v>
      </c>
      <c r="D41" s="16">
        <f t="shared" si="6"/>
        <v>11.931061301826066</v>
      </c>
      <c r="E41" s="16" t="e">
        <f t="shared" si="6"/>
        <v>#DIV/0!</v>
      </c>
      <c r="F41" s="16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99.623627677235021</v>
      </c>
      <c r="C44" s="4">
        <f t="shared" si="7"/>
        <v>99.868879481511982</v>
      </c>
      <c r="D44" s="4">
        <f t="shared" si="7"/>
        <v>89.105851819810923</v>
      </c>
      <c r="E44" s="4" t="e">
        <f t="shared" si="7"/>
        <v>#DIV/0!</v>
      </c>
      <c r="F44" s="4" t="e">
        <f t="shared" si="7"/>
        <v>#DIV/0!</v>
      </c>
    </row>
    <row r="45" spans="1:6" x14ac:dyDescent="0.25">
      <c r="A45" s="6" t="s">
        <v>16</v>
      </c>
      <c r="B45" s="4">
        <f t="shared" ref="B45:F45" si="8">B18/B17*100</f>
        <v>98.114608399413882</v>
      </c>
      <c r="C45" s="4">
        <f t="shared" si="8"/>
        <v>99.86887948151201</v>
      </c>
      <c r="D45" s="4">
        <f t="shared" si="8"/>
        <v>81.747125683727305</v>
      </c>
      <c r="E45" s="4" t="e">
        <f t="shared" si="8"/>
        <v>#DIV/0!</v>
      </c>
      <c r="F45" s="4" t="e">
        <f t="shared" si="8"/>
        <v>#DIV/0!</v>
      </c>
    </row>
    <row r="46" spans="1:6" x14ac:dyDescent="0.25">
      <c r="A46" s="6" t="s">
        <v>17</v>
      </c>
      <c r="B46" s="4">
        <f t="shared" ref="B46:F46" si="9">AVERAGE(B44:B45)</f>
        <v>98.869118038324444</v>
      </c>
      <c r="C46" s="4">
        <f t="shared" si="9"/>
        <v>99.868879481511996</v>
      </c>
      <c r="D46" s="4">
        <f t="shared" si="9"/>
        <v>85.426488751769114</v>
      </c>
      <c r="E46" s="4" t="e">
        <f t="shared" si="9"/>
        <v>#DIV/0!</v>
      </c>
      <c r="F46" s="4" t="e">
        <f t="shared" si="9"/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99.623908228538767</v>
      </c>
      <c r="C49" s="4">
        <f t="shared" si="10"/>
        <v>99.870318497769489</v>
      </c>
      <c r="D49" s="4">
        <f t="shared" si="10"/>
        <v>89.061824470384792</v>
      </c>
      <c r="E49" s="4" t="e">
        <f t="shared" si="10"/>
        <v>#DIV/0!</v>
      </c>
      <c r="F49" s="4" t="e">
        <f t="shared" si="10"/>
        <v>#DIV/0!</v>
      </c>
    </row>
    <row r="50" spans="1:7" x14ac:dyDescent="0.25">
      <c r="A50" s="6" t="s">
        <v>20</v>
      </c>
      <c r="B50" s="4">
        <f t="shared" ref="B50:F50" si="11">B18/B19*100</f>
        <v>73.584666554710367</v>
      </c>
      <c r="C50" s="4">
        <f t="shared" si="11"/>
        <v>74.901200934119899</v>
      </c>
      <c r="D50" s="4">
        <f t="shared" si="11"/>
        <v>61.302768069497638</v>
      </c>
      <c r="E50" s="4" t="e">
        <f t="shared" si="11"/>
        <v>#DIV/0!</v>
      </c>
      <c r="F50" s="4" t="e">
        <f t="shared" si="11"/>
        <v>#DIV/0!</v>
      </c>
    </row>
    <row r="51" spans="1:7" x14ac:dyDescent="0.25">
      <c r="A51" s="6" t="s">
        <v>21</v>
      </c>
      <c r="B51" s="4">
        <f t="shared" ref="B51:F51" si="12">(B49+B50)/2</f>
        <v>86.604287391624567</v>
      </c>
      <c r="C51" s="4">
        <f t="shared" si="12"/>
        <v>87.385759715944687</v>
      </c>
      <c r="D51" s="4">
        <f t="shared" si="12"/>
        <v>75.182296269941219</v>
      </c>
      <c r="E51" s="4" t="e">
        <f t="shared" si="12"/>
        <v>#DIV/0!</v>
      </c>
      <c r="F51" s="4" t="e">
        <f t="shared" si="12"/>
        <v>#DIV/0!</v>
      </c>
    </row>
    <row r="53" spans="1:7" x14ac:dyDescent="0.25">
      <c r="A53" s="6" t="s">
        <v>22</v>
      </c>
      <c r="B53" s="4">
        <f>B20/B18*100</f>
        <v>100</v>
      </c>
      <c r="C53" s="16">
        <f>C20/C18*100</f>
        <v>100</v>
      </c>
      <c r="D53" s="4">
        <f>D20/D18*100</f>
        <v>100</v>
      </c>
      <c r="E53" s="4">
        <f>E20/E18*100</f>
        <v>100</v>
      </c>
      <c r="F53" s="4">
        <f t="shared" ref="F53" si="13">F20/F18*100</f>
        <v>100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0">
        <f t="shared" ref="B56:F56" si="14">((B12/B10)-1)*100</f>
        <v>41.286605761070348</v>
      </c>
      <c r="C56" s="39">
        <f t="shared" si="14"/>
        <v>49.512703363835222</v>
      </c>
      <c r="D56" s="30">
        <f t="shared" si="14"/>
        <v>-3.9946737683088984</v>
      </c>
      <c r="E56" s="30" t="e">
        <f t="shared" si="14"/>
        <v>#DIV/0!</v>
      </c>
      <c r="F56" s="30" t="e">
        <f t="shared" si="14"/>
        <v>#DIV/0!</v>
      </c>
      <c r="G56" s="29"/>
    </row>
    <row r="57" spans="1:7" x14ac:dyDescent="0.25">
      <c r="A57" s="6" t="s">
        <v>25</v>
      </c>
      <c r="B57" s="30">
        <f t="shared" ref="B57:F57" si="15">((B33/B32)-1)*100</f>
        <v>31.716407798214519</v>
      </c>
      <c r="C57" s="39">
        <f t="shared" si="15"/>
        <v>52.049768906104376</v>
      </c>
      <c r="D57" s="30">
        <f t="shared" si="15"/>
        <v>-6.5263438911392306</v>
      </c>
      <c r="E57" s="30">
        <f t="shared" si="15"/>
        <v>-99.981738495252003</v>
      </c>
      <c r="F57" s="30">
        <f t="shared" si="15"/>
        <v>-96.895644548377675</v>
      </c>
      <c r="G57" s="29"/>
    </row>
    <row r="58" spans="1:7" x14ac:dyDescent="0.25">
      <c r="A58" s="6" t="s">
        <v>26</v>
      </c>
      <c r="B58" s="30">
        <f t="shared" ref="B58:F58" si="16">((B35/B34)-1)*100</f>
        <v>-6.7736059701511859</v>
      </c>
      <c r="C58" s="39">
        <f t="shared" si="16"/>
        <v>1.6968896188675364</v>
      </c>
      <c r="D58" s="30">
        <f t="shared" si="16"/>
        <v>-2.6370100724626755</v>
      </c>
      <c r="E58" s="30" t="e">
        <f t="shared" si="16"/>
        <v>#DIV/0!</v>
      </c>
      <c r="F58" s="30" t="e">
        <f t="shared" si="16"/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B17/(B11*9)</f>
        <v>19481.122949700151</v>
      </c>
      <c r="C61" s="4">
        <f t="shared" ref="C61:F61" si="17">C17/(C11*9)</f>
        <v>17999.999999999996</v>
      </c>
      <c r="D61" s="4">
        <f t="shared" si="17"/>
        <v>83000</v>
      </c>
      <c r="E61" s="4" t="e">
        <f t="shared" si="17"/>
        <v>#DIV/0!</v>
      </c>
      <c r="F61" s="4" t="e">
        <f t="shared" si="17"/>
        <v>#DIV/0!</v>
      </c>
    </row>
    <row r="62" spans="1:7" x14ac:dyDescent="0.25">
      <c r="A62" s="6" t="s">
        <v>34</v>
      </c>
      <c r="B62" s="4">
        <f>B18/(B12*9)</f>
        <v>19186.038432401263</v>
      </c>
      <c r="C62" s="4">
        <f t="shared" ref="C62:F62" si="18">C18/(C12*9)</f>
        <v>18000</v>
      </c>
      <c r="D62" s="4">
        <f t="shared" si="18"/>
        <v>76145.52011095699</v>
      </c>
      <c r="E62" s="4" t="e">
        <f t="shared" si="18"/>
        <v>#DIV/0!</v>
      </c>
      <c r="F62" s="4" t="e">
        <f t="shared" si="18"/>
        <v>#DIV/0!</v>
      </c>
    </row>
    <row r="63" spans="1:7" x14ac:dyDescent="0.25">
      <c r="A63" s="6" t="s">
        <v>28</v>
      </c>
      <c r="B63" s="4">
        <f>(B62/B61)*B46</f>
        <v>97.371527470910323</v>
      </c>
      <c r="C63" s="4">
        <f t="shared" ref="C63:D63" si="19">(C62/C61)*C46</f>
        <v>99.868879481512025</v>
      </c>
      <c r="D63" s="4">
        <f t="shared" si="19"/>
        <v>78.371619485015373</v>
      </c>
      <c r="E63" s="4" t="e">
        <f t="shared" ref="B63:F63" si="20">(E61/E62)*E46</f>
        <v>#DIV/0!</v>
      </c>
      <c r="F63" s="4" t="e">
        <f t="shared" si="20"/>
        <v>#DIV/0!</v>
      </c>
    </row>
    <row r="64" spans="1:7" x14ac:dyDescent="0.25">
      <c r="A64" s="6" t="s">
        <v>39</v>
      </c>
      <c r="B64" s="4">
        <f>B17/B11</f>
        <v>175330.10654730137</v>
      </c>
      <c r="C64" s="4">
        <f t="shared" ref="C64:F64" si="21">C17/C11</f>
        <v>161999.99999999997</v>
      </c>
      <c r="D64" s="4">
        <f t="shared" si="21"/>
        <v>747000</v>
      </c>
      <c r="E64" s="4" t="e">
        <f t="shared" si="21"/>
        <v>#DIV/0!</v>
      </c>
      <c r="F64" s="4" t="e">
        <f t="shared" si="21"/>
        <v>#DIV/0!</v>
      </c>
    </row>
    <row r="65" spans="1:6" x14ac:dyDescent="0.25">
      <c r="A65" s="6" t="s">
        <v>40</v>
      </c>
      <c r="B65" s="4">
        <f>B18/B12</f>
        <v>172674.34589161136</v>
      </c>
      <c r="C65" s="4">
        <f t="shared" ref="C65:F65" si="22">C18/C12</f>
        <v>162000</v>
      </c>
      <c r="D65" s="4">
        <f t="shared" si="22"/>
        <v>685309.68099861301</v>
      </c>
      <c r="E65" s="4" t="e">
        <f t="shared" si="22"/>
        <v>#DIV/0!</v>
      </c>
      <c r="F65" s="4" t="e">
        <f t="shared" si="22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110.04668204207535</v>
      </c>
      <c r="C68" s="4"/>
      <c r="D68" s="4"/>
      <c r="E68" s="4"/>
    </row>
    <row r="69" spans="1:6" x14ac:dyDescent="0.25">
      <c r="A69" s="6" t="s">
        <v>31</v>
      </c>
      <c r="B69" s="4">
        <f>(B18/B24)*100</f>
        <v>89.157261789956237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103</v>
      </c>
    </row>
    <row r="74" spans="1:6" x14ac:dyDescent="0.25">
      <c r="A74" s="6" t="s">
        <v>86</v>
      </c>
      <c r="B74" s="12"/>
      <c r="C74" s="12"/>
    </row>
    <row r="76" spans="1:6" x14ac:dyDescent="0.25">
      <c r="A76" s="13" t="s">
        <v>128</v>
      </c>
    </row>
    <row r="78" spans="1:6" x14ac:dyDescent="0.25">
      <c r="A78" s="6" t="s">
        <v>35</v>
      </c>
    </row>
    <row r="79" spans="1:6" x14ac:dyDescent="0.25">
      <c r="A79" s="6" t="s">
        <v>95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tabSelected="1" topLeftCell="A31" zoomScale="90" zoomScaleNormal="90" workbookViewId="0">
      <selection activeCell="I90" sqref="I90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4" width="16.28515625" style="6" bestFit="1" customWidth="1"/>
    <col min="5" max="5" width="16.28515625" style="6" hidden="1" customWidth="1"/>
    <col min="6" max="6" width="13.5703125" style="6" hidden="1" customWidth="1"/>
    <col min="7" max="7" width="0" style="6" hidden="1" customWidth="1"/>
    <col min="8" max="16384" width="11.42578125" style="6"/>
  </cols>
  <sheetData>
    <row r="2" spans="1:7" ht="15.75" x14ac:dyDescent="0.25">
      <c r="A2" s="49" t="s">
        <v>120</v>
      </c>
      <c r="B2" s="49"/>
      <c r="C2" s="49"/>
      <c r="D2" s="49"/>
      <c r="E2" s="49"/>
    </row>
    <row r="4" spans="1:7" x14ac:dyDescent="0.25">
      <c r="A4" s="45" t="s">
        <v>0</v>
      </c>
      <c r="B4" s="47" t="s">
        <v>1</v>
      </c>
      <c r="C4" s="50" t="s">
        <v>36</v>
      </c>
      <c r="D4" s="50"/>
      <c r="E4" s="50"/>
      <c r="F4" s="50"/>
    </row>
    <row r="5" spans="1:7" ht="31.5" customHeight="1" thickBot="1" x14ac:dyDescent="0.3">
      <c r="A5" s="46"/>
      <c r="B5" s="48"/>
      <c r="C5" s="26" t="s">
        <v>49</v>
      </c>
      <c r="D5" s="21" t="s">
        <v>75</v>
      </c>
      <c r="E5" s="21" t="s">
        <v>2</v>
      </c>
      <c r="F5" s="21" t="s">
        <v>129</v>
      </c>
      <c r="G5" s="44" t="s">
        <v>130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" t="s">
        <v>71</v>
      </c>
      <c r="B10" s="33">
        <f>C10+D10+E10+F10</f>
        <v>55637.166666666657</v>
      </c>
      <c r="C10" s="31">
        <f>AVERAGE('I Trimestre'!C10,'II Trimestre'!C10,'III Trimestre'!C10,'IV Trimestre'!C10)</f>
        <v>51428.666666666664</v>
      </c>
      <c r="D10" s="31">
        <f>AVERAGE('I Trimestre'!D10,'II Trimestre'!D10,'III Trimestre'!D10,'IV Trimestre'!D10)</f>
        <v>1632.1666666666665</v>
      </c>
      <c r="E10" s="31">
        <f>AVERAGE('I Trimestre'!E10,'II Trimestre'!E10,'III Trimestre'!E10,'IV Trimestre'!E10)</f>
        <v>2532.916666666667</v>
      </c>
      <c r="F10" s="31">
        <f>AVERAGE('I Trimestre'!F10,'II Trimestre'!F10,'III Trimestre'!F10,'IV Trimestre'!F10)</f>
        <v>43.416666666666671</v>
      </c>
      <c r="G10" s="29"/>
    </row>
    <row r="11" spans="1:7" x14ac:dyDescent="0.25">
      <c r="A11" s="36" t="s">
        <v>121</v>
      </c>
      <c r="B11" s="2">
        <f>SUM(C11:D11)</f>
        <v>78911.916666666672</v>
      </c>
      <c r="C11" s="31">
        <f>AVERAGE('I Trimestre'!C11,'II Trimestre'!C11,'III Trimestre'!C11,'IV Trimestre'!C11)</f>
        <v>77113.583333333343</v>
      </c>
      <c r="D11" s="31">
        <f>AVERAGE('I Trimestre'!D11,'II Trimestre'!D11,'III Trimestre'!D11,'IV Trimestre'!D11)</f>
        <v>1798.3333333333333</v>
      </c>
      <c r="E11" s="31" t="e">
        <f>AVERAGE('I Trimestre'!E11,'II Trimestre'!E11,'III Trimestre'!E11,'IV Trimestre'!E11)</f>
        <v>#DIV/0!</v>
      </c>
      <c r="F11" s="31" t="e">
        <f>AVERAGE('I Trimestre'!F11,'II Trimestre'!F11,'III Trimestre'!F11,'IV Trimestre'!F11)</f>
        <v>#DIV/0!</v>
      </c>
      <c r="G11" s="29"/>
    </row>
    <row r="12" spans="1:7" x14ac:dyDescent="0.25">
      <c r="A12" s="36" t="s">
        <v>122</v>
      </c>
      <c r="B12" s="2">
        <f>SUM(C12:D12)</f>
        <v>78494.333333333343</v>
      </c>
      <c r="C12" s="15">
        <f>AVERAGE('I Trimestre'!C12,'II Trimestre'!C12,'III Trimestre'!C12,'IV Trimestre'!C12)</f>
        <v>76908.833333333343</v>
      </c>
      <c r="D12" s="15">
        <f>AVERAGE('I Trimestre'!D12,'II Trimestre'!D12,'III Trimestre'!D12,'IV Trimestre'!D12)</f>
        <v>1585.5</v>
      </c>
      <c r="E12" s="15" t="e">
        <f>AVERAGE('I Trimestre'!E12,'II Trimestre'!E12,'III Trimestre'!E12,'IV Trimestre'!E12)</f>
        <v>#DIV/0!</v>
      </c>
      <c r="F12" s="15" t="e">
        <f>AVERAGE('I Trimestre'!F12,'II Trimestre'!F12,'III Trimestre'!F12,'IV Trimestre'!F12)</f>
        <v>#DIV/0!</v>
      </c>
    </row>
    <row r="13" spans="1:7" x14ac:dyDescent="0.25">
      <c r="A13" s="36" t="s">
        <v>80</v>
      </c>
      <c r="B13" s="2">
        <f>SUM(C13:F13)</f>
        <v>78911</v>
      </c>
      <c r="C13" s="15">
        <f>'IV Trimestre'!C13</f>
        <v>77112</v>
      </c>
      <c r="D13" s="15">
        <f>'IV Trimestre'!D13</f>
        <v>1799</v>
      </c>
      <c r="E13" s="15">
        <f>'IV Trimestre'!E13</f>
        <v>0</v>
      </c>
      <c r="F13" s="15">
        <f>'IV Trimestre'!F13</f>
        <v>0</v>
      </c>
    </row>
    <row r="14" spans="1:7" x14ac:dyDescent="0.25">
      <c r="C14" s="9"/>
    </row>
    <row r="15" spans="1:7" x14ac:dyDescent="0.25">
      <c r="A15" s="5" t="s">
        <v>5</v>
      </c>
    </row>
    <row r="16" spans="1:7" x14ac:dyDescent="0.25">
      <c r="A16" s="3" t="s">
        <v>71</v>
      </c>
      <c r="B16" s="33">
        <f>C16+D16+E16+F16</f>
        <v>13750832100</v>
      </c>
      <c r="C16" s="31">
        <f>'I Trimestre'!C16+'II Trimestre'!C16+'III Trimestre'!C16+'IV Trimestre'!C16</f>
        <v>10923289500</v>
      </c>
      <c r="D16" s="31">
        <f>'I Trimestre'!D16+'II Trimestre'!D16+'III Trimestre'!D16+'IV Trimestre'!D16</f>
        <v>1533764600</v>
      </c>
      <c r="E16" s="31">
        <f>'I Trimestre'!E16+'II Trimestre'!E16+'III Trimestre'!E16+'IV Trimestre'!E16</f>
        <v>1261434000</v>
      </c>
      <c r="F16" s="31">
        <f>'I Trimestre'!F16+'II Trimestre'!F16+'III Trimestre'!F16+'IV Trimestre'!F16</f>
        <v>32344000</v>
      </c>
      <c r="G16" s="29"/>
    </row>
    <row r="17" spans="1:7" x14ac:dyDescent="0.25">
      <c r="A17" s="36" t="s">
        <v>121</v>
      </c>
      <c r="B17" s="2">
        <f>SUM(C17:F17)</f>
        <v>18447674000</v>
      </c>
      <c r="C17" s="15">
        <f>'I Trimestre'!C17+'II Trimestre'!C17+'III Trimestre'!C17+'IV Trimestre'!C17</f>
        <v>16656534000</v>
      </c>
      <c r="D17" s="15">
        <f>'I Trimestre'!D17+'II Trimestre'!D17+'III Trimestre'!D17+'IV Trimestre'!D17</f>
        <v>1791140000</v>
      </c>
      <c r="E17" s="15">
        <f>'I Trimestre'!E17+'II Trimestre'!E17+'III Trimestre'!E17+'IV Trimestre'!E17</f>
        <v>0</v>
      </c>
      <c r="F17" s="15">
        <f>'I Trimestre'!F17+'II Trimestre'!F17+'III Trimestre'!F17+'IV Trimestre'!F17</f>
        <v>0</v>
      </c>
    </row>
    <row r="18" spans="1:7" x14ac:dyDescent="0.25">
      <c r="A18" s="36" t="s">
        <v>122</v>
      </c>
      <c r="B18" s="2">
        <f>SUM(C18:G18)</f>
        <v>18067887200</v>
      </c>
      <c r="C18" s="15">
        <f>'I Trimestre'!C18+'II Trimestre'!C18+'III Trimestre'!C18+'IV Trimestre'!C18</f>
        <v>16612308000</v>
      </c>
      <c r="D18" s="15">
        <f>'I Trimestre'!D18+'II Trimestre'!D18+'III Trimestre'!D18+'IV Trimestre'!D18</f>
        <v>1454077200</v>
      </c>
      <c r="E18" s="15">
        <f>'I Trimestre'!E18+'II Trimestre'!E18+'III Trimestre'!E18+'IV Trimestre'!E18</f>
        <v>539500</v>
      </c>
      <c r="F18" s="15">
        <f>'I Trimestre'!F18+'II Trimestre'!F18+'III Trimestre'!F18+'IV Trimestre'!F18</f>
        <v>796500</v>
      </c>
      <c r="G18" s="15">
        <f>'I Trimestre'!G18+'II Trimestre'!G18+'III Trimestre'!G18+'IV Trimestre'!G18</f>
        <v>166000</v>
      </c>
    </row>
    <row r="19" spans="1:7" x14ac:dyDescent="0.25">
      <c r="A19" s="36" t="s">
        <v>80</v>
      </c>
      <c r="B19" s="2">
        <f>SUM(C19:F19)</f>
        <v>18447674000</v>
      </c>
      <c r="C19" s="31">
        <f>'IV Trimestre'!C19</f>
        <v>16656534000</v>
      </c>
      <c r="D19" s="31">
        <f>'IV Trimestre'!D19</f>
        <v>1791140000</v>
      </c>
      <c r="E19" s="31">
        <f>'IV Trimestre'!E19</f>
        <v>0</v>
      </c>
      <c r="F19" s="31">
        <f>'IV Trimestre'!F19</f>
        <v>0</v>
      </c>
      <c r="G19" s="29"/>
    </row>
    <row r="20" spans="1:7" x14ac:dyDescent="0.25">
      <c r="A20" s="36" t="s">
        <v>123</v>
      </c>
      <c r="B20" s="2">
        <f>SUM(C20:G20)</f>
        <v>18067887200</v>
      </c>
      <c r="C20" s="15">
        <f>C18</f>
        <v>16612308000</v>
      </c>
      <c r="D20" s="15">
        <f t="shared" ref="D20:G20" si="0">D18</f>
        <v>1454077200</v>
      </c>
      <c r="E20" s="15">
        <f t="shared" si="0"/>
        <v>539500</v>
      </c>
      <c r="F20" s="15">
        <f t="shared" si="0"/>
        <v>796500</v>
      </c>
      <c r="G20" s="15">
        <f t="shared" si="0"/>
        <v>166000</v>
      </c>
    </row>
    <row r="21" spans="1:7" x14ac:dyDescent="0.25">
      <c r="B21" s="2"/>
      <c r="C21" s="2"/>
      <c r="D21" s="2"/>
      <c r="E21" s="2"/>
    </row>
    <row r="22" spans="1:7" x14ac:dyDescent="0.25">
      <c r="A22" s="5" t="s">
        <v>6</v>
      </c>
      <c r="B22" s="2"/>
      <c r="C22" s="2"/>
      <c r="D22" s="2"/>
      <c r="E22" s="2"/>
    </row>
    <row r="23" spans="1:7" x14ac:dyDescent="0.25">
      <c r="A23" s="3" t="s">
        <v>121</v>
      </c>
      <c r="B23" s="2">
        <f>B17</f>
        <v>18447674000</v>
      </c>
      <c r="C23" s="2"/>
      <c r="D23" s="2"/>
      <c r="E23" s="2"/>
    </row>
    <row r="24" spans="1:7" x14ac:dyDescent="0.25">
      <c r="A24" s="3" t="s">
        <v>122</v>
      </c>
      <c r="B24" s="2">
        <f>+'I Trimestre'!B24+'II Trimestre'!B24+'III Trimestre'!B24+'IV Trimestre'!B24</f>
        <v>18485736705.880001</v>
      </c>
      <c r="C24" s="2"/>
      <c r="D24" s="2"/>
      <c r="E24" s="2"/>
    </row>
    <row r="26" spans="1:7" x14ac:dyDescent="0.25">
      <c r="A26" s="6" t="s">
        <v>7</v>
      </c>
    </row>
    <row r="27" spans="1:7" x14ac:dyDescent="0.25">
      <c r="A27" s="6" t="s">
        <v>72</v>
      </c>
      <c r="B27" s="9">
        <v>0.99</v>
      </c>
      <c r="C27" s="9">
        <v>0.99</v>
      </c>
      <c r="D27" s="9">
        <v>0.99</v>
      </c>
      <c r="E27" s="9">
        <v>0.99</v>
      </c>
      <c r="F27" s="9">
        <v>0.99</v>
      </c>
    </row>
    <row r="28" spans="1:7" x14ac:dyDescent="0.25">
      <c r="A28" s="6" t="s">
        <v>124</v>
      </c>
      <c r="B28" s="9">
        <v>0.99</v>
      </c>
      <c r="C28" s="9">
        <v>0.99</v>
      </c>
      <c r="D28" s="9">
        <v>0.99</v>
      </c>
    </row>
    <row r="29" spans="1:7" x14ac:dyDescent="0.25">
      <c r="A29" s="3" t="s">
        <v>8</v>
      </c>
      <c r="B29" s="15">
        <f>SUM(C29:E29)</f>
        <v>196774</v>
      </c>
      <c r="C29" s="17">
        <v>183345</v>
      </c>
      <c r="D29" s="15">
        <v>13429</v>
      </c>
      <c r="E29" s="13"/>
      <c r="F29" s="15">
        <v>0</v>
      </c>
    </row>
    <row r="31" spans="1:7" x14ac:dyDescent="0.25">
      <c r="A31" s="6" t="s">
        <v>9</v>
      </c>
    </row>
    <row r="32" spans="1:7" x14ac:dyDescent="0.25">
      <c r="A32" s="6" t="s">
        <v>132</v>
      </c>
      <c r="B32" s="33">
        <f t="shared" ref="B32:F32" si="1">B16/B27</f>
        <v>13889729393.939394</v>
      </c>
      <c r="C32" s="33">
        <f t="shared" si="1"/>
        <v>11033625757.575758</v>
      </c>
      <c r="D32" s="33">
        <f t="shared" si="1"/>
        <v>1549257171.7171717</v>
      </c>
      <c r="E32" s="33">
        <f t="shared" si="1"/>
        <v>1274175757.5757575</v>
      </c>
      <c r="F32" s="33">
        <f t="shared" si="1"/>
        <v>32670707.070707072</v>
      </c>
      <c r="G32" s="29"/>
    </row>
    <row r="33" spans="1:6" x14ac:dyDescent="0.25">
      <c r="A33" s="6" t="s">
        <v>125</v>
      </c>
      <c r="B33" s="2">
        <f t="shared" ref="B33:F33" si="2">B18/B28</f>
        <v>18250391111.111111</v>
      </c>
      <c r="C33" s="2">
        <f t="shared" si="2"/>
        <v>16780109090.909092</v>
      </c>
      <c r="D33" s="2">
        <f t="shared" si="2"/>
        <v>1468764848.4848485</v>
      </c>
      <c r="E33" s="2" t="e">
        <f t="shared" si="2"/>
        <v>#DIV/0!</v>
      </c>
      <c r="F33" s="2" t="e">
        <f t="shared" si="2"/>
        <v>#DIV/0!</v>
      </c>
    </row>
    <row r="34" spans="1:6" x14ac:dyDescent="0.25">
      <c r="A34" s="6" t="s">
        <v>73</v>
      </c>
      <c r="B34" s="2">
        <f t="shared" ref="B34:E34" si="3">B32/B10</f>
        <v>249648.39559777599</v>
      </c>
      <c r="C34" s="15">
        <f t="shared" si="3"/>
        <v>214542.32576336982</v>
      </c>
      <c r="D34" s="2">
        <f t="shared" si="3"/>
        <v>949202.80101123569</v>
      </c>
      <c r="E34" s="2">
        <f t="shared" si="3"/>
        <v>503046.85280174663</v>
      </c>
      <c r="F34" s="2">
        <f t="shared" ref="F34" si="4">F32/F10</f>
        <v>752492.29337521084</v>
      </c>
    </row>
    <row r="35" spans="1:6" x14ac:dyDescent="0.25">
      <c r="A35" s="6" t="s">
        <v>126</v>
      </c>
      <c r="B35" s="2">
        <f t="shared" ref="B35:F35" si="5">B33/B12</f>
        <v>232505.84260151826</v>
      </c>
      <c r="C35" s="2">
        <f t="shared" si="5"/>
        <v>218181.81818181818</v>
      </c>
      <c r="D35" s="2">
        <f t="shared" si="5"/>
        <v>926373.28822759283</v>
      </c>
      <c r="E35" s="2" t="e">
        <f t="shared" si="5"/>
        <v>#DIV/0!</v>
      </c>
      <c r="F35" s="2" t="e">
        <f t="shared" si="5"/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6">
        <f>(B11/B29)*100</f>
        <v>40.102816767797918</v>
      </c>
      <c r="C40" s="16">
        <f t="shared" ref="C40:F40" si="6">(C11/C29)*100</f>
        <v>42.059278045942541</v>
      </c>
      <c r="D40" s="16">
        <f t="shared" si="6"/>
        <v>13.391416585995483</v>
      </c>
      <c r="E40" s="16" t="e">
        <f t="shared" si="6"/>
        <v>#DIV/0!</v>
      </c>
      <c r="F40" s="16" t="e">
        <f t="shared" si="6"/>
        <v>#DIV/0!</v>
      </c>
    </row>
    <row r="41" spans="1:6" x14ac:dyDescent="0.25">
      <c r="A41" s="6" t="s">
        <v>13</v>
      </c>
      <c r="B41" s="16">
        <f>(B12/B29)*100</f>
        <v>39.89060207818784</v>
      </c>
      <c r="C41" s="16">
        <f t="shared" ref="C41:F41" si="7">(C12/C29)*100</f>
        <v>41.94760333433328</v>
      </c>
      <c r="D41" s="16">
        <f t="shared" si="7"/>
        <v>11.806538089209919</v>
      </c>
      <c r="E41" s="16" t="e">
        <f t="shared" si="7"/>
        <v>#DIV/0!</v>
      </c>
      <c r="F41" s="16" t="e">
        <f t="shared" si="7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8">B12/B11*100</f>
        <v>99.470823481455596</v>
      </c>
      <c r="C44" s="4">
        <f t="shared" si="8"/>
        <v>99.73448257602692</v>
      </c>
      <c r="D44" s="4">
        <f t="shared" si="8"/>
        <v>88.164967562557933</v>
      </c>
      <c r="E44" s="4" t="e">
        <f t="shared" si="8"/>
        <v>#DIV/0!</v>
      </c>
      <c r="F44" s="4" t="e">
        <f t="shared" si="8"/>
        <v>#DIV/0!</v>
      </c>
    </row>
    <row r="45" spans="1:6" x14ac:dyDescent="0.25">
      <c r="A45" s="6" t="s">
        <v>16</v>
      </c>
      <c r="B45" s="4">
        <f t="shared" ref="B45:F45" si="9">B18/B17*100</f>
        <v>97.941275414992703</v>
      </c>
      <c r="C45" s="4">
        <f t="shared" si="9"/>
        <v>99.73448257602692</v>
      </c>
      <c r="D45" s="4">
        <f t="shared" si="9"/>
        <v>81.181660841698587</v>
      </c>
      <c r="E45" s="4" t="e">
        <f t="shared" si="9"/>
        <v>#DIV/0!</v>
      </c>
      <c r="F45" s="4" t="e">
        <f t="shared" si="9"/>
        <v>#DIV/0!</v>
      </c>
    </row>
    <row r="46" spans="1:6" x14ac:dyDescent="0.25">
      <c r="A46" s="6" t="s">
        <v>17</v>
      </c>
      <c r="B46" s="4">
        <f t="shared" ref="B46:F46" si="10">AVERAGE(B44:B45)</f>
        <v>98.70604944822415</v>
      </c>
      <c r="C46" s="4">
        <f t="shared" si="10"/>
        <v>99.73448257602692</v>
      </c>
      <c r="D46" s="4">
        <f t="shared" si="10"/>
        <v>84.673314202128267</v>
      </c>
      <c r="E46" s="4" t="e">
        <f t="shared" si="10"/>
        <v>#DIV/0!</v>
      </c>
      <c r="F46" s="4" t="e">
        <f t="shared" si="10"/>
        <v>#DIV/0!</v>
      </c>
    </row>
    <row r="47" spans="1:6" x14ac:dyDescent="0.25">
      <c r="B47" s="1"/>
      <c r="C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1">B12/B13*100</f>
        <v>99.471978980539262</v>
      </c>
      <c r="C49" s="4">
        <f t="shared" si="11"/>
        <v>99.736530414634998</v>
      </c>
      <c r="D49" s="4">
        <f t="shared" si="11"/>
        <v>88.13229571984435</v>
      </c>
      <c r="E49" s="4" t="e">
        <f t="shared" si="11"/>
        <v>#DIV/0!</v>
      </c>
      <c r="F49" s="4" t="e">
        <f t="shared" si="11"/>
        <v>#DIV/0!</v>
      </c>
    </row>
    <row r="50" spans="1:7" x14ac:dyDescent="0.25">
      <c r="A50" s="6" t="s">
        <v>20</v>
      </c>
      <c r="B50" s="4">
        <f t="shared" ref="B50:F50" si="12">B18/B19*100</f>
        <v>97.941275414992703</v>
      </c>
      <c r="C50" s="4">
        <f t="shared" si="12"/>
        <v>99.73448257602692</v>
      </c>
      <c r="D50" s="4">
        <f t="shared" si="12"/>
        <v>81.181660841698587</v>
      </c>
      <c r="E50" s="4" t="e">
        <f t="shared" si="12"/>
        <v>#DIV/0!</v>
      </c>
      <c r="F50" s="4" t="e">
        <f t="shared" si="12"/>
        <v>#DIV/0!</v>
      </c>
      <c r="G50" s="4"/>
    </row>
    <row r="51" spans="1:7" x14ac:dyDescent="0.25">
      <c r="A51" s="6" t="s">
        <v>21</v>
      </c>
      <c r="B51" s="4">
        <f t="shared" ref="B51:F51" si="13">(B49+B50)/2</f>
        <v>98.706627197765982</v>
      </c>
      <c r="C51" s="4">
        <f t="shared" si="13"/>
        <v>99.735506495330952</v>
      </c>
      <c r="D51" s="4">
        <f t="shared" si="13"/>
        <v>84.656978280771469</v>
      </c>
      <c r="E51" s="4" t="e">
        <f t="shared" si="13"/>
        <v>#DIV/0!</v>
      </c>
      <c r="F51" s="4" t="e">
        <f t="shared" si="13"/>
        <v>#DIV/0!</v>
      </c>
    </row>
    <row r="53" spans="1:7" x14ac:dyDescent="0.25">
      <c r="A53" s="6" t="s">
        <v>22</v>
      </c>
      <c r="B53" s="4">
        <f>B20/B18*100</f>
        <v>100</v>
      </c>
      <c r="C53" s="4">
        <f t="shared" ref="C53:F53" si="14">C20/C18*100</f>
        <v>100</v>
      </c>
      <c r="D53" s="4">
        <f t="shared" si="14"/>
        <v>100</v>
      </c>
      <c r="E53" s="4">
        <f t="shared" si="14"/>
        <v>100</v>
      </c>
      <c r="F53" s="4">
        <f t="shared" si="14"/>
        <v>100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0">
        <f t="shared" ref="B56:F56" si="15">((B12/B10)-1)*100</f>
        <v>41.082549734440143</v>
      </c>
      <c r="C56" s="30">
        <f t="shared" si="15"/>
        <v>49.54467676911711</v>
      </c>
      <c r="D56" s="30">
        <f t="shared" si="15"/>
        <v>-2.8591851322373074</v>
      </c>
      <c r="E56" s="30" t="e">
        <f t="shared" si="15"/>
        <v>#DIV/0!</v>
      </c>
      <c r="F56" s="30" t="e">
        <f t="shared" si="15"/>
        <v>#DIV/0!</v>
      </c>
      <c r="G56" s="29"/>
    </row>
    <row r="57" spans="1:7" x14ac:dyDescent="0.25">
      <c r="A57" s="6" t="s">
        <v>25</v>
      </c>
      <c r="B57" s="30">
        <f t="shared" ref="B57:F57" si="16">((B33/B32)-1)*100</f>
        <v>31.394864460602356</v>
      </c>
      <c r="C57" s="30">
        <f t="shared" si="16"/>
        <v>52.081550159409403</v>
      </c>
      <c r="D57" s="30">
        <f t="shared" si="16"/>
        <v>-5.1955430448714202</v>
      </c>
      <c r="E57" s="30" t="e">
        <f t="shared" si="16"/>
        <v>#DIV/0!</v>
      </c>
      <c r="F57" s="30" t="e">
        <f t="shared" si="16"/>
        <v>#DIV/0!</v>
      </c>
      <c r="G57" s="29"/>
    </row>
    <row r="58" spans="1:7" x14ac:dyDescent="0.25">
      <c r="A58" s="6" t="s">
        <v>26</v>
      </c>
      <c r="B58" s="30">
        <f t="shared" ref="B58:F58" si="17">((B35/B34)-1)*100</f>
        <v>-6.8666786162235756</v>
      </c>
      <c r="C58" s="30">
        <f t="shared" si="17"/>
        <v>1.6963983239663971</v>
      </c>
      <c r="D58" s="30">
        <f t="shared" si="17"/>
        <v>-2.4051248857800855</v>
      </c>
      <c r="E58" s="30" t="e">
        <f t="shared" si="17"/>
        <v>#DIV/0!</v>
      </c>
      <c r="F58" s="30" t="e">
        <f t="shared" si="17"/>
        <v>#DIV/0!</v>
      </c>
      <c r="G58" s="29"/>
    </row>
    <row r="59" spans="1:7" x14ac:dyDescent="0.25">
      <c r="B59" s="1"/>
      <c r="C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B17/(B11*12)</f>
        <v>19481.292960611147</v>
      </c>
      <c r="C61" s="4">
        <f t="shared" ref="C61:F61" si="18">C17/(C11*12)</f>
        <v>17999.999999999996</v>
      </c>
      <c r="D61" s="4">
        <f t="shared" si="18"/>
        <v>83000</v>
      </c>
      <c r="E61" s="4" t="e">
        <f t="shared" si="18"/>
        <v>#DIV/0!</v>
      </c>
      <c r="F61" s="4" t="e">
        <f t="shared" si="18"/>
        <v>#DIV/0!</v>
      </c>
    </row>
    <row r="62" spans="1:7" x14ac:dyDescent="0.25">
      <c r="A62" s="6" t="s">
        <v>34</v>
      </c>
      <c r="B62" s="4">
        <f>B18/(B12*12)</f>
        <v>19181.732014625257</v>
      </c>
      <c r="C62" s="4">
        <f t="shared" ref="C62:F62" si="19">C18/(C12*12)</f>
        <v>17999.999999999996</v>
      </c>
      <c r="D62" s="4">
        <f t="shared" si="19"/>
        <v>76425.796278776412</v>
      </c>
      <c r="E62" s="4" t="e">
        <f t="shared" si="19"/>
        <v>#DIV/0!</v>
      </c>
      <c r="F62" s="4" t="e">
        <f t="shared" si="19"/>
        <v>#DIV/0!</v>
      </c>
    </row>
    <row r="63" spans="1:7" x14ac:dyDescent="0.25">
      <c r="A63" s="6" t="s">
        <v>28</v>
      </c>
      <c r="B63" s="4">
        <f>(B62/B61)*B46</f>
        <v>97.188261198387551</v>
      </c>
      <c r="C63" s="4">
        <f t="shared" ref="C63:D63" si="20">(C62/C61)*C46</f>
        <v>99.73448257602692</v>
      </c>
      <c r="D63" s="4">
        <f t="shared" si="20"/>
        <v>77.966571824827469</v>
      </c>
      <c r="E63" s="4" t="e">
        <f t="shared" ref="B63:F63" si="21">(E61/E62)*E46</f>
        <v>#DIV/0!</v>
      </c>
      <c r="F63" s="4" t="e">
        <f t="shared" si="21"/>
        <v>#DIV/0!</v>
      </c>
    </row>
    <row r="64" spans="1:7" x14ac:dyDescent="0.25">
      <c r="A64" s="6" t="s">
        <v>45</v>
      </c>
      <c r="B64" s="4">
        <f>B17/B11</f>
        <v>233775.51552733374</v>
      </c>
      <c r="C64" s="4">
        <f t="shared" ref="C64:F64" si="22">C17/C11</f>
        <v>215999.99999999997</v>
      </c>
      <c r="D64" s="4">
        <f t="shared" si="22"/>
        <v>996000</v>
      </c>
      <c r="E64" s="4" t="e">
        <f t="shared" si="22"/>
        <v>#DIV/0!</v>
      </c>
      <c r="F64" s="4" t="e">
        <f t="shared" si="22"/>
        <v>#DIV/0!</v>
      </c>
    </row>
    <row r="65" spans="1:6" x14ac:dyDescent="0.25">
      <c r="A65" s="6" t="s">
        <v>46</v>
      </c>
      <c r="B65" s="4">
        <f>B18/B12</f>
        <v>230180.7841755031</v>
      </c>
      <c r="C65" s="4">
        <f t="shared" ref="C65:F65" si="23">C18/C12</f>
        <v>215999.99999999997</v>
      </c>
      <c r="D65" s="4">
        <f t="shared" si="23"/>
        <v>917109.55534531688</v>
      </c>
      <c r="E65" s="4" t="e">
        <f t="shared" si="23"/>
        <v>#DIV/0!</v>
      </c>
      <c r="F65" s="4" t="e">
        <f t="shared" si="23"/>
        <v>#DIV/0!</v>
      </c>
    </row>
    <row r="66" spans="1:6" x14ac:dyDescent="0.25">
      <c r="B66" s="1"/>
      <c r="C66" s="1"/>
    </row>
    <row r="67" spans="1:6" x14ac:dyDescent="0.25">
      <c r="A67" s="6" t="s">
        <v>29</v>
      </c>
      <c r="B67" s="1"/>
      <c r="C67" s="1"/>
    </row>
    <row r="68" spans="1:6" x14ac:dyDescent="0.25">
      <c r="A68" s="6" t="s">
        <v>30</v>
      </c>
      <c r="B68" s="4">
        <f>(B24/B23)*100</f>
        <v>100.20632794074744</v>
      </c>
      <c r="C68" s="4"/>
      <c r="D68" s="4"/>
      <c r="E68" s="4"/>
    </row>
    <row r="69" spans="1:6" x14ac:dyDescent="0.25">
      <c r="A69" s="6" t="s">
        <v>31</v>
      </c>
      <c r="B69" s="4">
        <f>(B18/B24)*100</f>
        <v>97.739611287728181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103</v>
      </c>
    </row>
    <row r="74" spans="1:6" x14ac:dyDescent="0.25">
      <c r="A74" s="6" t="s">
        <v>86</v>
      </c>
      <c r="B74" s="12"/>
      <c r="C74" s="12"/>
    </row>
    <row r="76" spans="1:6" x14ac:dyDescent="0.25">
      <c r="A76" s="6" t="s">
        <v>131</v>
      </c>
    </row>
    <row r="78" spans="1:6" x14ac:dyDescent="0.25">
      <c r="A78" s="6" t="s">
        <v>35</v>
      </c>
    </row>
    <row r="79" spans="1:6" x14ac:dyDescent="0.25">
      <c r="A79" s="6" t="s">
        <v>95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dcterms:created xsi:type="dcterms:W3CDTF">2011-10-21T22:22:06Z</dcterms:created>
  <dcterms:modified xsi:type="dcterms:W3CDTF">2017-02-16T22:07:09Z</dcterms:modified>
</cp:coreProperties>
</file>