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6.xml" ContentType="application/vnd.ms-office.chartstyle+xml"/>
  <Override PartName="/xl/charts/style7.xml" ContentType="application/vnd.ms-office.chartsty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olors6.xml" ContentType="application/vnd.ms-office.chartcolorstyle+xml"/>
  <Override PartName="/xl/charts/colors7.xml" ContentType="application/vnd.ms-office.chartcolorstyl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600" windowHeight="9240" tabRatio="721" activeTab="6"/>
  </bookViews>
  <sheets>
    <sheet name="I Trimestre" sheetId="8" r:id="rId1"/>
    <sheet name="II Trimestre" sheetId="2" r:id="rId2"/>
    <sheet name="III Trimestre" sheetId="3" r:id="rId3"/>
    <sheet name="IV Trimestre" sheetId="4" r:id="rId4"/>
    <sheet name="I Semestre" sheetId="5" r:id="rId5"/>
    <sheet name="III Trimestre acumulado" sheetId="6" r:id="rId6"/>
    <sheet name="Anual" sheetId="7" r:id="rId7"/>
    <sheet name="Hoja1" sheetId="9" r:id="rId8"/>
  </sheets>
  <calcPr calcId="125725"/>
</workbook>
</file>

<file path=xl/calcChain.xml><?xml version="1.0" encoding="utf-8"?>
<calcChain xmlns="http://schemas.openxmlformats.org/spreadsheetml/2006/main">
  <c r="C64" i="7"/>
  <c r="B64"/>
  <c r="B20"/>
  <c r="E20"/>
  <c r="F20"/>
  <c r="C64" i="6"/>
  <c r="B64"/>
  <c r="B20"/>
  <c r="E20"/>
  <c r="F20"/>
  <c r="C64" i="5"/>
  <c r="B64"/>
  <c r="B20"/>
  <c r="E20"/>
  <c r="F20"/>
  <c r="C64" i="4"/>
  <c r="B64"/>
  <c r="B20"/>
  <c r="E20"/>
  <c r="F20"/>
  <c r="C64" i="3"/>
  <c r="B64"/>
  <c r="B20"/>
  <c r="E20"/>
  <c r="F20"/>
  <c r="C64" i="2"/>
  <c r="B64"/>
  <c r="E20"/>
  <c r="F20"/>
  <c r="B20"/>
  <c r="C64" i="8"/>
  <c r="B64"/>
  <c r="F20"/>
  <c r="E20"/>
  <c r="B20" l="1"/>
  <c r="D17" i="7"/>
  <c r="B12" i="4" l="1"/>
  <c r="B12" i="3"/>
  <c r="B12" i="2"/>
  <c r="B12" i="8"/>
  <c r="B12" i="5" s="1"/>
  <c r="B12" i="7" l="1"/>
  <c r="B12" i="6"/>
  <c r="F17" i="7"/>
  <c r="F16" i="5" l="1"/>
  <c r="E16"/>
  <c r="D16"/>
  <c r="F66" i="4"/>
  <c r="E66"/>
  <c r="D66"/>
  <c r="F65"/>
  <c r="E65"/>
  <c r="D65"/>
  <c r="F63"/>
  <c r="E63"/>
  <c r="D63"/>
  <c r="F62"/>
  <c r="E62"/>
  <c r="D62"/>
  <c r="F66" i="3"/>
  <c r="E66"/>
  <c r="D66"/>
  <c r="F65"/>
  <c r="E65"/>
  <c r="D65"/>
  <c r="F63"/>
  <c r="E63"/>
  <c r="D63"/>
  <c r="F62"/>
  <c r="E62"/>
  <c r="D62"/>
  <c r="F66" i="2"/>
  <c r="E66"/>
  <c r="D66"/>
  <c r="F65"/>
  <c r="E65"/>
  <c r="D65"/>
  <c r="F63"/>
  <c r="E63"/>
  <c r="D63"/>
  <c r="F62"/>
  <c r="E62"/>
  <c r="D62"/>
  <c r="F66" i="8" l="1"/>
  <c r="E66"/>
  <c r="D66"/>
  <c r="F65"/>
  <c r="E65"/>
  <c r="D65"/>
  <c r="F63"/>
  <c r="E63"/>
  <c r="D63"/>
  <c r="F62"/>
  <c r="E62"/>
  <c r="D62"/>
  <c r="F50" i="4" l="1"/>
  <c r="F51" s="1"/>
  <c r="E50"/>
  <c r="E51" s="1"/>
  <c r="D50"/>
  <c r="D51" s="1"/>
  <c r="C49"/>
  <c r="C51" s="1"/>
  <c r="B49"/>
  <c r="F50" i="3"/>
  <c r="F51" s="1"/>
  <c r="E50"/>
  <c r="E51" s="1"/>
  <c r="D50"/>
  <c r="D51" s="1"/>
  <c r="C49"/>
  <c r="C51" s="1"/>
  <c r="B49"/>
  <c r="F50" i="2"/>
  <c r="F51" s="1"/>
  <c r="E50"/>
  <c r="E51" s="1"/>
  <c r="D50"/>
  <c r="D51" s="1"/>
  <c r="C49"/>
  <c r="C51" s="1"/>
  <c r="B49"/>
  <c r="F50" i="8"/>
  <c r="F51" s="1"/>
  <c r="E50"/>
  <c r="E51" s="1"/>
  <c r="D50"/>
  <c r="D51" s="1"/>
  <c r="C49"/>
  <c r="C51" s="1"/>
  <c r="B49"/>
  <c r="D57" i="7" l="1"/>
  <c r="E57"/>
  <c r="F57"/>
  <c r="C54"/>
  <c r="C33"/>
  <c r="C32"/>
  <c r="C58" l="1"/>
  <c r="B24" i="6"/>
  <c r="D57"/>
  <c r="E57"/>
  <c r="F57"/>
  <c r="C54"/>
  <c r="C33" l="1"/>
  <c r="C32"/>
  <c r="E16"/>
  <c r="E32" s="1"/>
  <c r="F16"/>
  <c r="F32" s="1"/>
  <c r="D16"/>
  <c r="D32" s="1"/>
  <c r="C58" l="1"/>
  <c r="C57" i="4"/>
  <c r="D57"/>
  <c r="E57"/>
  <c r="F57"/>
  <c r="C54"/>
  <c r="E54"/>
  <c r="F54"/>
  <c r="D45"/>
  <c r="D46" s="1"/>
  <c r="E45"/>
  <c r="E46" s="1"/>
  <c r="F45"/>
  <c r="F46" s="1"/>
  <c r="C44"/>
  <c r="C46" s="1"/>
  <c r="C33"/>
  <c r="D33"/>
  <c r="E33"/>
  <c r="F33"/>
  <c r="C32"/>
  <c r="C34" s="1"/>
  <c r="D32"/>
  <c r="D34" s="1"/>
  <c r="E32"/>
  <c r="E34" s="1"/>
  <c r="F32"/>
  <c r="F34" s="1"/>
  <c r="C58" l="1"/>
  <c r="F58"/>
  <c r="E58"/>
  <c r="D58"/>
  <c r="E35"/>
  <c r="E59" s="1"/>
  <c r="D35"/>
  <c r="D59" s="1"/>
  <c r="C35"/>
  <c r="C59" s="1"/>
  <c r="F35"/>
  <c r="F59" s="1"/>
  <c r="C57" i="3"/>
  <c r="D57"/>
  <c r="E57"/>
  <c r="F57"/>
  <c r="C54"/>
  <c r="E54"/>
  <c r="F54"/>
  <c r="C44"/>
  <c r="C46" s="1"/>
  <c r="D45"/>
  <c r="D46" s="1"/>
  <c r="E45"/>
  <c r="E46" s="1"/>
  <c r="F45"/>
  <c r="F46" s="1"/>
  <c r="C33"/>
  <c r="C35" s="1"/>
  <c r="D33"/>
  <c r="D35" s="1"/>
  <c r="E33"/>
  <c r="E35" s="1"/>
  <c r="F33"/>
  <c r="F35" s="1"/>
  <c r="C32"/>
  <c r="C34" s="1"/>
  <c r="D32"/>
  <c r="D34" s="1"/>
  <c r="E32"/>
  <c r="E34" s="1"/>
  <c r="F32"/>
  <c r="F34" s="1"/>
  <c r="E59" l="1"/>
  <c r="D59"/>
  <c r="C59"/>
  <c r="F59"/>
  <c r="F58"/>
  <c r="E58"/>
  <c r="D58"/>
  <c r="C58"/>
  <c r="D57" i="5"/>
  <c r="E57"/>
  <c r="F57"/>
  <c r="C54"/>
  <c r="C33"/>
  <c r="D32"/>
  <c r="E32"/>
  <c r="F32"/>
  <c r="C32"/>
  <c r="C58" l="1"/>
  <c r="E18"/>
  <c r="F18"/>
  <c r="D18"/>
  <c r="E17"/>
  <c r="F17"/>
  <c r="D17"/>
  <c r="E54" l="1"/>
  <c r="E33"/>
  <c r="E58" s="1"/>
  <c r="D33"/>
  <c r="D58" s="1"/>
  <c r="F54"/>
  <c r="F33"/>
  <c r="F58" s="1"/>
  <c r="C57" i="2" l="1"/>
  <c r="D57"/>
  <c r="E57"/>
  <c r="F57"/>
  <c r="C54"/>
  <c r="E54"/>
  <c r="F54"/>
  <c r="D45"/>
  <c r="D46" s="1"/>
  <c r="E45"/>
  <c r="E46" s="1"/>
  <c r="F45"/>
  <c r="F46" s="1"/>
  <c r="C33"/>
  <c r="C32"/>
  <c r="D57" i="8" l="1"/>
  <c r="E57"/>
  <c r="F57"/>
  <c r="C54"/>
  <c r="E54"/>
  <c r="F54"/>
  <c r="C33"/>
  <c r="C32"/>
  <c r="F32" i="2" l="1"/>
  <c r="F34" s="1"/>
  <c r="E32"/>
  <c r="E34" s="1"/>
  <c r="D32"/>
  <c r="D34" s="1"/>
  <c r="E32" i="8"/>
  <c r="E34" s="1"/>
  <c r="F32"/>
  <c r="F34" s="1"/>
  <c r="D32"/>
  <c r="D34" s="1"/>
  <c r="F33" i="2"/>
  <c r="E33"/>
  <c r="E35" s="1"/>
  <c r="D33"/>
  <c r="D35" s="1"/>
  <c r="C13" i="7"/>
  <c r="C11"/>
  <c r="C12"/>
  <c r="C10"/>
  <c r="C13" i="6"/>
  <c r="C10"/>
  <c r="C11"/>
  <c r="C12"/>
  <c r="C13" i="5"/>
  <c r="C11"/>
  <c r="C12"/>
  <c r="C10"/>
  <c r="C44" i="2"/>
  <c r="C46" s="1"/>
  <c r="C57" i="8"/>
  <c r="C49" i="6" l="1"/>
  <c r="C51" s="1"/>
  <c r="C49" i="5"/>
  <c r="C51" s="1"/>
  <c r="E63"/>
  <c r="F66"/>
  <c r="D63"/>
  <c r="E66"/>
  <c r="D66"/>
  <c r="F63"/>
  <c r="D65"/>
  <c r="F62"/>
  <c r="E62"/>
  <c r="F65"/>
  <c r="D62"/>
  <c r="E65"/>
  <c r="F58" i="2"/>
  <c r="C57" i="5"/>
  <c r="C57" i="7"/>
  <c r="C49"/>
  <c r="C51" s="1"/>
  <c r="C44"/>
  <c r="C46" s="1"/>
  <c r="C44" i="6"/>
  <c r="C46" s="1"/>
  <c r="C57"/>
  <c r="D34"/>
  <c r="F34" i="5"/>
  <c r="F35" i="2"/>
  <c r="E58"/>
  <c r="E59"/>
  <c r="D59"/>
  <c r="F59"/>
  <c r="D58"/>
  <c r="D34" i="5"/>
  <c r="E34"/>
  <c r="F34" i="6"/>
  <c r="E34"/>
  <c r="C44" i="5"/>
  <c r="C34" i="6"/>
  <c r="C44" i="8"/>
  <c r="D20" i="3" l="1"/>
  <c r="D54" s="1"/>
  <c r="D20" i="2"/>
  <c r="D20" i="8"/>
  <c r="B16"/>
  <c r="D20" i="4"/>
  <c r="B17"/>
  <c r="B18"/>
  <c r="B19"/>
  <c r="C66" l="1"/>
  <c r="C63"/>
  <c r="B66"/>
  <c r="B63"/>
  <c r="B70"/>
  <c r="C65"/>
  <c r="B62"/>
  <c r="B65"/>
  <c r="C62"/>
  <c r="B50"/>
  <c r="B51" s="1"/>
  <c r="D54" i="8"/>
  <c r="D54" i="2"/>
  <c r="D54" i="4"/>
  <c r="C34" i="8"/>
  <c r="D16" i="7"/>
  <c r="E16"/>
  <c r="F16"/>
  <c r="E32" l="1"/>
  <c r="E34" s="1"/>
  <c r="F32"/>
  <c r="F34" s="1"/>
  <c r="D32"/>
  <c r="D34" s="1"/>
  <c r="B16" i="4" l="1"/>
  <c r="B16" i="3" l="1"/>
  <c r="B16" i="2"/>
  <c r="C34" l="1"/>
  <c r="B16" i="6"/>
  <c r="B16" i="5"/>
  <c r="C34" s="1"/>
  <c r="E19"/>
  <c r="E50" s="1"/>
  <c r="E51" s="1"/>
  <c r="F19"/>
  <c r="F50" s="1"/>
  <c r="F51" s="1"/>
  <c r="D19"/>
  <c r="D50" s="1"/>
  <c r="D51" s="1"/>
  <c r="E19" i="6"/>
  <c r="F19"/>
  <c r="D19"/>
  <c r="D18"/>
  <c r="E18"/>
  <c r="F18"/>
  <c r="E17"/>
  <c r="F17"/>
  <c r="D17"/>
  <c r="B13" i="5"/>
  <c r="B11"/>
  <c r="B10"/>
  <c r="B13" i="6"/>
  <c r="B11"/>
  <c r="B10"/>
  <c r="E19" i="7"/>
  <c r="F19"/>
  <c r="D19"/>
  <c r="B49" i="6" l="1"/>
  <c r="B49" i="5"/>
  <c r="E50" i="6"/>
  <c r="E51" s="1"/>
  <c r="E66"/>
  <c r="E63"/>
  <c r="E62"/>
  <c r="E65"/>
  <c r="F50"/>
  <c r="F51" s="1"/>
  <c r="F63"/>
  <c r="F66"/>
  <c r="D62"/>
  <c r="D65"/>
  <c r="D63"/>
  <c r="D66"/>
  <c r="F65"/>
  <c r="F62"/>
  <c r="D50"/>
  <c r="D51" s="1"/>
  <c r="E54"/>
  <c r="E33"/>
  <c r="E58" s="1"/>
  <c r="F54"/>
  <c r="F33"/>
  <c r="F58" s="1"/>
  <c r="D45"/>
  <c r="D46" s="1"/>
  <c r="D33"/>
  <c r="D58" s="1"/>
  <c r="F45"/>
  <c r="F46" s="1"/>
  <c r="E45"/>
  <c r="E46" s="1"/>
  <c r="E35" i="5"/>
  <c r="E59" s="1"/>
  <c r="F35"/>
  <c r="F59" s="1"/>
  <c r="D20"/>
  <c r="D35"/>
  <c r="D59" s="1"/>
  <c r="D20" i="6"/>
  <c r="B19"/>
  <c r="B19" i="5"/>
  <c r="B19" i="3"/>
  <c r="B18"/>
  <c r="B17"/>
  <c r="B19" i="2"/>
  <c r="B18"/>
  <c r="B17"/>
  <c r="B19" i="8"/>
  <c r="B18"/>
  <c r="B17"/>
  <c r="B66" i="3" l="1"/>
  <c r="B63"/>
  <c r="B70"/>
  <c r="C66"/>
  <c r="C63"/>
  <c r="B62" i="2"/>
  <c r="C65"/>
  <c r="B65"/>
  <c r="C62"/>
  <c r="C66"/>
  <c r="B66"/>
  <c r="C63"/>
  <c r="B63"/>
  <c r="B70"/>
  <c r="B62" i="8"/>
  <c r="C65"/>
  <c r="C62"/>
  <c r="C66"/>
  <c r="C63"/>
  <c r="C62" i="3"/>
  <c r="C65"/>
  <c r="B65"/>
  <c r="B62"/>
  <c r="B50" i="2"/>
  <c r="B51" s="1"/>
  <c r="B50" i="8"/>
  <c r="B51" s="1"/>
  <c r="B70"/>
  <c r="B63"/>
  <c r="E35" i="6"/>
  <c r="E59" s="1"/>
  <c r="B50" i="3"/>
  <c r="B51" s="1"/>
  <c r="D35" i="6"/>
  <c r="D59" s="1"/>
  <c r="F35"/>
  <c r="F59" s="1"/>
  <c r="D54"/>
  <c r="D54" i="5"/>
  <c r="C46" i="8"/>
  <c r="B66"/>
  <c r="B65"/>
  <c r="B17" i="5"/>
  <c r="B17" i="6"/>
  <c r="B18" i="5"/>
  <c r="B18" i="6"/>
  <c r="B66" l="1"/>
  <c r="B63"/>
  <c r="C66"/>
  <c r="C63"/>
  <c r="B50" i="5"/>
  <c r="B51" s="1"/>
  <c r="B66"/>
  <c r="B63"/>
  <c r="C66"/>
  <c r="C63"/>
  <c r="B65"/>
  <c r="B62"/>
  <c r="C62"/>
  <c r="C65"/>
  <c r="C62" i="6"/>
  <c r="C65"/>
  <c r="B62"/>
  <c r="B65"/>
  <c r="B70"/>
  <c r="B50"/>
  <c r="B51" s="1"/>
  <c r="C58" i="2"/>
  <c r="C35"/>
  <c r="C59" s="1"/>
  <c r="C46" i="5"/>
  <c r="C58" i="8"/>
  <c r="C35"/>
  <c r="C59" s="1"/>
  <c r="B11" i="7"/>
  <c r="B13"/>
  <c r="B10"/>
  <c r="B57" i="6"/>
  <c r="B44"/>
  <c r="B57" i="5"/>
  <c r="B44"/>
  <c r="B54"/>
  <c r="B57" i="4"/>
  <c r="B54"/>
  <c r="B45"/>
  <c r="B44"/>
  <c r="B44" i="3"/>
  <c r="B57"/>
  <c r="B54"/>
  <c r="B44" i="2"/>
  <c r="B57"/>
  <c r="B54"/>
  <c r="B49" i="7" l="1"/>
  <c r="C35" i="6"/>
  <c r="C59" s="1"/>
  <c r="C35" i="5"/>
  <c r="C59" s="1"/>
  <c r="B57" i="7"/>
  <c r="B46" i="4"/>
  <c r="B44" i="7"/>
  <c r="B44" i="8" l="1"/>
  <c r="B24" i="7" l="1"/>
  <c r="E18"/>
  <c r="F18"/>
  <c r="D18"/>
  <c r="B19"/>
  <c r="B24" i="5"/>
  <c r="B70" s="1"/>
  <c r="F33" i="8"/>
  <c r="F35" s="1"/>
  <c r="E33"/>
  <c r="E35" s="1"/>
  <c r="D33"/>
  <c r="D35" s="1"/>
  <c r="F45"/>
  <c r="F46" s="1"/>
  <c r="E45"/>
  <c r="E46" s="1"/>
  <c r="B32"/>
  <c r="B34" s="1"/>
  <c r="B32" i="4"/>
  <c r="B32" i="3"/>
  <c r="F66" i="7" l="1"/>
  <c r="F63"/>
  <c r="E66"/>
  <c r="E63"/>
  <c r="D63"/>
  <c r="D66"/>
  <c r="F33"/>
  <c r="F58" s="1"/>
  <c r="F54"/>
  <c r="F50"/>
  <c r="F51" s="1"/>
  <c r="E33"/>
  <c r="E58" s="1"/>
  <c r="E54"/>
  <c r="E50"/>
  <c r="E51" s="1"/>
  <c r="D33"/>
  <c r="D58" s="1"/>
  <c r="D50"/>
  <c r="D51" s="1"/>
  <c r="F35"/>
  <c r="F59" s="1"/>
  <c r="F58" i="8"/>
  <c r="F59"/>
  <c r="E58"/>
  <c r="E59"/>
  <c r="D59"/>
  <c r="D58"/>
  <c r="D20" i="7"/>
  <c r="B45" i="8"/>
  <c r="B46" s="1"/>
  <c r="B33"/>
  <c r="B35" s="1"/>
  <c r="E45" i="5"/>
  <c r="E46" s="1"/>
  <c r="D45" i="8"/>
  <c r="D46" s="1"/>
  <c r="E17" i="7"/>
  <c r="B18"/>
  <c r="B23" i="8"/>
  <c r="B69" s="1"/>
  <c r="B57"/>
  <c r="B54"/>
  <c r="B34" i="4"/>
  <c r="B33"/>
  <c r="B58" s="1"/>
  <c r="B34" i="3"/>
  <c r="B33"/>
  <c r="B58" s="1"/>
  <c r="E35" i="7" l="1"/>
  <c r="E59" s="1"/>
  <c r="D35"/>
  <c r="D59" s="1"/>
  <c r="B70"/>
  <c r="B66"/>
  <c r="B63"/>
  <c r="C66"/>
  <c r="C63"/>
  <c r="E45"/>
  <c r="E46" s="1"/>
  <c r="E62"/>
  <c r="E65"/>
  <c r="D54"/>
  <c r="B50"/>
  <c r="B51" s="1"/>
  <c r="B54"/>
  <c r="B45" i="3"/>
  <c r="B46" s="1"/>
  <c r="B33" i="5"/>
  <c r="B23" i="4"/>
  <c r="B69" s="1"/>
  <c r="B54" i="6"/>
  <c r="B33" i="7"/>
  <c r="B35" s="1"/>
  <c r="B33" i="6"/>
  <c r="B58" i="8"/>
  <c r="B59"/>
  <c r="B35" i="4"/>
  <c r="B59" s="1"/>
  <c r="B35" i="3"/>
  <c r="B59" s="1"/>
  <c r="B23"/>
  <c r="B69" s="1"/>
  <c r="C35" i="7" l="1"/>
  <c r="B35" i="5"/>
  <c r="B45" i="2"/>
  <c r="B46" s="1"/>
  <c r="B35" i="6"/>
  <c r="D45" i="5"/>
  <c r="D46" s="1"/>
  <c r="B32" i="2"/>
  <c r="B34" s="1"/>
  <c r="B16" i="7"/>
  <c r="B32" i="5"/>
  <c r="B58" s="1"/>
  <c r="B32" i="6"/>
  <c r="B58" s="1"/>
  <c r="F45" i="5"/>
  <c r="F46" s="1"/>
  <c r="B23" i="2"/>
  <c r="B69" s="1"/>
  <c r="B33"/>
  <c r="D45" i="7" l="1"/>
  <c r="D46" s="1"/>
  <c r="D65"/>
  <c r="D62"/>
  <c r="F45"/>
  <c r="F46" s="1"/>
  <c r="F65"/>
  <c r="F62"/>
  <c r="B32"/>
  <c r="B58" s="1"/>
  <c r="B58" i="2"/>
  <c r="B45" i="6"/>
  <c r="B46" s="1"/>
  <c r="B45" i="5"/>
  <c r="B46" s="1"/>
  <c r="B34"/>
  <c r="B59" s="1"/>
  <c r="B17" i="7"/>
  <c r="B23" i="6"/>
  <c r="B69" s="1"/>
  <c r="B34"/>
  <c r="B59" s="1"/>
  <c r="B23" i="5"/>
  <c r="B69" s="1"/>
  <c r="B35" i="2"/>
  <c r="B59" s="1"/>
  <c r="B65" i="7" l="1"/>
  <c r="C62"/>
  <c r="C65"/>
  <c r="B62"/>
  <c r="B34"/>
  <c r="B59" s="1"/>
  <c r="C34"/>
  <c r="C59" s="1"/>
  <c r="B45"/>
  <c r="B46" s="1"/>
  <c r="B23"/>
  <c r="B69" s="1"/>
</calcChain>
</file>

<file path=xl/sharedStrings.xml><?xml version="1.0" encoding="utf-8"?>
<sst xmlns="http://schemas.openxmlformats.org/spreadsheetml/2006/main" count="582" uniqueCount="139">
  <si>
    <t>Indicador</t>
  </si>
  <si>
    <t>Total programa</t>
  </si>
  <si>
    <t>Producto</t>
  </si>
  <si>
    <t>Subs. Atención Directa</t>
  </si>
  <si>
    <t>Equipamiento</t>
  </si>
  <si>
    <t>Construcción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</si>
  <si>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</si>
  <si>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</si>
  <si>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</si>
  <si>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</si>
  <si>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</si>
  <si>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</si>
  <si>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</si>
  <si>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</si>
  <si>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</si>
  <si>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</si>
  <si>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</si>
  <si>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</si>
  <si>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</si>
  <si>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</si>
  <si>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</si>
  <si>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</si>
  <si>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</si>
  <si>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</si>
  <si>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</si>
  <si>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</si>
  <si>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</si>
  <si>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</si>
  <si>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</si>
  <si>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</si>
  <si>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</si>
  <si>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</si>
  <si>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</si>
  <si>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</si>
  <si>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</si>
  <si>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</si>
  <si>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</si>
  <si>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</si>
  <si>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</si>
  <si>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</si>
  <si>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</si>
  <si>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</si>
  <si>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</si>
  <si>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</si>
  <si>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</si>
  <si>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>El Total de beneficiarios del programa contabiliza los beneficiarios distintos atendidos en el período al menos una vez</t>
  </si>
  <si>
    <t>Los índices del gasto medio se calculan tomando los beneficiarios promedio del programa</t>
  </si>
  <si>
    <t>na</t>
  </si>
  <si>
    <t>n.d.</t>
  </si>
  <si>
    <t>IPC, BCCR</t>
  </si>
  <si>
    <t>Notas:</t>
  </si>
  <si>
    <t>Promedio Mensual</t>
  </si>
  <si>
    <t>,</t>
  </si>
  <si>
    <t>Efectivos 1T 2015</t>
  </si>
  <si>
    <t>IPC (1T 2015)</t>
  </si>
  <si>
    <t>Gasto efectivo real 1T 2015</t>
  </si>
  <si>
    <t>Gasto efectivo real por beneficiario 1T 2015</t>
  </si>
  <si>
    <t>Efectivos 2T 2015</t>
  </si>
  <si>
    <t>IPC (2T 2015)</t>
  </si>
  <si>
    <t>Gasto efectivo real 2T 2015</t>
  </si>
  <si>
    <t>Gasto efectivo real por beneficiario 2T 2015</t>
  </si>
  <si>
    <t>Efectivos 3T 2015</t>
  </si>
  <si>
    <t>IPC (3T 2015)</t>
  </si>
  <si>
    <t>Gasto efectivo real 3T 2015</t>
  </si>
  <si>
    <t>Gasto efectivo real por beneficiario 3T 2015</t>
  </si>
  <si>
    <t>Efectivos 4T 2015</t>
  </si>
  <si>
    <t>IPC (4T 2015)</t>
  </si>
  <si>
    <t>Gasto efectivo real 4T 2015</t>
  </si>
  <si>
    <t>Gasto efectivo real por beneficiario 4T 2015</t>
  </si>
  <si>
    <t>Efectivos 1S 2015</t>
  </si>
  <si>
    <t>IPC (1S 2015)</t>
  </si>
  <si>
    <t>Gasto efectivo real 1S 2015</t>
  </si>
  <si>
    <t>Gasto efectivo real por beneficiario 1S 2015</t>
  </si>
  <si>
    <t>Efectivos 3T. Ac. 2015</t>
  </si>
  <si>
    <t>IPC (3T. Ac. 2015)</t>
  </si>
  <si>
    <t>Gasto efectivo real 3T. Ac. 2015</t>
  </si>
  <si>
    <t>Gasto efectivo real por beneficiario 3T. Ac. 2015</t>
  </si>
  <si>
    <t>Efectivos  2015</t>
  </si>
  <si>
    <t>IPC ( 2015)</t>
  </si>
  <si>
    <t>Gasto efectivo real  2015</t>
  </si>
  <si>
    <t>Gasto efectivo real por beneficiario  2015</t>
  </si>
  <si>
    <t>Indicadores propuestos aplicado a Ciudad de los niños. Primer trimestre 2016</t>
  </si>
  <si>
    <t>Programados 1T 2016</t>
  </si>
  <si>
    <t>Efectivos 1T 2016</t>
  </si>
  <si>
    <t>Programados año 2016</t>
  </si>
  <si>
    <t>En transferencias 1T 2016</t>
  </si>
  <si>
    <t>IPC (1T 2016)</t>
  </si>
  <si>
    <t>Gasto efectivo real 1T 2016</t>
  </si>
  <si>
    <t>Gasto efectivo real por beneficiario 1T 2016</t>
  </si>
  <si>
    <t>Informes Trimestrales 2015 y 2016 de la Ciudad de los Niños</t>
  </si>
  <si>
    <t>Metas y Modificaciones CDN, DESAF 2016</t>
  </si>
  <si>
    <t>ENAHO 2015</t>
  </si>
  <si>
    <t>Indicadores propuestos aplicado a Ciudad de los niños. Segundo trimestre 2016</t>
  </si>
  <si>
    <t>Programados 2T 2016</t>
  </si>
  <si>
    <t>Efectivos 2T 2016</t>
  </si>
  <si>
    <t>En transferencias 2T 2016</t>
  </si>
  <si>
    <t>IPC (2T 2016)</t>
  </si>
  <si>
    <t>Gasto efectivo real 2T 2016</t>
  </si>
  <si>
    <t>Gasto efectivo real por beneficiario 2T 2016</t>
  </si>
  <si>
    <t>Indicadores propuestos aplicado a Ciudad de los niños. Tercer trimestre 2016</t>
  </si>
  <si>
    <t>Programados 3T 2016</t>
  </si>
  <si>
    <t>Efectivos 3T 2016</t>
  </si>
  <si>
    <t>En transferencias 3T 2016</t>
  </si>
  <si>
    <t>IPC (3T 2016)</t>
  </si>
  <si>
    <t>Gasto efectivo real 3T 2016</t>
  </si>
  <si>
    <t>Gasto efectivo real por beneficiario 3T 2016</t>
  </si>
  <si>
    <t>Indicadores propuestos aplicado a Ciudad de los niños. Cuarto trimestre 2016</t>
  </si>
  <si>
    <t>Programados 4T 2016</t>
  </si>
  <si>
    <t>Efectivos 4T 2016</t>
  </si>
  <si>
    <t>En transferencias 4T 2016</t>
  </si>
  <si>
    <t>IPC (4T 2016)</t>
  </si>
  <si>
    <t>Gasto efectivo real 4T 2016</t>
  </si>
  <si>
    <t>Gasto efectivo real por beneficiario 4T 2016</t>
  </si>
  <si>
    <t>Programados 1S 2016</t>
  </si>
  <si>
    <t>Efectivos 1S 2016</t>
  </si>
  <si>
    <t>Indicadores propuestos aplicado a Ciudad de los niños. Primer Semestre 2016</t>
  </si>
  <si>
    <t>En transferencias 1S 2016</t>
  </si>
  <si>
    <t>IPC (1S 2016)</t>
  </si>
  <si>
    <t>Gasto efectivo real 1S 2016</t>
  </si>
  <si>
    <t>Gasto efectivo real por beneficiario 1S 2016</t>
  </si>
  <si>
    <t>Indicadores propuestos aplicado a Ciudad de los niños. Tercer Trimestre Acumulado 2016</t>
  </si>
  <si>
    <t>Programados 3T. Ac. 2016</t>
  </si>
  <si>
    <t>Efectivos 3T. Ac. 2016</t>
  </si>
  <si>
    <t>En transferencias 3T. Ac. 2016</t>
  </si>
  <si>
    <t>IPC (3T. Ac. 2016)</t>
  </si>
  <si>
    <t>Gasto efectivo real 3T. Ac. 2016</t>
  </si>
  <si>
    <t>Gasto efectivo real por beneficiario 3T. Ac. 2016</t>
  </si>
  <si>
    <t>Informes Trimestrales 2016 y 2016 de la Ciudad de los Niños</t>
  </si>
  <si>
    <t>Indicadores propuestos aplicado a Ciudad de los niños.  Año 2016</t>
  </si>
  <si>
    <t>Programados  2016</t>
  </si>
  <si>
    <t>Efectivos  2016</t>
  </si>
  <si>
    <t>En transferencias  2016</t>
  </si>
  <si>
    <t>IPC ( 2016)</t>
  </si>
  <si>
    <t>Gasto efectivo real  2016</t>
  </si>
  <si>
    <t>Gasto efectivo real por beneficiario  2016</t>
  </si>
  <si>
    <t>Fecha de actualización: 02/06/2016</t>
  </si>
  <si>
    <t>Fecha de actualización: 03/08/2016</t>
  </si>
  <si>
    <t>Fecha de actualización: 14/11/2016</t>
  </si>
  <si>
    <t>Fecha de actualización: 30/01/2017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</si>
</sst>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#,##0.0"/>
    <numFmt numFmtId="166" formatCode="#,##0.0____"/>
    <numFmt numFmtId="167" formatCode="_(* #,##0_);_(* \(#,##0\);_(* &quot;-&quot;??_);_(@_)"/>
    <numFmt numFmtId="168" formatCode="_(* #,##0.0_);_(* \(#,##0.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left" indent="1"/>
    </xf>
    <xf numFmtId="4" fontId="0" fillId="0" borderId="0" xfId="0" applyNumberFormat="1" applyFill="1"/>
    <xf numFmtId="0" fontId="0" fillId="0" borderId="0" xfId="0" applyAlignment="1">
      <alignment horizontal="left"/>
    </xf>
    <xf numFmtId="0" fontId="2" fillId="0" borderId="0" xfId="0" applyFont="1"/>
    <xf numFmtId="0" fontId="0" fillId="0" borderId="3" xfId="0" applyBorder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165" fontId="0" fillId="0" borderId="0" xfId="0" applyNumberFormat="1"/>
    <xf numFmtId="3" fontId="0" fillId="0" borderId="0" xfId="0" applyNumberFormat="1" applyFill="1"/>
    <xf numFmtId="166" fontId="0" fillId="0" borderId="0" xfId="0" applyNumberFormat="1" applyFill="1"/>
    <xf numFmtId="0" fontId="0" fillId="0" borderId="0" xfId="0" applyAlignment="1"/>
    <xf numFmtId="0" fontId="0" fillId="0" borderId="0" xfId="0" applyFill="1"/>
    <xf numFmtId="0" fontId="0" fillId="0" borderId="3" xfId="0" applyFill="1" applyBorder="1" applyAlignment="1">
      <alignment horizontal="center"/>
    </xf>
    <xf numFmtId="0" fontId="0" fillId="0" borderId="4" xfId="0" applyFill="1" applyBorder="1"/>
    <xf numFmtId="0" fontId="3" fillId="0" borderId="0" xfId="0" applyFont="1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0" fontId="2" fillId="0" borderId="0" xfId="0" applyFont="1" applyFill="1"/>
    <xf numFmtId="0" fontId="0" fillId="0" borderId="3" xfId="0" applyFill="1" applyBorder="1"/>
    <xf numFmtId="165" fontId="0" fillId="0" borderId="0" xfId="0" applyNumberFormat="1" applyFill="1"/>
    <xf numFmtId="167" fontId="0" fillId="0" borderId="0" xfId="1" applyNumberFormat="1" applyFont="1" applyFill="1"/>
    <xf numFmtId="167" fontId="0" fillId="0" borderId="0" xfId="1" applyNumberFormat="1" applyFont="1" applyFill="1" applyAlignment="1">
      <alignment horizontal="right"/>
    </xf>
    <xf numFmtId="167" fontId="0" fillId="0" borderId="0" xfId="1" applyNumberFormat="1" applyFont="1"/>
    <xf numFmtId="3" fontId="5" fillId="2" borderId="0" xfId="0" applyNumberFormat="1" applyFont="1" applyFill="1"/>
    <xf numFmtId="3" fontId="0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0" xfId="1" applyNumberFormat="1" applyFont="1"/>
    <xf numFmtId="4" fontId="7" fillId="0" borderId="0" xfId="0" applyNumberFormat="1" applyFont="1" applyFill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167" fontId="2" fillId="0" borderId="0" xfId="1" applyNumberFormat="1" applyFont="1" applyFill="1"/>
    <xf numFmtId="4" fontId="2" fillId="0" borderId="0" xfId="0" applyNumberFormat="1" applyFont="1"/>
    <xf numFmtId="4" fontId="2" fillId="0" borderId="0" xfId="0" applyNumberFormat="1" applyFont="1" applyFill="1"/>
    <xf numFmtId="3" fontId="2" fillId="0" borderId="0" xfId="0" applyNumberFormat="1" applyFont="1" applyFill="1"/>
    <xf numFmtId="4" fontId="8" fillId="0" borderId="0" xfId="0" applyNumberFormat="1" applyFont="1" applyFill="1" applyAlignment="1">
      <alignment horizontal="center"/>
    </xf>
    <xf numFmtId="4" fontId="5" fillId="0" borderId="0" xfId="0" applyNumberFormat="1" applyFont="1" applyFill="1"/>
    <xf numFmtId="4" fontId="9" fillId="0" borderId="0" xfId="0" applyNumberFormat="1" applyFont="1" applyFill="1" applyAlignment="1">
      <alignment horizontal="center"/>
    </xf>
    <xf numFmtId="167" fontId="5" fillId="0" borderId="0" xfId="1" applyNumberFormat="1" applyFont="1" applyFill="1"/>
    <xf numFmtId="10" fontId="2" fillId="0" borderId="0" xfId="2" applyNumberFormat="1" applyFont="1" applyFill="1"/>
    <xf numFmtId="164" fontId="0" fillId="0" borderId="0" xfId="1" applyFont="1" applyFill="1"/>
    <xf numFmtId="3" fontId="5" fillId="0" borderId="0" xfId="0" applyNumberFormat="1" applyFont="1" applyFill="1"/>
    <xf numFmtId="167" fontId="5" fillId="0" borderId="0" xfId="1" applyNumberFormat="1" applyFont="1" applyFill="1" applyAlignment="1">
      <alignment horizontal="right"/>
    </xf>
    <xf numFmtId="167" fontId="5" fillId="0" borderId="0" xfId="0" applyNumberFormat="1" applyFont="1" applyFill="1"/>
    <xf numFmtId="3" fontId="5" fillId="0" borderId="0" xfId="1" applyNumberFormat="1" applyFont="1" applyFill="1"/>
    <xf numFmtId="0" fontId="10" fillId="0" borderId="0" xfId="0" applyFont="1"/>
    <xf numFmtId="167" fontId="1" fillId="0" borderId="0" xfId="1" applyNumberFormat="1" applyFont="1" applyFill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Ciudad de los niños: Indicadores de resultado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Anual!$B$44:$F$44</c:f>
              <c:numCache>
                <c:formatCode>#,##0.00</c:formatCode>
                <c:ptCount val="5"/>
                <c:pt idx="0">
                  <c:v>87.829861111111114</c:v>
                </c:pt>
                <c:pt idx="1">
                  <c:v>87.829861111111114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Anual!$B$45:$F$45</c:f>
              <c:numCache>
                <c:formatCode>#,##0.00</c:formatCode>
                <c:ptCount val="5"/>
                <c:pt idx="0">
                  <c:v>71.602093506601506</c:v>
                </c:pt>
                <c:pt idx="2">
                  <c:v>100.29584649681529</c:v>
                </c:pt>
                <c:pt idx="3">
                  <c:v>93.768848180088327</c:v>
                </c:pt>
                <c:pt idx="4">
                  <c:v>58.302395599743107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Anual!$B$46:$F$46</c:f>
              <c:numCache>
                <c:formatCode>#,##0.00</c:formatCode>
                <c:ptCount val="5"/>
                <c:pt idx="0">
                  <c:v>79.71597730885631</c:v>
                </c:pt>
                <c:pt idx="1">
                  <c:v>87.829861111111114</c:v>
                </c:pt>
                <c:pt idx="2">
                  <c:v>100.29584649681529</c:v>
                </c:pt>
                <c:pt idx="3">
                  <c:v>93.768848180088327</c:v>
                </c:pt>
                <c:pt idx="4">
                  <c:v>58.302395599743107</c:v>
                </c:pt>
              </c:numCache>
            </c:numRef>
          </c:val>
        </c:ser>
        <c:dLbls/>
        <c:gapWidth val="100"/>
        <c:overlap val="-3"/>
        <c:axId val="74906624"/>
        <c:axId val="83493632"/>
      </c:barChart>
      <c:catAx>
        <c:axId val="74906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3493632"/>
        <c:crosses val="autoZero"/>
        <c:auto val="1"/>
        <c:lblAlgn val="ctr"/>
        <c:lblOffset val="100"/>
      </c:catAx>
      <c:valAx>
        <c:axId val="834936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90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Ciudad de los niños: Indicadores de avance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Anual!$B$49:$F$49</c:f>
              <c:numCache>
                <c:formatCode>#,##0.00</c:formatCode>
                <c:ptCount val="5"/>
                <c:pt idx="0">
                  <c:v>87.829861111111114</c:v>
                </c:pt>
                <c:pt idx="1">
                  <c:v>87.829861111111114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Anual!$B$50:$F$50</c:f>
              <c:numCache>
                <c:formatCode>#,##0.00</c:formatCode>
                <c:ptCount val="5"/>
                <c:pt idx="0">
                  <c:v>71.602093506601506</c:v>
                </c:pt>
                <c:pt idx="2">
                  <c:v>100.29584649681529</c:v>
                </c:pt>
                <c:pt idx="3">
                  <c:v>93.768848180088327</c:v>
                </c:pt>
                <c:pt idx="4">
                  <c:v>58.302395599743107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Anual!$B$51:$F$51</c:f>
              <c:numCache>
                <c:formatCode>#,##0.00</c:formatCode>
                <c:ptCount val="5"/>
                <c:pt idx="0">
                  <c:v>79.71597730885631</c:v>
                </c:pt>
                <c:pt idx="1">
                  <c:v>87.829861111111114</c:v>
                </c:pt>
                <c:pt idx="2">
                  <c:v>100.29584649681529</c:v>
                </c:pt>
                <c:pt idx="3">
                  <c:v>93.768848180088327</c:v>
                </c:pt>
                <c:pt idx="4">
                  <c:v>58.302395599743107</c:v>
                </c:pt>
              </c:numCache>
            </c:numRef>
          </c:val>
        </c:ser>
        <c:dLbls/>
        <c:gapWidth val="100"/>
        <c:overlap val="-3"/>
        <c:axId val="60113664"/>
        <c:axId val="60115200"/>
      </c:barChart>
      <c:catAx>
        <c:axId val="601136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115200"/>
        <c:crosses val="autoZero"/>
        <c:auto val="1"/>
        <c:lblAlgn val="ctr"/>
        <c:lblOffset val="100"/>
      </c:catAx>
      <c:valAx>
        <c:axId val="601152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11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Ciudad de los niños: Índice transferencia efectiva del gasto (ITG)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(Anual!$B$4,Anual!$D$5)</c:f>
              <c:strCache>
                <c:ptCount val="2"/>
                <c:pt idx="0">
                  <c:v>Total programa</c:v>
                </c:pt>
                <c:pt idx="1">
                  <c:v>Subs. Atención Directa</c:v>
                </c:pt>
              </c:strCache>
            </c:strRef>
          </c:cat>
          <c:val>
            <c:numRef>
              <c:f>(Anual!$B$54,Anual!$D$54)</c:f>
              <c:numCache>
                <c:formatCode>#,##0.00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val>
        </c:ser>
        <c:dLbls/>
        <c:gapWidth val="100"/>
        <c:overlap val="-24"/>
        <c:axId val="60160256"/>
        <c:axId val="66703360"/>
      </c:barChart>
      <c:catAx>
        <c:axId val="601602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703360"/>
        <c:crosses val="autoZero"/>
        <c:auto val="1"/>
        <c:lblAlgn val="ctr"/>
        <c:lblOffset val="100"/>
      </c:catAx>
      <c:valAx>
        <c:axId val="667033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160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Ciudad de los niños: Indicadores de expansión 2016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Anual!$B$57:$F$57</c:f>
              <c:numCache>
                <c:formatCode>#,##0.00</c:formatCode>
                <c:ptCount val="5"/>
                <c:pt idx="0">
                  <c:v>-12.534578146611342</c:v>
                </c:pt>
                <c:pt idx="1">
                  <c:v>-7.9679825359286856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Anual!$B$58:$F$58</c:f>
              <c:numCache>
                <c:formatCode>#,##0.00</c:formatCode>
                <c:ptCount val="5"/>
                <c:pt idx="0">
                  <c:v>5.7649715622932973</c:v>
                </c:pt>
                <c:pt idx="1">
                  <c:v>0</c:v>
                </c:pt>
                <c:pt idx="2">
                  <c:v>-18.321242139811702</c:v>
                </c:pt>
                <c:pt idx="3">
                  <c:v>-43.343068984685374</c:v>
                </c:pt>
                <c:pt idx="4">
                  <c:v>78.027099670887679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Anual!$B$59:$F$59</c:f>
              <c:numCache>
                <c:formatCode>#,##0.00</c:formatCode>
                <c:ptCount val="5"/>
                <c:pt idx="0">
                  <c:v>20.922039042558694</c:v>
                </c:pt>
                <c:pt idx="1">
                  <c:v>0</c:v>
                </c:pt>
                <c:pt idx="2">
                  <c:v>-11.249627998131039</c:v>
                </c:pt>
                <c:pt idx="3">
                  <c:v>-38.43780395509301</c:v>
                </c:pt>
                <c:pt idx="4">
                  <c:v>93.440396697147548</c:v>
                </c:pt>
              </c:numCache>
            </c:numRef>
          </c:val>
        </c:ser>
        <c:dLbls/>
        <c:gapWidth val="100"/>
        <c:overlap val="-3"/>
        <c:axId val="66979712"/>
        <c:axId val="66981248"/>
      </c:barChart>
      <c:catAx>
        <c:axId val="669797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981248"/>
        <c:crosses val="autoZero"/>
        <c:auto val="1"/>
        <c:lblAlgn val="ctr"/>
        <c:lblOffset val="100"/>
      </c:catAx>
      <c:valAx>
        <c:axId val="669812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979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Ciudad de los niños: Indicadores de gasto medio 2016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acumulado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Anual!$B$65:$F$65</c:f>
              <c:numCache>
                <c:formatCode>#,##0</c:formatCode>
                <c:ptCount val="5"/>
                <c:pt idx="0">
                  <c:v>2220981.6638125</c:v>
                </c:pt>
                <c:pt idx="1">
                  <c:v>2220981.6638125</c:v>
                </c:pt>
                <c:pt idx="2">
                  <c:v>490625</c:v>
                </c:pt>
                <c:pt idx="3">
                  <c:v>251938.03408333333</c:v>
                </c:pt>
                <c:pt idx="4">
                  <c:v>1478418.6297291666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acumulado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Anual!$B$66:$F$66</c:f>
              <c:numCache>
                <c:formatCode>#,##0</c:formatCode>
                <c:ptCount val="5"/>
                <c:pt idx="0">
                  <c:v>1810624.9373156752</c:v>
                </c:pt>
                <c:pt idx="1">
                  <c:v>1810624.9373156752</c:v>
                </c:pt>
                <c:pt idx="2">
                  <c:v>560261.04407985776</c:v>
                </c:pt>
                <c:pt idx="3">
                  <c:v>268973.88849179685</c:v>
                </c:pt>
                <c:pt idx="4">
                  <c:v>981390.00474402064</c:v>
                </c:pt>
              </c:numCache>
            </c:numRef>
          </c:val>
        </c:ser>
        <c:dLbls/>
        <c:gapWidth val="100"/>
        <c:overlap val="-3"/>
        <c:axId val="67007232"/>
        <c:axId val="67008768"/>
      </c:barChart>
      <c:catAx>
        <c:axId val="67007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7008768"/>
        <c:crosses val="autoZero"/>
        <c:auto val="1"/>
        <c:lblAlgn val="ctr"/>
        <c:lblOffset val="100"/>
      </c:catAx>
      <c:valAx>
        <c:axId val="670087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700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Ciudad de los niños: Indicadores de giro de recursos 2016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1"/>
          <c:order val="0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Anual!$B$4:$C$5</c:f>
              <c:strCache>
                <c:ptCount val="2"/>
                <c:pt idx="0">
                  <c:v>Total programa</c:v>
                </c:pt>
                <c:pt idx="1">
                  <c:v>Promedio Mensual</c:v>
                </c:pt>
              </c:strCache>
            </c:strRef>
          </c:cat>
          <c:val>
            <c:numRef>
              <c:f>Anual!$B$69</c:f>
              <c:numCache>
                <c:formatCode>#,##0.00</c:formatCode>
                <c:ptCount val="1"/>
                <c:pt idx="0">
                  <c:v>70.980029971959311</c:v>
                </c:pt>
              </c:numCache>
            </c:numRef>
          </c:val>
        </c:ser>
        <c:ser>
          <c:idx val="2"/>
          <c:order val="1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Anual!$B$4:$C$5</c:f>
              <c:strCache>
                <c:ptCount val="2"/>
                <c:pt idx="0">
                  <c:v>Total programa</c:v>
                </c:pt>
                <c:pt idx="1">
                  <c:v>Promedio Mensual</c:v>
                </c:pt>
              </c:strCache>
            </c:strRef>
          </c:cat>
          <c:val>
            <c:numRef>
              <c:f>Anual!$B$70</c:f>
              <c:numCache>
                <c:formatCode>#,##0.00</c:formatCode>
                <c:ptCount val="1"/>
                <c:pt idx="0">
                  <c:v>100.87639232455655</c:v>
                </c:pt>
              </c:numCache>
            </c:numRef>
          </c:val>
        </c:ser>
        <c:dLbls/>
        <c:gapWidth val="100"/>
        <c:axId val="67038592"/>
        <c:axId val="67040384"/>
      </c:barChart>
      <c:catAx>
        <c:axId val="670385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7040384"/>
        <c:crosses val="autoZero"/>
        <c:auto val="1"/>
        <c:lblAlgn val="ctr"/>
        <c:lblOffset val="100"/>
      </c:catAx>
      <c:valAx>
        <c:axId val="670403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703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Ciudad de los niños: Índice de eficiencia (IE)  2016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Anual!$B$64</c:f>
              <c:numCache>
                <c:formatCode>#,##0.00</c:formatCode>
                <c:ptCount val="1"/>
                <c:pt idx="0">
                  <c:v>64.987360665617317</c:v>
                </c:pt>
              </c:numCache>
            </c:numRef>
          </c:val>
        </c:ser>
        <c:dLbls/>
        <c:gapWidth val="100"/>
        <c:overlap val="-24"/>
        <c:axId val="74876032"/>
        <c:axId val="74877568"/>
      </c:barChart>
      <c:catAx>
        <c:axId val="748760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877568"/>
        <c:crosses val="autoZero"/>
        <c:auto val="1"/>
        <c:lblAlgn val="ctr"/>
        <c:lblOffset val="100"/>
      </c:catAx>
      <c:valAx>
        <c:axId val="748775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87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899582</xdr:colOff>
      <xdr:row>32</xdr:row>
      <xdr:rowOff>104773</xdr:rowOff>
    </xdr:from>
    <xdr:to>
      <xdr:col>12</xdr:col>
      <xdr:colOff>592666</xdr:colOff>
      <xdr:row>46</xdr:row>
      <xdr:rowOff>180973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10584</xdr:colOff>
      <xdr:row>48</xdr:row>
      <xdr:rowOff>20108</xdr:rowOff>
    </xdr:from>
    <xdr:to>
      <xdr:col>12</xdr:col>
      <xdr:colOff>613834</xdr:colOff>
      <xdr:row>62</xdr:row>
      <xdr:rowOff>96308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21167</xdr:colOff>
      <xdr:row>64</xdr:row>
      <xdr:rowOff>9523</xdr:rowOff>
    </xdr:from>
    <xdr:to>
      <xdr:col>12</xdr:col>
      <xdr:colOff>624417</xdr:colOff>
      <xdr:row>78</xdr:row>
      <xdr:rowOff>64556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21167</xdr:colOff>
      <xdr:row>85</xdr:row>
      <xdr:rowOff>189441</xdr:rowOff>
    </xdr:from>
    <xdr:to>
      <xdr:col>12</xdr:col>
      <xdr:colOff>624417</xdr:colOff>
      <xdr:row>100</xdr:row>
      <xdr:rowOff>75141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296333</xdr:colOff>
      <xdr:row>86</xdr:row>
      <xdr:rowOff>20107</xdr:rowOff>
    </xdr:from>
    <xdr:to>
      <xdr:col>2</xdr:col>
      <xdr:colOff>0</xdr:colOff>
      <xdr:row>100</xdr:row>
      <xdr:rowOff>96307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560918</xdr:colOff>
      <xdr:row>85</xdr:row>
      <xdr:rowOff>189440</xdr:rowOff>
    </xdr:from>
    <xdr:to>
      <xdr:col>6</xdr:col>
      <xdr:colOff>613834</xdr:colOff>
      <xdr:row>100</xdr:row>
      <xdr:rowOff>75140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26458</xdr:colOff>
      <xdr:row>102</xdr:row>
      <xdr:rowOff>9523</xdr:rowOff>
    </xdr:from>
    <xdr:to>
      <xdr:col>4</xdr:col>
      <xdr:colOff>1095375</xdr:colOff>
      <xdr:row>116</xdr:row>
      <xdr:rowOff>85723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67"/>
  <sheetViews>
    <sheetView topLeftCell="A48" zoomScale="80" zoomScaleNormal="80" workbookViewId="0">
      <selection activeCell="C64" sqref="C64"/>
    </sheetView>
  </sheetViews>
  <sheetFormatPr baseColWidth="10" defaultColWidth="11.42578125" defaultRowHeight="15"/>
  <cols>
    <col min="1" max="1" width="55.140625" customWidth="1"/>
    <col min="2" max="2" width="15.140625" bestFit="1" customWidth="1"/>
    <col min="3" max="3" width="15.140625" customWidth="1"/>
    <col min="4" max="4" width="41.85546875" customWidth="1"/>
    <col min="5" max="5" width="18.42578125" customWidth="1"/>
    <col min="6" max="6" width="15.140625" bestFit="1" customWidth="1"/>
    <col min="7" max="7" width="13.7109375" bestFit="1" customWidth="1"/>
  </cols>
  <sheetData>
    <row r="2" spans="1:7" ht="15.75">
      <c r="A2" s="53" t="s">
        <v>81</v>
      </c>
      <c r="B2" s="53"/>
      <c r="C2" s="53"/>
      <c r="D2" s="53"/>
      <c r="E2" s="53"/>
      <c r="F2" s="53"/>
    </row>
    <row r="4" spans="1:7" ht="15" customHeight="1">
      <c r="A4" s="54" t="s">
        <v>0</v>
      </c>
      <c r="B4" s="56" t="s">
        <v>1</v>
      </c>
      <c r="C4" s="59" t="s">
        <v>51</v>
      </c>
      <c r="D4" s="58" t="s">
        <v>2</v>
      </c>
      <c r="E4" s="58"/>
      <c r="F4" s="58"/>
    </row>
    <row r="5" spans="1:7" ht="15.75" thickBot="1">
      <c r="A5" s="55"/>
      <c r="B5" s="57"/>
      <c r="C5" s="60"/>
      <c r="D5" s="1" t="s">
        <v>3</v>
      </c>
      <c r="E5" s="2" t="s">
        <v>4</v>
      </c>
      <c r="F5" s="2" t="s">
        <v>5</v>
      </c>
    </row>
    <row r="6" spans="1:7" ht="15.75" thickTop="1"/>
    <row r="7" spans="1:7">
      <c r="A7" s="3" t="s">
        <v>6</v>
      </c>
    </row>
    <row r="8" spans="1:7">
      <c r="B8" s="4"/>
      <c r="C8" s="4"/>
      <c r="D8" s="4"/>
      <c r="E8" s="4"/>
      <c r="F8" s="4"/>
      <c r="G8" s="4"/>
    </row>
    <row r="9" spans="1:7">
      <c r="A9" t="s">
        <v>7</v>
      </c>
      <c r="B9" s="4"/>
      <c r="C9" s="4"/>
      <c r="D9" s="4"/>
      <c r="E9" s="4"/>
      <c r="F9" s="4"/>
      <c r="G9" s="4"/>
    </row>
    <row r="10" spans="1:7">
      <c r="A10" s="5" t="s">
        <v>53</v>
      </c>
      <c r="B10" s="13">
        <v>482</v>
      </c>
      <c r="C10" s="13">
        <v>482</v>
      </c>
      <c r="D10" s="6"/>
      <c r="E10" s="6"/>
      <c r="F10" s="6"/>
      <c r="G10" s="4"/>
    </row>
    <row r="11" spans="1:7">
      <c r="A11" s="5" t="s">
        <v>82</v>
      </c>
      <c r="B11" s="13">
        <v>480</v>
      </c>
      <c r="C11" s="13">
        <v>480</v>
      </c>
      <c r="D11" s="6"/>
      <c r="E11" s="6"/>
      <c r="F11" s="6"/>
      <c r="G11" s="4"/>
    </row>
    <row r="12" spans="1:7">
      <c r="A12" s="5" t="s">
        <v>83</v>
      </c>
      <c r="B12" s="13">
        <f>C12</f>
        <v>326.33333333333331</v>
      </c>
      <c r="C12" s="13">
        <v>326.33333333333331</v>
      </c>
      <c r="D12" s="4"/>
    </row>
    <row r="13" spans="1:7">
      <c r="A13" s="5" t="s">
        <v>84</v>
      </c>
      <c r="B13" s="13">
        <v>480</v>
      </c>
      <c r="C13" s="13">
        <v>480</v>
      </c>
      <c r="D13" s="6"/>
      <c r="E13" s="6"/>
      <c r="F13" s="6"/>
      <c r="G13" s="4"/>
    </row>
    <row r="14" spans="1:7">
      <c r="B14" s="6"/>
      <c r="C14" s="6"/>
      <c r="D14" s="6"/>
      <c r="E14" s="6"/>
      <c r="F14" s="6"/>
      <c r="G14" s="4"/>
    </row>
    <row r="15" spans="1:7">
      <c r="A15" s="7" t="s">
        <v>8</v>
      </c>
      <c r="B15" s="6"/>
      <c r="C15" s="6"/>
      <c r="D15" s="6"/>
      <c r="E15" s="6"/>
      <c r="F15" s="6"/>
      <c r="G15" s="4"/>
    </row>
    <row r="16" spans="1:7">
      <c r="A16" s="5" t="s">
        <v>53</v>
      </c>
      <c r="B16" s="44">
        <f>SUM(D16:F16)</f>
        <v>55440501.469999999</v>
      </c>
      <c r="C16" s="37"/>
      <c r="D16" s="44">
        <v>55440501.469999999</v>
      </c>
      <c r="E16" s="48">
        <v>0</v>
      </c>
      <c r="F16" s="44">
        <v>0</v>
      </c>
      <c r="G16" s="38"/>
    </row>
    <row r="17" spans="1:8">
      <c r="A17" s="5" t="s">
        <v>82</v>
      </c>
      <c r="B17" s="25">
        <f>SUM(D17:F17)</f>
        <v>202500000</v>
      </c>
      <c r="C17" s="25"/>
      <c r="D17" s="25">
        <v>66950000</v>
      </c>
      <c r="E17" s="25">
        <v>35550000</v>
      </c>
      <c r="F17" s="25">
        <v>100000000</v>
      </c>
      <c r="G17" s="4"/>
    </row>
    <row r="18" spans="1:8">
      <c r="A18" s="5" t="s">
        <v>83</v>
      </c>
      <c r="B18" s="25">
        <f>SUM(D18:F18)</f>
        <v>35702089.990000002</v>
      </c>
      <c r="C18" s="25"/>
      <c r="D18" s="25">
        <v>35702089.990000002</v>
      </c>
      <c r="E18" s="26">
        <v>0</v>
      </c>
      <c r="F18" s="25">
        <v>0</v>
      </c>
      <c r="G18" s="4"/>
    </row>
    <row r="19" spans="1:8">
      <c r="A19" s="5" t="s">
        <v>84</v>
      </c>
      <c r="B19" s="25">
        <f>SUM(D19:F19)</f>
        <v>1033987570.27</v>
      </c>
      <c r="C19" s="25"/>
      <c r="D19" s="25">
        <v>315500000</v>
      </c>
      <c r="E19" s="25">
        <v>91386628</v>
      </c>
      <c r="F19" s="25">
        <v>627100942.26999998</v>
      </c>
      <c r="G19" s="4"/>
    </row>
    <row r="20" spans="1:8">
      <c r="A20" s="5" t="s">
        <v>85</v>
      </c>
      <c r="B20" s="6">
        <f>D20+E20+F20</f>
        <v>35702089.990000002</v>
      </c>
      <c r="C20" s="6"/>
      <c r="D20" s="6">
        <f>D18</f>
        <v>35702089.990000002</v>
      </c>
      <c r="E20" s="6">
        <f>E18</f>
        <v>0</v>
      </c>
      <c r="F20" s="6">
        <f>F18</f>
        <v>0</v>
      </c>
      <c r="G20" s="4"/>
    </row>
    <row r="21" spans="1:8">
      <c r="B21" s="6"/>
      <c r="C21" s="6"/>
      <c r="D21" s="6"/>
      <c r="E21" s="6"/>
      <c r="F21" s="6"/>
      <c r="G21" s="4"/>
    </row>
    <row r="22" spans="1:8">
      <c r="A22" s="5" t="s">
        <v>9</v>
      </c>
      <c r="B22" s="6"/>
      <c r="C22" s="6"/>
      <c r="D22" s="6"/>
      <c r="E22" s="6"/>
      <c r="F22" s="6"/>
      <c r="G22" s="4"/>
    </row>
    <row r="23" spans="1:8">
      <c r="A23" s="5" t="s">
        <v>82</v>
      </c>
      <c r="B23" s="13">
        <f>B17</f>
        <v>202500000</v>
      </c>
      <c r="C23" s="13"/>
      <c r="D23" s="32"/>
      <c r="E23" s="6"/>
      <c r="F23" s="6"/>
      <c r="G23" s="4"/>
      <c r="H23" s="8"/>
    </row>
    <row r="24" spans="1:8">
      <c r="A24" s="5" t="s">
        <v>83</v>
      </c>
      <c r="B24" s="13">
        <v>35499461.969999999</v>
      </c>
      <c r="C24" s="13"/>
      <c r="D24" s="47"/>
      <c r="E24" s="6"/>
      <c r="F24" s="6"/>
      <c r="G24" s="38"/>
      <c r="H24" s="8"/>
    </row>
    <row r="25" spans="1:8">
      <c r="B25" s="6"/>
      <c r="C25" s="6"/>
      <c r="D25" s="6"/>
      <c r="E25" s="6"/>
      <c r="F25" s="6"/>
      <c r="G25" s="4"/>
    </row>
    <row r="26" spans="1:8">
      <c r="A26" t="s">
        <v>10</v>
      </c>
      <c r="B26" s="6"/>
      <c r="C26" s="6"/>
      <c r="D26" s="6"/>
      <c r="E26" s="6"/>
      <c r="F26" s="6"/>
      <c r="G26" s="4"/>
    </row>
    <row r="27" spans="1:8">
      <c r="A27" t="s">
        <v>54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4"/>
    </row>
    <row r="28" spans="1:8">
      <c r="A28" t="s">
        <v>86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  <c r="G28" s="4"/>
    </row>
    <row r="29" spans="1:8">
      <c r="A29" t="s">
        <v>11</v>
      </c>
      <c r="B29" s="28" t="s">
        <v>48</v>
      </c>
      <c r="C29" s="28" t="s">
        <v>48</v>
      </c>
      <c r="D29" s="28" t="s">
        <v>48</v>
      </c>
      <c r="E29" s="28" t="s">
        <v>48</v>
      </c>
      <c r="F29" s="28" t="s">
        <v>48</v>
      </c>
      <c r="G29" s="4"/>
    </row>
    <row r="30" spans="1:8">
      <c r="B30" s="6"/>
      <c r="C30" s="6"/>
      <c r="D30" s="6"/>
      <c r="E30" s="6"/>
      <c r="F30" s="6"/>
      <c r="G30" s="4"/>
    </row>
    <row r="31" spans="1:8">
      <c r="A31" t="s">
        <v>12</v>
      </c>
      <c r="B31" s="6"/>
      <c r="C31" s="6"/>
      <c r="D31" s="6"/>
      <c r="E31" s="6"/>
      <c r="F31" s="6"/>
      <c r="G31" s="4"/>
    </row>
    <row r="32" spans="1:8">
      <c r="A32" t="s">
        <v>55</v>
      </c>
      <c r="B32" s="25">
        <f>B16/B27</f>
        <v>55440501.469999999</v>
      </c>
      <c r="C32" s="25">
        <f>C16/C27</f>
        <v>0</v>
      </c>
      <c r="D32" s="25">
        <f>D16/D27</f>
        <v>55440501.469999999</v>
      </c>
      <c r="E32" s="25">
        <f t="shared" ref="E32:F32" si="0">E16/E27</f>
        <v>0</v>
      </c>
      <c r="F32" s="25">
        <f t="shared" si="0"/>
        <v>0</v>
      </c>
      <c r="G32" s="6"/>
    </row>
    <row r="33" spans="1:7">
      <c r="A33" t="s">
        <v>87</v>
      </c>
      <c r="B33" s="25">
        <f>B18/B28</f>
        <v>36062717.161616161</v>
      </c>
      <c r="C33" s="25">
        <f>C18/C28</f>
        <v>0</v>
      </c>
      <c r="D33" s="25">
        <f>D18/D28</f>
        <v>36062717.161616161</v>
      </c>
      <c r="E33" s="25">
        <f>E18/E28</f>
        <v>0</v>
      </c>
      <c r="F33" s="25">
        <f t="shared" ref="F33" si="1">F18/F28</f>
        <v>0</v>
      </c>
      <c r="G33" s="4"/>
    </row>
    <row r="34" spans="1:7">
      <c r="A34" t="s">
        <v>56</v>
      </c>
      <c r="B34" s="25">
        <f>B32/$B$10</f>
        <v>115021.78728215767</v>
      </c>
      <c r="C34" s="25">
        <f>C32/C10</f>
        <v>0</v>
      </c>
      <c r="D34" s="44">
        <f>D32/$C$10</f>
        <v>115021.78728215767</v>
      </c>
      <c r="E34" s="44">
        <f t="shared" ref="E34:F34" si="2">E32/$C$10</f>
        <v>0</v>
      </c>
      <c r="F34" s="44">
        <f t="shared" si="2"/>
        <v>0</v>
      </c>
      <c r="G34" s="39"/>
    </row>
    <row r="35" spans="1:7">
      <c r="A35" t="s">
        <v>88</v>
      </c>
      <c r="B35" s="25">
        <f>B33/$B$12</f>
        <v>110508.83706317517</v>
      </c>
      <c r="C35" s="25">
        <f>C33/C12</f>
        <v>0</v>
      </c>
      <c r="D35" s="44">
        <f>D33/$C$12</f>
        <v>110508.83706317517</v>
      </c>
      <c r="E35" s="44">
        <f t="shared" ref="E35:F35" si="3">E33/$C$12</f>
        <v>0</v>
      </c>
      <c r="F35" s="44">
        <f t="shared" si="3"/>
        <v>0</v>
      </c>
    </row>
    <row r="36" spans="1:7">
      <c r="B36" s="6"/>
      <c r="C36" s="6"/>
      <c r="D36" s="6"/>
      <c r="E36" s="6"/>
      <c r="F36" s="6"/>
      <c r="G36" s="4"/>
    </row>
    <row r="37" spans="1:7">
      <c r="A37" s="3" t="s">
        <v>13</v>
      </c>
      <c r="B37" s="6"/>
      <c r="C37" s="6"/>
      <c r="D37" s="6"/>
      <c r="E37" s="6"/>
      <c r="F37" s="6"/>
      <c r="G37" s="4"/>
    </row>
    <row r="38" spans="1:7">
      <c r="B38" s="6"/>
      <c r="C38" s="6"/>
      <c r="D38" s="6"/>
      <c r="E38" s="6"/>
      <c r="F38" s="6"/>
      <c r="G38" s="4"/>
    </row>
    <row r="39" spans="1:7">
      <c r="A39" t="s">
        <v>14</v>
      </c>
      <c r="B39" s="6"/>
      <c r="C39" s="6"/>
      <c r="D39" s="6"/>
      <c r="E39" s="6"/>
      <c r="F39" s="6"/>
      <c r="G39" s="4"/>
    </row>
    <row r="40" spans="1:7">
      <c r="A40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4"/>
    </row>
    <row r="41" spans="1:7">
      <c r="A41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4"/>
    </row>
    <row r="42" spans="1:7">
      <c r="B42" s="6"/>
      <c r="C42" s="6"/>
      <c r="D42" s="6"/>
      <c r="E42" s="6"/>
      <c r="F42" s="6"/>
      <c r="G42" s="4"/>
    </row>
    <row r="43" spans="1:7">
      <c r="A43" t="s">
        <v>17</v>
      </c>
      <c r="B43" s="6"/>
      <c r="C43" s="6"/>
      <c r="D43" s="6"/>
      <c r="E43" s="6"/>
      <c r="F43" s="6"/>
      <c r="G43" s="4"/>
    </row>
    <row r="44" spans="1:7">
      <c r="A44" t="s">
        <v>18</v>
      </c>
      <c r="B44" s="6">
        <f>B12/B11*100</f>
        <v>67.9861111111111</v>
      </c>
      <c r="C44" s="6">
        <f>C12/C11*100</f>
        <v>67.9861111111111</v>
      </c>
      <c r="D44" s="6"/>
      <c r="E44" s="6"/>
      <c r="F44" s="6"/>
      <c r="G44" s="38"/>
    </row>
    <row r="45" spans="1:7">
      <c r="A45" t="s">
        <v>19</v>
      </c>
      <c r="B45" s="6">
        <f>B18/B17*100</f>
        <v>17.630661723456793</v>
      </c>
      <c r="C45" s="6"/>
      <c r="D45" s="6">
        <f>D18/D17*100</f>
        <v>53.326497371172522</v>
      </c>
      <c r="E45" s="6">
        <f t="shared" ref="E45" si="4">E18/E17*100</f>
        <v>0</v>
      </c>
      <c r="F45" s="6">
        <f>F18/F17*100</f>
        <v>0</v>
      </c>
      <c r="G45" s="4"/>
    </row>
    <row r="46" spans="1:7">
      <c r="A46" t="s">
        <v>20</v>
      </c>
      <c r="B46" s="6">
        <f>AVERAGE(B44:B45)</f>
        <v>42.808386417283948</v>
      </c>
      <c r="C46" s="6">
        <f>AVERAGE(C44:C45)</f>
        <v>67.9861111111111</v>
      </c>
      <c r="D46" s="6">
        <f t="shared" ref="D46:F46" si="5">AVERAGE(D44:D45)</f>
        <v>53.326497371172522</v>
      </c>
      <c r="E46" s="6">
        <f t="shared" si="5"/>
        <v>0</v>
      </c>
      <c r="F46" s="6">
        <f t="shared" si="5"/>
        <v>0</v>
      </c>
      <c r="G46" s="4"/>
    </row>
    <row r="47" spans="1:7">
      <c r="B47" s="6"/>
      <c r="C47" s="6"/>
      <c r="D47" s="6"/>
      <c r="E47" s="6"/>
      <c r="F47" s="6"/>
      <c r="G47" s="4"/>
    </row>
    <row r="48" spans="1:7">
      <c r="A48" t="s">
        <v>21</v>
      </c>
      <c r="B48" s="6"/>
      <c r="C48" s="6"/>
      <c r="D48" s="6"/>
      <c r="E48" s="6"/>
      <c r="F48" s="6"/>
      <c r="G48" s="4"/>
    </row>
    <row r="49" spans="1:7">
      <c r="A49" t="s">
        <v>22</v>
      </c>
      <c r="B49" s="6">
        <f>(B12/B13)*100</f>
        <v>67.9861111111111</v>
      </c>
      <c r="C49" s="6">
        <f t="shared" ref="C49" si="6">(C12/C13)*100</f>
        <v>67.9861111111111</v>
      </c>
      <c r="D49" s="6"/>
      <c r="E49" s="6"/>
      <c r="F49" s="6"/>
      <c r="G49" s="4"/>
    </row>
    <row r="50" spans="1:7">
      <c r="A50" t="s">
        <v>23</v>
      </c>
      <c r="B50" s="6">
        <f>B18/B19*100</f>
        <v>3.4528548520827282</v>
      </c>
      <c r="C50" s="6"/>
      <c r="D50" s="6">
        <f t="shared" ref="D50:F50" si="7">D18/D19*100</f>
        <v>11.316034862123614</v>
      </c>
      <c r="E50" s="6">
        <f t="shared" si="7"/>
        <v>0</v>
      </c>
      <c r="F50" s="6">
        <f t="shared" si="7"/>
        <v>0</v>
      </c>
      <c r="G50" s="4"/>
    </row>
    <row r="51" spans="1:7">
      <c r="A51" t="s">
        <v>24</v>
      </c>
      <c r="B51" s="6">
        <f>AVERAGE(B49:B50)</f>
        <v>35.719482981596911</v>
      </c>
      <c r="C51" s="6">
        <f t="shared" ref="C51:F51" si="8">AVERAGE(C49:C50)</f>
        <v>67.9861111111111</v>
      </c>
      <c r="D51" s="6">
        <f t="shared" si="8"/>
        <v>11.316034862123614</v>
      </c>
      <c r="E51" s="6">
        <f t="shared" si="8"/>
        <v>0</v>
      </c>
      <c r="F51" s="6">
        <f t="shared" si="8"/>
        <v>0</v>
      </c>
      <c r="G51" s="4"/>
    </row>
    <row r="52" spans="1:7">
      <c r="B52" s="6"/>
      <c r="C52" s="6"/>
      <c r="D52" s="6"/>
      <c r="E52" s="6"/>
      <c r="F52" s="6"/>
      <c r="G52" s="4"/>
    </row>
    <row r="53" spans="1:7">
      <c r="A53" t="s">
        <v>36</v>
      </c>
      <c r="B53" s="6"/>
      <c r="C53" s="6"/>
      <c r="D53" s="6"/>
      <c r="E53" s="6"/>
      <c r="F53" s="6"/>
      <c r="G53" s="4"/>
    </row>
    <row r="54" spans="1:7">
      <c r="A54" t="s">
        <v>25</v>
      </c>
      <c r="B54" s="6">
        <f>B20/B18*100</f>
        <v>100</v>
      </c>
      <c r="C54" s="6" t="e">
        <f t="shared" ref="C54:F54" si="9">C20/C18*100</f>
        <v>#DIV/0!</v>
      </c>
      <c r="D54" s="6">
        <f t="shared" si="9"/>
        <v>100</v>
      </c>
      <c r="E54" s="6" t="e">
        <f t="shared" si="9"/>
        <v>#DIV/0!</v>
      </c>
      <c r="F54" s="6" t="e">
        <f t="shared" si="9"/>
        <v>#DIV/0!</v>
      </c>
      <c r="G54" s="6"/>
    </row>
    <row r="55" spans="1:7">
      <c r="B55" s="6"/>
      <c r="C55" s="6"/>
      <c r="D55" s="6"/>
      <c r="E55" s="6"/>
      <c r="F55" s="6"/>
      <c r="G55" s="4"/>
    </row>
    <row r="56" spans="1:7">
      <c r="A56" t="s">
        <v>26</v>
      </c>
      <c r="B56" s="6"/>
      <c r="C56" s="6"/>
      <c r="D56" s="6"/>
      <c r="E56" s="6"/>
      <c r="F56" s="6"/>
      <c r="G56" s="4"/>
    </row>
    <row r="57" spans="1:7">
      <c r="A57" t="s">
        <v>27</v>
      </c>
      <c r="B57" s="6">
        <f>((B12/B10)-1)*100</f>
        <v>-32.29598893499309</v>
      </c>
      <c r="C57" s="6">
        <f>((C12/C10)-1)*100</f>
        <v>-32.29598893499309</v>
      </c>
      <c r="D57" s="6" t="e">
        <f t="shared" ref="D57:F57" si="10">((D12/D10)-1)*100</f>
        <v>#DIV/0!</v>
      </c>
      <c r="E57" s="6" t="e">
        <f t="shared" si="10"/>
        <v>#DIV/0!</v>
      </c>
      <c r="F57" s="6" t="e">
        <f t="shared" si="10"/>
        <v>#DIV/0!</v>
      </c>
      <c r="G57" s="4"/>
    </row>
    <row r="58" spans="1:7">
      <c r="A58" t="s">
        <v>28</v>
      </c>
      <c r="B58" s="6">
        <f>((B33/B32)-1)*100</f>
        <v>-34.952397244944756</v>
      </c>
      <c r="C58" s="6" t="e">
        <f>((C33/C32)-1)*100</f>
        <v>#DIV/0!</v>
      </c>
      <c r="D58" s="6">
        <f t="shared" ref="D58:F58" si="11">((D33/D32)-1)*100</f>
        <v>-34.952397244944756</v>
      </c>
      <c r="E58" s="6" t="e">
        <f t="shared" si="11"/>
        <v>#DIV/0!</v>
      </c>
      <c r="F58" s="6" t="e">
        <f t="shared" si="11"/>
        <v>#DIV/0!</v>
      </c>
      <c r="G58" s="4"/>
    </row>
    <row r="59" spans="1:7">
      <c r="A59" t="s">
        <v>29</v>
      </c>
      <c r="B59" s="6">
        <f>((B35/B34)-1)*100</f>
        <v>-3.9235612014199228</v>
      </c>
      <c r="C59" s="6" t="e">
        <f>((C35/C34)-1)*100</f>
        <v>#DIV/0!</v>
      </c>
      <c r="D59" s="6">
        <f t="shared" ref="D59:F59" si="12">((D35/D34)-1)*100</f>
        <v>-3.9235612014199228</v>
      </c>
      <c r="E59" s="6" t="e">
        <f t="shared" si="12"/>
        <v>#DIV/0!</v>
      </c>
      <c r="F59" s="6" t="e">
        <f t="shared" si="12"/>
        <v>#DIV/0!</v>
      </c>
      <c r="G59" s="4"/>
    </row>
    <row r="60" spans="1:7">
      <c r="B60" s="6"/>
      <c r="C60" s="6"/>
      <c r="D60" s="6"/>
      <c r="E60" s="6"/>
      <c r="F60" s="6"/>
      <c r="G60" s="4"/>
    </row>
    <row r="61" spans="1:7">
      <c r="A61" t="s">
        <v>30</v>
      </c>
      <c r="B61" s="6"/>
      <c r="C61" s="6"/>
      <c r="D61" s="6"/>
      <c r="E61" s="6"/>
      <c r="F61" s="6"/>
      <c r="G61" s="4"/>
    </row>
    <row r="62" spans="1:7">
      <c r="A62" t="s">
        <v>37</v>
      </c>
      <c r="B62" s="47">
        <f>B17/($B$11*2)</f>
        <v>210937.5</v>
      </c>
      <c r="C62" s="47">
        <f>B17/(C11*2)</f>
        <v>210937.5</v>
      </c>
      <c r="D62" s="49">
        <f>D17/($C$11*2)</f>
        <v>69739.583333333328</v>
      </c>
      <c r="E62" s="49">
        <f>E17/($C$11*2)</f>
        <v>37031.25</v>
      </c>
      <c r="F62" s="49">
        <f>F17/($C$11*2)</f>
        <v>104166.66666666667</v>
      </c>
      <c r="G62" s="39"/>
    </row>
    <row r="63" spans="1:7">
      <c r="A63" t="s">
        <v>38</v>
      </c>
      <c r="B63" s="47">
        <f>B18/($B$12*2)</f>
        <v>54701.87434627171</v>
      </c>
      <c r="C63" s="47">
        <f>B18/(C12*2)</f>
        <v>54701.87434627171</v>
      </c>
      <c r="D63" s="49">
        <f>D18/($C$12*2)</f>
        <v>54701.87434627171</v>
      </c>
      <c r="E63" s="49">
        <f>E18/($C$12*2)</f>
        <v>0</v>
      </c>
      <c r="F63" s="49">
        <f>F18/($C$12*2)</f>
        <v>0</v>
      </c>
      <c r="G63" s="8"/>
    </row>
    <row r="64" spans="1:7">
      <c r="A64" s="16" t="s">
        <v>31</v>
      </c>
      <c r="B64" s="42">
        <f>(B63/B62)*B46</f>
        <v>11.101387732218837</v>
      </c>
      <c r="C64" s="42">
        <f>(C63/C62)*C46</f>
        <v>17.63066172345679</v>
      </c>
      <c r="D64" s="42"/>
      <c r="E64" s="42"/>
      <c r="F64" s="42"/>
      <c r="G64" s="4"/>
    </row>
    <row r="65" spans="1:12">
      <c r="A65" s="14" t="s">
        <v>39</v>
      </c>
      <c r="B65" s="47">
        <f>B17/($B$11)</f>
        <v>421875</v>
      </c>
      <c r="C65" s="47">
        <f>B17/(C11)</f>
        <v>421875</v>
      </c>
      <c r="D65" s="47">
        <f>D17/($C$11)</f>
        <v>139479.16666666666</v>
      </c>
      <c r="E65" s="47">
        <f t="shared" ref="E65:F65" si="13">E17/($C$11)</f>
        <v>74062.5</v>
      </c>
      <c r="F65" s="47">
        <f t="shared" si="13"/>
        <v>208333.33333333334</v>
      </c>
      <c r="G65" s="4"/>
    </row>
    <row r="66" spans="1:12">
      <c r="A66" s="14" t="s">
        <v>40</v>
      </c>
      <c r="B66" s="47">
        <f>B18/($B$12)</f>
        <v>109403.74869254342</v>
      </c>
      <c r="C66" s="47">
        <f>B18/(C12)</f>
        <v>109403.74869254342</v>
      </c>
      <c r="D66" s="47">
        <f>D18/($C$12)</f>
        <v>109403.74869254342</v>
      </c>
      <c r="E66" s="47">
        <f t="shared" ref="E66:F66" si="14">E18/($C$12)</f>
        <v>0</v>
      </c>
      <c r="F66" s="47">
        <f t="shared" si="14"/>
        <v>0</v>
      </c>
      <c r="G66" s="4"/>
    </row>
    <row r="67" spans="1:12">
      <c r="B67" s="6"/>
      <c r="C67" s="6"/>
      <c r="D67" s="6"/>
      <c r="E67" s="6"/>
      <c r="F67" s="6"/>
      <c r="G67" s="4"/>
    </row>
    <row r="68" spans="1:12">
      <c r="A68" t="s">
        <v>32</v>
      </c>
      <c r="B68" s="6"/>
      <c r="C68" s="6"/>
      <c r="D68" s="6"/>
      <c r="E68" s="6"/>
      <c r="F68" s="6"/>
      <c r="G68" s="4"/>
    </row>
    <row r="69" spans="1:12">
      <c r="A69" t="s">
        <v>33</v>
      </c>
      <c r="B69" s="42">
        <f>((B24+D24)/B23)*100</f>
        <v>17.530598503703704</v>
      </c>
      <c r="C69" s="6"/>
      <c r="D69" s="6"/>
      <c r="E69" s="6"/>
      <c r="F69" s="6"/>
      <c r="G69" s="39"/>
      <c r="H69" s="8"/>
    </row>
    <row r="70" spans="1:12">
      <c r="A70" t="s">
        <v>34</v>
      </c>
      <c r="B70" s="42">
        <f>(B18/(B24+D24))*100</f>
        <v>100.57079180572157</v>
      </c>
      <c r="C70" s="6"/>
      <c r="D70" s="6"/>
      <c r="E70" s="6"/>
      <c r="F70" s="6"/>
      <c r="G70" s="4"/>
      <c r="H70" s="8"/>
    </row>
    <row r="71" spans="1:12" ht="15.75" thickBot="1">
      <c r="A71" s="9"/>
      <c r="B71" s="9"/>
      <c r="C71" s="9"/>
      <c r="D71" s="9"/>
      <c r="E71" s="9"/>
      <c r="F71" s="9"/>
    </row>
    <row r="72" spans="1:12" ht="15.75" thickTop="1"/>
    <row r="73" spans="1:12">
      <c r="A73" s="10" t="s">
        <v>35</v>
      </c>
    </row>
    <row r="74" spans="1:12">
      <c r="A74" s="10" t="s">
        <v>89</v>
      </c>
    </row>
    <row r="75" spans="1:12">
      <c r="A75" s="11" t="s">
        <v>90</v>
      </c>
      <c r="B75" s="12"/>
      <c r="C75" s="12"/>
      <c r="D75" s="12"/>
      <c r="E75" s="12"/>
    </row>
    <row r="76" spans="1:12">
      <c r="A76" s="34" t="s">
        <v>91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</row>
    <row r="77" spans="1:12">
      <c r="A77" s="11" t="s">
        <v>49</v>
      </c>
      <c r="B77" s="12"/>
      <c r="C77" s="12"/>
      <c r="D77" s="12"/>
      <c r="E77" s="12"/>
    </row>
    <row r="78" spans="1:12">
      <c r="A78" s="33" t="s">
        <v>50</v>
      </c>
    </row>
    <row r="79" spans="1:12">
      <c r="A79" s="15" t="s">
        <v>45</v>
      </c>
    </row>
    <row r="80" spans="1:12">
      <c r="A80" s="15" t="s">
        <v>46</v>
      </c>
    </row>
    <row r="81" spans="1:1">
      <c r="A81" s="51"/>
    </row>
    <row r="82" spans="1:1">
      <c r="A82" s="25" t="s">
        <v>135</v>
      </c>
    </row>
    <row r="165" spans="1:5">
      <c r="A165" s="27"/>
      <c r="B165" s="27"/>
      <c r="C165" s="27"/>
      <c r="D165" s="27"/>
      <c r="E165" s="27"/>
    </row>
    <row r="166" spans="1:5">
      <c r="A166" s="27"/>
      <c r="B166" s="31"/>
      <c r="C166" s="31"/>
      <c r="D166" s="31"/>
      <c r="E166" s="31"/>
    </row>
    <row r="167" spans="1:5">
      <c r="A167" s="27"/>
      <c r="B167" s="31"/>
      <c r="C167" s="31"/>
      <c r="D167" s="31"/>
      <c r="E167" s="31"/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82"/>
  <sheetViews>
    <sheetView topLeftCell="A58" zoomScale="70" zoomScaleNormal="70" workbookViewId="0">
      <selection activeCell="C64" sqref="C64"/>
    </sheetView>
  </sheetViews>
  <sheetFormatPr baseColWidth="10" defaultColWidth="11.42578125" defaultRowHeight="15"/>
  <cols>
    <col min="1" max="1" width="55.140625" customWidth="1"/>
    <col min="2" max="2" width="18.28515625" customWidth="1"/>
    <col min="3" max="3" width="13.85546875" customWidth="1"/>
    <col min="4" max="4" width="20.7109375" customWidth="1"/>
    <col min="5" max="5" width="13.7109375" customWidth="1"/>
    <col min="6" max="6" width="19.42578125" customWidth="1"/>
    <col min="7" max="7" width="13.7109375" bestFit="1" customWidth="1"/>
  </cols>
  <sheetData>
    <row r="2" spans="1:7" ht="15.75">
      <c r="A2" s="53" t="s">
        <v>92</v>
      </c>
      <c r="B2" s="53"/>
      <c r="C2" s="53"/>
      <c r="D2" s="53"/>
      <c r="E2" s="53"/>
      <c r="F2" s="53"/>
    </row>
    <row r="4" spans="1:7" ht="15" customHeight="1">
      <c r="A4" s="54" t="s">
        <v>0</v>
      </c>
      <c r="B4" s="59" t="s">
        <v>1</v>
      </c>
      <c r="C4" s="59" t="s">
        <v>51</v>
      </c>
      <c r="D4" s="58" t="s">
        <v>2</v>
      </c>
      <c r="E4" s="58"/>
      <c r="F4" s="58"/>
    </row>
    <row r="5" spans="1:7" ht="15.75" thickBot="1">
      <c r="A5" s="55"/>
      <c r="B5" s="60"/>
      <c r="C5" s="60"/>
      <c r="D5" s="1" t="s">
        <v>3</v>
      </c>
      <c r="E5" s="2" t="s">
        <v>4</v>
      </c>
      <c r="F5" s="2" t="s">
        <v>5</v>
      </c>
    </row>
    <row r="6" spans="1:7" ht="15.75" thickTop="1"/>
    <row r="7" spans="1:7">
      <c r="A7" s="3" t="s">
        <v>6</v>
      </c>
    </row>
    <row r="8" spans="1:7">
      <c r="B8" s="4"/>
      <c r="C8" s="4"/>
      <c r="D8" s="4"/>
      <c r="E8" s="4"/>
      <c r="F8" s="4"/>
      <c r="G8" s="4"/>
    </row>
    <row r="9" spans="1:7">
      <c r="A9" t="s">
        <v>7</v>
      </c>
      <c r="B9" s="4"/>
      <c r="C9" s="4"/>
      <c r="D9" s="4"/>
      <c r="E9" s="4"/>
      <c r="F9" s="4"/>
      <c r="G9" s="4"/>
    </row>
    <row r="10" spans="1:7">
      <c r="A10" s="5" t="s">
        <v>57</v>
      </c>
      <c r="B10" s="13">
        <v>465</v>
      </c>
      <c r="C10" s="13">
        <v>465.33333333333331</v>
      </c>
      <c r="D10" s="6"/>
      <c r="E10" s="6"/>
      <c r="F10" s="6"/>
      <c r="G10" s="4"/>
    </row>
    <row r="11" spans="1:7">
      <c r="A11" s="5" t="s">
        <v>93</v>
      </c>
      <c r="B11" s="13">
        <v>480</v>
      </c>
      <c r="C11" s="13">
        <v>480</v>
      </c>
      <c r="D11" s="6"/>
      <c r="E11" s="6"/>
      <c r="F11" s="6"/>
      <c r="G11" s="4"/>
    </row>
    <row r="12" spans="1:7">
      <c r="A12" s="5" t="s">
        <v>94</v>
      </c>
      <c r="B12" s="13">
        <f>C12</f>
        <v>473</v>
      </c>
      <c r="C12" s="13">
        <v>473</v>
      </c>
      <c r="D12" s="4"/>
    </row>
    <row r="13" spans="1:7">
      <c r="A13" s="5" t="s">
        <v>84</v>
      </c>
      <c r="B13" s="13">
        <v>480</v>
      </c>
      <c r="C13" s="13">
        <v>480</v>
      </c>
      <c r="D13" s="6"/>
      <c r="E13" s="6"/>
      <c r="F13" s="6"/>
      <c r="G13" s="4"/>
    </row>
    <row r="14" spans="1:7">
      <c r="B14" s="6"/>
      <c r="C14" s="6"/>
      <c r="D14" s="6"/>
      <c r="E14" s="6"/>
      <c r="F14" s="6"/>
      <c r="G14" s="4"/>
    </row>
    <row r="15" spans="1:7">
      <c r="A15" s="7" t="s">
        <v>8</v>
      </c>
      <c r="B15" s="6"/>
      <c r="C15" s="6"/>
      <c r="D15" s="6"/>
      <c r="E15" s="6"/>
      <c r="F15" s="6"/>
      <c r="G15" s="4"/>
    </row>
    <row r="16" spans="1:7">
      <c r="A16" s="5" t="s">
        <v>57</v>
      </c>
      <c r="B16" s="13">
        <f>SUM(D16:F16)</f>
        <v>97089827.739999995</v>
      </c>
      <c r="C16" s="13"/>
      <c r="D16" s="13">
        <v>85336383.539999992</v>
      </c>
      <c r="E16" s="29">
        <v>11753444.200000001</v>
      </c>
      <c r="F16" s="30">
        <v>0</v>
      </c>
      <c r="G16" s="4"/>
    </row>
    <row r="17" spans="1:8">
      <c r="A17" s="5" t="s">
        <v>93</v>
      </c>
      <c r="B17" s="13">
        <f>SUM(D17:F17)</f>
        <v>322487570.26999998</v>
      </c>
      <c r="C17" s="13"/>
      <c r="D17" s="13">
        <v>89550000</v>
      </c>
      <c r="E17" s="13">
        <v>25836628</v>
      </c>
      <c r="F17" s="13">
        <v>207100942.27000001</v>
      </c>
      <c r="G17" s="4"/>
    </row>
    <row r="18" spans="1:8">
      <c r="A18" s="5" t="s">
        <v>94</v>
      </c>
      <c r="B18" s="13">
        <f>SUM(D18:F18)</f>
        <v>226345975.27000001</v>
      </c>
      <c r="C18" s="13"/>
      <c r="D18" s="13">
        <v>78564120.780000016</v>
      </c>
      <c r="E18" s="29">
        <v>9916826.5399999991</v>
      </c>
      <c r="F18" s="30">
        <v>137865027.94999999</v>
      </c>
      <c r="G18" s="4"/>
    </row>
    <row r="19" spans="1:8">
      <c r="A19" s="5" t="s">
        <v>84</v>
      </c>
      <c r="B19" s="13">
        <f>SUM(D19:F19)</f>
        <v>1058400056.27</v>
      </c>
      <c r="C19" s="13"/>
      <c r="D19" s="13">
        <v>315500000</v>
      </c>
      <c r="E19" s="13">
        <v>113259114</v>
      </c>
      <c r="F19" s="13">
        <v>629640942.26999998</v>
      </c>
      <c r="G19" s="4"/>
    </row>
    <row r="20" spans="1:8">
      <c r="A20" s="5" t="s">
        <v>95</v>
      </c>
      <c r="B20" s="13">
        <f>D20+E20+F20</f>
        <v>226345975.27000001</v>
      </c>
      <c r="C20" s="13"/>
      <c r="D20" s="13">
        <f>D18</f>
        <v>78564120.780000016</v>
      </c>
      <c r="E20" s="13">
        <f t="shared" ref="E20:F20" si="0">E18</f>
        <v>9916826.5399999991</v>
      </c>
      <c r="F20" s="13">
        <f t="shared" si="0"/>
        <v>137865027.94999999</v>
      </c>
      <c r="G20" s="4"/>
    </row>
    <row r="21" spans="1:8">
      <c r="B21" s="6"/>
      <c r="C21" s="6"/>
      <c r="D21" s="6"/>
      <c r="E21" s="6"/>
      <c r="F21" s="6"/>
      <c r="G21" s="4"/>
    </row>
    <row r="22" spans="1:8">
      <c r="A22" s="5" t="s">
        <v>9</v>
      </c>
      <c r="B22" s="6"/>
      <c r="C22" s="6"/>
      <c r="D22" s="6"/>
      <c r="E22" s="6"/>
      <c r="F22" s="6"/>
      <c r="G22" s="4"/>
    </row>
    <row r="23" spans="1:8">
      <c r="A23" s="5" t="s">
        <v>93</v>
      </c>
      <c r="B23" s="13">
        <f>B17</f>
        <v>322487570.26999998</v>
      </c>
      <c r="C23" s="13"/>
      <c r="D23" s="41"/>
      <c r="E23" s="6"/>
      <c r="F23" s="6"/>
      <c r="G23" s="38"/>
      <c r="H23" s="8"/>
    </row>
    <row r="24" spans="1:8">
      <c r="A24" s="5" t="s">
        <v>94</v>
      </c>
      <c r="B24" s="13">
        <v>119266942.22</v>
      </c>
      <c r="C24" s="13"/>
      <c r="D24" s="40"/>
      <c r="E24" s="6"/>
      <c r="F24" s="6"/>
      <c r="G24" s="4"/>
      <c r="H24" s="8"/>
    </row>
    <row r="25" spans="1:8">
      <c r="B25" s="6"/>
      <c r="C25" s="6"/>
      <c r="D25" s="6"/>
      <c r="E25" s="6"/>
      <c r="F25" s="6"/>
      <c r="G25" s="4"/>
    </row>
    <row r="26" spans="1:8">
      <c r="A26" t="s">
        <v>10</v>
      </c>
      <c r="B26" s="6"/>
      <c r="C26" s="6"/>
      <c r="D26" s="6"/>
      <c r="E26" s="6"/>
      <c r="F26" s="6"/>
      <c r="G26" s="4"/>
    </row>
    <row r="27" spans="1:8">
      <c r="A27" t="s">
        <v>58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4"/>
    </row>
    <row r="28" spans="1:8">
      <c r="A28" t="s">
        <v>96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  <c r="G28" s="4"/>
    </row>
    <row r="29" spans="1:8">
      <c r="A29" t="s">
        <v>11</v>
      </c>
      <c r="B29" s="28" t="s">
        <v>48</v>
      </c>
      <c r="C29" s="28" t="s">
        <v>48</v>
      </c>
      <c r="D29" s="28" t="s">
        <v>48</v>
      </c>
      <c r="E29" s="28" t="s">
        <v>48</v>
      </c>
      <c r="F29" s="28" t="s">
        <v>48</v>
      </c>
      <c r="G29" s="4"/>
    </row>
    <row r="30" spans="1:8">
      <c r="B30" s="6"/>
      <c r="C30" s="6"/>
      <c r="D30" s="6"/>
      <c r="E30" s="6"/>
      <c r="F30" s="6"/>
      <c r="G30" s="4"/>
    </row>
    <row r="31" spans="1:8">
      <c r="A31" t="s">
        <v>12</v>
      </c>
      <c r="B31" s="6"/>
      <c r="C31" s="6"/>
      <c r="D31" s="6"/>
      <c r="E31" s="6"/>
      <c r="F31" s="6"/>
      <c r="G31" s="4"/>
    </row>
    <row r="32" spans="1:8">
      <c r="A32" t="s">
        <v>59</v>
      </c>
      <c r="B32" s="13">
        <f>B16/B27</f>
        <v>97089827.739999995</v>
      </c>
      <c r="C32" s="13">
        <f>C16/C27</f>
        <v>0</v>
      </c>
      <c r="D32" s="25">
        <f>D16/D27</f>
        <v>85336383.539999992</v>
      </c>
      <c r="E32" s="25">
        <f t="shared" ref="E32:F32" si="1">E16/E27</f>
        <v>11753444.200000001</v>
      </c>
      <c r="F32" s="25">
        <f t="shared" si="1"/>
        <v>0</v>
      </c>
      <c r="G32" s="6"/>
    </row>
    <row r="33" spans="1:7">
      <c r="A33" t="s">
        <v>97</v>
      </c>
      <c r="B33" s="13">
        <f>B18/B28</f>
        <v>228632298.25252527</v>
      </c>
      <c r="C33" s="13">
        <f>C18/C28</f>
        <v>0</v>
      </c>
      <c r="D33" s="25">
        <f>D18/D28</f>
        <v>79357697.75757578</v>
      </c>
      <c r="E33" s="25">
        <f>E18/E28</f>
        <v>10016996.505050505</v>
      </c>
      <c r="F33" s="25">
        <f t="shared" ref="F33" si="2">F18/F28</f>
        <v>139257603.98989898</v>
      </c>
      <c r="G33" s="4"/>
    </row>
    <row r="34" spans="1:7">
      <c r="A34" t="s">
        <v>60</v>
      </c>
      <c r="B34" s="13">
        <f>B32/B10</f>
        <v>208795.32847311828</v>
      </c>
      <c r="C34" s="25">
        <f>C32/C10</f>
        <v>0</v>
      </c>
      <c r="D34" s="44">
        <f>D32/$C$10</f>
        <v>183387.6437106017</v>
      </c>
      <c r="E34" s="44">
        <f t="shared" ref="E34:F34" si="3">E32/$C$10</f>
        <v>25258.117908309458</v>
      </c>
      <c r="F34" s="44">
        <f t="shared" si="3"/>
        <v>0</v>
      </c>
      <c r="G34" s="39"/>
    </row>
    <row r="35" spans="1:7">
      <c r="A35" t="s">
        <v>98</v>
      </c>
      <c r="B35" s="13">
        <f>B33/B12</f>
        <v>483366.38108356291</v>
      </c>
      <c r="C35" s="25">
        <f>C33/C12</f>
        <v>0</v>
      </c>
      <c r="D35" s="44">
        <f>D33/$C$12</f>
        <v>167775.25952975851</v>
      </c>
      <c r="E35" s="44">
        <f t="shared" ref="E35:F35" si="4">E33/$C$12</f>
        <v>21177.582463108891</v>
      </c>
      <c r="F35" s="44">
        <f t="shared" si="4"/>
        <v>294413.5390906955</v>
      </c>
    </row>
    <row r="36" spans="1:7">
      <c r="B36" s="6"/>
      <c r="C36" s="6"/>
      <c r="D36" s="6"/>
      <c r="E36" s="6"/>
      <c r="F36" s="6"/>
      <c r="G36" s="4"/>
    </row>
    <row r="37" spans="1:7">
      <c r="A37" s="3" t="s">
        <v>13</v>
      </c>
      <c r="B37" s="6"/>
      <c r="C37" s="6"/>
      <c r="D37" s="6"/>
      <c r="E37" s="6"/>
      <c r="F37" s="6"/>
      <c r="G37" s="4"/>
    </row>
    <row r="38" spans="1:7">
      <c r="B38" s="6"/>
      <c r="C38" s="6"/>
      <c r="D38" s="6"/>
      <c r="E38" s="6"/>
      <c r="F38" s="6"/>
      <c r="G38" s="4"/>
    </row>
    <row r="39" spans="1:7">
      <c r="A39" t="s">
        <v>14</v>
      </c>
      <c r="B39" s="6"/>
      <c r="C39" s="6"/>
      <c r="D39" s="6"/>
      <c r="E39" s="6"/>
      <c r="F39" s="6"/>
      <c r="G39" s="4"/>
    </row>
    <row r="40" spans="1:7">
      <c r="A40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4"/>
    </row>
    <row r="41" spans="1:7">
      <c r="A41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4"/>
    </row>
    <row r="42" spans="1:7">
      <c r="B42" s="6"/>
      <c r="C42" s="6"/>
      <c r="D42" s="6"/>
      <c r="E42" s="6"/>
      <c r="F42" s="6"/>
      <c r="G42" s="4"/>
    </row>
    <row r="43" spans="1:7">
      <c r="A43" t="s">
        <v>17</v>
      </c>
      <c r="B43" s="6"/>
      <c r="C43" s="6"/>
      <c r="D43" s="6"/>
      <c r="E43" s="6"/>
      <c r="F43" s="6"/>
      <c r="G43" s="4"/>
    </row>
    <row r="44" spans="1:7">
      <c r="A44" s="16" t="s">
        <v>18</v>
      </c>
      <c r="B44" s="6">
        <f>B12/B11*100</f>
        <v>98.541666666666671</v>
      </c>
      <c r="C44" s="6">
        <f>C12/C11*100</f>
        <v>98.541666666666671</v>
      </c>
      <c r="D44" s="6"/>
      <c r="E44" s="6"/>
      <c r="F44" s="6"/>
      <c r="G44" s="38"/>
    </row>
    <row r="45" spans="1:7">
      <c r="A45" s="16" t="s">
        <v>19</v>
      </c>
      <c r="B45" s="6">
        <f>B18/B17*100</f>
        <v>70.187503685954084</v>
      </c>
      <c r="C45" s="6"/>
      <c r="D45" s="6">
        <f t="shared" ref="D45:F45" si="5">D18/D17*100</f>
        <v>87.732128174204377</v>
      </c>
      <c r="E45" s="6">
        <f t="shared" si="5"/>
        <v>38.382820467129065</v>
      </c>
      <c r="F45" s="6">
        <f t="shared" si="5"/>
        <v>66.569000816164163</v>
      </c>
      <c r="G45" s="4"/>
    </row>
    <row r="46" spans="1:7">
      <c r="A46" s="16" t="s">
        <v>20</v>
      </c>
      <c r="B46" s="6">
        <f>AVERAGE(B44:B45)</f>
        <v>84.364585176310385</v>
      </c>
      <c r="C46" s="6">
        <f t="shared" ref="C46:F46" si="6">AVERAGE(C44:C45)</f>
        <v>98.541666666666671</v>
      </c>
      <c r="D46" s="6">
        <f t="shared" si="6"/>
        <v>87.732128174204377</v>
      </c>
      <c r="E46" s="6">
        <f t="shared" si="6"/>
        <v>38.382820467129065</v>
      </c>
      <c r="F46" s="6">
        <f t="shared" si="6"/>
        <v>66.569000816164163</v>
      </c>
      <c r="G46" s="4"/>
    </row>
    <row r="47" spans="1:7">
      <c r="A47" s="16"/>
      <c r="B47" s="6"/>
      <c r="C47" s="6"/>
      <c r="D47" s="6"/>
      <c r="E47" s="6"/>
      <c r="F47" s="6"/>
      <c r="G47" s="4"/>
    </row>
    <row r="48" spans="1:7">
      <c r="A48" s="16" t="s">
        <v>21</v>
      </c>
      <c r="B48" s="6"/>
      <c r="C48" s="6"/>
      <c r="D48" s="6"/>
      <c r="E48" s="6"/>
      <c r="F48" s="6"/>
      <c r="G48" s="4"/>
    </row>
    <row r="49" spans="1:7">
      <c r="A49" s="16" t="s">
        <v>22</v>
      </c>
      <c r="B49" s="6">
        <f>(B12/B13)*100</f>
        <v>98.541666666666671</v>
      </c>
      <c r="C49" s="6">
        <f t="shared" ref="C49" si="7">(C12/C13)*100</f>
        <v>98.541666666666671</v>
      </c>
      <c r="D49" s="6"/>
      <c r="E49" s="6"/>
      <c r="F49" s="6"/>
      <c r="G49" s="4"/>
    </row>
    <row r="50" spans="1:7">
      <c r="A50" s="16" t="s">
        <v>23</v>
      </c>
      <c r="B50" s="6">
        <f>B18/B19*100</f>
        <v>21.385673019301002</v>
      </c>
      <c r="C50" s="6"/>
      <c r="D50" s="6">
        <f t="shared" ref="D50:F50" si="8">D18/D19*100</f>
        <v>24.901464589540417</v>
      </c>
      <c r="E50" s="6">
        <f t="shared" si="8"/>
        <v>8.7558750812760202</v>
      </c>
      <c r="F50" s="6">
        <f t="shared" si="8"/>
        <v>21.895816916378553</v>
      </c>
      <c r="G50" s="4"/>
    </row>
    <row r="51" spans="1:7">
      <c r="A51" s="16" t="s">
        <v>24</v>
      </c>
      <c r="B51" s="6">
        <f>AVERAGE(B49:B50)</f>
        <v>59.963669842983833</v>
      </c>
      <c r="C51" s="6">
        <f t="shared" ref="C51:F51" si="9">AVERAGE(C49:C50)</f>
        <v>98.541666666666671</v>
      </c>
      <c r="D51" s="6">
        <f t="shared" si="9"/>
        <v>24.901464589540417</v>
      </c>
      <c r="E51" s="6">
        <f t="shared" si="9"/>
        <v>8.7558750812760202</v>
      </c>
      <c r="F51" s="6">
        <f t="shared" si="9"/>
        <v>21.895816916378553</v>
      </c>
      <c r="G51" s="4"/>
    </row>
    <row r="52" spans="1:7">
      <c r="A52" s="16"/>
      <c r="B52" s="6"/>
      <c r="C52" s="6"/>
      <c r="D52" s="6"/>
      <c r="E52" s="6"/>
      <c r="F52" s="6"/>
      <c r="G52" s="4"/>
    </row>
    <row r="53" spans="1:7">
      <c r="A53" s="16" t="s">
        <v>36</v>
      </c>
      <c r="B53" s="6"/>
      <c r="C53" s="6"/>
      <c r="D53" s="6"/>
      <c r="E53" s="6"/>
      <c r="F53" s="6"/>
      <c r="G53" s="4"/>
    </row>
    <row r="54" spans="1:7">
      <c r="A54" s="16" t="s">
        <v>25</v>
      </c>
      <c r="B54" s="6">
        <f>B20/B18*100</f>
        <v>100</v>
      </c>
      <c r="C54" s="6" t="e">
        <f t="shared" ref="C54:F54" si="10">C20/C18*100</f>
        <v>#DIV/0!</v>
      </c>
      <c r="D54" s="6">
        <f t="shared" si="10"/>
        <v>100</v>
      </c>
      <c r="E54" s="6">
        <f t="shared" si="10"/>
        <v>100</v>
      </c>
      <c r="F54" s="6">
        <f t="shared" si="10"/>
        <v>100</v>
      </c>
      <c r="G54" s="4"/>
    </row>
    <row r="55" spans="1:7">
      <c r="A55" s="16"/>
      <c r="B55" s="6"/>
      <c r="C55" s="6"/>
      <c r="D55" s="6"/>
      <c r="E55" s="6"/>
      <c r="F55" s="6"/>
      <c r="G55" s="4"/>
    </row>
    <row r="56" spans="1:7">
      <c r="A56" s="16" t="s">
        <v>26</v>
      </c>
      <c r="B56" s="6"/>
      <c r="C56" s="6"/>
      <c r="D56" s="6"/>
      <c r="E56" s="6"/>
      <c r="F56" s="6"/>
      <c r="G56" s="4"/>
    </row>
    <row r="57" spans="1:7">
      <c r="A57" s="16" t="s">
        <v>27</v>
      </c>
      <c r="B57" s="6">
        <f>((B12/B10)-1)*100</f>
        <v>1.7204301075268713</v>
      </c>
      <c r="C57" s="6">
        <f t="shared" ref="C57:F57" si="11">((C12/C10)-1)*100</f>
        <v>1.6475644699140535</v>
      </c>
      <c r="D57" s="6" t="e">
        <f t="shared" si="11"/>
        <v>#DIV/0!</v>
      </c>
      <c r="E57" s="6" t="e">
        <f t="shared" si="11"/>
        <v>#DIV/0!</v>
      </c>
      <c r="F57" s="6" t="e">
        <f t="shared" si="11"/>
        <v>#DIV/0!</v>
      </c>
      <c r="G57" s="4"/>
    </row>
    <row r="58" spans="1:7">
      <c r="A58" s="16" t="s">
        <v>28</v>
      </c>
      <c r="B58" s="6">
        <f>((B33/B32)-1)*100</f>
        <v>135.48532691270924</v>
      </c>
      <c r="C58" s="6" t="e">
        <f>((C33/C32)-1)*100</f>
        <v>#DIV/0!</v>
      </c>
      <c r="D58" s="6">
        <f t="shared" ref="D58:F58" si="12">((D33/D32)-1)*100</f>
        <v>-7.0060219737596459</v>
      </c>
      <c r="E58" s="6">
        <f t="shared" si="12"/>
        <v>-14.773947665055465</v>
      </c>
      <c r="F58" s="6" t="e">
        <f t="shared" si="12"/>
        <v>#DIV/0!</v>
      </c>
      <c r="G58" s="4"/>
    </row>
    <row r="59" spans="1:7">
      <c r="A59" s="16" t="s">
        <v>29</v>
      </c>
      <c r="B59" s="6">
        <f>((B35/B34)-1)*100</f>
        <v>131.5024884025577</v>
      </c>
      <c r="C59" s="6" t="e">
        <f>((C35/C34)-1)*100</f>
        <v>#DIV/0!</v>
      </c>
      <c r="D59" s="6">
        <f t="shared" ref="D59:F59" si="13">((D35/D34)-1)*100</f>
        <v>-8.5133239431772196</v>
      </c>
      <c r="E59" s="6">
        <f t="shared" si="13"/>
        <v>-16.155342452725453</v>
      </c>
      <c r="F59" s="6" t="e">
        <f t="shared" si="13"/>
        <v>#DIV/0!</v>
      </c>
      <c r="G59" s="4"/>
    </row>
    <row r="60" spans="1:7">
      <c r="A60" s="16"/>
      <c r="B60" s="6"/>
      <c r="C60" s="6"/>
      <c r="D60" s="6"/>
      <c r="E60" s="6"/>
      <c r="F60" s="6"/>
      <c r="G60" s="4"/>
    </row>
    <row r="61" spans="1:7">
      <c r="A61" s="16" t="s">
        <v>30</v>
      </c>
      <c r="B61" s="6"/>
      <c r="C61" s="6"/>
      <c r="D61" s="6"/>
      <c r="E61" s="6"/>
      <c r="F61" s="6"/>
      <c r="G61" s="4"/>
    </row>
    <row r="62" spans="1:7">
      <c r="A62" s="16" t="s">
        <v>37</v>
      </c>
      <c r="B62" s="44">
        <f>B17/($B$11*3)</f>
        <v>223949.70157638888</v>
      </c>
      <c r="C62" s="44">
        <f>B17/(C11*3)</f>
        <v>223949.70157638888</v>
      </c>
      <c r="D62" s="44">
        <f>D17/($C$11*3)</f>
        <v>62187.5</v>
      </c>
      <c r="E62" s="44">
        <f t="shared" ref="E62:F62" si="14">E17/($C$11*3)</f>
        <v>17942.102777777778</v>
      </c>
      <c r="F62" s="44">
        <f t="shared" si="14"/>
        <v>143820.09879861111</v>
      </c>
      <c r="G62" s="22"/>
    </row>
    <row r="63" spans="1:7">
      <c r="A63" s="16" t="s">
        <v>38</v>
      </c>
      <c r="B63" s="44">
        <f>B18/($B$12*3)</f>
        <v>159510.90575757576</v>
      </c>
      <c r="C63" s="44">
        <f>B18/(C12*3)</f>
        <v>159510.90575757576</v>
      </c>
      <c r="D63" s="44">
        <f>D18/($C$12*3)</f>
        <v>55365.835644820305</v>
      </c>
      <c r="E63" s="44">
        <f t="shared" ref="E63:F63" si="15">E18/($C$12*3)</f>
        <v>6988.6022128259328</v>
      </c>
      <c r="F63" s="44">
        <f t="shared" si="15"/>
        <v>97156.467899929514</v>
      </c>
      <c r="G63" s="38"/>
    </row>
    <row r="64" spans="1:7">
      <c r="A64" s="16" t="s">
        <v>31</v>
      </c>
      <c r="B64" s="42">
        <f>(B63/B62)*B46</f>
        <v>60.08970452119685</v>
      </c>
      <c r="C64" s="42">
        <f>(C63/C62)*C46</f>
        <v>70.187503685954084</v>
      </c>
      <c r="D64" s="42"/>
      <c r="E64" s="42"/>
      <c r="F64" s="42"/>
      <c r="G64" s="4"/>
    </row>
    <row r="65" spans="1:12">
      <c r="A65" s="14" t="s">
        <v>39</v>
      </c>
      <c r="B65" s="44">
        <f>B17/($B$11)</f>
        <v>671849.1047291666</v>
      </c>
      <c r="C65" s="44">
        <f>B17/C11</f>
        <v>671849.1047291666</v>
      </c>
      <c r="D65" s="47">
        <f>D17/($C$11)</f>
        <v>186562.5</v>
      </c>
      <c r="E65" s="47">
        <f t="shared" ref="E65:F65" si="16">E17/($C$11)</f>
        <v>53826.308333333334</v>
      </c>
      <c r="F65" s="47">
        <f t="shared" si="16"/>
        <v>431460.29639583337</v>
      </c>
      <c r="G65" s="4"/>
    </row>
    <row r="66" spans="1:12">
      <c r="A66" s="14" t="s">
        <v>40</v>
      </c>
      <c r="B66" s="44">
        <f>B18/($B$12)</f>
        <v>478532.71727272728</v>
      </c>
      <c r="C66" s="44">
        <f>B18/C12</f>
        <v>478532.71727272728</v>
      </c>
      <c r="D66" s="47">
        <f>D18/($C$12)</f>
        <v>166097.50693446092</v>
      </c>
      <c r="E66" s="47">
        <f t="shared" ref="E66:F66" si="17">E18/($C$12)</f>
        <v>20965.806638477799</v>
      </c>
      <c r="F66" s="47">
        <f t="shared" si="17"/>
        <v>291469.40369978856</v>
      </c>
      <c r="G66" s="4"/>
    </row>
    <row r="67" spans="1:12">
      <c r="B67" s="6"/>
      <c r="C67" s="6"/>
      <c r="D67" s="6"/>
      <c r="E67" s="6"/>
      <c r="F67" s="6"/>
      <c r="G67" s="4"/>
    </row>
    <row r="68" spans="1:12">
      <c r="A68" t="s">
        <v>32</v>
      </c>
      <c r="B68" s="6"/>
      <c r="C68" s="6"/>
      <c r="D68" s="6"/>
      <c r="E68" s="6"/>
      <c r="F68" s="6"/>
      <c r="G68" s="4"/>
      <c r="H68" s="8"/>
    </row>
    <row r="69" spans="1:12">
      <c r="A69" t="s">
        <v>33</v>
      </c>
      <c r="B69" s="42">
        <f>(B24/B23)*100</f>
        <v>36.983422995231962</v>
      </c>
      <c r="C69" s="6"/>
      <c r="D69" s="6"/>
      <c r="E69" s="6"/>
      <c r="F69" s="6"/>
      <c r="H69" s="8"/>
    </row>
    <row r="70" spans="1:12">
      <c r="A70" t="s">
        <v>34</v>
      </c>
      <c r="B70" s="42">
        <f>(B18/B24)*100</f>
        <v>189.78098294201411</v>
      </c>
      <c r="C70" s="6"/>
      <c r="D70" s="6"/>
      <c r="E70" s="6"/>
      <c r="F70" s="6"/>
      <c r="G70" s="39"/>
    </row>
    <row r="71" spans="1:12" ht="15.75" thickBot="1">
      <c r="A71" s="9"/>
      <c r="B71" s="9"/>
      <c r="C71" s="9"/>
      <c r="D71" s="9"/>
      <c r="E71" s="9"/>
      <c r="F71" s="9"/>
    </row>
    <row r="72" spans="1:12" ht="15.75" thickTop="1"/>
    <row r="73" spans="1:12">
      <c r="A73" s="10" t="s">
        <v>35</v>
      </c>
    </row>
    <row r="74" spans="1:12">
      <c r="A74" s="10" t="s">
        <v>89</v>
      </c>
    </row>
    <row r="75" spans="1:12">
      <c r="A75" s="11" t="s">
        <v>90</v>
      </c>
      <c r="B75" s="12"/>
      <c r="C75" s="12"/>
      <c r="D75" s="12"/>
      <c r="E75" s="12"/>
    </row>
    <row r="76" spans="1:12" ht="15" customHeight="1">
      <c r="A76" s="34" t="s">
        <v>91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6"/>
    </row>
    <row r="77" spans="1:12">
      <c r="A77" s="11" t="s">
        <v>49</v>
      </c>
      <c r="B77" s="12"/>
      <c r="C77" s="12"/>
      <c r="D77" s="12"/>
      <c r="E77" s="12"/>
    </row>
    <row r="78" spans="1:12">
      <c r="A78" s="33" t="s">
        <v>50</v>
      </c>
    </row>
    <row r="79" spans="1:12">
      <c r="A79" s="15" t="s">
        <v>45</v>
      </c>
    </row>
    <row r="80" spans="1:12">
      <c r="A80" s="15" t="s">
        <v>46</v>
      </c>
    </row>
    <row r="81" spans="1:1">
      <c r="A81" s="51"/>
    </row>
    <row r="82" spans="1:1">
      <c r="A82" s="52" t="s">
        <v>136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H82"/>
  <sheetViews>
    <sheetView topLeftCell="A54" zoomScale="80" zoomScaleNormal="80" workbookViewId="0">
      <selection activeCell="D72" sqref="D72"/>
    </sheetView>
  </sheetViews>
  <sheetFormatPr baseColWidth="10" defaultColWidth="11.42578125" defaultRowHeight="15"/>
  <cols>
    <col min="1" max="1" width="55.140625" customWidth="1"/>
    <col min="2" max="2" width="18.140625" customWidth="1"/>
    <col min="3" max="3" width="13.85546875" customWidth="1"/>
    <col min="4" max="4" width="20.7109375" customWidth="1"/>
    <col min="5" max="5" width="13.7109375" customWidth="1"/>
    <col min="6" max="6" width="17.7109375" customWidth="1"/>
    <col min="7" max="7" width="13.7109375" bestFit="1" customWidth="1"/>
  </cols>
  <sheetData>
    <row r="2" spans="1:7" ht="15.75">
      <c r="A2" s="53" t="s">
        <v>99</v>
      </c>
      <c r="B2" s="53"/>
      <c r="C2" s="53"/>
      <c r="D2" s="53"/>
      <c r="E2" s="53"/>
      <c r="F2" s="53"/>
    </row>
    <row r="4" spans="1:7" ht="15" customHeight="1">
      <c r="A4" s="54" t="s">
        <v>0</v>
      </c>
      <c r="B4" s="59" t="s">
        <v>1</v>
      </c>
      <c r="C4" s="59" t="s">
        <v>51</v>
      </c>
      <c r="D4" s="58" t="s">
        <v>2</v>
      </c>
      <c r="E4" s="58"/>
      <c r="F4" s="58"/>
    </row>
    <row r="5" spans="1:7" ht="15.75" thickBot="1">
      <c r="A5" s="55"/>
      <c r="B5" s="60"/>
      <c r="C5" s="60"/>
      <c r="D5" s="1" t="s">
        <v>3</v>
      </c>
      <c r="E5" s="2" t="s">
        <v>4</v>
      </c>
      <c r="F5" s="2" t="s">
        <v>5</v>
      </c>
    </row>
    <row r="6" spans="1:7" ht="15.75" thickTop="1"/>
    <row r="7" spans="1:7">
      <c r="A7" s="3" t="s">
        <v>6</v>
      </c>
    </row>
    <row r="8" spans="1:7">
      <c r="B8" s="4"/>
      <c r="C8" s="4"/>
      <c r="D8" s="4"/>
      <c r="E8" s="4"/>
      <c r="F8" s="4"/>
      <c r="G8" s="4"/>
    </row>
    <row r="9" spans="1:7">
      <c r="A9" t="s">
        <v>7</v>
      </c>
      <c r="B9" s="4"/>
      <c r="C9" s="4"/>
      <c r="D9" s="4"/>
      <c r="E9" s="4"/>
      <c r="F9" s="4"/>
      <c r="G9" s="4"/>
    </row>
    <row r="10" spans="1:7">
      <c r="A10" s="5" t="s">
        <v>61</v>
      </c>
      <c r="B10" s="13">
        <v>446</v>
      </c>
      <c r="C10" s="13">
        <v>446</v>
      </c>
      <c r="D10" s="6"/>
      <c r="E10" s="6"/>
      <c r="F10" s="6"/>
      <c r="G10" s="4"/>
    </row>
    <row r="11" spans="1:7">
      <c r="A11" s="5" t="s">
        <v>100</v>
      </c>
      <c r="B11" s="13">
        <v>480</v>
      </c>
      <c r="C11" s="13">
        <v>480</v>
      </c>
      <c r="D11" s="6"/>
      <c r="E11" s="6"/>
      <c r="F11" s="6"/>
      <c r="G11" s="4"/>
    </row>
    <row r="12" spans="1:7">
      <c r="A12" s="5" t="s">
        <v>101</v>
      </c>
      <c r="B12" s="13">
        <f>C12</f>
        <v>454</v>
      </c>
      <c r="C12" s="13">
        <v>454</v>
      </c>
      <c r="D12" s="4"/>
    </row>
    <row r="13" spans="1:7">
      <c r="A13" s="5" t="s">
        <v>84</v>
      </c>
      <c r="B13" s="13">
        <v>480</v>
      </c>
      <c r="C13" s="13">
        <v>480</v>
      </c>
      <c r="D13" s="6"/>
      <c r="E13" s="6"/>
      <c r="F13" s="6"/>
      <c r="G13" s="4"/>
    </row>
    <row r="14" spans="1:7">
      <c r="B14" s="6"/>
      <c r="C14" s="6"/>
      <c r="D14" s="6"/>
      <c r="E14" s="6"/>
      <c r="F14" s="6"/>
      <c r="G14" s="4"/>
    </row>
    <row r="15" spans="1:7">
      <c r="A15" s="7" t="s">
        <v>8</v>
      </c>
      <c r="B15" s="6"/>
      <c r="C15" s="6"/>
      <c r="D15" s="6"/>
      <c r="E15" s="6"/>
      <c r="F15" s="6"/>
      <c r="G15" s="4"/>
    </row>
    <row r="16" spans="1:7">
      <c r="A16" s="5" t="s">
        <v>61</v>
      </c>
      <c r="B16" s="13">
        <f>SUM(D16:F16)</f>
        <v>82680605.810000002</v>
      </c>
      <c r="C16" s="13"/>
      <c r="D16" s="13">
        <v>81407745.670000002</v>
      </c>
      <c r="E16" s="13">
        <v>1272860.1400000001</v>
      </c>
      <c r="F16" s="13">
        <v>0</v>
      </c>
      <c r="G16" s="4"/>
    </row>
    <row r="17" spans="1:8">
      <c r="A17" s="5" t="s">
        <v>100</v>
      </c>
      <c r="B17" s="13">
        <f>SUM(D17:F17)</f>
        <v>354962486</v>
      </c>
      <c r="C17" s="13"/>
      <c r="D17" s="13">
        <v>50550000</v>
      </c>
      <c r="E17" s="13">
        <v>51872486</v>
      </c>
      <c r="F17" s="13">
        <v>252540000</v>
      </c>
      <c r="G17" s="4"/>
    </row>
    <row r="18" spans="1:8">
      <c r="A18" s="5" t="s">
        <v>101</v>
      </c>
      <c r="B18" s="13">
        <f>SUM(D18:F18)</f>
        <v>318689540.63</v>
      </c>
      <c r="C18" s="13"/>
      <c r="D18" s="13">
        <v>54615134.650000006</v>
      </c>
      <c r="E18" s="29">
        <v>61047894.160000004</v>
      </c>
      <c r="F18" s="30">
        <v>203026511.81999999</v>
      </c>
      <c r="G18" s="4"/>
    </row>
    <row r="19" spans="1:8">
      <c r="A19" s="5" t="s">
        <v>84</v>
      </c>
      <c r="B19" s="13">
        <f>SUM(D19:F19)</f>
        <v>1066071198.63</v>
      </c>
      <c r="C19" s="13"/>
      <c r="D19" s="13">
        <v>235500000</v>
      </c>
      <c r="E19" s="13">
        <v>120930256.36</v>
      </c>
      <c r="F19" s="13">
        <v>709640942.26999998</v>
      </c>
      <c r="G19" s="4"/>
    </row>
    <row r="20" spans="1:8">
      <c r="A20" s="5" t="s">
        <v>102</v>
      </c>
      <c r="B20" s="13">
        <f>D20+E20+F20</f>
        <v>318689540.63</v>
      </c>
      <c r="C20" s="13"/>
      <c r="D20" s="13">
        <f>D18</f>
        <v>54615134.650000006</v>
      </c>
      <c r="E20" s="13">
        <f t="shared" ref="E20:F20" si="0">E18</f>
        <v>61047894.160000004</v>
      </c>
      <c r="F20" s="13">
        <f t="shared" si="0"/>
        <v>203026511.81999999</v>
      </c>
      <c r="G20" s="4"/>
    </row>
    <row r="21" spans="1:8">
      <c r="B21" s="6"/>
      <c r="C21" s="6"/>
      <c r="D21" s="6"/>
      <c r="E21" s="6"/>
      <c r="F21" s="6"/>
      <c r="G21" s="4"/>
    </row>
    <row r="22" spans="1:8">
      <c r="A22" s="5" t="s">
        <v>9</v>
      </c>
      <c r="B22" s="6"/>
      <c r="C22" s="6"/>
      <c r="D22" s="6"/>
      <c r="E22" s="6"/>
      <c r="F22" s="6"/>
      <c r="G22" s="4"/>
    </row>
    <row r="23" spans="1:8">
      <c r="A23" s="5" t="s">
        <v>100</v>
      </c>
      <c r="B23" s="13">
        <f>B17</f>
        <v>354962486</v>
      </c>
      <c r="C23" s="13"/>
      <c r="D23" s="41"/>
      <c r="E23" s="6"/>
      <c r="F23" s="6"/>
      <c r="G23" s="38"/>
      <c r="H23" s="8"/>
    </row>
    <row r="24" spans="1:8">
      <c r="A24" s="5" t="s">
        <v>101</v>
      </c>
      <c r="B24" s="13">
        <v>172624295.82999998</v>
      </c>
      <c r="C24" s="13"/>
      <c r="D24" s="40"/>
      <c r="E24" s="6"/>
      <c r="F24" s="6"/>
      <c r="G24" s="4"/>
      <c r="H24" s="8"/>
    </row>
    <row r="25" spans="1:8">
      <c r="B25" s="6"/>
      <c r="C25" s="6"/>
      <c r="D25" s="6"/>
      <c r="E25" s="6"/>
      <c r="F25" s="6"/>
      <c r="G25" s="4"/>
    </row>
    <row r="26" spans="1:8">
      <c r="A26" t="s">
        <v>10</v>
      </c>
      <c r="B26" s="6"/>
      <c r="C26" s="6"/>
      <c r="D26" s="6"/>
      <c r="E26" s="6"/>
      <c r="F26" s="6"/>
      <c r="G26" s="4"/>
    </row>
    <row r="27" spans="1:8">
      <c r="A27" t="s">
        <v>62</v>
      </c>
      <c r="B27" s="6">
        <v>0.99</v>
      </c>
      <c r="C27" s="6">
        <v>0.99</v>
      </c>
      <c r="D27" s="6">
        <v>0.99</v>
      </c>
      <c r="E27" s="6">
        <v>0.99</v>
      </c>
      <c r="F27" s="6">
        <v>0.99</v>
      </c>
      <c r="G27" s="4"/>
    </row>
    <row r="28" spans="1:8">
      <c r="A28" t="s">
        <v>103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  <c r="G28" s="4"/>
    </row>
    <row r="29" spans="1:8">
      <c r="A29" t="s">
        <v>11</v>
      </c>
      <c r="B29" s="28" t="s">
        <v>48</v>
      </c>
      <c r="C29" s="28" t="s">
        <v>48</v>
      </c>
      <c r="D29" s="28" t="s">
        <v>48</v>
      </c>
      <c r="E29" s="28" t="s">
        <v>48</v>
      </c>
      <c r="F29" s="28" t="s">
        <v>48</v>
      </c>
      <c r="G29" s="4"/>
    </row>
    <row r="30" spans="1:8">
      <c r="B30" s="6"/>
      <c r="C30" s="6"/>
      <c r="D30" s="6"/>
      <c r="E30" s="6"/>
      <c r="F30" s="6"/>
      <c r="G30" s="4"/>
    </row>
    <row r="31" spans="1:8">
      <c r="A31" t="s">
        <v>12</v>
      </c>
      <c r="B31" s="6"/>
      <c r="C31" s="6"/>
      <c r="D31" s="6"/>
      <c r="E31" s="6"/>
      <c r="F31" s="6"/>
      <c r="G31" s="4"/>
    </row>
    <row r="32" spans="1:8">
      <c r="A32" t="s">
        <v>63</v>
      </c>
      <c r="B32" s="6">
        <f>B16/B27</f>
        <v>83515763.444444448</v>
      </c>
      <c r="C32" s="6">
        <f t="shared" ref="C32" si="1">C16/C27</f>
        <v>0</v>
      </c>
      <c r="D32" s="6">
        <f>D16/D27</f>
        <v>82230046.13131313</v>
      </c>
      <c r="E32" s="6">
        <f>E16/E27</f>
        <v>1285717.3131313133</v>
      </c>
      <c r="F32" s="6">
        <f>F16/F27</f>
        <v>0</v>
      </c>
      <c r="G32" s="6"/>
    </row>
    <row r="33" spans="1:7">
      <c r="A33" t="s">
        <v>104</v>
      </c>
      <c r="B33" s="6">
        <f>B18/B28</f>
        <v>321908626.89898992</v>
      </c>
      <c r="C33" s="6">
        <f t="shared" ref="C33:F33" si="2">C18/C28</f>
        <v>0</v>
      </c>
      <c r="D33" s="6">
        <f t="shared" si="2"/>
        <v>55166802.676767685</v>
      </c>
      <c r="E33" s="6">
        <f t="shared" si="2"/>
        <v>61664539.55555556</v>
      </c>
      <c r="F33" s="6">
        <f t="shared" si="2"/>
        <v>205077284.66666666</v>
      </c>
      <c r="G33" s="4"/>
    </row>
    <row r="34" spans="1:7">
      <c r="A34" t="s">
        <v>64</v>
      </c>
      <c r="B34" s="6">
        <f>B32/B10</f>
        <v>187255.0749875436</v>
      </c>
      <c r="C34" s="6">
        <f>C32/$C$10</f>
        <v>0</v>
      </c>
      <c r="D34" s="42">
        <f t="shared" ref="D34:F34" si="3">D32/$C$10</f>
        <v>184372.30074285454</v>
      </c>
      <c r="E34" s="42">
        <f t="shared" si="3"/>
        <v>2882.7742446890434</v>
      </c>
      <c r="F34" s="42">
        <f t="shared" si="3"/>
        <v>0</v>
      </c>
      <c r="G34" s="39"/>
    </row>
    <row r="35" spans="1:7">
      <c r="A35" t="s">
        <v>105</v>
      </c>
      <c r="B35" s="6">
        <f>B33/B12</f>
        <v>709049.83898455929</v>
      </c>
      <c r="C35" s="6">
        <f>C33/$C$12</f>
        <v>0</v>
      </c>
      <c r="D35" s="42">
        <f t="shared" ref="D35:F35" si="4">D33/$C$12</f>
        <v>121512.78122636054</v>
      </c>
      <c r="E35" s="42">
        <f t="shared" si="4"/>
        <v>135824.97699461578</v>
      </c>
      <c r="F35" s="42">
        <f t="shared" si="4"/>
        <v>451712.08076358296</v>
      </c>
    </row>
    <row r="36" spans="1:7">
      <c r="B36" s="6"/>
      <c r="C36" s="6"/>
      <c r="D36" s="6"/>
      <c r="E36" s="6"/>
      <c r="F36" s="6"/>
      <c r="G36" s="4"/>
    </row>
    <row r="37" spans="1:7">
      <c r="A37" s="3" t="s">
        <v>13</v>
      </c>
      <c r="B37" s="6"/>
      <c r="C37" s="6"/>
      <c r="D37" s="6"/>
      <c r="E37" s="6"/>
      <c r="F37" s="6"/>
      <c r="G37" s="4"/>
    </row>
    <row r="38" spans="1:7">
      <c r="B38" s="6"/>
      <c r="C38" s="6"/>
      <c r="D38" s="6"/>
      <c r="E38" s="6"/>
      <c r="F38" s="6"/>
      <c r="G38" s="4"/>
    </row>
    <row r="39" spans="1:7">
      <c r="A39" t="s">
        <v>14</v>
      </c>
      <c r="B39" s="6"/>
      <c r="C39" s="6"/>
      <c r="D39" s="6"/>
      <c r="E39" s="6"/>
      <c r="F39" s="6"/>
      <c r="G39" s="4"/>
    </row>
    <row r="40" spans="1:7">
      <c r="A40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4"/>
    </row>
    <row r="41" spans="1:7">
      <c r="A41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4"/>
    </row>
    <row r="42" spans="1:7">
      <c r="B42" s="6"/>
      <c r="C42" s="6"/>
      <c r="D42" s="6"/>
      <c r="E42" s="6"/>
      <c r="F42" s="6"/>
      <c r="G42" s="4"/>
    </row>
    <row r="43" spans="1:7">
      <c r="A43" t="s">
        <v>17</v>
      </c>
      <c r="B43" s="6"/>
      <c r="C43" s="6"/>
      <c r="D43" s="6"/>
      <c r="E43" s="6"/>
      <c r="F43" s="6"/>
      <c r="G43" s="4"/>
    </row>
    <row r="44" spans="1:7">
      <c r="A44" s="16" t="s">
        <v>18</v>
      </c>
      <c r="B44" s="6">
        <f>B12/B11*100</f>
        <v>94.583333333333329</v>
      </c>
      <c r="C44" s="6">
        <f t="shared" ref="C44" si="5">C12/C11*100</f>
        <v>94.583333333333329</v>
      </c>
      <c r="D44" s="6"/>
      <c r="E44" s="6"/>
      <c r="F44" s="6"/>
      <c r="G44" s="38"/>
    </row>
    <row r="45" spans="1:7">
      <c r="A45" s="16" t="s">
        <v>19</v>
      </c>
      <c r="B45" s="6">
        <f>B18/B17*100</f>
        <v>89.781189055003409</v>
      </c>
      <c r="C45" s="6"/>
      <c r="D45" s="6">
        <f>D18/D17*100</f>
        <v>108.04180939663701</v>
      </c>
      <c r="E45" s="6">
        <f>E18/E17*100</f>
        <v>117.6883910287238</v>
      </c>
      <c r="F45" s="6">
        <f>F18/F17*100</f>
        <v>80.393803682584931</v>
      </c>
      <c r="G45" s="4"/>
    </row>
    <row r="46" spans="1:7">
      <c r="A46" s="16" t="s">
        <v>20</v>
      </c>
      <c r="B46" s="6">
        <f>AVERAGE(B44:B45)</f>
        <v>92.182261194168376</v>
      </c>
      <c r="C46" s="6">
        <f t="shared" ref="C46:F46" si="6">AVERAGE(C44:C45)</f>
        <v>94.583333333333329</v>
      </c>
      <c r="D46" s="6">
        <f t="shared" si="6"/>
        <v>108.04180939663701</v>
      </c>
      <c r="E46" s="6">
        <f t="shared" si="6"/>
        <v>117.6883910287238</v>
      </c>
      <c r="F46" s="6">
        <f t="shared" si="6"/>
        <v>80.393803682584931</v>
      </c>
      <c r="G46" s="4"/>
    </row>
    <row r="47" spans="1:7">
      <c r="A47" s="16"/>
      <c r="B47" s="6"/>
      <c r="C47" s="6"/>
      <c r="D47" s="6"/>
      <c r="E47" s="6"/>
      <c r="F47" s="6"/>
      <c r="G47" s="4"/>
    </row>
    <row r="48" spans="1:7">
      <c r="A48" s="16" t="s">
        <v>21</v>
      </c>
      <c r="B48" s="6"/>
      <c r="C48" s="6"/>
      <c r="D48" s="6"/>
      <c r="E48" s="6"/>
      <c r="F48" s="6"/>
      <c r="G48" s="4"/>
    </row>
    <row r="49" spans="1:7">
      <c r="A49" s="16" t="s">
        <v>22</v>
      </c>
      <c r="B49" s="6">
        <f>(B12/B13)*100</f>
        <v>94.583333333333329</v>
      </c>
      <c r="C49" s="6">
        <f t="shared" ref="C49" si="7">(C12/C13)*100</f>
        <v>94.583333333333329</v>
      </c>
      <c r="D49" s="6"/>
      <c r="E49" s="6"/>
      <c r="F49" s="6"/>
      <c r="G49" s="4"/>
    </row>
    <row r="50" spans="1:7">
      <c r="A50" s="16" t="s">
        <v>23</v>
      </c>
      <c r="B50" s="6">
        <f>B18/B19*100</f>
        <v>29.893832704564716</v>
      </c>
      <c r="C50" s="6"/>
      <c r="D50" s="6">
        <f t="shared" ref="D50:F50" si="8">D18/D19*100</f>
        <v>23.191139978768579</v>
      </c>
      <c r="E50" s="6">
        <f t="shared" si="8"/>
        <v>50.481902542458158</v>
      </c>
      <c r="F50" s="6">
        <f t="shared" si="8"/>
        <v>28.609751738753776</v>
      </c>
      <c r="G50" s="4"/>
    </row>
    <row r="51" spans="1:7">
      <c r="A51" s="16" t="s">
        <v>24</v>
      </c>
      <c r="B51" s="6">
        <f>AVERAGE(B49:B50)</f>
        <v>62.238583018949022</v>
      </c>
      <c r="C51" s="6">
        <f t="shared" ref="C51:F51" si="9">AVERAGE(C49:C50)</f>
        <v>94.583333333333329</v>
      </c>
      <c r="D51" s="6">
        <f t="shared" si="9"/>
        <v>23.191139978768579</v>
      </c>
      <c r="E51" s="6">
        <f t="shared" si="9"/>
        <v>50.481902542458158</v>
      </c>
      <c r="F51" s="6">
        <f t="shared" si="9"/>
        <v>28.609751738753776</v>
      </c>
      <c r="G51" s="4"/>
    </row>
    <row r="52" spans="1:7">
      <c r="A52" s="16"/>
      <c r="B52" s="6"/>
      <c r="C52" s="6"/>
      <c r="D52" s="6"/>
      <c r="E52" s="6"/>
      <c r="F52" s="6"/>
      <c r="G52" s="4"/>
    </row>
    <row r="53" spans="1:7">
      <c r="A53" s="16" t="s">
        <v>36</v>
      </c>
      <c r="B53" s="6"/>
      <c r="C53" s="6"/>
      <c r="D53" s="6"/>
      <c r="E53" s="6"/>
      <c r="F53" s="6"/>
      <c r="G53" s="4"/>
    </row>
    <row r="54" spans="1:7">
      <c r="A54" s="16" t="s">
        <v>25</v>
      </c>
      <c r="B54" s="6">
        <f>B20/B18*100</f>
        <v>100</v>
      </c>
      <c r="C54" s="6" t="e">
        <f t="shared" ref="C54:F54" si="10">C20/C18*100</f>
        <v>#DIV/0!</v>
      </c>
      <c r="D54" s="6">
        <f t="shared" si="10"/>
        <v>100</v>
      </c>
      <c r="E54" s="6">
        <f t="shared" si="10"/>
        <v>100</v>
      </c>
      <c r="F54" s="6">
        <f t="shared" si="10"/>
        <v>100</v>
      </c>
      <c r="G54" s="4"/>
    </row>
    <row r="55" spans="1:7">
      <c r="A55" s="16"/>
      <c r="B55" s="6"/>
      <c r="C55" s="6"/>
      <c r="D55" s="6"/>
      <c r="E55" s="6"/>
      <c r="F55" s="6"/>
      <c r="G55" s="4"/>
    </row>
    <row r="56" spans="1:7">
      <c r="A56" s="16" t="s">
        <v>26</v>
      </c>
      <c r="B56" s="6"/>
      <c r="C56" s="6"/>
      <c r="D56" s="6"/>
      <c r="E56" s="6"/>
      <c r="F56" s="6"/>
      <c r="G56" s="4"/>
    </row>
    <row r="57" spans="1:7">
      <c r="A57" s="16" t="s">
        <v>27</v>
      </c>
      <c r="B57" s="6">
        <f>((B12/B10)-1)*100</f>
        <v>1.7937219730941756</v>
      </c>
      <c r="C57" s="6">
        <f t="shared" ref="C57:F57" si="11">((C12/C10)-1)*100</f>
        <v>1.7937219730941756</v>
      </c>
      <c r="D57" s="6" t="e">
        <f t="shared" si="11"/>
        <v>#DIV/0!</v>
      </c>
      <c r="E57" s="6" t="e">
        <f t="shared" si="11"/>
        <v>#DIV/0!</v>
      </c>
      <c r="F57" s="6" t="e">
        <f t="shared" si="11"/>
        <v>#DIV/0!</v>
      </c>
      <c r="G57" s="4"/>
    </row>
    <row r="58" spans="1:7">
      <c r="A58" s="16" t="s">
        <v>28</v>
      </c>
      <c r="B58" s="6">
        <f>((B33/B32)-1)*100</f>
        <v>285.44654760071359</v>
      </c>
      <c r="C58" s="6" t="e">
        <f t="shared" ref="C58:F58" si="12">((C33/C32)-1)*100</f>
        <v>#DIV/0!</v>
      </c>
      <c r="D58" s="6">
        <f t="shared" si="12"/>
        <v>-32.911623825831448</v>
      </c>
      <c r="E58" s="6">
        <f t="shared" si="12"/>
        <v>4696.1195611011899</v>
      </c>
      <c r="F58" s="6" t="e">
        <f t="shared" si="12"/>
        <v>#DIV/0!</v>
      </c>
      <c r="G58" s="4"/>
    </row>
    <row r="59" spans="1:7">
      <c r="A59" s="16" t="s">
        <v>29</v>
      </c>
      <c r="B59" s="6">
        <f>((B35/B34)-1)*100</f>
        <v>278.65453795136182</v>
      </c>
      <c r="C59" s="6" t="e">
        <f t="shared" ref="C59:F59" si="13">((C35/C34)-1)*100</f>
        <v>#DIV/0!</v>
      </c>
      <c r="D59" s="6">
        <f t="shared" si="13"/>
        <v>-34.093797855332205</v>
      </c>
      <c r="E59" s="6">
        <f t="shared" si="13"/>
        <v>4611.6064410817862</v>
      </c>
      <c r="F59" s="6" t="e">
        <f t="shared" si="13"/>
        <v>#DIV/0!</v>
      </c>
      <c r="G59" s="4"/>
    </row>
    <row r="60" spans="1:7">
      <c r="A60" s="16"/>
      <c r="B60" s="6"/>
      <c r="C60" s="6"/>
      <c r="D60" s="6"/>
      <c r="E60" s="6"/>
      <c r="F60" s="6"/>
      <c r="G60" s="4"/>
    </row>
    <row r="61" spans="1:7">
      <c r="A61" s="16" t="s">
        <v>30</v>
      </c>
      <c r="B61" s="6"/>
      <c r="C61" s="6"/>
      <c r="D61" s="6"/>
      <c r="E61" s="6"/>
      <c r="F61" s="6"/>
      <c r="G61" s="4"/>
    </row>
    <row r="62" spans="1:7">
      <c r="A62" s="16" t="s">
        <v>37</v>
      </c>
      <c r="B62" s="44">
        <f>B17/($B$11*3)</f>
        <v>246501.7263888889</v>
      </c>
      <c r="C62" s="44">
        <f>B17/(C11*3)</f>
        <v>246501.7263888889</v>
      </c>
      <c r="D62" s="44">
        <f>D17/($C$11*3)</f>
        <v>35104.166666666664</v>
      </c>
      <c r="E62" s="44">
        <f>E17/($C$11*3)</f>
        <v>36022.55972222222</v>
      </c>
      <c r="F62" s="44">
        <f>F17/($C$11*3)</f>
        <v>175375</v>
      </c>
      <c r="G62" s="39"/>
    </row>
    <row r="63" spans="1:7">
      <c r="A63" s="16" t="s">
        <v>38</v>
      </c>
      <c r="B63" s="44">
        <f>B18/($B$12*3)</f>
        <v>233986.44686490454</v>
      </c>
      <c r="C63" s="44">
        <f>B18/(C12*3)</f>
        <v>233986.44686490454</v>
      </c>
      <c r="D63" s="44">
        <f>D18/($C$12*3)</f>
        <v>40099.217804698979</v>
      </c>
      <c r="E63" s="44">
        <f t="shared" ref="E63:F63" si="14">E18/($C$12*3)</f>
        <v>44822.242408223203</v>
      </c>
      <c r="F63" s="44">
        <f t="shared" si="14"/>
        <v>149064.98665198238</v>
      </c>
      <c r="G63" s="8"/>
    </row>
    <row r="64" spans="1:7">
      <c r="A64" s="16" t="s">
        <v>31</v>
      </c>
      <c r="B64" s="42">
        <f>(B63/B62)*B46</f>
        <v>87.502023116736567</v>
      </c>
      <c r="C64" s="42">
        <f>(C63/C62)*C46</f>
        <v>89.781189055003395</v>
      </c>
      <c r="D64" s="42"/>
      <c r="E64" s="42"/>
      <c r="F64" s="42"/>
      <c r="G64" s="4"/>
    </row>
    <row r="65" spans="1:8">
      <c r="A65" s="14" t="s">
        <v>39</v>
      </c>
      <c r="B65" s="44">
        <f>B17/($B$11)</f>
        <v>739505.1791666667</v>
      </c>
      <c r="C65" s="44">
        <f>B17/C11</f>
        <v>739505.1791666667</v>
      </c>
      <c r="D65" s="50">
        <f>D17/($C$11)</f>
        <v>105312.5</v>
      </c>
      <c r="E65" s="50">
        <f>E17/($C$11)</f>
        <v>108067.67916666667</v>
      </c>
      <c r="F65" s="50">
        <f>F17/($C$11)</f>
        <v>526125</v>
      </c>
      <c r="G65" s="4"/>
    </row>
    <row r="66" spans="1:8">
      <c r="A66" s="14" t="s">
        <v>40</v>
      </c>
      <c r="B66" s="44">
        <f>B18/($B$12)</f>
        <v>701959.34059471369</v>
      </c>
      <c r="C66" s="44">
        <f>B18/C12</f>
        <v>701959.34059471369</v>
      </c>
      <c r="D66" s="50">
        <f>D18/($C$12)</f>
        <v>120297.65341409693</v>
      </c>
      <c r="E66" s="50">
        <f t="shared" ref="E66:F66" si="15">E18/($C$12)</f>
        <v>134466.72722466962</v>
      </c>
      <c r="F66" s="50">
        <f t="shared" si="15"/>
        <v>447194.95995594712</v>
      </c>
      <c r="G66" s="4"/>
    </row>
    <row r="67" spans="1:8">
      <c r="B67" s="6"/>
      <c r="C67" s="6"/>
      <c r="D67" s="6"/>
      <c r="E67" s="6"/>
      <c r="F67" s="6"/>
      <c r="G67" s="4"/>
    </row>
    <row r="68" spans="1:8">
      <c r="A68" t="s">
        <v>32</v>
      </c>
      <c r="B68" s="6"/>
      <c r="C68" s="6"/>
      <c r="D68" s="6"/>
      <c r="E68" s="6"/>
      <c r="F68" s="6"/>
      <c r="G68" s="4"/>
    </row>
    <row r="69" spans="1:8">
      <c r="A69" t="s">
        <v>33</v>
      </c>
      <c r="B69" s="42">
        <f>(B24/B23)*100</f>
        <v>48.631701275046844</v>
      </c>
      <c r="C69" s="6"/>
      <c r="D69" s="6"/>
      <c r="E69" s="6"/>
      <c r="F69" s="6"/>
      <c r="G69" s="39"/>
      <c r="H69" s="8"/>
    </row>
    <row r="70" spans="1:8">
      <c r="A70" t="s">
        <v>34</v>
      </c>
      <c r="B70" s="42">
        <f>(B18/B24)*100</f>
        <v>184.61453476041675</v>
      </c>
      <c r="C70" s="6"/>
      <c r="D70" s="6"/>
      <c r="E70" s="6"/>
      <c r="F70" s="6"/>
      <c r="G70" s="39"/>
      <c r="H70" s="8"/>
    </row>
    <row r="71" spans="1:8" ht="15.75" thickBot="1">
      <c r="A71" s="9"/>
      <c r="B71" s="9"/>
      <c r="C71" s="9"/>
      <c r="D71" s="9"/>
      <c r="E71" s="9"/>
      <c r="F71" s="9"/>
    </row>
    <row r="72" spans="1:8" ht="15.75" thickTop="1"/>
    <row r="73" spans="1:8">
      <c r="A73" s="10" t="s">
        <v>35</v>
      </c>
    </row>
    <row r="74" spans="1:8">
      <c r="A74" s="10" t="s">
        <v>89</v>
      </c>
    </row>
    <row r="75" spans="1:8">
      <c r="A75" s="11" t="s">
        <v>90</v>
      </c>
      <c r="B75" s="12"/>
      <c r="C75" s="12"/>
      <c r="D75" s="12"/>
      <c r="E75" s="12"/>
    </row>
    <row r="76" spans="1:8">
      <c r="A76" s="34" t="s">
        <v>91</v>
      </c>
      <c r="B76" s="12"/>
      <c r="C76" s="12"/>
      <c r="D76" s="12"/>
      <c r="E76" s="12"/>
    </row>
    <row r="77" spans="1:8">
      <c r="A77" s="11" t="s">
        <v>49</v>
      </c>
      <c r="B77" s="12"/>
      <c r="C77" s="12"/>
      <c r="D77" s="12"/>
      <c r="E77" s="12"/>
    </row>
    <row r="78" spans="1:8">
      <c r="A78" s="33" t="s">
        <v>50</v>
      </c>
    </row>
    <row r="79" spans="1:8">
      <c r="A79" s="15" t="s">
        <v>45</v>
      </c>
    </row>
    <row r="80" spans="1:8">
      <c r="A80" s="15" t="s">
        <v>46</v>
      </c>
    </row>
    <row r="81" spans="1:1">
      <c r="A81" s="51"/>
    </row>
    <row r="82" spans="1:1">
      <c r="A82" t="s">
        <v>137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H82"/>
  <sheetViews>
    <sheetView topLeftCell="A50" zoomScale="90" zoomScaleNormal="90" workbookViewId="0">
      <selection activeCell="D64" sqref="D64"/>
    </sheetView>
  </sheetViews>
  <sheetFormatPr baseColWidth="10" defaultColWidth="11.42578125" defaultRowHeight="15"/>
  <cols>
    <col min="1" max="1" width="55.140625" style="16" customWidth="1"/>
    <col min="2" max="2" width="14.7109375" style="16" bestFit="1" customWidth="1"/>
    <col min="3" max="3" width="14.7109375" style="16" customWidth="1"/>
    <col min="4" max="4" width="20.7109375" style="16" customWidth="1"/>
    <col min="5" max="5" width="15.5703125" style="16" customWidth="1"/>
    <col min="6" max="6" width="17.5703125" style="16" customWidth="1"/>
    <col min="7" max="7" width="13.7109375" style="16" bestFit="1" customWidth="1"/>
    <col min="8" max="16384" width="11.42578125" style="16"/>
  </cols>
  <sheetData>
    <row r="2" spans="1:7" ht="15.75">
      <c r="A2" s="61" t="s">
        <v>106</v>
      </c>
      <c r="B2" s="61"/>
      <c r="C2" s="61"/>
      <c r="D2" s="61"/>
      <c r="E2" s="61"/>
      <c r="F2" s="61"/>
    </row>
    <row r="4" spans="1:7" ht="15" customHeight="1">
      <c r="A4" s="62" t="s">
        <v>0</v>
      </c>
      <c r="B4" s="64" t="s">
        <v>1</v>
      </c>
      <c r="C4" s="59" t="s">
        <v>51</v>
      </c>
      <c r="D4" s="66" t="s">
        <v>2</v>
      </c>
      <c r="E4" s="66"/>
      <c r="F4" s="66"/>
    </row>
    <row r="5" spans="1:7" ht="15.75" thickBot="1">
      <c r="A5" s="63"/>
      <c r="B5" s="65"/>
      <c r="C5" s="60"/>
      <c r="D5" s="17" t="s">
        <v>3</v>
      </c>
      <c r="E5" s="18" t="s">
        <v>4</v>
      </c>
      <c r="F5" s="18" t="s">
        <v>5</v>
      </c>
    </row>
    <row r="6" spans="1:7" ht="15.75" thickTop="1"/>
    <row r="7" spans="1:7">
      <c r="A7" s="19" t="s">
        <v>6</v>
      </c>
    </row>
    <row r="8" spans="1:7">
      <c r="B8" s="6"/>
      <c r="C8" s="6"/>
      <c r="D8" s="6"/>
      <c r="E8" s="6"/>
      <c r="F8" s="6"/>
      <c r="G8" s="6"/>
    </row>
    <row r="9" spans="1:7">
      <c r="A9" s="16" t="s">
        <v>7</v>
      </c>
      <c r="B9" s="6"/>
      <c r="C9" s="6"/>
      <c r="D9" s="6"/>
      <c r="E9" s="6"/>
      <c r="F9" s="6"/>
      <c r="G9" s="6"/>
    </row>
    <row r="10" spans="1:7">
      <c r="A10" s="20" t="s">
        <v>65</v>
      </c>
      <c r="B10" s="13">
        <v>439</v>
      </c>
      <c r="C10" s="13">
        <v>439</v>
      </c>
      <c r="D10" s="6"/>
      <c r="E10" s="6"/>
      <c r="F10" s="6"/>
      <c r="G10" s="6"/>
    </row>
    <row r="11" spans="1:7">
      <c r="A11" s="20" t="s">
        <v>107</v>
      </c>
      <c r="B11" s="13">
        <v>480</v>
      </c>
      <c r="C11" s="13">
        <v>480</v>
      </c>
      <c r="D11" s="6"/>
      <c r="E11" s="6"/>
      <c r="F11" s="6"/>
      <c r="G11" s="6"/>
    </row>
    <row r="12" spans="1:7">
      <c r="A12" s="20" t="s">
        <v>108</v>
      </c>
      <c r="B12" s="13">
        <f>C12</f>
        <v>433</v>
      </c>
      <c r="C12" s="13">
        <v>433</v>
      </c>
      <c r="D12" s="6"/>
    </row>
    <row r="13" spans="1:7">
      <c r="A13" s="20" t="s">
        <v>84</v>
      </c>
      <c r="B13" s="13">
        <v>480</v>
      </c>
      <c r="C13" s="13">
        <v>480</v>
      </c>
      <c r="D13" s="6"/>
      <c r="E13" s="6"/>
      <c r="F13" s="6"/>
      <c r="G13" s="6"/>
    </row>
    <row r="14" spans="1:7">
      <c r="B14" s="6"/>
      <c r="C14" s="6"/>
      <c r="D14" s="6"/>
      <c r="E14" s="6"/>
      <c r="F14" s="6"/>
      <c r="G14" s="6"/>
    </row>
    <row r="15" spans="1:7">
      <c r="A15" s="21" t="s">
        <v>8</v>
      </c>
      <c r="B15" s="6"/>
      <c r="C15" s="6"/>
      <c r="D15" s="6"/>
      <c r="E15" s="6"/>
      <c r="F15" s="6"/>
      <c r="G15" s="6"/>
    </row>
    <row r="16" spans="1:7">
      <c r="A16" s="20" t="s">
        <v>65</v>
      </c>
      <c r="B16" s="13">
        <f>SUM(D16:F16)</f>
        <v>486511280.96000004</v>
      </c>
      <c r="C16" s="13"/>
      <c r="D16" s="13">
        <v>66993026.630000003</v>
      </c>
      <c r="E16" s="29">
        <v>187116743.40000001</v>
      </c>
      <c r="F16" s="30">
        <v>232401510.93000001</v>
      </c>
      <c r="G16" s="6"/>
    </row>
    <row r="17" spans="1:8">
      <c r="A17" s="20" t="s">
        <v>107</v>
      </c>
      <c r="B17" s="13">
        <f t="shared" ref="B17:B19" si="0">SUM(D17:F17)</f>
        <v>212121142.36000001</v>
      </c>
      <c r="C17" s="13"/>
      <c r="D17" s="13">
        <v>54450000</v>
      </c>
      <c r="E17" s="13">
        <v>7671142.3600000003</v>
      </c>
      <c r="F17" s="13">
        <v>150000000</v>
      </c>
      <c r="G17" s="6"/>
    </row>
    <row r="18" spans="1:8">
      <c r="A18" s="20" t="s">
        <v>108</v>
      </c>
      <c r="B18" s="13">
        <f t="shared" si="0"/>
        <v>182591690.59999999</v>
      </c>
      <c r="C18" s="13"/>
      <c r="D18" s="13">
        <v>67315373.079999998</v>
      </c>
      <c r="E18" s="29">
        <v>42430187.789999999</v>
      </c>
      <c r="F18" s="30">
        <v>72846129.729999989</v>
      </c>
      <c r="G18" s="6"/>
    </row>
    <row r="19" spans="1:8">
      <c r="A19" s="20" t="s">
        <v>84</v>
      </c>
      <c r="B19" s="13">
        <f t="shared" si="0"/>
        <v>1066071198.63</v>
      </c>
      <c r="C19" s="13"/>
      <c r="D19" s="13">
        <v>235500000</v>
      </c>
      <c r="E19" s="13">
        <v>120930256.36</v>
      </c>
      <c r="F19" s="13">
        <v>709640942.26999998</v>
      </c>
      <c r="G19" s="6"/>
    </row>
    <row r="20" spans="1:8">
      <c r="A20" s="20" t="s">
        <v>109</v>
      </c>
      <c r="B20" s="13">
        <f>D20+E20+F20</f>
        <v>182591690.59999999</v>
      </c>
      <c r="C20" s="13"/>
      <c r="D20" s="13">
        <f>D18</f>
        <v>67315373.079999998</v>
      </c>
      <c r="E20" s="13">
        <f t="shared" ref="E20:F20" si="1">E18</f>
        <v>42430187.789999999</v>
      </c>
      <c r="F20" s="13">
        <f t="shared" si="1"/>
        <v>72846129.729999989</v>
      </c>
      <c r="G20" s="6"/>
    </row>
    <row r="21" spans="1:8">
      <c r="B21" s="6"/>
      <c r="C21" s="6"/>
      <c r="D21" s="6"/>
      <c r="E21" s="6"/>
      <c r="F21" s="6"/>
      <c r="G21" s="6"/>
    </row>
    <row r="22" spans="1:8">
      <c r="A22" s="20" t="s">
        <v>9</v>
      </c>
      <c r="B22" s="6"/>
      <c r="C22" s="6"/>
      <c r="D22" s="6"/>
      <c r="E22" s="6"/>
      <c r="F22" s="6"/>
      <c r="G22" s="6"/>
    </row>
    <row r="23" spans="1:8">
      <c r="A23" s="20" t="s">
        <v>107</v>
      </c>
      <c r="B23" s="6">
        <f>B17</f>
        <v>212121142.36000001</v>
      </c>
      <c r="C23" s="6"/>
      <c r="D23" s="32"/>
      <c r="E23" s="6"/>
      <c r="F23" s="6"/>
      <c r="G23" s="38"/>
      <c r="H23" s="22"/>
    </row>
    <row r="24" spans="1:8">
      <c r="A24" s="20" t="s">
        <v>108</v>
      </c>
      <c r="B24" s="6">
        <v>429306956.29000002</v>
      </c>
      <c r="C24" s="6"/>
      <c r="D24" s="13"/>
      <c r="E24" s="13"/>
      <c r="F24" s="6"/>
      <c r="G24" s="6"/>
      <c r="H24" s="22"/>
    </row>
    <row r="25" spans="1:8">
      <c r="B25" s="6"/>
      <c r="C25" s="6"/>
      <c r="D25" s="6"/>
      <c r="E25" s="6"/>
      <c r="F25" s="6"/>
      <c r="G25" s="6"/>
    </row>
    <row r="26" spans="1:8">
      <c r="A26" s="16" t="s">
        <v>10</v>
      </c>
      <c r="B26" s="6"/>
      <c r="C26" s="6"/>
      <c r="D26" s="6"/>
      <c r="E26" s="6"/>
      <c r="F26" s="6"/>
      <c r="G26" s="6"/>
    </row>
    <row r="27" spans="1:8">
      <c r="A27" s="16" t="s">
        <v>66</v>
      </c>
      <c r="B27" s="6">
        <v>0.99</v>
      </c>
      <c r="C27" s="6">
        <v>0.99</v>
      </c>
      <c r="D27" s="6">
        <v>0.99</v>
      </c>
      <c r="E27" s="6">
        <v>0.99</v>
      </c>
      <c r="F27" s="6">
        <v>0.99</v>
      </c>
      <c r="G27" s="6"/>
    </row>
    <row r="28" spans="1:8">
      <c r="A28" s="16" t="s">
        <v>110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  <c r="G28" s="6"/>
    </row>
    <row r="29" spans="1:8">
      <c r="A29" s="16" t="s">
        <v>11</v>
      </c>
      <c r="B29" s="28" t="s">
        <v>48</v>
      </c>
      <c r="C29" s="28" t="s">
        <v>48</v>
      </c>
      <c r="D29" s="28" t="s">
        <v>48</v>
      </c>
      <c r="E29" s="28" t="s">
        <v>48</v>
      </c>
      <c r="F29" s="28" t="s">
        <v>48</v>
      </c>
      <c r="G29" s="6"/>
    </row>
    <row r="30" spans="1:8">
      <c r="B30" s="6"/>
      <c r="C30" s="6"/>
      <c r="D30" s="6"/>
      <c r="E30" s="6"/>
      <c r="F30" s="6"/>
      <c r="G30" s="6"/>
    </row>
    <row r="31" spans="1:8">
      <c r="A31" s="16" t="s">
        <v>12</v>
      </c>
      <c r="B31" s="6"/>
      <c r="C31" s="6"/>
      <c r="D31" s="6"/>
      <c r="E31" s="6"/>
      <c r="F31" s="6"/>
      <c r="G31" s="6"/>
    </row>
    <row r="32" spans="1:8">
      <c r="A32" s="16" t="s">
        <v>67</v>
      </c>
      <c r="B32" s="6">
        <f>B16/B27</f>
        <v>491425536.32323235</v>
      </c>
      <c r="C32" s="6">
        <f t="shared" ref="C32:F32" si="2">C16/C27</f>
        <v>0</v>
      </c>
      <c r="D32" s="6">
        <f t="shared" si="2"/>
        <v>67669723.86868687</v>
      </c>
      <c r="E32" s="6">
        <f t="shared" si="2"/>
        <v>189006811.51515153</v>
      </c>
      <c r="F32" s="6">
        <f t="shared" si="2"/>
        <v>234749000.93939394</v>
      </c>
      <c r="G32" s="6"/>
    </row>
    <row r="33" spans="1:7">
      <c r="A33" s="16" t="s">
        <v>111</v>
      </c>
      <c r="B33" s="6">
        <f>B18/B28</f>
        <v>184436051.1111111</v>
      </c>
      <c r="C33" s="6">
        <f t="shared" ref="C33:F33" si="3">C18/C28</f>
        <v>0</v>
      </c>
      <c r="D33" s="6">
        <f t="shared" si="3"/>
        <v>67995326.343434349</v>
      </c>
      <c r="E33" s="6">
        <f t="shared" si="3"/>
        <v>42858775.545454547</v>
      </c>
      <c r="F33" s="6">
        <f t="shared" si="3"/>
        <v>73581949.222222209</v>
      </c>
      <c r="G33" s="6"/>
    </row>
    <row r="34" spans="1:7">
      <c r="A34" s="16" t="s">
        <v>68</v>
      </c>
      <c r="B34" s="6">
        <f>B32/B10</f>
        <v>1119420.3560893675</v>
      </c>
      <c r="C34" s="25">
        <f>C32/C10</f>
        <v>0</v>
      </c>
      <c r="D34" s="44">
        <f>D32/$C$10</f>
        <v>154145.15687627989</v>
      </c>
      <c r="E34" s="44">
        <f t="shared" ref="E34:F34" si="4">E32/$C$10</f>
        <v>430539.43397528824</v>
      </c>
      <c r="F34" s="44">
        <f t="shared" si="4"/>
        <v>534735.76523779938</v>
      </c>
      <c r="G34" s="39"/>
    </row>
    <row r="35" spans="1:7">
      <c r="A35" s="16" t="s">
        <v>112</v>
      </c>
      <c r="B35" s="6">
        <f>B33/B12</f>
        <v>425949.3097254298</v>
      </c>
      <c r="C35" s="25">
        <f>C33/C12</f>
        <v>0</v>
      </c>
      <c r="D35" s="44">
        <f>D33/$C$12</f>
        <v>157033.08624349735</v>
      </c>
      <c r="E35" s="44">
        <f t="shared" ref="E35:F35" si="5">E33/$C$12</f>
        <v>98981.00587864792</v>
      </c>
      <c r="F35" s="44">
        <f t="shared" si="5"/>
        <v>169935.21760328455</v>
      </c>
    </row>
    <row r="36" spans="1:7">
      <c r="B36" s="6"/>
      <c r="C36" s="6"/>
      <c r="D36" s="6"/>
      <c r="E36" s="6"/>
      <c r="F36" s="6"/>
      <c r="G36" s="6"/>
    </row>
    <row r="37" spans="1:7">
      <c r="A37" s="19" t="s">
        <v>13</v>
      </c>
      <c r="B37" s="6"/>
      <c r="C37" s="6"/>
      <c r="D37" s="6"/>
      <c r="E37" s="6"/>
      <c r="F37" s="6"/>
      <c r="G37" s="6"/>
    </row>
    <row r="38" spans="1:7">
      <c r="B38" s="6"/>
      <c r="C38" s="6"/>
      <c r="D38" s="6"/>
      <c r="E38" s="6"/>
      <c r="F38" s="6"/>
      <c r="G38" s="6"/>
    </row>
    <row r="39" spans="1:7">
      <c r="A39" s="16" t="s">
        <v>14</v>
      </c>
      <c r="B39" s="6"/>
      <c r="C39" s="6"/>
      <c r="D39" s="6"/>
      <c r="E39" s="6"/>
      <c r="F39" s="6"/>
      <c r="G39" s="6"/>
    </row>
    <row r="40" spans="1:7">
      <c r="A40" s="16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6"/>
    </row>
    <row r="41" spans="1:7">
      <c r="A41" s="16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6"/>
    </row>
    <row r="42" spans="1:7">
      <c r="B42" s="6"/>
      <c r="C42" s="6"/>
      <c r="D42" s="6"/>
      <c r="E42" s="6"/>
      <c r="F42" s="6"/>
      <c r="G42" s="6"/>
    </row>
    <row r="43" spans="1:7">
      <c r="A43" s="16" t="s">
        <v>17</v>
      </c>
      <c r="B43" s="6"/>
      <c r="C43" s="6"/>
      <c r="D43" s="6"/>
      <c r="E43" s="6"/>
      <c r="F43" s="6"/>
      <c r="G43" s="6"/>
    </row>
    <row r="44" spans="1:7">
      <c r="A44" s="16" t="s">
        <v>18</v>
      </c>
      <c r="B44" s="6">
        <f>B12/B11*100</f>
        <v>90.208333333333329</v>
      </c>
      <c r="C44" s="6">
        <f t="shared" ref="C44" si="6">C12/C11*100</f>
        <v>90.208333333333329</v>
      </c>
      <c r="D44" s="6"/>
      <c r="E44" s="6"/>
      <c r="F44" s="6"/>
      <c r="G44" s="39"/>
    </row>
    <row r="45" spans="1:7">
      <c r="A45" s="16" t="s">
        <v>19</v>
      </c>
      <c r="B45" s="6">
        <f>B18/B17*100</f>
        <v>86.078968163444884</v>
      </c>
      <c r="C45" s="6"/>
      <c r="D45" s="6">
        <f t="shared" ref="D45:F45" si="7">D18/D17*100</f>
        <v>123.62786607897154</v>
      </c>
      <c r="E45" s="6">
        <f t="shared" si="7"/>
        <v>553.11433159219848</v>
      </c>
      <c r="F45" s="6">
        <f t="shared" si="7"/>
        <v>48.56408648666666</v>
      </c>
      <c r="G45" s="6"/>
    </row>
    <row r="46" spans="1:7">
      <c r="A46" s="16" t="s">
        <v>20</v>
      </c>
      <c r="B46" s="6">
        <f>AVERAGE(B44:B45)</f>
        <v>88.143650748389106</v>
      </c>
      <c r="C46" s="6">
        <f t="shared" ref="C46:F46" si="8">AVERAGE(C44:C45)</f>
        <v>90.208333333333329</v>
      </c>
      <c r="D46" s="6">
        <f t="shared" si="8"/>
        <v>123.62786607897154</v>
      </c>
      <c r="E46" s="6">
        <f t="shared" si="8"/>
        <v>553.11433159219848</v>
      </c>
      <c r="F46" s="6">
        <f t="shared" si="8"/>
        <v>48.56408648666666</v>
      </c>
      <c r="G46" s="6"/>
    </row>
    <row r="47" spans="1:7">
      <c r="B47" s="6"/>
      <c r="C47" s="6"/>
      <c r="D47" s="6"/>
      <c r="E47" s="6"/>
      <c r="F47" s="6"/>
      <c r="G47" s="6"/>
    </row>
    <row r="48" spans="1:7">
      <c r="A48" s="16" t="s">
        <v>21</v>
      </c>
      <c r="B48" s="6"/>
      <c r="C48" s="6"/>
      <c r="D48" s="6"/>
      <c r="E48" s="6"/>
      <c r="F48" s="6"/>
      <c r="G48" s="6"/>
    </row>
    <row r="49" spans="1:7">
      <c r="A49" s="16" t="s">
        <v>22</v>
      </c>
      <c r="B49" s="6">
        <f>(B12/B13)*100</f>
        <v>90.208333333333329</v>
      </c>
      <c r="C49" s="6">
        <f t="shared" ref="C49" si="9">(C12/C13)*100</f>
        <v>90.208333333333329</v>
      </c>
      <c r="D49" s="6"/>
      <c r="E49" s="6"/>
      <c r="F49" s="6"/>
      <c r="G49" s="6"/>
    </row>
    <row r="50" spans="1:7">
      <c r="A50" s="16" t="s">
        <v>23</v>
      </c>
      <c r="B50" s="6">
        <f>B18/B19*100</f>
        <v>17.127532460744384</v>
      </c>
      <c r="C50" s="6"/>
      <c r="D50" s="6">
        <f t="shared" ref="D50:F50" si="10">D18/D19*100</f>
        <v>28.584022539278131</v>
      </c>
      <c r="E50" s="6">
        <f t="shared" si="10"/>
        <v>35.086494535898957</v>
      </c>
      <c r="F50" s="6">
        <f t="shared" si="10"/>
        <v>10.265209543431885</v>
      </c>
      <c r="G50" s="6"/>
    </row>
    <row r="51" spans="1:7">
      <c r="A51" s="16" t="s">
        <v>24</v>
      </c>
      <c r="B51" s="6">
        <f>AVERAGE(B49:B50)</f>
        <v>53.667932897038853</v>
      </c>
      <c r="C51" s="6">
        <f t="shared" ref="C51:F51" si="11">AVERAGE(C49:C50)</f>
        <v>90.208333333333329</v>
      </c>
      <c r="D51" s="6">
        <f t="shared" si="11"/>
        <v>28.584022539278131</v>
      </c>
      <c r="E51" s="6">
        <f t="shared" si="11"/>
        <v>35.086494535898957</v>
      </c>
      <c r="F51" s="6">
        <f t="shared" si="11"/>
        <v>10.265209543431885</v>
      </c>
      <c r="G51" s="6"/>
    </row>
    <row r="52" spans="1:7">
      <c r="B52" s="6"/>
      <c r="C52" s="6"/>
      <c r="D52" s="6"/>
      <c r="E52" s="6"/>
      <c r="F52" s="6"/>
      <c r="G52" s="6"/>
    </row>
    <row r="53" spans="1:7">
      <c r="A53" s="16" t="s">
        <v>36</v>
      </c>
      <c r="B53" s="6"/>
      <c r="C53" s="6"/>
      <c r="D53" s="6"/>
      <c r="E53" s="6"/>
      <c r="F53" s="6"/>
      <c r="G53" s="6"/>
    </row>
    <row r="54" spans="1:7">
      <c r="A54" s="16" t="s">
        <v>25</v>
      </c>
      <c r="B54" s="6">
        <f>B20/B18*100</f>
        <v>100</v>
      </c>
      <c r="C54" s="6" t="e">
        <f t="shared" ref="C54:F54" si="12">C20/C18*100</f>
        <v>#DIV/0!</v>
      </c>
      <c r="D54" s="6">
        <f t="shared" si="12"/>
        <v>100</v>
      </c>
      <c r="E54" s="6">
        <f t="shared" si="12"/>
        <v>100</v>
      </c>
      <c r="F54" s="6">
        <f t="shared" si="12"/>
        <v>100</v>
      </c>
      <c r="G54" s="6"/>
    </row>
    <row r="55" spans="1:7">
      <c r="B55" s="6"/>
      <c r="C55" s="6"/>
      <c r="D55" s="6"/>
      <c r="E55" s="6"/>
      <c r="F55" s="6"/>
      <c r="G55" s="6"/>
    </row>
    <row r="56" spans="1:7">
      <c r="A56" s="16" t="s">
        <v>26</v>
      </c>
      <c r="B56" s="6"/>
      <c r="C56" s="6"/>
      <c r="D56" s="6"/>
      <c r="E56" s="6"/>
      <c r="F56" s="6"/>
      <c r="G56" s="6"/>
    </row>
    <row r="57" spans="1:7">
      <c r="A57" s="16" t="s">
        <v>27</v>
      </c>
      <c r="B57" s="6">
        <f>((B12/B10)-1)*100</f>
        <v>-1.3667425968109326</v>
      </c>
      <c r="C57" s="6">
        <f t="shared" ref="C57:F57" si="13">((C12/C10)-1)*100</f>
        <v>-1.3667425968109326</v>
      </c>
      <c r="D57" s="6" t="e">
        <f t="shared" si="13"/>
        <v>#DIV/0!</v>
      </c>
      <c r="E57" s="6" t="e">
        <f t="shared" si="13"/>
        <v>#DIV/0!</v>
      </c>
      <c r="F57" s="6" t="e">
        <f t="shared" si="13"/>
        <v>#DIV/0!</v>
      </c>
      <c r="G57" s="6"/>
    </row>
    <row r="58" spans="1:7">
      <c r="A58" s="16" t="s">
        <v>28</v>
      </c>
      <c r="B58" s="6">
        <f>((B33/B32)-1)*100</f>
        <v>-62.469176410523495</v>
      </c>
      <c r="C58" s="6" t="e">
        <f t="shared" ref="C58:F58" si="14">((C33/C32)-1)*100</f>
        <v>#DIV/0!</v>
      </c>
      <c r="D58" s="6">
        <f t="shared" si="14"/>
        <v>0.48116418411772166</v>
      </c>
      <c r="E58" s="6">
        <f t="shared" si="14"/>
        <v>-77.324216412158876</v>
      </c>
      <c r="F58" s="6">
        <f t="shared" si="14"/>
        <v>-68.655053300431661</v>
      </c>
      <c r="G58" s="6"/>
    </row>
    <row r="59" spans="1:7">
      <c r="A59" s="16" t="s">
        <v>29</v>
      </c>
      <c r="B59" s="6">
        <f>((B35/B34)-1)*100</f>
        <v>-61.949118808821744</v>
      </c>
      <c r="C59" s="6" t="e">
        <f t="shared" ref="C59:F59" si="15">((C35/C34)-1)*100</f>
        <v>#DIV/0!</v>
      </c>
      <c r="D59" s="6">
        <f t="shared" si="15"/>
        <v>1.8735128795096534</v>
      </c>
      <c r="E59" s="6">
        <f t="shared" si="15"/>
        <v>-77.010002320872388</v>
      </c>
      <c r="F59" s="6">
        <f t="shared" si="15"/>
        <v>-68.220712237620091</v>
      </c>
      <c r="G59" s="6"/>
    </row>
    <row r="60" spans="1:7">
      <c r="B60" s="6"/>
      <c r="C60" s="6"/>
      <c r="D60" s="6"/>
      <c r="E60" s="6"/>
      <c r="F60" s="6"/>
      <c r="G60" s="6"/>
    </row>
    <row r="61" spans="1:7">
      <c r="A61" s="16" t="s">
        <v>30</v>
      </c>
      <c r="B61" s="6"/>
      <c r="C61" s="6"/>
      <c r="D61" s="6"/>
      <c r="E61" s="6"/>
      <c r="F61" s="6"/>
      <c r="G61" s="6"/>
    </row>
    <row r="62" spans="1:7">
      <c r="A62" s="16" t="s">
        <v>37</v>
      </c>
      <c r="B62" s="44">
        <f>B17/($B$11*3)</f>
        <v>147306.34886111112</v>
      </c>
      <c r="C62" s="44">
        <f>B17/(C11*3)</f>
        <v>147306.34886111112</v>
      </c>
      <c r="D62" s="44">
        <f>D17/($C$11*3)</f>
        <v>37812.5</v>
      </c>
      <c r="E62" s="44">
        <f t="shared" ref="E62:F62" si="16">E17/($C$11*3)</f>
        <v>5327.1821944444446</v>
      </c>
      <c r="F62" s="44">
        <f t="shared" si="16"/>
        <v>104166.66666666667</v>
      </c>
      <c r="G62" s="39"/>
    </row>
    <row r="63" spans="1:7">
      <c r="A63" s="16" t="s">
        <v>38</v>
      </c>
      <c r="B63" s="44">
        <f>B18/($B$12*3)</f>
        <v>140563.27220939184</v>
      </c>
      <c r="C63" s="44">
        <f>B18/(C12*3)</f>
        <v>140563.27220939184</v>
      </c>
      <c r="D63" s="44">
        <f>D18/($C$12*3)</f>
        <v>51820.918460354114</v>
      </c>
      <c r="E63" s="44">
        <f t="shared" ref="E63:F63" si="17">E18/($C$12*3)</f>
        <v>32663.73193995381</v>
      </c>
      <c r="F63" s="44">
        <f t="shared" si="17"/>
        <v>56078.621809083903</v>
      </c>
      <c r="G63" s="22"/>
    </row>
    <row r="64" spans="1:7">
      <c r="A64" s="16" t="s">
        <v>31</v>
      </c>
      <c r="B64" s="42">
        <f>(B63/B62)*B46</f>
        <v>84.10879822537153</v>
      </c>
      <c r="C64" s="42">
        <f>(C63/C62)*C46</f>
        <v>86.078968163444884</v>
      </c>
      <c r="D64" s="42"/>
      <c r="E64" s="42"/>
      <c r="F64" s="42"/>
      <c r="G64" s="6"/>
    </row>
    <row r="65" spans="1:8">
      <c r="A65" s="14" t="s">
        <v>39</v>
      </c>
      <c r="B65" s="44">
        <f>B17/($B$11)</f>
        <v>441919.04658333334</v>
      </c>
      <c r="C65" s="44">
        <f>B17/C11</f>
        <v>441919.04658333334</v>
      </c>
      <c r="D65" s="50">
        <f>D17/($C$11)</f>
        <v>113437.5</v>
      </c>
      <c r="E65" s="50">
        <f t="shared" ref="E65:F65" si="18">E17/($C$11)</f>
        <v>15981.546583333335</v>
      </c>
      <c r="F65" s="50">
        <f t="shared" si="18"/>
        <v>312500</v>
      </c>
      <c r="G65" s="6"/>
    </row>
    <row r="66" spans="1:8">
      <c r="A66" s="14" t="s">
        <v>40</v>
      </c>
      <c r="B66" s="44">
        <f>B18/($B$12)</f>
        <v>421689.8166281755</v>
      </c>
      <c r="C66" s="44">
        <f>B18/C12</f>
        <v>421689.8166281755</v>
      </c>
      <c r="D66" s="50">
        <f>D18/($C$12)</f>
        <v>155462.75538106236</v>
      </c>
      <c r="E66" s="50">
        <f t="shared" ref="E66:F66" si="19">E18/($C$12)</f>
        <v>97991.19581986143</v>
      </c>
      <c r="F66" s="50">
        <f t="shared" si="19"/>
        <v>168235.8654272517</v>
      </c>
      <c r="G66" s="6"/>
    </row>
    <row r="67" spans="1:8">
      <c r="B67" s="6"/>
      <c r="C67" s="6"/>
      <c r="D67" s="6"/>
      <c r="E67" s="6"/>
      <c r="F67" s="6"/>
      <c r="G67" s="6"/>
    </row>
    <row r="68" spans="1:8">
      <c r="A68" s="16" t="s">
        <v>32</v>
      </c>
      <c r="B68" s="6"/>
      <c r="C68" s="6"/>
      <c r="D68" s="6"/>
      <c r="E68" s="6"/>
      <c r="F68" s="6"/>
      <c r="G68" s="6"/>
    </row>
    <row r="69" spans="1:8">
      <c r="A69" s="16" t="s">
        <v>33</v>
      </c>
      <c r="B69" s="42">
        <f>(B24/B23)*100</f>
        <v>202.38763166823065</v>
      </c>
      <c r="C69" s="6"/>
      <c r="D69" s="6"/>
      <c r="E69" s="6"/>
      <c r="F69" s="6"/>
      <c r="G69" s="39"/>
      <c r="H69" s="22"/>
    </row>
    <row r="70" spans="1:8">
      <c r="A70" s="16" t="s">
        <v>34</v>
      </c>
      <c r="B70" s="42">
        <f>(B18/B24)*100</f>
        <v>42.531733512526166</v>
      </c>
      <c r="C70" s="6"/>
      <c r="D70" s="6"/>
      <c r="E70" s="6"/>
      <c r="F70" s="6"/>
      <c r="G70" s="39"/>
      <c r="H70" s="22"/>
    </row>
    <row r="71" spans="1:8" ht="15.75" thickBot="1">
      <c r="A71" s="23"/>
      <c r="B71" s="23"/>
      <c r="C71" s="23"/>
      <c r="D71" s="23"/>
      <c r="E71" s="23"/>
      <c r="F71" s="23"/>
    </row>
    <row r="72" spans="1:8" ht="15.75" thickTop="1"/>
    <row r="73" spans="1:8">
      <c r="A73" s="10" t="s">
        <v>35</v>
      </c>
    </row>
    <row r="74" spans="1:8">
      <c r="A74" s="10" t="s">
        <v>89</v>
      </c>
    </row>
    <row r="75" spans="1:8">
      <c r="A75" s="11" t="s">
        <v>90</v>
      </c>
      <c r="B75" s="24"/>
      <c r="C75" s="24"/>
      <c r="D75" s="24"/>
      <c r="E75" s="24"/>
    </row>
    <row r="76" spans="1:8">
      <c r="A76" s="34" t="s">
        <v>91</v>
      </c>
      <c r="B76" s="24"/>
      <c r="C76" s="24"/>
      <c r="D76" s="24"/>
      <c r="E76" s="24"/>
    </row>
    <row r="77" spans="1:8">
      <c r="A77" s="11" t="s">
        <v>49</v>
      </c>
    </row>
    <row r="78" spans="1:8">
      <c r="A78" s="33" t="s">
        <v>50</v>
      </c>
    </row>
    <row r="79" spans="1:8">
      <c r="A79" s="15" t="s">
        <v>45</v>
      </c>
    </row>
    <row r="80" spans="1:8">
      <c r="A80" s="15" t="s">
        <v>46</v>
      </c>
    </row>
    <row r="81" spans="1:1">
      <c r="A81" s="51"/>
    </row>
    <row r="82" spans="1:1">
      <c r="A82" s="25" t="s">
        <v>138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H82"/>
  <sheetViews>
    <sheetView topLeftCell="A60" zoomScaleNormal="100" workbookViewId="0">
      <selection activeCell="D64" sqref="D64"/>
    </sheetView>
  </sheetViews>
  <sheetFormatPr baseColWidth="10" defaultColWidth="11.42578125" defaultRowHeight="15"/>
  <cols>
    <col min="1" max="1" width="55.140625" style="16" customWidth="1"/>
    <col min="2" max="2" width="19.7109375" style="16" customWidth="1"/>
    <col min="3" max="3" width="13.85546875" style="16" customWidth="1"/>
    <col min="4" max="4" width="20.7109375" style="16" customWidth="1"/>
    <col min="5" max="5" width="16.85546875" style="16" customWidth="1"/>
    <col min="6" max="7" width="13.7109375" style="16" bestFit="1" customWidth="1"/>
    <col min="8" max="16384" width="11.42578125" style="16"/>
  </cols>
  <sheetData>
    <row r="2" spans="1:7" ht="15.75">
      <c r="A2" s="61" t="s">
        <v>115</v>
      </c>
      <c r="B2" s="61"/>
      <c r="C2" s="61"/>
      <c r="D2" s="61"/>
      <c r="E2" s="61"/>
      <c r="F2" s="61"/>
    </row>
    <row r="4" spans="1:7" ht="15" customHeight="1">
      <c r="A4" s="62" t="s">
        <v>0</v>
      </c>
      <c r="B4" s="64" t="s">
        <v>1</v>
      </c>
      <c r="C4" s="59" t="s">
        <v>51</v>
      </c>
      <c r="D4" s="66" t="s">
        <v>2</v>
      </c>
      <c r="E4" s="66"/>
      <c r="F4" s="66"/>
    </row>
    <row r="5" spans="1:7" ht="15.75" thickBot="1">
      <c r="A5" s="63"/>
      <c r="B5" s="65"/>
      <c r="C5" s="60"/>
      <c r="D5" s="17" t="s">
        <v>3</v>
      </c>
      <c r="E5" s="18" t="s">
        <v>4</v>
      </c>
      <c r="F5" s="18" t="s">
        <v>5</v>
      </c>
    </row>
    <row r="6" spans="1:7" ht="15.75" thickTop="1"/>
    <row r="7" spans="1:7">
      <c r="A7" s="19" t="s">
        <v>6</v>
      </c>
    </row>
    <row r="8" spans="1:7">
      <c r="B8" s="6"/>
      <c r="C8" s="6"/>
      <c r="D8" s="6"/>
      <c r="E8" s="6"/>
      <c r="F8" s="6"/>
      <c r="G8" s="6"/>
    </row>
    <row r="9" spans="1:7">
      <c r="A9" s="16" t="s">
        <v>7</v>
      </c>
      <c r="B9" s="6"/>
      <c r="C9" s="6"/>
      <c r="D9" s="6"/>
      <c r="E9" s="6"/>
      <c r="F9" s="6"/>
      <c r="G9" s="6"/>
    </row>
    <row r="10" spans="1:7">
      <c r="A10" s="20" t="s">
        <v>69</v>
      </c>
      <c r="B10" s="13">
        <f>'I Trimestre'!B10</f>
        <v>482</v>
      </c>
      <c r="C10" s="13">
        <f>('I Trimestre'!C10+'II Trimestre'!C10)/2</f>
        <v>473.66666666666663</v>
      </c>
      <c r="D10" s="6"/>
      <c r="E10" s="6"/>
      <c r="F10" s="6"/>
      <c r="G10" s="6"/>
    </row>
    <row r="11" spans="1:7">
      <c r="A11" s="20" t="s">
        <v>113</v>
      </c>
      <c r="B11" s="13">
        <f>'I Trimestre'!B11</f>
        <v>480</v>
      </c>
      <c r="C11" s="13">
        <f>('I Trimestre'!C11+'II Trimestre'!C11)/2</f>
        <v>480</v>
      </c>
      <c r="D11" s="6"/>
      <c r="E11" s="6"/>
      <c r="F11" s="6"/>
      <c r="G11" s="6"/>
    </row>
    <row r="12" spans="1:7">
      <c r="A12" s="20" t="s">
        <v>114</v>
      </c>
      <c r="B12" s="47">
        <f>('I Trimestre'!B12+'II Trimestre'!B12)/2</f>
        <v>399.66666666666663</v>
      </c>
      <c r="C12" s="47">
        <f>('I Trimestre'!C12+'II Trimestre'!C12)/2</f>
        <v>399.66666666666663</v>
      </c>
      <c r="D12" s="6"/>
      <c r="G12" s="22"/>
    </row>
    <row r="13" spans="1:7">
      <c r="A13" s="20" t="s">
        <v>84</v>
      </c>
      <c r="B13" s="13">
        <f>'I Trimestre'!B13</f>
        <v>480</v>
      </c>
      <c r="C13" s="13">
        <f>'II Trimestre'!C13</f>
        <v>480</v>
      </c>
      <c r="D13" s="6"/>
      <c r="E13" s="6"/>
      <c r="F13" s="6"/>
      <c r="G13" s="6"/>
    </row>
    <row r="14" spans="1:7">
      <c r="B14" s="6"/>
      <c r="C14" s="6"/>
      <c r="D14" s="6"/>
      <c r="E14" s="6"/>
      <c r="F14" s="6"/>
      <c r="G14" s="6"/>
    </row>
    <row r="15" spans="1:7">
      <c r="A15" s="21" t="s">
        <v>8</v>
      </c>
      <c r="B15" s="6"/>
      <c r="C15" s="6"/>
      <c r="D15" s="6"/>
      <c r="E15" s="6"/>
      <c r="F15" s="6"/>
      <c r="G15" s="6"/>
    </row>
    <row r="16" spans="1:7">
      <c r="A16" s="20" t="s">
        <v>69</v>
      </c>
      <c r="B16" s="42">
        <f>+'I Trimestre'!B16+'II Trimestre'!B16</f>
        <v>152530329.20999998</v>
      </c>
      <c r="C16" s="6"/>
      <c r="D16" s="6">
        <f>'I Trimestre'!D16+'II Trimestre'!D16</f>
        <v>140776885.00999999</v>
      </c>
      <c r="E16" s="6">
        <f>'I Trimestre'!E16+'II Trimestre'!E16</f>
        <v>11753444.200000001</v>
      </c>
      <c r="F16" s="6">
        <f>'I Trimestre'!F16+'II Trimestre'!F16</f>
        <v>0</v>
      </c>
      <c r="G16" s="39"/>
    </row>
    <row r="17" spans="1:8">
      <c r="A17" s="20" t="s">
        <v>113</v>
      </c>
      <c r="B17" s="6">
        <f>+'I Trimestre'!B17+'II Trimestre'!B17</f>
        <v>524987570.26999998</v>
      </c>
      <c r="C17" s="6"/>
      <c r="D17" s="6">
        <f>'I Trimestre'!D17+'II Trimestre'!D17</f>
        <v>156500000</v>
      </c>
      <c r="E17" s="6">
        <f>'I Trimestre'!E17+'II Trimestre'!E17</f>
        <v>61386628</v>
      </c>
      <c r="F17" s="6">
        <f>'I Trimestre'!F17+'II Trimestre'!F17</f>
        <v>307100942.26999998</v>
      </c>
      <c r="G17" s="6"/>
    </row>
    <row r="18" spans="1:8">
      <c r="A18" s="20" t="s">
        <v>114</v>
      </c>
      <c r="B18" s="6">
        <f>+'I Trimestre'!B18+'II Trimestre'!B18</f>
        <v>262048065.26000002</v>
      </c>
      <c r="C18" s="6"/>
      <c r="D18" s="6">
        <f>'I Trimestre'!D18+'II Trimestre'!D18</f>
        <v>114266210.77000001</v>
      </c>
      <c r="E18" s="6">
        <f>'I Trimestre'!E18+'II Trimestre'!E18</f>
        <v>9916826.5399999991</v>
      </c>
      <c r="F18" s="6">
        <f>'I Trimestre'!F18+'II Trimestre'!F18</f>
        <v>137865027.94999999</v>
      </c>
      <c r="G18" s="6"/>
    </row>
    <row r="19" spans="1:8">
      <c r="A19" s="20" t="s">
        <v>84</v>
      </c>
      <c r="B19" s="6">
        <f>SUM(D19:F19)</f>
        <v>1058400056.27</v>
      </c>
      <c r="C19" s="6"/>
      <c r="D19" s="6">
        <f>+'II Trimestre'!D19</f>
        <v>315500000</v>
      </c>
      <c r="E19" s="6">
        <f>+'II Trimestre'!E19</f>
        <v>113259114</v>
      </c>
      <c r="F19" s="6">
        <f>+'II Trimestre'!F19</f>
        <v>629640942.26999998</v>
      </c>
      <c r="G19" s="6"/>
    </row>
    <row r="20" spans="1:8">
      <c r="A20" s="20" t="s">
        <v>116</v>
      </c>
      <c r="B20" s="6">
        <f>D20+E20+F20</f>
        <v>262048065.25999999</v>
      </c>
      <c r="C20" s="6"/>
      <c r="D20" s="6">
        <f>D18</f>
        <v>114266210.77000001</v>
      </c>
      <c r="E20" s="6">
        <f t="shared" ref="E20:F20" si="0">E18</f>
        <v>9916826.5399999991</v>
      </c>
      <c r="F20" s="6">
        <f t="shared" si="0"/>
        <v>137865027.94999999</v>
      </c>
      <c r="G20" s="6"/>
    </row>
    <row r="21" spans="1:8">
      <c r="B21" s="6"/>
      <c r="C21" s="6"/>
      <c r="D21" s="6"/>
      <c r="E21" s="6"/>
      <c r="F21" s="6"/>
      <c r="G21" s="6"/>
    </row>
    <row r="22" spans="1:8">
      <c r="A22" s="20" t="s">
        <v>9</v>
      </c>
      <c r="B22" s="6"/>
      <c r="C22" s="6"/>
      <c r="D22" s="6"/>
      <c r="E22" s="6"/>
      <c r="F22" s="6"/>
      <c r="G22" s="6"/>
    </row>
    <row r="23" spans="1:8">
      <c r="A23" s="20" t="s">
        <v>113</v>
      </c>
      <c r="B23" s="6">
        <f>B17</f>
        <v>524987570.26999998</v>
      </c>
      <c r="C23" s="6"/>
      <c r="D23" s="43"/>
      <c r="E23" s="6"/>
      <c r="F23" s="6"/>
      <c r="G23" s="38"/>
      <c r="H23" s="22"/>
    </row>
    <row r="24" spans="1:8">
      <c r="A24" s="20" t="s">
        <v>114</v>
      </c>
      <c r="B24" s="6">
        <f>'I Trimestre'!B24+'II Trimestre'!B24</f>
        <v>154766404.19</v>
      </c>
      <c r="C24" s="6"/>
      <c r="D24" s="42"/>
      <c r="E24" s="6"/>
      <c r="F24" s="6"/>
      <c r="G24" s="6"/>
      <c r="H24" s="22"/>
    </row>
    <row r="25" spans="1:8">
      <c r="B25" s="6"/>
      <c r="C25" s="6"/>
      <c r="D25" s="6"/>
      <c r="E25" s="6"/>
      <c r="F25" s="6"/>
      <c r="G25" s="6"/>
    </row>
    <row r="26" spans="1:8">
      <c r="A26" s="16" t="s">
        <v>10</v>
      </c>
      <c r="B26" s="6"/>
      <c r="C26" s="6"/>
      <c r="D26" s="6"/>
      <c r="E26" s="6"/>
      <c r="F26" s="6"/>
      <c r="G26" s="6"/>
    </row>
    <row r="27" spans="1:8">
      <c r="A27" s="16" t="s">
        <v>70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6"/>
    </row>
    <row r="28" spans="1:8">
      <c r="A28" s="16" t="s">
        <v>117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  <c r="G28" s="6"/>
    </row>
    <row r="29" spans="1:8">
      <c r="A29" s="16" t="s">
        <v>11</v>
      </c>
      <c r="B29" s="28" t="s">
        <v>48</v>
      </c>
      <c r="C29" s="28" t="s">
        <v>48</v>
      </c>
      <c r="D29" s="28" t="s">
        <v>48</v>
      </c>
      <c r="E29" s="28" t="s">
        <v>48</v>
      </c>
      <c r="F29" s="28" t="s">
        <v>48</v>
      </c>
      <c r="G29" s="6"/>
    </row>
    <row r="30" spans="1:8">
      <c r="B30" s="6"/>
      <c r="C30" s="6"/>
      <c r="D30" s="6"/>
      <c r="E30" s="6"/>
      <c r="F30" s="6"/>
      <c r="G30" s="6"/>
    </row>
    <row r="31" spans="1:8">
      <c r="A31" s="16" t="s">
        <v>12</v>
      </c>
      <c r="B31" s="6"/>
      <c r="C31" s="6"/>
      <c r="D31" s="6"/>
      <c r="E31" s="6"/>
      <c r="F31" s="6"/>
      <c r="G31" s="6"/>
    </row>
    <row r="32" spans="1:8">
      <c r="A32" s="16" t="s">
        <v>71</v>
      </c>
      <c r="B32" s="6">
        <f>B16/B27</f>
        <v>152530329.20999998</v>
      </c>
      <c r="C32" s="6">
        <f>C16/C27</f>
        <v>0</v>
      </c>
      <c r="D32" s="6">
        <f t="shared" ref="D32:F32" si="1">D16/D27</f>
        <v>140776885.00999999</v>
      </c>
      <c r="E32" s="6">
        <f t="shared" si="1"/>
        <v>11753444.200000001</v>
      </c>
      <c r="F32" s="6">
        <f t="shared" si="1"/>
        <v>0</v>
      </c>
      <c r="G32" s="6"/>
    </row>
    <row r="33" spans="1:7">
      <c r="A33" s="16" t="s">
        <v>118</v>
      </c>
      <c r="B33" s="6">
        <f>B18/B28</f>
        <v>264695015.41414145</v>
      </c>
      <c r="C33" s="6">
        <f t="shared" ref="C33:F33" si="2">C18/C28</f>
        <v>0</v>
      </c>
      <c r="D33" s="6">
        <f t="shared" si="2"/>
        <v>115420414.91919193</v>
      </c>
      <c r="E33" s="6">
        <f t="shared" si="2"/>
        <v>10016996.505050505</v>
      </c>
      <c r="F33" s="6">
        <f t="shared" si="2"/>
        <v>139257603.98989898</v>
      </c>
      <c r="G33" s="6"/>
    </row>
    <row r="34" spans="1:7">
      <c r="A34" s="16" t="s">
        <v>72</v>
      </c>
      <c r="B34" s="6">
        <f>B32/B10</f>
        <v>316452.96516597504</v>
      </c>
      <c r="C34" s="25">
        <f>C32/C10</f>
        <v>0</v>
      </c>
      <c r="D34" s="44">
        <f>D32/$C$10</f>
        <v>297206.65378606616</v>
      </c>
      <c r="E34" s="44">
        <f t="shared" ref="E34:F34" si="3">E32/$C$10</f>
        <v>24813.745672061934</v>
      </c>
      <c r="F34" s="44">
        <f t="shared" si="3"/>
        <v>0</v>
      </c>
      <c r="G34" s="39"/>
    </row>
    <row r="35" spans="1:7">
      <c r="A35" s="16" t="s">
        <v>119</v>
      </c>
      <c r="B35" s="6">
        <f>B33/B12</f>
        <v>662289.44640735979</v>
      </c>
      <c r="C35" s="25">
        <f>C33/C12</f>
        <v>0</v>
      </c>
      <c r="D35" s="44">
        <f>D33/$C$12</f>
        <v>288791.69704551779</v>
      </c>
      <c r="E35" s="44">
        <f t="shared" ref="E35:F35" si="4">E33/$C$12</f>
        <v>25063.377410468322</v>
      </c>
      <c r="F35" s="44">
        <f t="shared" si="4"/>
        <v>348434.37195137364</v>
      </c>
    </row>
    <row r="36" spans="1:7">
      <c r="B36" s="6"/>
      <c r="C36" s="6"/>
      <c r="D36" s="6"/>
      <c r="E36" s="6"/>
      <c r="F36" s="6"/>
      <c r="G36" s="6"/>
    </row>
    <row r="37" spans="1:7">
      <c r="A37" s="19" t="s">
        <v>13</v>
      </c>
      <c r="B37" s="6"/>
      <c r="C37" s="6"/>
      <c r="D37" s="6"/>
      <c r="E37" s="6"/>
      <c r="F37" s="6"/>
      <c r="G37" s="6"/>
    </row>
    <row r="38" spans="1:7">
      <c r="B38" s="6"/>
      <c r="C38" s="6"/>
      <c r="D38" s="6"/>
      <c r="E38" s="6"/>
      <c r="F38" s="6"/>
      <c r="G38" s="6"/>
    </row>
    <row r="39" spans="1:7">
      <c r="A39" s="16" t="s">
        <v>14</v>
      </c>
      <c r="B39" s="6"/>
      <c r="C39" s="6"/>
      <c r="D39" s="6"/>
      <c r="E39" s="6"/>
      <c r="F39" s="6"/>
      <c r="G39" s="6"/>
    </row>
    <row r="40" spans="1:7">
      <c r="A40" s="16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6"/>
    </row>
    <row r="41" spans="1:7">
      <c r="A41" s="16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6"/>
    </row>
    <row r="42" spans="1:7">
      <c r="B42" s="6"/>
      <c r="C42" s="6"/>
      <c r="D42" s="6"/>
      <c r="E42" s="6"/>
      <c r="F42" s="6"/>
      <c r="G42" s="6"/>
    </row>
    <row r="43" spans="1:7">
      <c r="A43" s="16" t="s">
        <v>17</v>
      </c>
      <c r="B43" s="6"/>
      <c r="C43" s="6"/>
      <c r="D43" s="6"/>
      <c r="E43" s="6"/>
      <c r="F43" s="6"/>
      <c r="G43" s="6"/>
    </row>
    <row r="44" spans="1:7">
      <c r="A44" s="16" t="s">
        <v>18</v>
      </c>
      <c r="B44" s="6">
        <f>B12/B11*100</f>
        <v>83.263888888888886</v>
      </c>
      <c r="C44" s="6">
        <f>C12/C11*100</f>
        <v>83.263888888888886</v>
      </c>
      <c r="D44" s="6"/>
      <c r="E44" s="6"/>
      <c r="F44" s="6"/>
      <c r="G44" s="39"/>
    </row>
    <row r="45" spans="1:7">
      <c r="A45" s="16" t="s">
        <v>19</v>
      </c>
      <c r="B45" s="6">
        <f>B18/B17*100</f>
        <v>49.915098966101098</v>
      </c>
      <c r="C45" s="6"/>
      <c r="D45" s="6">
        <f>D18/D17*100</f>
        <v>73.013553207667741</v>
      </c>
      <c r="E45" s="6">
        <f t="shared" ref="E45" si="5">E18/E17*100</f>
        <v>16.154701541840673</v>
      </c>
      <c r="F45" s="6">
        <f>F18/F17*100</f>
        <v>44.892414504150388</v>
      </c>
      <c r="G45" s="6"/>
    </row>
    <row r="46" spans="1:7">
      <c r="A46" s="16" t="s">
        <v>20</v>
      </c>
      <c r="B46" s="6">
        <f>AVERAGE(B44:B45)</f>
        <v>66.589493927494999</v>
      </c>
      <c r="C46" s="6">
        <f>AVERAGE(C44:C45)</f>
        <v>83.263888888888886</v>
      </c>
      <c r="D46" s="6">
        <f t="shared" ref="D46:F46" si="6">AVERAGE(D44:D45)</f>
        <v>73.013553207667741</v>
      </c>
      <c r="E46" s="6">
        <f t="shared" si="6"/>
        <v>16.154701541840673</v>
      </c>
      <c r="F46" s="6">
        <f t="shared" si="6"/>
        <v>44.892414504150388</v>
      </c>
      <c r="G46" s="6"/>
    </row>
    <row r="47" spans="1:7">
      <c r="B47" s="6"/>
      <c r="C47" s="6"/>
      <c r="D47" s="6"/>
      <c r="E47" s="6"/>
      <c r="F47" s="6"/>
      <c r="G47" s="6"/>
    </row>
    <row r="48" spans="1:7">
      <c r="A48" s="16" t="s">
        <v>21</v>
      </c>
      <c r="B48" s="6"/>
      <c r="C48" s="6"/>
      <c r="D48" s="6"/>
      <c r="E48" s="6"/>
      <c r="F48" s="6"/>
      <c r="G48" s="6"/>
    </row>
    <row r="49" spans="1:7">
      <c r="A49" s="16" t="s">
        <v>22</v>
      </c>
      <c r="B49" s="6">
        <f>(B12/B13)*100</f>
        <v>83.263888888888886</v>
      </c>
      <c r="C49" s="6">
        <f t="shared" ref="C49" si="7">(C12/C13)*100</f>
        <v>83.263888888888886</v>
      </c>
      <c r="D49" s="6"/>
      <c r="E49" s="6"/>
      <c r="F49" s="6"/>
      <c r="G49" s="6"/>
    </row>
    <row r="50" spans="1:7">
      <c r="A50" s="16" t="s">
        <v>23</v>
      </c>
      <c r="B50" s="6">
        <f>B18/B19*100</f>
        <v>24.758886179910693</v>
      </c>
      <c r="C50" s="6"/>
      <c r="D50" s="6">
        <f t="shared" ref="D50:F50" si="8">D18/D19*100</f>
        <v>36.217499451664033</v>
      </c>
      <c r="E50" s="6">
        <f t="shared" si="8"/>
        <v>8.7558750812760202</v>
      </c>
      <c r="F50" s="6">
        <f t="shared" si="8"/>
        <v>21.895816916378553</v>
      </c>
      <c r="G50" s="6"/>
    </row>
    <row r="51" spans="1:7">
      <c r="A51" s="16" t="s">
        <v>24</v>
      </c>
      <c r="B51" s="6">
        <f>AVERAGE(B49:B50)</f>
        <v>54.011387534399788</v>
      </c>
      <c r="C51" s="6">
        <f t="shared" ref="C51:F51" si="9">AVERAGE(C49:C50)</f>
        <v>83.263888888888886</v>
      </c>
      <c r="D51" s="6">
        <f t="shared" si="9"/>
        <v>36.217499451664033</v>
      </c>
      <c r="E51" s="6">
        <f t="shared" si="9"/>
        <v>8.7558750812760202</v>
      </c>
      <c r="F51" s="6">
        <f t="shared" si="9"/>
        <v>21.895816916378553</v>
      </c>
      <c r="G51" s="6"/>
    </row>
    <row r="52" spans="1:7">
      <c r="B52" s="6"/>
      <c r="C52" s="6"/>
      <c r="D52" s="6"/>
      <c r="E52" s="6"/>
      <c r="F52" s="6"/>
      <c r="G52" s="6"/>
    </row>
    <row r="53" spans="1:7">
      <c r="A53" s="16" t="s">
        <v>36</v>
      </c>
      <c r="B53" s="6"/>
      <c r="C53" s="6"/>
      <c r="D53" s="6"/>
      <c r="E53" s="6"/>
      <c r="F53" s="6"/>
      <c r="G53" s="6"/>
    </row>
    <row r="54" spans="1:7">
      <c r="A54" s="16" t="s">
        <v>25</v>
      </c>
      <c r="B54" s="6">
        <f>B20/B18*100</f>
        <v>99.999999999999986</v>
      </c>
      <c r="C54" s="6" t="e">
        <f t="shared" ref="C54:F54" si="10">C20/C18*100</f>
        <v>#DIV/0!</v>
      </c>
      <c r="D54" s="6">
        <f t="shared" si="10"/>
        <v>100</v>
      </c>
      <c r="E54" s="6">
        <f t="shared" si="10"/>
        <v>100</v>
      </c>
      <c r="F54" s="6">
        <f t="shared" si="10"/>
        <v>100</v>
      </c>
      <c r="G54" s="6"/>
    </row>
    <row r="55" spans="1:7">
      <c r="B55" s="6"/>
      <c r="C55" s="6"/>
      <c r="D55" s="6"/>
      <c r="E55" s="6"/>
      <c r="F55" s="6"/>
      <c r="G55" s="6"/>
    </row>
    <row r="56" spans="1:7">
      <c r="A56" s="16" t="s">
        <v>26</v>
      </c>
      <c r="B56" s="6"/>
      <c r="C56" s="6"/>
      <c r="D56" s="6"/>
      <c r="E56" s="6"/>
      <c r="F56" s="6"/>
      <c r="G56" s="6"/>
    </row>
    <row r="57" spans="1:7">
      <c r="A57" s="16" t="s">
        <v>27</v>
      </c>
      <c r="B57" s="6">
        <f>((B12/B10)-1)*100</f>
        <v>-17.081604426002773</v>
      </c>
      <c r="C57" s="6">
        <f t="shared" ref="C57:F57" si="11">((C12/C10)-1)*100</f>
        <v>-15.622800844475726</v>
      </c>
      <c r="D57" s="6" t="e">
        <f t="shared" si="11"/>
        <v>#DIV/0!</v>
      </c>
      <c r="E57" s="6" t="e">
        <f t="shared" si="11"/>
        <v>#DIV/0!</v>
      </c>
      <c r="F57" s="6" t="e">
        <f t="shared" si="11"/>
        <v>#DIV/0!</v>
      </c>
      <c r="G57" s="6"/>
    </row>
    <row r="58" spans="1:7">
      <c r="A58" s="16" t="s">
        <v>28</v>
      </c>
      <c r="B58" s="6">
        <f>((B33/B32)-1)*100</f>
        <v>73.535989062028378</v>
      </c>
      <c r="C58" s="6" t="e">
        <f t="shared" ref="C58:F58" si="12">((C33/C32)-1)*100</f>
        <v>#DIV/0!</v>
      </c>
      <c r="D58" s="6">
        <f t="shared" si="12"/>
        <v>-18.011813579343571</v>
      </c>
      <c r="E58" s="6">
        <f t="shared" si="12"/>
        <v>-14.773947665055465</v>
      </c>
      <c r="F58" s="6" t="e">
        <f t="shared" si="12"/>
        <v>#DIV/0!</v>
      </c>
      <c r="G58" s="6"/>
    </row>
    <row r="59" spans="1:7">
      <c r="A59" s="16" t="s">
        <v>29</v>
      </c>
      <c r="B59" s="6">
        <f>((B35/B34)-1)*100</f>
        <v>109.28527121242126</v>
      </c>
      <c r="C59" s="6" t="e">
        <f t="shared" ref="C59:F59" si="13">((C35/C34)-1)*100</f>
        <v>#DIV/0!</v>
      </c>
      <c r="D59" s="6">
        <f t="shared" si="13"/>
        <v>-2.8313487041261132</v>
      </c>
      <c r="E59" s="6">
        <f t="shared" si="13"/>
        <v>1.006021991623185</v>
      </c>
      <c r="F59" s="6" t="e">
        <f t="shared" si="13"/>
        <v>#DIV/0!</v>
      </c>
      <c r="G59" s="6"/>
    </row>
    <row r="60" spans="1:7">
      <c r="B60" s="6"/>
      <c r="C60" s="6"/>
      <c r="D60" s="6"/>
      <c r="E60" s="6"/>
      <c r="F60" s="6"/>
      <c r="G60" s="6"/>
    </row>
    <row r="61" spans="1:7">
      <c r="A61" s="16" t="s">
        <v>30</v>
      </c>
      <c r="B61" s="6"/>
      <c r="C61" s="6"/>
      <c r="D61" s="6"/>
      <c r="E61" s="6"/>
      <c r="F61" s="6"/>
      <c r="G61" s="6"/>
    </row>
    <row r="62" spans="1:7">
      <c r="A62" s="16" t="s">
        <v>37</v>
      </c>
      <c r="B62" s="44">
        <f>B17/($B$11*5)</f>
        <v>218744.82094583331</v>
      </c>
      <c r="C62" s="44">
        <f>B17/(C11*5)</f>
        <v>218744.82094583331</v>
      </c>
      <c r="D62" s="44">
        <f>D17/($C$11*5)</f>
        <v>65208.333333333336</v>
      </c>
      <c r="E62" s="44">
        <f t="shared" ref="E62:F62" si="14">E17/($C$11*5)</f>
        <v>25577.761666666665</v>
      </c>
      <c r="F62" s="44">
        <f t="shared" si="14"/>
        <v>127958.72594583333</v>
      </c>
      <c r="G62" s="39"/>
    </row>
    <row r="63" spans="1:7">
      <c r="A63" s="16" t="s">
        <v>38</v>
      </c>
      <c r="B63" s="44">
        <f>B18/($B$12*5)</f>
        <v>131133.31038865724</v>
      </c>
      <c r="C63" s="44">
        <f>B18/(C12*5)</f>
        <v>131133.31038865724</v>
      </c>
      <c r="D63" s="44">
        <f>D18/($C$12*5)</f>
        <v>57180.756015012521</v>
      </c>
      <c r="E63" s="44">
        <f t="shared" ref="E63:F63" si="15">E18/($C$12*5)</f>
        <v>4962.5487272727278</v>
      </c>
      <c r="F63" s="44">
        <f t="shared" si="15"/>
        <v>68990.005646371981</v>
      </c>
      <c r="G63" s="22"/>
    </row>
    <row r="64" spans="1:7">
      <c r="A64" s="16" t="s">
        <v>31</v>
      </c>
      <c r="B64" s="42">
        <f>(B63/B62)*B46</f>
        <v>39.919120087328125</v>
      </c>
      <c r="C64" s="42">
        <f>(C63/C62)*C46</f>
        <v>49.915098966101098</v>
      </c>
      <c r="D64" s="42"/>
      <c r="E64" s="42"/>
      <c r="F64" s="42"/>
      <c r="G64" s="6"/>
    </row>
    <row r="65" spans="1:8">
      <c r="A65" s="14" t="s">
        <v>41</v>
      </c>
      <c r="B65" s="44">
        <f>B17/($B$11)</f>
        <v>1093724.1047291667</v>
      </c>
      <c r="C65" s="44">
        <f>B17/C11</f>
        <v>1093724.1047291667</v>
      </c>
      <c r="D65" s="50">
        <f>D17/($C$11)</f>
        <v>326041.66666666669</v>
      </c>
      <c r="E65" s="50">
        <f t="shared" ref="E65:F65" si="16">E17/($C$11)</f>
        <v>127888.80833333333</v>
      </c>
      <c r="F65" s="50">
        <f t="shared" si="16"/>
        <v>639793.62972916663</v>
      </c>
      <c r="G65" s="6"/>
    </row>
    <row r="66" spans="1:8">
      <c r="A66" s="14" t="s">
        <v>42</v>
      </c>
      <c r="B66" s="44">
        <f>B18/($B$12)</f>
        <v>655666.55194328621</v>
      </c>
      <c r="C66" s="44">
        <f>B18/C12</f>
        <v>655666.55194328621</v>
      </c>
      <c r="D66" s="50">
        <f>D18/($C$12)</f>
        <v>285903.78007506259</v>
      </c>
      <c r="E66" s="50">
        <f t="shared" ref="E66:F66" si="17">E18/($C$12)</f>
        <v>24812.743636363637</v>
      </c>
      <c r="F66" s="50">
        <f t="shared" si="17"/>
        <v>344950.02823185991</v>
      </c>
      <c r="G66" s="6"/>
    </row>
    <row r="67" spans="1:8">
      <c r="B67" s="6"/>
      <c r="C67" s="6"/>
      <c r="D67" s="6"/>
      <c r="E67" s="6"/>
      <c r="F67" s="6"/>
      <c r="G67" s="6"/>
    </row>
    <row r="68" spans="1:8">
      <c r="A68" s="16" t="s">
        <v>32</v>
      </c>
      <c r="B68" s="6"/>
      <c r="C68" s="6"/>
      <c r="D68" s="6"/>
      <c r="E68" s="6"/>
      <c r="F68" s="6"/>
      <c r="G68" s="6"/>
    </row>
    <row r="69" spans="1:8">
      <c r="A69" s="16" t="s">
        <v>33</v>
      </c>
      <c r="B69" s="42">
        <f>((B24+D24)/B23)*100</f>
        <v>29.480013043052423</v>
      </c>
      <c r="C69" s="6"/>
      <c r="D69" s="6"/>
      <c r="E69" s="6"/>
      <c r="F69" s="6"/>
      <c r="G69" s="39"/>
      <c r="H69" s="22"/>
    </row>
    <row r="70" spans="1:8">
      <c r="A70" s="16" t="s">
        <v>34</v>
      </c>
      <c r="B70" s="42">
        <f>(B18/(B24+D24))*100</f>
        <v>169.31844261128853</v>
      </c>
      <c r="C70" s="6"/>
      <c r="D70" s="6"/>
      <c r="E70" s="6"/>
      <c r="F70" s="6"/>
      <c r="G70" s="6"/>
      <c r="H70" s="22"/>
    </row>
    <row r="71" spans="1:8" ht="15.75" thickBot="1">
      <c r="A71" s="23"/>
      <c r="B71" s="23"/>
      <c r="C71" s="23"/>
      <c r="D71" s="23"/>
      <c r="E71" s="23"/>
      <c r="F71" s="23"/>
    </row>
    <row r="72" spans="1:8" ht="15.75" thickTop="1"/>
    <row r="73" spans="1:8">
      <c r="A73" s="10" t="s">
        <v>35</v>
      </c>
    </row>
    <row r="74" spans="1:8">
      <c r="A74" s="10" t="s">
        <v>89</v>
      </c>
    </row>
    <row r="75" spans="1:8">
      <c r="A75" s="11" t="s">
        <v>90</v>
      </c>
      <c r="B75" s="24"/>
      <c r="C75" s="24"/>
      <c r="D75" s="24"/>
      <c r="E75" s="24"/>
    </row>
    <row r="76" spans="1:8">
      <c r="A76" s="34" t="s">
        <v>91</v>
      </c>
      <c r="B76" s="24"/>
      <c r="C76" s="24"/>
      <c r="D76" s="24"/>
      <c r="E76" s="24"/>
    </row>
    <row r="77" spans="1:8">
      <c r="A77" s="11" t="s">
        <v>49</v>
      </c>
    </row>
    <row r="78" spans="1:8">
      <c r="A78" s="33" t="s">
        <v>50</v>
      </c>
    </row>
    <row r="79" spans="1:8">
      <c r="A79" s="15" t="s">
        <v>45</v>
      </c>
    </row>
    <row r="80" spans="1:8">
      <c r="A80" s="15" t="s">
        <v>46</v>
      </c>
    </row>
    <row r="81" spans="1:1">
      <c r="A81" s="51"/>
    </row>
    <row r="82" spans="1:1">
      <c r="A82" s="52" t="s">
        <v>136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H82"/>
  <sheetViews>
    <sheetView topLeftCell="A60" zoomScale="90" zoomScaleNormal="90" workbookViewId="0">
      <selection activeCell="C74" sqref="C74"/>
    </sheetView>
  </sheetViews>
  <sheetFormatPr baseColWidth="10" defaultColWidth="11.42578125" defaultRowHeight="15"/>
  <cols>
    <col min="1" max="1" width="55.140625" style="16" customWidth="1"/>
    <col min="2" max="2" width="23.42578125" style="16" customWidth="1"/>
    <col min="3" max="3" width="13.85546875" style="16" customWidth="1"/>
    <col min="4" max="4" width="20.7109375" style="16" customWidth="1"/>
    <col min="5" max="5" width="16.28515625" style="16" customWidth="1"/>
    <col min="6" max="6" width="19.7109375" style="16" customWidth="1"/>
    <col min="7" max="7" width="13.7109375" style="16" bestFit="1" customWidth="1"/>
    <col min="8" max="16384" width="11.42578125" style="16"/>
  </cols>
  <sheetData>
    <row r="2" spans="1:7" ht="15.75">
      <c r="A2" s="61" t="s">
        <v>120</v>
      </c>
      <c r="B2" s="61"/>
      <c r="C2" s="61"/>
      <c r="D2" s="61"/>
      <c r="E2" s="61"/>
      <c r="F2" s="61"/>
    </row>
    <row r="4" spans="1:7" ht="15" customHeight="1">
      <c r="A4" s="62" t="s">
        <v>0</v>
      </c>
      <c r="B4" s="64" t="s">
        <v>1</v>
      </c>
      <c r="C4" s="59" t="s">
        <v>51</v>
      </c>
      <c r="D4" s="66" t="s">
        <v>2</v>
      </c>
      <c r="E4" s="66"/>
      <c r="F4" s="66"/>
    </row>
    <row r="5" spans="1:7" ht="15.75" thickBot="1">
      <c r="A5" s="63"/>
      <c r="B5" s="65"/>
      <c r="C5" s="60"/>
      <c r="D5" s="17" t="s">
        <v>3</v>
      </c>
      <c r="E5" s="18" t="s">
        <v>4</v>
      </c>
      <c r="F5" s="18" t="s">
        <v>5</v>
      </c>
    </row>
    <row r="6" spans="1:7" ht="15.75" thickTop="1"/>
    <row r="7" spans="1:7">
      <c r="A7" s="19" t="s">
        <v>6</v>
      </c>
    </row>
    <row r="8" spans="1:7">
      <c r="B8" s="6"/>
      <c r="C8" s="6"/>
      <c r="D8" s="6"/>
      <c r="E8" s="6"/>
      <c r="F8" s="6"/>
      <c r="G8" s="6"/>
    </row>
    <row r="9" spans="1:7">
      <c r="A9" s="16" t="s">
        <v>7</v>
      </c>
      <c r="B9" s="6"/>
      <c r="C9" s="6"/>
      <c r="D9" s="6"/>
      <c r="E9" s="6"/>
      <c r="F9" s="6"/>
      <c r="G9" s="6"/>
    </row>
    <row r="10" spans="1:7">
      <c r="A10" s="20" t="s">
        <v>73</v>
      </c>
      <c r="B10" s="13">
        <f>'I Trimestre'!B10</f>
        <v>482</v>
      </c>
      <c r="C10" s="13">
        <f>('I Trimestre'!C10+'II Trimestre'!C10+'III Trimestre'!C10)/3</f>
        <v>464.4444444444444</v>
      </c>
      <c r="D10" s="6"/>
      <c r="E10" s="6"/>
      <c r="F10" s="6"/>
      <c r="G10" s="6"/>
    </row>
    <row r="11" spans="1:7">
      <c r="A11" s="20" t="s">
        <v>121</v>
      </c>
      <c r="B11" s="13">
        <f>'I Trimestre'!B11</f>
        <v>480</v>
      </c>
      <c r="C11" s="13">
        <f>('I Trimestre'!C11+'II Trimestre'!C11+'III Trimestre'!C11)/3</f>
        <v>480</v>
      </c>
      <c r="D11" s="6"/>
      <c r="E11" s="6"/>
      <c r="F11" s="6"/>
      <c r="G11" s="6"/>
    </row>
    <row r="12" spans="1:7">
      <c r="A12" s="20" t="s">
        <v>122</v>
      </c>
      <c r="B12" s="47">
        <f>('I Trimestre'!B12+'II Trimestre'!B12+'III Trimestre'!B12)/3</f>
        <v>417.77777777777777</v>
      </c>
      <c r="C12" s="47">
        <f>('I Trimestre'!C12+'II Trimestre'!C12+'III Trimestre'!C12)/3</f>
        <v>417.77777777777777</v>
      </c>
      <c r="D12" s="6"/>
      <c r="G12" s="22"/>
    </row>
    <row r="13" spans="1:7">
      <c r="A13" s="20" t="s">
        <v>84</v>
      </c>
      <c r="B13" s="13">
        <f>'I Trimestre'!B13</f>
        <v>480</v>
      </c>
      <c r="C13" s="13">
        <f>+'III Trimestre'!C13</f>
        <v>480</v>
      </c>
      <c r="D13" s="6"/>
      <c r="E13" s="6"/>
      <c r="F13" s="6"/>
      <c r="G13" s="6"/>
    </row>
    <row r="14" spans="1:7">
      <c r="B14" s="6"/>
      <c r="C14" s="6"/>
      <c r="D14" s="6"/>
      <c r="E14" s="6"/>
      <c r="F14" s="6"/>
      <c r="G14" s="6"/>
    </row>
    <row r="15" spans="1:7">
      <c r="A15" s="21" t="s">
        <v>8</v>
      </c>
      <c r="B15" s="6"/>
      <c r="C15" s="6"/>
      <c r="D15" s="6"/>
      <c r="E15" s="6"/>
      <c r="F15" s="6"/>
      <c r="G15" s="6"/>
    </row>
    <row r="16" spans="1:7">
      <c r="A16" s="20" t="s">
        <v>73</v>
      </c>
      <c r="B16" s="42">
        <f>+'I Trimestre'!B16+'II Trimestre'!B16+'III Trimestre'!B16</f>
        <v>235210935.01999998</v>
      </c>
      <c r="C16" s="42"/>
      <c r="D16" s="42">
        <f>'I Trimestre'!D16+'II Trimestre'!D16+'III Trimestre'!D16</f>
        <v>222184630.68000001</v>
      </c>
      <c r="E16" s="42">
        <f>'I Trimestre'!E16+'II Trimestre'!E16+'III Trimestre'!E16</f>
        <v>13026304.340000002</v>
      </c>
      <c r="F16" s="42">
        <f>'I Trimestre'!F16+'II Trimestre'!F16+'III Trimestre'!F16</f>
        <v>0</v>
      </c>
      <c r="G16" s="39"/>
    </row>
    <row r="17" spans="1:8">
      <c r="A17" s="20" t="s">
        <v>121</v>
      </c>
      <c r="B17" s="6">
        <f>+'I Trimestre'!B17+'II Trimestre'!B17+'III Trimestre'!B17</f>
        <v>879950056.26999998</v>
      </c>
      <c r="C17" s="6"/>
      <c r="D17" s="6">
        <f>'I Trimestre'!D17+'II Trimestre'!D17+'III Trimestre'!D17</f>
        <v>207050000</v>
      </c>
      <c r="E17" s="6">
        <f>'I Trimestre'!E17+'II Trimestre'!E17+'III Trimestre'!E17</f>
        <v>113259114</v>
      </c>
      <c r="F17" s="6">
        <f>'I Trimestre'!F17+'II Trimestre'!F17+'III Trimestre'!F17</f>
        <v>559640942.26999998</v>
      </c>
      <c r="G17" s="6"/>
    </row>
    <row r="18" spans="1:8">
      <c r="A18" s="20" t="s">
        <v>122</v>
      </c>
      <c r="B18" s="6">
        <f>+'I Trimestre'!B18+'II Trimestre'!B18+'III Trimestre'!B18</f>
        <v>580737605.88999999</v>
      </c>
      <c r="C18" s="6"/>
      <c r="D18" s="6">
        <f>'I Trimestre'!D18+'II Trimestre'!D18+'III Trimestre'!D18</f>
        <v>168881345.42000002</v>
      </c>
      <c r="E18" s="6">
        <f>'I Trimestre'!E18+'II Trimestre'!E18+'III Trimestre'!E18</f>
        <v>70964720.700000003</v>
      </c>
      <c r="F18" s="6">
        <f>'I Trimestre'!F18+'II Trimestre'!F18+'III Trimestre'!F18</f>
        <v>340891539.76999998</v>
      </c>
      <c r="G18" s="6"/>
    </row>
    <row r="19" spans="1:8">
      <c r="A19" s="20" t="s">
        <v>84</v>
      </c>
      <c r="B19" s="6">
        <f>+SUM(D19:F19)</f>
        <v>1066071198.63</v>
      </c>
      <c r="C19" s="6"/>
      <c r="D19" s="6">
        <f>+'III Trimestre'!D19</f>
        <v>235500000</v>
      </c>
      <c r="E19" s="6">
        <f>+'III Trimestre'!E19</f>
        <v>120930256.36</v>
      </c>
      <c r="F19" s="6">
        <f>+'III Trimestre'!F19</f>
        <v>709640942.26999998</v>
      </c>
      <c r="G19" s="6"/>
    </row>
    <row r="20" spans="1:8">
      <c r="A20" s="20" t="s">
        <v>123</v>
      </c>
      <c r="B20" s="6">
        <f>D20+E20+F20</f>
        <v>580737605.88999999</v>
      </c>
      <c r="C20" s="6"/>
      <c r="D20" s="6">
        <f>D18</f>
        <v>168881345.42000002</v>
      </c>
      <c r="E20" s="6">
        <f t="shared" ref="E20:F20" si="0">E18</f>
        <v>70964720.700000003</v>
      </c>
      <c r="F20" s="6">
        <f t="shared" si="0"/>
        <v>340891539.76999998</v>
      </c>
      <c r="G20" s="6"/>
    </row>
    <row r="21" spans="1:8">
      <c r="B21" s="6"/>
      <c r="C21" s="6"/>
      <c r="D21" s="6"/>
      <c r="E21" s="6"/>
      <c r="F21" s="6"/>
      <c r="G21" s="6"/>
    </row>
    <row r="22" spans="1:8">
      <c r="A22" s="20" t="s">
        <v>9</v>
      </c>
      <c r="B22" s="6"/>
      <c r="C22" s="6"/>
      <c r="D22" s="6"/>
      <c r="E22" s="6"/>
      <c r="F22" s="6"/>
      <c r="G22" s="6"/>
    </row>
    <row r="23" spans="1:8">
      <c r="A23" s="20" t="s">
        <v>121</v>
      </c>
      <c r="B23" s="6">
        <f>B17</f>
        <v>879950056.26999998</v>
      </c>
      <c r="C23" s="6"/>
      <c r="D23" s="43"/>
      <c r="E23" s="6"/>
      <c r="F23" s="6"/>
      <c r="G23" s="38"/>
      <c r="H23" s="22"/>
    </row>
    <row r="24" spans="1:8">
      <c r="A24" s="20" t="s">
        <v>122</v>
      </c>
      <c r="B24" s="6">
        <f>'I Trimestre'!B24+'II Trimestre'!B24+'III Trimestre'!B24</f>
        <v>327390700.01999998</v>
      </c>
      <c r="C24" s="6"/>
      <c r="D24" s="42"/>
      <c r="E24" s="6"/>
      <c r="F24" s="6"/>
      <c r="G24" s="6"/>
      <c r="H24" s="22"/>
    </row>
    <row r="25" spans="1:8">
      <c r="B25" s="6"/>
      <c r="C25" s="6"/>
      <c r="D25" s="6"/>
      <c r="E25" s="6"/>
      <c r="F25" s="6"/>
      <c r="G25" s="6"/>
    </row>
    <row r="26" spans="1:8">
      <c r="A26" s="16" t="s">
        <v>10</v>
      </c>
      <c r="B26" s="6"/>
      <c r="C26" s="6"/>
      <c r="D26" s="6"/>
      <c r="E26" s="6"/>
      <c r="F26" s="6"/>
      <c r="G26" s="6"/>
    </row>
    <row r="27" spans="1:8">
      <c r="A27" s="16" t="s">
        <v>74</v>
      </c>
      <c r="B27" s="6">
        <v>0.99</v>
      </c>
      <c r="C27" s="6">
        <v>0.99</v>
      </c>
      <c r="D27" s="6">
        <v>0.99</v>
      </c>
      <c r="E27" s="6">
        <v>0.99</v>
      </c>
      <c r="F27" s="6">
        <v>0.99</v>
      </c>
      <c r="G27" s="6"/>
    </row>
    <row r="28" spans="1:8">
      <c r="A28" s="16" t="s">
        <v>124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  <c r="G28" s="6"/>
    </row>
    <row r="29" spans="1:8">
      <c r="A29" s="16" t="s">
        <v>11</v>
      </c>
      <c r="B29" s="28" t="s">
        <v>48</v>
      </c>
      <c r="C29" s="28" t="s">
        <v>48</v>
      </c>
      <c r="D29" s="28" t="s">
        <v>48</v>
      </c>
      <c r="E29" s="28" t="s">
        <v>48</v>
      </c>
      <c r="F29" s="28" t="s">
        <v>48</v>
      </c>
      <c r="G29" s="6"/>
    </row>
    <row r="30" spans="1:8">
      <c r="B30" s="6"/>
      <c r="C30" s="6"/>
      <c r="D30" s="6"/>
      <c r="E30" s="6"/>
      <c r="F30" s="6"/>
      <c r="G30" s="6"/>
    </row>
    <row r="31" spans="1:8">
      <c r="A31" s="16" t="s">
        <v>12</v>
      </c>
      <c r="B31" s="6"/>
      <c r="C31" s="6"/>
      <c r="D31" s="6"/>
      <c r="E31" s="6"/>
      <c r="F31" s="6"/>
      <c r="G31" s="6"/>
    </row>
    <row r="32" spans="1:8">
      <c r="A32" s="16" t="s">
        <v>75</v>
      </c>
      <c r="B32" s="6">
        <f>B16/B27</f>
        <v>237586803.05050504</v>
      </c>
      <c r="C32" s="6">
        <f t="shared" ref="C32:F32" si="1">C16/C27</f>
        <v>0</v>
      </c>
      <c r="D32" s="6">
        <f t="shared" si="1"/>
        <v>224428919.87878788</v>
      </c>
      <c r="E32" s="6">
        <f t="shared" si="1"/>
        <v>13157883.171717174</v>
      </c>
      <c r="F32" s="6">
        <f t="shared" si="1"/>
        <v>0</v>
      </c>
      <c r="G32" s="6"/>
    </row>
    <row r="33" spans="1:7">
      <c r="A33" s="16" t="s">
        <v>125</v>
      </c>
      <c r="B33" s="6">
        <f>B18/B28</f>
        <v>586603642.31313133</v>
      </c>
      <c r="C33" s="6">
        <f t="shared" ref="C33:F33" si="2">C18/C28</f>
        <v>0</v>
      </c>
      <c r="D33" s="6">
        <f t="shared" si="2"/>
        <v>170587217.5959596</v>
      </c>
      <c r="E33" s="6">
        <f t="shared" si="2"/>
        <v>71681536.060606062</v>
      </c>
      <c r="F33" s="6">
        <f t="shared" si="2"/>
        <v>344334888.65656567</v>
      </c>
      <c r="G33" s="6"/>
    </row>
    <row r="34" spans="1:7">
      <c r="A34" s="16" t="s">
        <v>76</v>
      </c>
      <c r="B34" s="6">
        <f>B32/B10</f>
        <v>492918.67852801876</v>
      </c>
      <c r="C34" s="25">
        <f>C32/C10</f>
        <v>0</v>
      </c>
      <c r="D34" s="44">
        <f>D32/$C$10</f>
        <v>483220.16241844284</v>
      </c>
      <c r="E34" s="44">
        <f t="shared" ref="E34:F34" si="3">E32/$C$10</f>
        <v>28330.370465419757</v>
      </c>
      <c r="F34" s="44">
        <f t="shared" si="3"/>
        <v>0</v>
      </c>
      <c r="G34" s="39"/>
    </row>
    <row r="35" spans="1:7">
      <c r="A35" s="16" t="s">
        <v>126</v>
      </c>
      <c r="B35" s="6">
        <f>B33/B12</f>
        <v>1404104.4629835591</v>
      </c>
      <c r="C35" s="25">
        <f>C33/C12</f>
        <v>0</v>
      </c>
      <c r="D35" s="44">
        <f>D33/$C$12</f>
        <v>408320.46764990332</v>
      </c>
      <c r="E35" s="44">
        <f t="shared" ref="E35:F35" si="4">E33/$C$12</f>
        <v>171578.14482591877</v>
      </c>
      <c r="F35" s="44">
        <f t="shared" si="4"/>
        <v>824205.85050773702</v>
      </c>
    </row>
    <row r="36" spans="1:7">
      <c r="B36" s="6"/>
      <c r="C36" s="6"/>
      <c r="D36" s="6"/>
      <c r="E36" s="6"/>
      <c r="F36" s="6"/>
      <c r="G36" s="6"/>
    </row>
    <row r="37" spans="1:7">
      <c r="A37" s="19" t="s">
        <v>13</v>
      </c>
      <c r="B37" s="6"/>
      <c r="C37" s="6"/>
      <c r="D37" s="6"/>
      <c r="E37" s="6"/>
      <c r="F37" s="6"/>
      <c r="G37" s="6"/>
    </row>
    <row r="38" spans="1:7">
      <c r="B38" s="6"/>
      <c r="C38" s="6"/>
      <c r="D38" s="6"/>
      <c r="E38" s="6"/>
      <c r="F38" s="6"/>
      <c r="G38" s="6"/>
    </row>
    <row r="39" spans="1:7">
      <c r="A39" s="16" t="s">
        <v>14</v>
      </c>
      <c r="B39" s="6"/>
      <c r="C39" s="6"/>
      <c r="D39" s="6"/>
      <c r="E39" s="6"/>
      <c r="F39" s="6"/>
      <c r="G39" s="6"/>
    </row>
    <row r="40" spans="1:7">
      <c r="A40" s="16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6"/>
    </row>
    <row r="41" spans="1:7">
      <c r="A41" s="16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6"/>
    </row>
    <row r="42" spans="1:7">
      <c r="B42" s="6"/>
      <c r="C42" s="6"/>
      <c r="D42" s="6"/>
      <c r="E42" s="6"/>
      <c r="F42" s="6"/>
      <c r="G42" s="6"/>
    </row>
    <row r="43" spans="1:7">
      <c r="A43" s="16" t="s">
        <v>17</v>
      </c>
      <c r="B43" s="6"/>
      <c r="C43" s="6"/>
      <c r="D43" s="6"/>
      <c r="E43" s="6"/>
      <c r="F43" s="6"/>
      <c r="G43" s="6"/>
    </row>
    <row r="44" spans="1:7">
      <c r="A44" s="16" t="s">
        <v>18</v>
      </c>
      <c r="B44" s="6">
        <f>B12/B11*100</f>
        <v>87.037037037037038</v>
      </c>
      <c r="C44" s="6">
        <f t="shared" ref="C44" si="5">C12/C11*100</f>
        <v>87.037037037037038</v>
      </c>
      <c r="D44" s="6"/>
      <c r="E44" s="6"/>
      <c r="F44" s="6"/>
      <c r="G44" s="39"/>
    </row>
    <row r="45" spans="1:7">
      <c r="A45" s="16" t="s">
        <v>19</v>
      </c>
      <c r="B45" s="6">
        <f>B18/B17*100</f>
        <v>65.996655350154214</v>
      </c>
      <c r="C45" s="6"/>
      <c r="D45" s="6">
        <f t="shared" ref="D45:F45" si="6">D18/D17*100</f>
        <v>81.565489215165428</v>
      </c>
      <c r="E45" s="6">
        <f t="shared" si="6"/>
        <v>62.656962599936996</v>
      </c>
      <c r="F45" s="6">
        <f t="shared" si="6"/>
        <v>60.912544816196835</v>
      </c>
      <c r="G45" s="6"/>
    </row>
    <row r="46" spans="1:7">
      <c r="A46" s="16" t="s">
        <v>20</v>
      </c>
      <c r="B46" s="6">
        <f>AVERAGE(B44:B45)</f>
        <v>76.516846193595626</v>
      </c>
      <c r="C46" s="6">
        <f t="shared" ref="C46:F46" si="7">AVERAGE(C44:C45)</f>
        <v>87.037037037037038</v>
      </c>
      <c r="D46" s="6">
        <f t="shared" si="7"/>
        <v>81.565489215165428</v>
      </c>
      <c r="E46" s="6">
        <f t="shared" si="7"/>
        <v>62.656962599936996</v>
      </c>
      <c r="F46" s="6">
        <f t="shared" si="7"/>
        <v>60.912544816196835</v>
      </c>
      <c r="G46" s="6"/>
    </row>
    <row r="47" spans="1:7">
      <c r="B47" s="6"/>
      <c r="C47" s="6"/>
      <c r="D47" s="6"/>
      <c r="E47" s="6"/>
      <c r="F47" s="6"/>
      <c r="G47" s="6"/>
    </row>
    <row r="48" spans="1:7">
      <c r="A48" s="16" t="s">
        <v>21</v>
      </c>
      <c r="B48" s="6"/>
      <c r="C48" s="6"/>
      <c r="D48" s="6"/>
      <c r="E48" s="6"/>
      <c r="F48" s="6"/>
      <c r="G48" s="6"/>
    </row>
    <row r="49" spans="1:7">
      <c r="A49" s="16" t="s">
        <v>22</v>
      </c>
      <c r="B49" s="6">
        <f>(B12/B13)*100</f>
        <v>87.037037037037038</v>
      </c>
      <c r="C49" s="6">
        <f t="shared" ref="C49" si="8">(C12/C13)*100</f>
        <v>87.037037037037038</v>
      </c>
      <c r="D49" s="6"/>
      <c r="E49" s="6"/>
      <c r="F49" s="6"/>
      <c r="G49" s="6"/>
    </row>
    <row r="50" spans="1:7">
      <c r="A50" s="16" t="s">
        <v>23</v>
      </c>
      <c r="B50" s="6">
        <f>B18/B19*100</f>
        <v>54.474561045857115</v>
      </c>
      <c r="C50" s="6"/>
      <c r="D50" s="6">
        <f t="shared" ref="D50:F50" si="9">D18/D19*100</f>
        <v>71.711823957537163</v>
      </c>
      <c r="E50" s="6">
        <f t="shared" si="9"/>
        <v>58.682353644189369</v>
      </c>
      <c r="F50" s="6">
        <f t="shared" si="9"/>
        <v>48.037186056311221</v>
      </c>
      <c r="G50" s="6"/>
    </row>
    <row r="51" spans="1:7">
      <c r="A51" s="16" t="s">
        <v>24</v>
      </c>
      <c r="B51" s="6">
        <f>AVERAGE(B49:B50)</f>
        <v>70.755799041447077</v>
      </c>
      <c r="C51" s="6">
        <f t="shared" ref="C51:F51" si="10">AVERAGE(C49:C50)</f>
        <v>87.037037037037038</v>
      </c>
      <c r="D51" s="6">
        <f t="shared" si="10"/>
        <v>71.711823957537163</v>
      </c>
      <c r="E51" s="6">
        <f t="shared" si="10"/>
        <v>58.682353644189369</v>
      </c>
      <c r="F51" s="6">
        <f t="shared" si="10"/>
        <v>48.037186056311221</v>
      </c>
      <c r="G51" s="6"/>
    </row>
    <row r="52" spans="1:7">
      <c r="B52" s="6"/>
      <c r="C52" s="6"/>
      <c r="D52" s="6"/>
      <c r="E52" s="6"/>
      <c r="F52" s="6"/>
      <c r="G52" s="6"/>
    </row>
    <row r="53" spans="1:7">
      <c r="A53" s="16" t="s">
        <v>36</v>
      </c>
      <c r="B53" s="6"/>
      <c r="C53" s="6"/>
      <c r="D53" s="6"/>
      <c r="E53" s="6"/>
      <c r="F53" s="6"/>
      <c r="G53" s="6"/>
    </row>
    <row r="54" spans="1:7">
      <c r="A54" s="16" t="s">
        <v>25</v>
      </c>
      <c r="B54" s="6">
        <f>B20/B18*100</f>
        <v>100</v>
      </c>
      <c r="C54" s="6" t="e">
        <f t="shared" ref="C54:F54" si="11">C20/C18*100</f>
        <v>#DIV/0!</v>
      </c>
      <c r="D54" s="6">
        <f t="shared" si="11"/>
        <v>100</v>
      </c>
      <c r="E54" s="6">
        <f t="shared" si="11"/>
        <v>100</v>
      </c>
      <c r="F54" s="6">
        <f t="shared" si="11"/>
        <v>100</v>
      </c>
      <c r="G54" s="6"/>
    </row>
    <row r="55" spans="1:7">
      <c r="B55" s="6"/>
      <c r="C55" s="6"/>
      <c r="D55" s="6"/>
      <c r="E55" s="6"/>
      <c r="F55" s="6"/>
      <c r="G55" s="6"/>
    </row>
    <row r="56" spans="1:7">
      <c r="A56" s="16" t="s">
        <v>26</v>
      </c>
      <c r="B56" s="6"/>
      <c r="C56" s="6"/>
      <c r="D56" s="6"/>
      <c r="E56" s="6"/>
      <c r="F56" s="6"/>
      <c r="G56" s="6"/>
    </row>
    <row r="57" spans="1:7">
      <c r="A57" s="16" t="s">
        <v>27</v>
      </c>
      <c r="B57" s="6">
        <f>((B12/B10)-1)*100</f>
        <v>-13.324112494236973</v>
      </c>
      <c r="C57" s="6">
        <f t="shared" ref="C57:F57" si="12">((C12/C10)-1)*100</f>
        <v>-10.047846889952151</v>
      </c>
      <c r="D57" s="6" t="e">
        <f t="shared" si="12"/>
        <v>#DIV/0!</v>
      </c>
      <c r="E57" s="6" t="e">
        <f t="shared" si="12"/>
        <v>#DIV/0!</v>
      </c>
      <c r="F57" s="6" t="e">
        <f t="shared" si="12"/>
        <v>#DIV/0!</v>
      </c>
      <c r="G57" s="6"/>
    </row>
    <row r="58" spans="1:7">
      <c r="A58" s="16" t="s">
        <v>28</v>
      </c>
      <c r="B58" s="6">
        <f>((B33/B32)-1)*100</f>
        <v>146.90076838503273</v>
      </c>
      <c r="C58" s="6" t="e">
        <f t="shared" ref="C58:F58" si="13">((C33/C32)-1)*100</f>
        <v>#DIV/0!</v>
      </c>
      <c r="D58" s="6">
        <f t="shared" si="13"/>
        <v>-23.990536652721804</v>
      </c>
      <c r="E58" s="6">
        <f t="shared" si="13"/>
        <v>444.7801528948462</v>
      </c>
      <c r="F58" s="6" t="e">
        <f t="shared" si="13"/>
        <v>#DIV/0!</v>
      </c>
      <c r="G58" s="6"/>
    </row>
    <row r="59" spans="1:7">
      <c r="A59" s="16" t="s">
        <v>29</v>
      </c>
      <c r="B59" s="6">
        <f>((B35/B34)-1)*100</f>
        <v>184.85519501443406</v>
      </c>
      <c r="C59" s="6" t="e">
        <f t="shared" ref="C59:F59" si="14">((C35/C34)-1)*100</f>
        <v>#DIV/0!</v>
      </c>
      <c r="D59" s="6">
        <f t="shared" si="14"/>
        <v>-15.500117874568398</v>
      </c>
      <c r="E59" s="6">
        <f t="shared" si="14"/>
        <v>505.63325507990874</v>
      </c>
      <c r="F59" s="6" t="e">
        <f t="shared" si="14"/>
        <v>#DIV/0!</v>
      </c>
      <c r="G59" s="6"/>
    </row>
    <row r="60" spans="1:7">
      <c r="B60" s="6"/>
      <c r="C60" s="6"/>
      <c r="D60" s="6"/>
      <c r="E60" s="6"/>
      <c r="F60" s="6"/>
      <c r="G60" s="6"/>
    </row>
    <row r="61" spans="1:7">
      <c r="A61" s="16" t="s">
        <v>30</v>
      </c>
      <c r="B61" s="6"/>
      <c r="C61" s="6"/>
      <c r="D61" s="6"/>
      <c r="E61" s="6"/>
      <c r="F61" s="6"/>
      <c r="G61" s="6"/>
    </row>
    <row r="62" spans="1:7">
      <c r="A62" s="16" t="s">
        <v>37</v>
      </c>
      <c r="B62" s="44">
        <f>B17/($B$11*8)</f>
        <v>229153.66048697915</v>
      </c>
      <c r="C62" s="44">
        <f>B17/(C11*8)</f>
        <v>229153.66048697915</v>
      </c>
      <c r="D62" s="44">
        <f>D17/($C$11*8)</f>
        <v>53919.270833333336</v>
      </c>
      <c r="E62" s="44">
        <f t="shared" ref="E62:F62" si="15">E17/($C$11*8)</f>
        <v>29494.560937499999</v>
      </c>
      <c r="F62" s="44">
        <f t="shared" si="15"/>
        <v>145739.82871614583</v>
      </c>
      <c r="G62" s="39"/>
    </row>
    <row r="63" spans="1:7">
      <c r="A63" s="16" t="s">
        <v>38</v>
      </c>
      <c r="B63" s="44">
        <f>B18/($B$12*8)</f>
        <v>173757.92729421542</v>
      </c>
      <c r="C63" s="44">
        <f>B18/(C12*8)</f>
        <v>173757.92729421542</v>
      </c>
      <c r="D63" s="44">
        <f>D18/($C$12*8)</f>
        <v>50529.657871675539</v>
      </c>
      <c r="E63" s="44">
        <f t="shared" ref="E63:F63" si="16">E18/($C$12*8)</f>
        <v>21232.795422207448</v>
      </c>
      <c r="F63" s="44">
        <f t="shared" si="16"/>
        <v>101995.47400033244</v>
      </c>
      <c r="G63" s="22"/>
    </row>
    <row r="64" spans="1:7">
      <c r="A64" s="16" t="s">
        <v>31</v>
      </c>
      <c r="B64" s="42">
        <f>(B63/B62)*B46</f>
        <v>58.019621285713292</v>
      </c>
      <c r="C64" s="42">
        <f>(C63/C62)*C46</f>
        <v>65.996655350154214</v>
      </c>
      <c r="D64" s="42"/>
      <c r="E64" s="42"/>
      <c r="F64" s="42"/>
      <c r="G64" s="6"/>
    </row>
    <row r="65" spans="1:8">
      <c r="A65" s="14" t="s">
        <v>43</v>
      </c>
      <c r="B65" s="44">
        <f>B17/($B$11)</f>
        <v>1833229.2838958332</v>
      </c>
      <c r="C65" s="44">
        <f>B17/C11</f>
        <v>1833229.2838958332</v>
      </c>
      <c r="D65" s="50">
        <f>D17/($C$11)</f>
        <v>431354.16666666669</v>
      </c>
      <c r="E65" s="50">
        <f t="shared" ref="E65:F65" si="17">E17/($C$11)</f>
        <v>235956.48749999999</v>
      </c>
      <c r="F65" s="50">
        <f t="shared" si="17"/>
        <v>1165918.6297291666</v>
      </c>
      <c r="G65" s="6"/>
    </row>
    <row r="66" spans="1:8">
      <c r="A66" s="14" t="s">
        <v>44</v>
      </c>
      <c r="B66" s="44">
        <f>B18/($B$12)</f>
        <v>1390063.4183537234</v>
      </c>
      <c r="C66" s="44">
        <f>B18/C12</f>
        <v>1390063.4183537234</v>
      </c>
      <c r="D66" s="50">
        <f>D18/($C$12)</f>
        <v>404237.26297340431</v>
      </c>
      <c r="E66" s="50">
        <f t="shared" ref="E66:F66" si="18">E18/($C$12)</f>
        <v>169862.36337765958</v>
      </c>
      <c r="F66" s="50">
        <f t="shared" si="18"/>
        <v>815963.79200265952</v>
      </c>
      <c r="G66" s="6"/>
    </row>
    <row r="67" spans="1:8">
      <c r="B67" s="6"/>
      <c r="C67" s="6"/>
      <c r="D67" s="6"/>
      <c r="E67" s="6"/>
      <c r="F67" s="6"/>
      <c r="G67" s="6"/>
    </row>
    <row r="68" spans="1:8">
      <c r="A68" s="16" t="s">
        <v>32</v>
      </c>
      <c r="B68" s="6"/>
      <c r="C68" s="6"/>
      <c r="D68" s="6"/>
      <c r="E68" s="6"/>
      <c r="F68" s="6"/>
      <c r="G68" s="6"/>
    </row>
    <row r="69" spans="1:8">
      <c r="A69" s="16" t="s">
        <v>33</v>
      </c>
      <c r="B69" s="42">
        <f>((B24+D24)/B23)*100</f>
        <v>37.205600214149527</v>
      </c>
      <c r="C69" s="6"/>
      <c r="D69" s="6"/>
      <c r="E69" s="6"/>
      <c r="F69" s="6"/>
      <c r="G69" s="39"/>
      <c r="H69" s="22"/>
    </row>
    <row r="70" spans="1:8">
      <c r="A70" s="16" t="s">
        <v>34</v>
      </c>
      <c r="B70" s="42">
        <f>(B18/(B24+D24))*100</f>
        <v>177.38365990680961</v>
      </c>
      <c r="C70" s="6"/>
      <c r="D70" s="6"/>
      <c r="E70" s="6"/>
      <c r="F70" s="6"/>
      <c r="G70" s="6"/>
      <c r="H70" s="22"/>
    </row>
    <row r="71" spans="1:8" ht="15.75" thickBot="1">
      <c r="A71" s="23"/>
      <c r="B71" s="23"/>
      <c r="C71" s="23"/>
      <c r="D71" s="23"/>
      <c r="E71" s="23"/>
      <c r="F71" s="23"/>
    </row>
    <row r="72" spans="1:8" ht="15.75" thickTop="1"/>
    <row r="73" spans="1:8">
      <c r="A73" s="10" t="s">
        <v>35</v>
      </c>
    </row>
    <row r="74" spans="1:8">
      <c r="A74" s="10" t="s">
        <v>127</v>
      </c>
    </row>
    <row r="75" spans="1:8">
      <c r="A75" s="11" t="s">
        <v>90</v>
      </c>
      <c r="B75" s="24"/>
      <c r="C75" s="24"/>
      <c r="D75" s="24"/>
      <c r="E75" s="24"/>
    </row>
    <row r="76" spans="1:8">
      <c r="A76" s="34" t="s">
        <v>91</v>
      </c>
      <c r="B76" s="24"/>
      <c r="C76" s="24"/>
      <c r="D76" s="24"/>
      <c r="E76" s="24"/>
    </row>
    <row r="77" spans="1:8">
      <c r="A77" s="11" t="s">
        <v>49</v>
      </c>
    </row>
    <row r="78" spans="1:8">
      <c r="A78" s="33" t="s">
        <v>50</v>
      </c>
    </row>
    <row r="79" spans="1:8">
      <c r="A79" s="15" t="s">
        <v>45</v>
      </c>
    </row>
    <row r="80" spans="1:8">
      <c r="A80" s="15" t="s">
        <v>46</v>
      </c>
    </row>
    <row r="81" spans="1:1">
      <c r="A81" s="51"/>
    </row>
    <row r="82" spans="1:1">
      <c r="A82" t="s">
        <v>137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I82"/>
  <sheetViews>
    <sheetView tabSelected="1" topLeftCell="A58" zoomScale="90" zoomScaleNormal="90" workbookViewId="0">
      <selection activeCell="D64" sqref="D64"/>
    </sheetView>
  </sheetViews>
  <sheetFormatPr baseColWidth="10" defaultColWidth="11.42578125" defaultRowHeight="15"/>
  <cols>
    <col min="1" max="1" width="55.140625" style="16" customWidth="1"/>
    <col min="2" max="2" width="18" style="16" customWidth="1"/>
    <col min="3" max="3" width="13.85546875" style="16" customWidth="1"/>
    <col min="4" max="4" width="20.7109375" style="16" customWidth="1"/>
    <col min="5" max="5" width="16.42578125" style="16" customWidth="1"/>
    <col min="6" max="6" width="16.7109375" style="16" customWidth="1"/>
    <col min="7" max="7" width="13.7109375" style="16" bestFit="1" customWidth="1"/>
    <col min="8" max="8" width="11.42578125" style="16"/>
    <col min="9" max="9" width="13.85546875" style="16" bestFit="1" customWidth="1"/>
    <col min="10" max="16384" width="11.42578125" style="16"/>
  </cols>
  <sheetData>
    <row r="2" spans="1:8" ht="15.75">
      <c r="A2" s="61" t="s">
        <v>128</v>
      </c>
      <c r="B2" s="61"/>
      <c r="C2" s="61"/>
      <c r="D2" s="61"/>
      <c r="E2" s="61"/>
      <c r="F2" s="61"/>
    </row>
    <row r="4" spans="1:8" ht="15" customHeight="1">
      <c r="A4" s="62" t="s">
        <v>0</v>
      </c>
      <c r="B4" s="64" t="s">
        <v>1</v>
      </c>
      <c r="C4" s="59" t="s">
        <v>51</v>
      </c>
      <c r="D4" s="66" t="s">
        <v>2</v>
      </c>
      <c r="E4" s="66"/>
      <c r="F4" s="66"/>
    </row>
    <row r="5" spans="1:8" ht="15.75" thickBot="1">
      <c r="A5" s="63"/>
      <c r="B5" s="65"/>
      <c r="C5" s="60"/>
      <c r="D5" s="17" t="s">
        <v>3</v>
      </c>
      <c r="E5" s="18" t="s">
        <v>4</v>
      </c>
      <c r="F5" s="18" t="s">
        <v>5</v>
      </c>
    </row>
    <row r="6" spans="1:8" ht="15.75" thickTop="1"/>
    <row r="7" spans="1:8">
      <c r="A7" s="19" t="s">
        <v>6</v>
      </c>
    </row>
    <row r="8" spans="1:8">
      <c r="B8" s="6"/>
      <c r="C8" s="6"/>
      <c r="D8" s="6"/>
      <c r="E8" s="6"/>
      <c r="F8" s="6"/>
      <c r="G8" s="6"/>
    </row>
    <row r="9" spans="1:8">
      <c r="A9" s="16" t="s">
        <v>7</v>
      </c>
      <c r="B9" s="6"/>
      <c r="C9" s="6"/>
      <c r="D9" s="6"/>
      <c r="E9" s="6"/>
      <c r="F9" s="6"/>
      <c r="G9" s="6"/>
      <c r="H9" s="16" t="s">
        <v>52</v>
      </c>
    </row>
    <row r="10" spans="1:8">
      <c r="A10" s="20" t="s">
        <v>77</v>
      </c>
      <c r="B10" s="13">
        <f>'I Trimestre'!B10</f>
        <v>482</v>
      </c>
      <c r="C10" s="13">
        <f>(+'I Trimestre'!C10+'II Trimestre'!C10+'III Trimestre'!C10+'IV Trimestre'!C10)/4</f>
        <v>458.08333333333331</v>
      </c>
      <c r="D10" s="6"/>
      <c r="E10" s="6"/>
      <c r="F10" s="6"/>
      <c r="G10" s="6"/>
    </row>
    <row r="11" spans="1:8">
      <c r="A11" s="20" t="s">
        <v>129</v>
      </c>
      <c r="B11" s="13">
        <f>'I Trimestre'!B11</f>
        <v>480</v>
      </c>
      <c r="C11" s="13">
        <f>(+'I Trimestre'!C11+'II Trimestre'!C11+'III Trimestre'!C11+'IV Trimestre'!C11)/4</f>
        <v>480</v>
      </c>
      <c r="D11" s="6"/>
      <c r="E11" s="6"/>
      <c r="F11" s="6"/>
      <c r="G11" s="6"/>
    </row>
    <row r="12" spans="1:8">
      <c r="A12" s="20" t="s">
        <v>130</v>
      </c>
      <c r="B12" s="47">
        <f>(+'I Trimestre'!B12+'II Trimestre'!B12+'III Trimestre'!B12+'IV Trimestre'!B12)/4</f>
        <v>421.58333333333331</v>
      </c>
      <c r="C12" s="47">
        <f>(+'I Trimestre'!C12+'II Trimestre'!C12+'III Trimestre'!C12+'IV Trimestre'!C12)/4</f>
        <v>421.58333333333331</v>
      </c>
      <c r="D12" s="6"/>
      <c r="G12" s="22"/>
    </row>
    <row r="13" spans="1:8">
      <c r="A13" s="20" t="s">
        <v>84</v>
      </c>
      <c r="B13" s="13">
        <f>'I Trimestre'!B13</f>
        <v>480</v>
      </c>
      <c r="C13" s="13">
        <f>+'IV Trimestre'!C13</f>
        <v>480</v>
      </c>
      <c r="D13" s="6"/>
      <c r="E13" s="6"/>
      <c r="F13" s="6"/>
      <c r="G13" s="6"/>
    </row>
    <row r="14" spans="1:8">
      <c r="B14" s="6"/>
      <c r="C14" s="6"/>
      <c r="D14" s="6"/>
      <c r="E14" s="6"/>
      <c r="F14" s="6"/>
      <c r="G14" s="6"/>
    </row>
    <row r="15" spans="1:8">
      <c r="A15" s="21" t="s">
        <v>8</v>
      </c>
      <c r="B15" s="6"/>
      <c r="C15" s="6"/>
      <c r="D15" s="6"/>
      <c r="E15" s="6"/>
      <c r="F15" s="6"/>
      <c r="G15" s="6"/>
    </row>
    <row r="16" spans="1:8">
      <c r="A16" s="20" t="s">
        <v>77</v>
      </c>
      <c r="B16" s="47">
        <f>'I Trimestre'!B16+'II Trimestre'!B16+'III Trimestre'!B16+'IV Trimestre'!B16</f>
        <v>721722215.98000002</v>
      </c>
      <c r="C16" s="47"/>
      <c r="D16" s="47">
        <f>'I Trimestre'!D16+'II Trimestre'!D16+'III Trimestre'!D16+'IV Trimestre'!D16</f>
        <v>289177657.31</v>
      </c>
      <c r="E16" s="47">
        <f>'I Trimestre'!E16+'II Trimestre'!E16+'III Trimestre'!E16+'IV Trimestre'!E16</f>
        <v>200143047.74000001</v>
      </c>
      <c r="F16" s="47">
        <f>'I Trimestre'!F16+'II Trimestre'!F16+'III Trimestre'!F16+'IV Trimestre'!F16</f>
        <v>232401510.93000001</v>
      </c>
      <c r="G16" s="39"/>
    </row>
    <row r="17" spans="1:8">
      <c r="A17" s="20" t="s">
        <v>129</v>
      </c>
      <c r="B17" s="13">
        <f>SUM(D17:F17)</f>
        <v>1066071198.63</v>
      </c>
      <c r="C17" s="13"/>
      <c r="D17" s="13">
        <f>'IV Trimestre'!D19</f>
        <v>235500000</v>
      </c>
      <c r="E17" s="13">
        <f>'I Trimestre'!E17+'II Trimestre'!E17+'III Trimestre'!E17+'IV Trimestre'!E17</f>
        <v>120930256.36</v>
      </c>
      <c r="F17" s="13">
        <f>'IV Trimestre'!F19</f>
        <v>709640942.26999998</v>
      </c>
      <c r="G17" s="6"/>
    </row>
    <row r="18" spans="1:8">
      <c r="A18" s="20" t="s">
        <v>130</v>
      </c>
      <c r="B18" s="13">
        <f>SUM(D18:F18)</f>
        <v>763329296.49000001</v>
      </c>
      <c r="C18" s="13"/>
      <c r="D18" s="13">
        <f>'I Trimestre'!D18+'II Trimestre'!D18+'III Trimestre'!D18+'IV Trimestre'!D18</f>
        <v>236196718.5</v>
      </c>
      <c r="E18" s="13">
        <f>'I Trimestre'!E18+'II Trimestre'!E18+'III Trimestre'!E18+'IV Trimestre'!E18</f>
        <v>113394908.49000001</v>
      </c>
      <c r="F18" s="13">
        <f>'I Trimestre'!F18+'II Trimestre'!F18+'III Trimestre'!F18+'IV Trimestre'!F18</f>
        <v>413737669.5</v>
      </c>
      <c r="G18" s="6"/>
    </row>
    <row r="19" spans="1:8">
      <c r="A19" s="20" t="s">
        <v>84</v>
      </c>
      <c r="B19" s="13">
        <f>SUM(D19:F19)</f>
        <v>1066071198.63</v>
      </c>
      <c r="C19" s="13"/>
      <c r="D19" s="13">
        <f>+'IV Trimestre'!D19</f>
        <v>235500000</v>
      </c>
      <c r="E19" s="13">
        <f>+'IV Trimestre'!E19</f>
        <v>120930256.36</v>
      </c>
      <c r="F19" s="13">
        <f>+'IV Trimestre'!F19</f>
        <v>709640942.26999998</v>
      </c>
      <c r="G19" s="6"/>
    </row>
    <row r="20" spans="1:8">
      <c r="A20" s="20" t="s">
        <v>131</v>
      </c>
      <c r="B20" s="13">
        <f>D20+E20+F20</f>
        <v>763329296.49000001</v>
      </c>
      <c r="C20" s="13"/>
      <c r="D20" s="13">
        <f>D18</f>
        <v>236196718.5</v>
      </c>
      <c r="E20" s="13">
        <f t="shared" ref="E20:F20" si="0">E18</f>
        <v>113394908.49000001</v>
      </c>
      <c r="F20" s="13">
        <f t="shared" si="0"/>
        <v>413737669.5</v>
      </c>
      <c r="G20" s="6"/>
    </row>
    <row r="21" spans="1:8">
      <c r="B21" s="6"/>
      <c r="C21" s="6"/>
      <c r="D21" s="6"/>
      <c r="E21" s="6"/>
      <c r="F21" s="6"/>
      <c r="G21" s="6"/>
    </row>
    <row r="22" spans="1:8">
      <c r="A22" s="21" t="s">
        <v>9</v>
      </c>
      <c r="B22" s="6"/>
      <c r="C22" s="6"/>
      <c r="D22" s="6"/>
      <c r="E22" s="6"/>
      <c r="F22" s="6"/>
      <c r="G22" s="6"/>
    </row>
    <row r="23" spans="1:8">
      <c r="A23" s="20" t="s">
        <v>129</v>
      </c>
      <c r="B23" s="6">
        <f>B17</f>
        <v>1066071198.63</v>
      </c>
      <c r="C23" s="6"/>
      <c r="D23" s="43"/>
      <c r="E23" s="6"/>
      <c r="F23" s="6"/>
      <c r="G23" s="38"/>
      <c r="H23" s="22"/>
    </row>
    <row r="24" spans="1:8">
      <c r="A24" s="20" t="s">
        <v>130</v>
      </c>
      <c r="B24" s="6">
        <f>'I Trimestre'!B24+'II Trimestre'!B24+'III Trimestre'!B24+'IV Trimestre'!B24</f>
        <v>756697656.30999994</v>
      </c>
      <c r="C24" s="6"/>
      <c r="D24" s="42"/>
      <c r="E24" s="6"/>
      <c r="F24" s="6"/>
      <c r="G24" s="6"/>
      <c r="H24" s="22"/>
    </row>
    <row r="25" spans="1:8">
      <c r="B25" s="6"/>
      <c r="C25" s="6"/>
      <c r="D25" s="6"/>
      <c r="E25" s="6"/>
      <c r="F25" s="6"/>
      <c r="G25" s="6"/>
    </row>
    <row r="26" spans="1:8">
      <c r="A26" s="16" t="s">
        <v>10</v>
      </c>
      <c r="B26" s="6"/>
      <c r="C26" s="6"/>
      <c r="D26" s="6"/>
      <c r="E26" s="6"/>
      <c r="F26" s="6"/>
      <c r="G26" s="6"/>
    </row>
    <row r="27" spans="1:8">
      <c r="A27" s="16" t="s">
        <v>78</v>
      </c>
      <c r="B27" s="6">
        <v>0.99</v>
      </c>
      <c r="C27" s="6">
        <v>0.99</v>
      </c>
      <c r="D27" s="6">
        <v>0.99</v>
      </c>
      <c r="E27" s="6">
        <v>0.99</v>
      </c>
      <c r="F27" s="6">
        <v>0.99</v>
      </c>
      <c r="G27" s="6"/>
    </row>
    <row r="28" spans="1:8">
      <c r="A28" s="16" t="s">
        <v>132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  <c r="G28" s="6"/>
    </row>
    <row r="29" spans="1:8">
      <c r="A29" s="16" t="s">
        <v>11</v>
      </c>
      <c r="B29" s="28" t="s">
        <v>48</v>
      </c>
      <c r="C29" s="28" t="s">
        <v>48</v>
      </c>
      <c r="D29" s="28" t="s">
        <v>48</v>
      </c>
      <c r="E29" s="28" t="s">
        <v>48</v>
      </c>
      <c r="F29" s="28" t="s">
        <v>48</v>
      </c>
      <c r="G29" s="6"/>
    </row>
    <row r="30" spans="1:8">
      <c r="B30" s="6"/>
      <c r="C30" s="6"/>
      <c r="D30" s="6"/>
      <c r="E30" s="6"/>
      <c r="F30" s="6"/>
      <c r="G30" s="6"/>
    </row>
    <row r="31" spans="1:8">
      <c r="A31" s="16" t="s">
        <v>12</v>
      </c>
      <c r="B31" s="6"/>
      <c r="C31" s="6"/>
      <c r="D31" s="6"/>
      <c r="E31" s="6"/>
      <c r="F31" s="6"/>
      <c r="G31" s="6"/>
    </row>
    <row r="32" spans="1:8">
      <c r="A32" s="16" t="s">
        <v>79</v>
      </c>
      <c r="B32" s="6">
        <f>B16/B27</f>
        <v>729012339.37373745</v>
      </c>
      <c r="C32" s="6">
        <f t="shared" ref="C32:F32" si="1">C16/C27</f>
        <v>0</v>
      </c>
      <c r="D32" s="6">
        <f t="shared" si="1"/>
        <v>292098643.74747473</v>
      </c>
      <c r="E32" s="6">
        <f t="shared" si="1"/>
        <v>202164694.6868687</v>
      </c>
      <c r="F32" s="6">
        <f t="shared" si="1"/>
        <v>234749000.93939394</v>
      </c>
      <c r="G32" s="6"/>
    </row>
    <row r="33" spans="1:9">
      <c r="A33" s="16" t="s">
        <v>133</v>
      </c>
      <c r="B33" s="6">
        <f>B18/B28</f>
        <v>771039693.4242425</v>
      </c>
      <c r="C33" s="6">
        <f t="shared" ref="C33:F33" si="2">C18/C28</f>
        <v>0</v>
      </c>
      <c r="D33" s="6">
        <f t="shared" si="2"/>
        <v>238582543.93939394</v>
      </c>
      <c r="E33" s="6">
        <f t="shared" si="2"/>
        <v>114540311.60606062</v>
      </c>
      <c r="F33" s="6">
        <f t="shared" si="2"/>
        <v>417916837.87878788</v>
      </c>
      <c r="G33" s="6"/>
    </row>
    <row r="34" spans="1:9">
      <c r="A34" s="16" t="s">
        <v>80</v>
      </c>
      <c r="B34" s="6">
        <f>B32/B10</f>
        <v>1512473.733140534</v>
      </c>
      <c r="C34" s="25">
        <f>C32/C10</f>
        <v>0</v>
      </c>
      <c r="D34" s="44">
        <f>D32/$C$10</f>
        <v>637653.94305433822</v>
      </c>
      <c r="E34" s="44">
        <f t="shared" ref="E34:F34" si="3">E32/$C$10</f>
        <v>441327.3305880343</v>
      </c>
      <c r="F34" s="44">
        <f t="shared" si="3"/>
        <v>512459.16159227351</v>
      </c>
      <c r="G34" s="39"/>
      <c r="I34" s="46"/>
    </row>
    <row r="35" spans="1:9">
      <c r="A35" s="16" t="s">
        <v>134</v>
      </c>
      <c r="B35" s="6">
        <f>B33/B12</f>
        <v>1828914.0780966417</v>
      </c>
      <c r="C35" s="25">
        <f>C33/C12</f>
        <v>0</v>
      </c>
      <c r="D35" s="44">
        <f>D33/$C$12</f>
        <v>565920.24654531083</v>
      </c>
      <c r="E35" s="44">
        <f t="shared" ref="E35:F35" si="4">E33/$C$12</f>
        <v>271690.79645636043</v>
      </c>
      <c r="F35" s="44">
        <f t="shared" si="4"/>
        <v>991303.03509497026</v>
      </c>
    </row>
    <row r="36" spans="1:9">
      <c r="B36" s="6"/>
      <c r="C36" s="6"/>
      <c r="D36" s="6"/>
      <c r="E36" s="6"/>
      <c r="F36" s="6"/>
      <c r="G36" s="6"/>
    </row>
    <row r="37" spans="1:9">
      <c r="A37" s="19" t="s">
        <v>13</v>
      </c>
      <c r="B37" s="6"/>
      <c r="C37" s="6"/>
      <c r="D37" s="6"/>
      <c r="E37" s="6"/>
      <c r="F37" s="6"/>
      <c r="G37" s="6"/>
    </row>
    <row r="38" spans="1:9">
      <c r="B38" s="6"/>
      <c r="C38" s="6"/>
      <c r="D38" s="6"/>
      <c r="E38" s="6"/>
      <c r="F38" s="6"/>
      <c r="G38" s="6"/>
    </row>
    <row r="39" spans="1:9">
      <c r="A39" s="16" t="s">
        <v>14</v>
      </c>
      <c r="B39" s="6"/>
      <c r="C39" s="6"/>
      <c r="D39" s="6"/>
      <c r="E39" s="6"/>
      <c r="F39" s="6"/>
      <c r="G39" s="6"/>
    </row>
    <row r="40" spans="1:9">
      <c r="A40" s="16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6"/>
    </row>
    <row r="41" spans="1:9">
      <c r="A41" s="16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6"/>
    </row>
    <row r="42" spans="1:9">
      <c r="B42" s="6"/>
      <c r="C42" s="6"/>
      <c r="D42" s="6"/>
      <c r="E42" s="6"/>
      <c r="F42" s="6"/>
      <c r="G42" s="6"/>
    </row>
    <row r="43" spans="1:9">
      <c r="A43" s="16" t="s">
        <v>17</v>
      </c>
      <c r="B43" s="6"/>
      <c r="C43" s="6"/>
      <c r="D43" s="6"/>
      <c r="E43" s="6"/>
      <c r="F43" s="6"/>
      <c r="G43" s="6"/>
    </row>
    <row r="44" spans="1:9">
      <c r="A44" s="16" t="s">
        <v>18</v>
      </c>
      <c r="B44" s="6">
        <f>B12/B11*100</f>
        <v>87.829861111111114</v>
      </c>
      <c r="C44" s="6">
        <f t="shared" ref="C44" si="5">C12/C11*100</f>
        <v>87.829861111111114</v>
      </c>
      <c r="D44" s="6"/>
      <c r="E44" s="6"/>
      <c r="F44" s="6"/>
      <c r="G44" s="39"/>
    </row>
    <row r="45" spans="1:9">
      <c r="A45" s="16" t="s">
        <v>19</v>
      </c>
      <c r="B45" s="6">
        <f>B18/B17*100</f>
        <v>71.602093506601506</v>
      </c>
      <c r="C45" s="6"/>
      <c r="D45" s="6">
        <f t="shared" ref="D45:F45" si="6">D18/D17*100</f>
        <v>100.29584649681529</v>
      </c>
      <c r="E45" s="6">
        <f t="shared" si="6"/>
        <v>93.768848180088327</v>
      </c>
      <c r="F45" s="6">
        <f t="shared" si="6"/>
        <v>58.302395599743107</v>
      </c>
      <c r="G45" s="6"/>
    </row>
    <row r="46" spans="1:9">
      <c r="A46" s="16" t="s">
        <v>20</v>
      </c>
      <c r="B46" s="6">
        <f>AVERAGE(B44:B45)</f>
        <v>79.71597730885631</v>
      </c>
      <c r="C46" s="6">
        <f t="shared" ref="C46:F46" si="7">AVERAGE(C44:C45)</f>
        <v>87.829861111111114</v>
      </c>
      <c r="D46" s="6">
        <f t="shared" si="7"/>
        <v>100.29584649681529</v>
      </c>
      <c r="E46" s="6">
        <f t="shared" si="7"/>
        <v>93.768848180088327</v>
      </c>
      <c r="F46" s="6">
        <f t="shared" si="7"/>
        <v>58.302395599743107</v>
      </c>
      <c r="G46" s="6"/>
    </row>
    <row r="47" spans="1:9">
      <c r="B47" s="6"/>
      <c r="C47" s="6"/>
      <c r="D47" s="6"/>
      <c r="E47" s="6"/>
      <c r="F47" s="6"/>
      <c r="G47" s="6"/>
    </row>
    <row r="48" spans="1:9">
      <c r="A48" s="16" t="s">
        <v>21</v>
      </c>
      <c r="B48" s="6"/>
      <c r="C48" s="6"/>
      <c r="D48" s="6"/>
      <c r="E48" s="6"/>
      <c r="F48" s="6"/>
      <c r="G48" s="6"/>
    </row>
    <row r="49" spans="1:7">
      <c r="A49" s="16" t="s">
        <v>22</v>
      </c>
      <c r="B49" s="6">
        <f>(B12/B13)*100</f>
        <v>87.829861111111114</v>
      </c>
      <c r="C49" s="6">
        <f t="shared" ref="C49" si="8">(C12/C13)*100</f>
        <v>87.829861111111114</v>
      </c>
      <c r="D49" s="6"/>
      <c r="E49" s="6"/>
      <c r="F49" s="6"/>
      <c r="G49" s="6"/>
    </row>
    <row r="50" spans="1:7">
      <c r="A50" s="16" t="s">
        <v>23</v>
      </c>
      <c r="B50" s="6">
        <f>B18/B19*100</f>
        <v>71.602093506601506</v>
      </c>
      <c r="C50" s="6"/>
      <c r="D50" s="6">
        <f t="shared" ref="D50:F50" si="9">D18/D19*100</f>
        <v>100.29584649681529</v>
      </c>
      <c r="E50" s="6">
        <f t="shared" si="9"/>
        <v>93.768848180088327</v>
      </c>
      <c r="F50" s="6">
        <f t="shared" si="9"/>
        <v>58.302395599743107</v>
      </c>
      <c r="G50" s="6"/>
    </row>
    <row r="51" spans="1:7">
      <c r="A51" s="16" t="s">
        <v>24</v>
      </c>
      <c r="B51" s="6">
        <f>AVERAGE(B49:B50)</f>
        <v>79.71597730885631</v>
      </c>
      <c r="C51" s="6">
        <f t="shared" ref="C51:F51" si="10">AVERAGE(C49:C50)</f>
        <v>87.829861111111114</v>
      </c>
      <c r="D51" s="6">
        <f t="shared" si="10"/>
        <v>100.29584649681529</v>
      </c>
      <c r="E51" s="6">
        <f t="shared" si="10"/>
        <v>93.768848180088327</v>
      </c>
      <c r="F51" s="6">
        <f t="shared" si="10"/>
        <v>58.302395599743107</v>
      </c>
      <c r="G51" s="6"/>
    </row>
    <row r="52" spans="1:7">
      <c r="B52" s="6"/>
      <c r="C52" s="6"/>
      <c r="D52" s="6"/>
      <c r="E52" s="6"/>
      <c r="F52" s="6"/>
      <c r="G52" s="6"/>
    </row>
    <row r="53" spans="1:7">
      <c r="A53" s="16" t="s">
        <v>36</v>
      </c>
      <c r="B53" s="6"/>
      <c r="C53" s="6"/>
      <c r="D53" s="6"/>
      <c r="E53" s="6"/>
      <c r="F53" s="6"/>
      <c r="G53" s="6"/>
    </row>
    <row r="54" spans="1:7">
      <c r="A54" s="16" t="s">
        <v>25</v>
      </c>
      <c r="B54" s="6">
        <f>B20/B18*100</f>
        <v>100</v>
      </c>
      <c r="C54" s="6" t="e">
        <f t="shared" ref="C54:F54" si="11">C20/C18*100</f>
        <v>#DIV/0!</v>
      </c>
      <c r="D54" s="6">
        <f t="shared" si="11"/>
        <v>100</v>
      </c>
      <c r="E54" s="6">
        <f t="shared" si="11"/>
        <v>100</v>
      </c>
      <c r="F54" s="6">
        <f t="shared" si="11"/>
        <v>100</v>
      </c>
      <c r="G54" s="6"/>
    </row>
    <row r="55" spans="1:7">
      <c r="B55" s="6"/>
      <c r="C55" s="6"/>
      <c r="D55" s="6"/>
      <c r="E55" s="6"/>
      <c r="F55" s="6"/>
      <c r="G55" s="6"/>
    </row>
    <row r="56" spans="1:7">
      <c r="A56" s="16" t="s">
        <v>26</v>
      </c>
      <c r="B56" s="6"/>
      <c r="C56" s="6"/>
      <c r="D56" s="6"/>
      <c r="E56" s="6"/>
      <c r="F56" s="6"/>
      <c r="G56" s="6"/>
    </row>
    <row r="57" spans="1:7">
      <c r="A57" s="16" t="s">
        <v>27</v>
      </c>
      <c r="B57" s="6">
        <f>((B12/B10)-1)*100</f>
        <v>-12.534578146611342</v>
      </c>
      <c r="C57" s="6">
        <f t="shared" ref="C57:F57" si="12">((C12/C10)-1)*100</f>
        <v>-7.9679825359286856</v>
      </c>
      <c r="D57" s="6" t="e">
        <f t="shared" si="12"/>
        <v>#DIV/0!</v>
      </c>
      <c r="E57" s="6" t="e">
        <f t="shared" si="12"/>
        <v>#DIV/0!</v>
      </c>
      <c r="F57" s="6" t="e">
        <f t="shared" si="12"/>
        <v>#DIV/0!</v>
      </c>
      <c r="G57" s="6"/>
    </row>
    <row r="58" spans="1:7">
      <c r="A58" s="16" t="s">
        <v>28</v>
      </c>
      <c r="B58" s="6">
        <f>((B33/B32)-1)*100</f>
        <v>5.7649715622932973</v>
      </c>
      <c r="C58" s="6" t="e">
        <f t="shared" ref="C58:F58" si="13">((C33/C32)-1)*100</f>
        <v>#DIV/0!</v>
      </c>
      <c r="D58" s="6">
        <f t="shared" si="13"/>
        <v>-18.321242139811702</v>
      </c>
      <c r="E58" s="6">
        <f t="shared" si="13"/>
        <v>-43.343068984685374</v>
      </c>
      <c r="F58" s="6">
        <f t="shared" si="13"/>
        <v>78.027099670887679</v>
      </c>
      <c r="G58" s="6"/>
    </row>
    <row r="59" spans="1:7">
      <c r="A59" s="16" t="s">
        <v>29</v>
      </c>
      <c r="B59" s="6">
        <f>((B35/B34)-1)*100</f>
        <v>20.922039042558694</v>
      </c>
      <c r="C59" s="6" t="e">
        <f t="shared" ref="C59:F59" si="14">((C35/C34)-1)*100</f>
        <v>#DIV/0!</v>
      </c>
      <c r="D59" s="6">
        <f t="shared" si="14"/>
        <v>-11.249627998131039</v>
      </c>
      <c r="E59" s="6">
        <f t="shared" si="14"/>
        <v>-38.43780395509301</v>
      </c>
      <c r="F59" s="6">
        <f t="shared" si="14"/>
        <v>93.440396697147548</v>
      </c>
      <c r="G59" s="6"/>
    </row>
    <row r="60" spans="1:7">
      <c r="B60" s="6"/>
      <c r="C60" s="6"/>
      <c r="D60" s="6"/>
      <c r="E60" s="6"/>
      <c r="F60" s="6"/>
      <c r="G60" s="6"/>
    </row>
    <row r="61" spans="1:7">
      <c r="A61" s="16" t="s">
        <v>30</v>
      </c>
      <c r="B61" s="6"/>
      <c r="C61" s="6"/>
      <c r="D61" s="6"/>
      <c r="E61" s="6"/>
      <c r="F61" s="6"/>
      <c r="G61" s="6"/>
    </row>
    <row r="62" spans="1:7">
      <c r="A62" s="16" t="s">
        <v>37</v>
      </c>
      <c r="B62" s="44">
        <f>B17/($B$11*11)</f>
        <v>201907.42398295455</v>
      </c>
      <c r="C62" s="44">
        <f>B17/(C11*11)</f>
        <v>201907.42398295455</v>
      </c>
      <c r="D62" s="44">
        <f>D17/($C$11*11)</f>
        <v>44602.272727272728</v>
      </c>
      <c r="E62" s="44">
        <f t="shared" ref="E62:F62" si="15">E17/($C$11*11)</f>
        <v>22903.457643939393</v>
      </c>
      <c r="F62" s="44">
        <f t="shared" si="15"/>
        <v>134401.69361174243</v>
      </c>
      <c r="G62" s="45"/>
    </row>
    <row r="63" spans="1:7">
      <c r="A63" s="16" t="s">
        <v>38</v>
      </c>
      <c r="B63" s="44">
        <f>B18/($B$12*11)</f>
        <v>164602.26702869777</v>
      </c>
      <c r="C63" s="44">
        <f>B18/(C12*11)</f>
        <v>164602.26702869777</v>
      </c>
      <c r="D63" s="44">
        <f>D18/($C$12*11)</f>
        <v>50932.822189077975</v>
      </c>
      <c r="E63" s="44">
        <f t="shared" ref="E63:F63" si="16">E18/($C$12*11)</f>
        <v>24452.171681072443</v>
      </c>
      <c r="F63" s="44">
        <f t="shared" si="16"/>
        <v>89217.273158547338</v>
      </c>
      <c r="G63" s="22"/>
    </row>
    <row r="64" spans="1:7">
      <c r="A64" s="16" t="s">
        <v>31</v>
      </c>
      <c r="B64" s="42">
        <f>(B63/B62)*B46</f>
        <v>64.987360665617317</v>
      </c>
      <c r="C64" s="42">
        <f>(C63/C62)*C46</f>
        <v>71.60209350660152</v>
      </c>
      <c r="D64" s="42"/>
      <c r="E64" s="42"/>
      <c r="F64" s="42"/>
      <c r="G64" s="6"/>
    </row>
    <row r="65" spans="1:8">
      <c r="A65" s="14" t="s">
        <v>43</v>
      </c>
      <c r="B65" s="47">
        <f>B17/($B$11)</f>
        <v>2220981.6638125</v>
      </c>
      <c r="C65" s="47">
        <f>B17/C11</f>
        <v>2220981.6638125</v>
      </c>
      <c r="D65" s="47">
        <f>D17/($C$11)</f>
        <v>490625</v>
      </c>
      <c r="E65" s="47">
        <f t="shared" ref="E65:F65" si="17">E17/($C$11)</f>
        <v>251938.03408333333</v>
      </c>
      <c r="F65" s="47">
        <f t="shared" si="17"/>
        <v>1478418.6297291666</v>
      </c>
      <c r="G65" s="6"/>
    </row>
    <row r="66" spans="1:8">
      <c r="A66" s="14" t="s">
        <v>44</v>
      </c>
      <c r="B66" s="47">
        <f>B18/($B$12)</f>
        <v>1810624.9373156752</v>
      </c>
      <c r="C66" s="47">
        <f>B18/C12</f>
        <v>1810624.9373156752</v>
      </c>
      <c r="D66" s="47">
        <f>D18/($C$12)</f>
        <v>560261.04407985776</v>
      </c>
      <c r="E66" s="47">
        <f t="shared" ref="E66:F66" si="18">E18/($C$12)</f>
        <v>268973.88849179685</v>
      </c>
      <c r="F66" s="47">
        <f t="shared" si="18"/>
        <v>981390.00474402064</v>
      </c>
      <c r="G66" s="6"/>
    </row>
    <row r="67" spans="1:8">
      <c r="B67" s="6"/>
      <c r="C67" s="6"/>
      <c r="D67" s="6"/>
      <c r="E67" s="6"/>
      <c r="F67" s="6"/>
      <c r="G67" s="6"/>
    </row>
    <row r="68" spans="1:8">
      <c r="A68" s="16" t="s">
        <v>32</v>
      </c>
      <c r="B68" s="6"/>
      <c r="C68" s="6"/>
      <c r="D68" s="6"/>
      <c r="E68" s="6"/>
      <c r="F68" s="6"/>
      <c r="G68" s="6"/>
    </row>
    <row r="69" spans="1:8">
      <c r="A69" s="16" t="s">
        <v>33</v>
      </c>
      <c r="B69" s="42">
        <f>((B24+D24)/B23)*100</f>
        <v>70.980029971959311</v>
      </c>
      <c r="C69" s="6"/>
      <c r="D69" s="6"/>
      <c r="E69" s="6"/>
      <c r="F69" s="6"/>
      <c r="G69" s="39"/>
      <c r="H69" s="22"/>
    </row>
    <row r="70" spans="1:8">
      <c r="A70" s="16" t="s">
        <v>34</v>
      </c>
      <c r="B70" s="42">
        <f>(B18/(B24+D24))*100</f>
        <v>100.87639232455655</v>
      </c>
      <c r="C70" s="6"/>
      <c r="D70" s="6"/>
      <c r="E70" s="6"/>
      <c r="F70" s="6"/>
      <c r="G70" s="6"/>
      <c r="H70" s="22"/>
    </row>
    <row r="71" spans="1:8" ht="15.75" thickBot="1">
      <c r="A71" s="23"/>
      <c r="B71" s="23"/>
      <c r="C71" s="23"/>
      <c r="D71" s="23"/>
      <c r="E71" s="23"/>
      <c r="F71" s="23"/>
    </row>
    <row r="72" spans="1:8" ht="15.75" thickTop="1"/>
    <row r="73" spans="1:8">
      <c r="A73" s="10" t="s">
        <v>35</v>
      </c>
    </row>
    <row r="74" spans="1:8">
      <c r="A74" s="10" t="s">
        <v>89</v>
      </c>
    </row>
    <row r="75" spans="1:8">
      <c r="A75" s="11" t="s">
        <v>90</v>
      </c>
      <c r="B75" s="24"/>
      <c r="C75" s="24"/>
      <c r="D75" s="24"/>
      <c r="E75" s="24"/>
    </row>
    <row r="76" spans="1:8">
      <c r="A76" s="34" t="s">
        <v>91</v>
      </c>
      <c r="B76" s="24"/>
      <c r="C76" s="24"/>
      <c r="D76" s="24"/>
      <c r="E76" s="24"/>
    </row>
    <row r="77" spans="1:8">
      <c r="A77" s="11" t="s">
        <v>49</v>
      </c>
    </row>
    <row r="78" spans="1:8">
      <c r="A78" s="33" t="s">
        <v>50</v>
      </c>
    </row>
    <row r="79" spans="1:8">
      <c r="A79" s="15" t="s">
        <v>45</v>
      </c>
    </row>
    <row r="80" spans="1:8">
      <c r="A80" s="15" t="s">
        <v>46</v>
      </c>
    </row>
    <row r="81" spans="1:1">
      <c r="A81" s="51"/>
    </row>
    <row r="82" spans="1:1">
      <c r="A82" s="25" t="s">
        <v>138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  <pageSetup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G62"/>
  <sheetViews>
    <sheetView workbookViewId="0">
      <selection activeCell="I13" sqref="I13"/>
    </sheetView>
  </sheetViews>
  <sheetFormatPr baseColWidth="10" defaultRowHeight="15"/>
  <sheetData>
    <row r="62" spans="7:7">
      <c r="G62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Hoja1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horacio</cp:lastModifiedBy>
  <dcterms:created xsi:type="dcterms:W3CDTF">2012-03-15T15:44:58Z</dcterms:created>
  <dcterms:modified xsi:type="dcterms:W3CDTF">2017-03-15T20:02:20Z</dcterms:modified>
</cp:coreProperties>
</file>