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9240" firstSheet="2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3 Trimestre Acumulado" sheetId="6" r:id="rId6"/>
    <sheet name="Anual" sheetId="7" r:id="rId7"/>
    <sheet name="Hoja1" sheetId="8" r:id="rId8"/>
  </sheets>
  <calcPr calcId="125725"/>
</workbook>
</file>

<file path=xl/calcChain.xml><?xml version="1.0" encoding="utf-8"?>
<calcChain xmlns="http://schemas.openxmlformats.org/spreadsheetml/2006/main">
  <c r="C21" i="7"/>
  <c r="C17" i="4" l="1"/>
  <c r="C16"/>
  <c r="C17" i="1"/>
  <c r="C17" i="3"/>
  <c r="C17" i="2"/>
  <c r="C16" i="1"/>
  <c r="C16" i="3"/>
  <c r="C16" i="2"/>
  <c r="C16" i="7"/>
  <c r="D24" l="1"/>
  <c r="C69" i="6" l="1"/>
  <c r="B69"/>
  <c r="C69" i="5"/>
  <c r="B69"/>
  <c r="C69" i="4"/>
  <c r="B69"/>
  <c r="C69" i="1"/>
  <c r="B69"/>
  <c r="C69" i="3"/>
  <c r="B69"/>
  <c r="C69" i="2"/>
  <c r="B69"/>
  <c r="C13" i="4" l="1"/>
  <c r="C13" i="1" l="1"/>
  <c r="C13" i="3" l="1"/>
  <c r="C13" i="2" l="1"/>
  <c r="B14" i="7" l="1"/>
  <c r="B12" i="4" l="1"/>
  <c r="B13"/>
  <c r="B14"/>
  <c r="B15"/>
  <c r="B16"/>
  <c r="B17"/>
  <c r="B44" l="1"/>
  <c r="C61" i="7"/>
  <c r="C17" l="1"/>
  <c r="C53"/>
  <c r="C70" i="4"/>
  <c r="C67"/>
  <c r="C66"/>
  <c r="C61"/>
  <c r="C54"/>
  <c r="D54"/>
  <c r="D55" s="1"/>
  <c r="E54"/>
  <c r="E55" s="1"/>
  <c r="C49"/>
  <c r="D49"/>
  <c r="D50" s="1"/>
  <c r="E49"/>
  <c r="E50" s="1"/>
  <c r="C48"/>
  <c r="C37"/>
  <c r="D37"/>
  <c r="E37"/>
  <c r="C36"/>
  <c r="C38" s="1"/>
  <c r="D36"/>
  <c r="D38" s="1"/>
  <c r="E36"/>
  <c r="E38" s="1"/>
  <c r="C62" l="1"/>
  <c r="C50"/>
  <c r="E62"/>
  <c r="D62"/>
  <c r="C37" i="2"/>
  <c r="B21" i="1"/>
  <c r="B20" i="2" l="1"/>
  <c r="C61" i="6" l="1"/>
  <c r="D20"/>
  <c r="D36" s="1"/>
  <c r="D38" s="1"/>
  <c r="E20"/>
  <c r="E36" s="1"/>
  <c r="E38" s="1"/>
  <c r="B14"/>
  <c r="C61" i="5"/>
  <c r="D61"/>
  <c r="E61"/>
  <c r="E20"/>
  <c r="E36" s="1"/>
  <c r="E38" s="1"/>
  <c r="B14"/>
  <c r="C37" i="1" l="1"/>
  <c r="D37"/>
  <c r="E37"/>
  <c r="C36"/>
  <c r="D36"/>
  <c r="E36"/>
  <c r="B15" l="1"/>
  <c r="C17" i="6"/>
  <c r="C16"/>
  <c r="B11" i="1"/>
  <c r="C37" i="3"/>
  <c r="D37"/>
  <c r="E37"/>
  <c r="C36"/>
  <c r="D36"/>
  <c r="E36"/>
  <c r="C16" i="5" l="1"/>
  <c r="C17"/>
  <c r="C36" i="2" l="1"/>
  <c r="D36"/>
  <c r="E36"/>
  <c r="B10" i="7" l="1"/>
  <c r="B61" s="1"/>
  <c r="B10" i="6"/>
  <c r="B11" i="3"/>
  <c r="B10" i="5"/>
  <c r="C70" i="3"/>
  <c r="C70" i="1"/>
  <c r="C70" i="2"/>
  <c r="B21" i="3" l="1"/>
  <c r="B21" i="4"/>
  <c r="B66" s="1"/>
  <c r="B21" i="2"/>
  <c r="B20" i="3"/>
  <c r="B36" s="1"/>
  <c r="B20" i="1"/>
  <c r="B36" s="1"/>
  <c r="B20" i="4"/>
  <c r="B36" s="1"/>
  <c r="B36" i="2"/>
  <c r="C53" i="6"/>
  <c r="C53" i="5"/>
  <c r="C53" i="4"/>
  <c r="C55" s="1"/>
  <c r="C53" i="1"/>
  <c r="C53" i="3"/>
  <c r="C53" i="2"/>
  <c r="C48" i="1"/>
  <c r="C48" i="3"/>
  <c r="C48" i="2"/>
  <c r="B17" i="7"/>
  <c r="B16"/>
  <c r="B53" s="1"/>
  <c r="B17" i="6"/>
  <c r="B16"/>
  <c r="B53" s="1"/>
  <c r="B17" i="5"/>
  <c r="B16"/>
  <c r="B53" s="1"/>
  <c r="B17" i="1"/>
  <c r="B16"/>
  <c r="B17" i="3"/>
  <c r="B16"/>
  <c r="B17" i="2"/>
  <c r="C67" i="1"/>
  <c r="C66"/>
  <c r="C67" i="3"/>
  <c r="C66"/>
  <c r="C66" i="2"/>
  <c r="C67"/>
  <c r="C13" i="7"/>
  <c r="B13" s="1"/>
  <c r="C13" i="6"/>
  <c r="B13" s="1"/>
  <c r="C13" i="5"/>
  <c r="B13" s="1"/>
  <c r="B13" i="1"/>
  <c r="B13" i="3"/>
  <c r="B13" i="2"/>
  <c r="E54" i="1" l="1"/>
  <c r="E54" i="3"/>
  <c r="E54" i="2"/>
  <c r="C15" i="7"/>
  <c r="C11"/>
  <c r="D38" i="1"/>
  <c r="E38"/>
  <c r="D39"/>
  <c r="E39"/>
  <c r="D38" i="3"/>
  <c r="E38"/>
  <c r="D39"/>
  <c r="E39"/>
  <c r="D38" i="2"/>
  <c r="E38"/>
  <c r="D37"/>
  <c r="D39" s="1"/>
  <c r="E37"/>
  <c r="E39" s="1"/>
  <c r="D39" i="4"/>
  <c r="D63" s="1"/>
  <c r="E39"/>
  <c r="E63" s="1"/>
  <c r="C24" l="1"/>
  <c r="B11"/>
  <c r="C15" i="6"/>
  <c r="C11" l="1"/>
  <c r="B11" s="1"/>
  <c r="C24" i="1" l="1"/>
  <c r="C11" i="5" l="1"/>
  <c r="C71" i="4"/>
  <c r="C68"/>
  <c r="C71" i="1"/>
  <c r="C68"/>
  <c r="E62"/>
  <c r="C61"/>
  <c r="D54"/>
  <c r="C54"/>
  <c r="E49"/>
  <c r="D49"/>
  <c r="C49"/>
  <c r="C71" i="3"/>
  <c r="C68"/>
  <c r="E62"/>
  <c r="C61"/>
  <c r="D54"/>
  <c r="C54"/>
  <c r="E49"/>
  <c r="D49"/>
  <c r="C49"/>
  <c r="C71" i="2" l="1"/>
  <c r="C55" i="1"/>
  <c r="C55" i="3"/>
  <c r="C12" i="6" l="1"/>
  <c r="C12" i="5"/>
  <c r="C12" i="7"/>
  <c r="C48" s="1"/>
  <c r="C50" i="1"/>
  <c r="C50" i="3"/>
  <c r="B11" i="2"/>
  <c r="C48" i="6" l="1"/>
  <c r="C48" i="5"/>
  <c r="B11"/>
  <c r="B11" i="7"/>
  <c r="C15" i="5"/>
  <c r="C61" i="2" l="1"/>
  <c r="C24" i="3" l="1"/>
  <c r="B15" l="1"/>
  <c r="C68" i="2" l="1"/>
  <c r="C24"/>
  <c r="B15"/>
  <c r="B15" i="7" l="1"/>
  <c r="B15" i="6"/>
  <c r="B15" i="5"/>
  <c r="E62" i="2" l="1"/>
  <c r="E22" i="6"/>
  <c r="E37" s="1"/>
  <c r="E39" s="1"/>
  <c r="E23"/>
  <c r="E22" i="5"/>
  <c r="E37" s="1"/>
  <c r="E39" s="1"/>
  <c r="E23"/>
  <c r="E20" i="7"/>
  <c r="E36" s="1"/>
  <c r="E38" s="1"/>
  <c r="E22"/>
  <c r="E23"/>
  <c r="E54" l="1"/>
  <c r="E55" s="1"/>
  <c r="E37"/>
  <c r="E62" i="5"/>
  <c r="E54"/>
  <c r="E54" i="6"/>
  <c r="B22" i="4"/>
  <c r="B37" s="1"/>
  <c r="B23"/>
  <c r="B22" i="1"/>
  <c r="B37" s="1"/>
  <c r="B23"/>
  <c r="B22" i="3"/>
  <c r="B37" s="1"/>
  <c r="B23"/>
  <c r="B22" i="2"/>
  <c r="B37" s="1"/>
  <c r="B23"/>
  <c r="E62" i="7" l="1"/>
  <c r="E39"/>
  <c r="E63" s="1"/>
  <c r="E62" i="6"/>
  <c r="B75" i="4"/>
  <c r="B54"/>
  <c r="B54" i="3"/>
  <c r="B75"/>
  <c r="B75" i="1"/>
  <c r="B54"/>
  <c r="B49" i="4"/>
  <c r="B49" i="3"/>
  <c r="E21" i="6" l="1"/>
  <c r="E49" s="1"/>
  <c r="E21" i="5"/>
  <c r="E49" s="1"/>
  <c r="E49" i="2"/>
  <c r="E21" i="7"/>
  <c r="E49" s="1"/>
  <c r="E50" s="1"/>
  <c r="C23"/>
  <c r="D23"/>
  <c r="C23" i="6"/>
  <c r="D23"/>
  <c r="B23"/>
  <c r="C23" i="5"/>
  <c r="D23"/>
  <c r="B23"/>
  <c r="B23" i="7" l="1"/>
  <c r="B49" i="1"/>
  <c r="C21" i="5"/>
  <c r="D21"/>
  <c r="C22"/>
  <c r="D22"/>
  <c r="D37" s="1"/>
  <c r="D39" s="1"/>
  <c r="D20"/>
  <c r="D36" s="1"/>
  <c r="D38" s="1"/>
  <c r="C20"/>
  <c r="C21" i="6"/>
  <c r="D21"/>
  <c r="C22"/>
  <c r="D22"/>
  <c r="D37" s="1"/>
  <c r="D39" s="1"/>
  <c r="C20"/>
  <c r="D21" i="7"/>
  <c r="C22"/>
  <c r="D22"/>
  <c r="D20"/>
  <c r="D36" s="1"/>
  <c r="D38" s="1"/>
  <c r="C20"/>
  <c r="C36" s="1"/>
  <c r="C38" s="1"/>
  <c r="C71" l="1"/>
  <c r="C67"/>
  <c r="C54"/>
  <c r="C55" s="1"/>
  <c r="C49"/>
  <c r="C50" s="1"/>
  <c r="C37"/>
  <c r="D54"/>
  <c r="D55" s="1"/>
  <c r="D49"/>
  <c r="D50" s="1"/>
  <c r="D37"/>
  <c r="C71" i="5"/>
  <c r="C67"/>
  <c r="C66" i="7"/>
  <c r="C70"/>
  <c r="C71" i="6"/>
  <c r="C67"/>
  <c r="C36" i="5"/>
  <c r="C38" s="1"/>
  <c r="B20"/>
  <c r="B36" s="1"/>
  <c r="B21"/>
  <c r="C36" i="6"/>
  <c r="C38" s="1"/>
  <c r="B20"/>
  <c r="B36" s="1"/>
  <c r="B22" i="5"/>
  <c r="C37"/>
  <c r="C39" s="1"/>
  <c r="C37" i="6"/>
  <c r="C39" s="1"/>
  <c r="B20" i="7"/>
  <c r="B36" s="1"/>
  <c r="C66" i="6"/>
  <c r="B21"/>
  <c r="C70"/>
  <c r="B21" i="7"/>
  <c r="C66" i="5"/>
  <c r="C70"/>
  <c r="C68" i="7"/>
  <c r="D49" i="6"/>
  <c r="B22"/>
  <c r="D54"/>
  <c r="B22" i="7"/>
  <c r="D54" i="5"/>
  <c r="D49"/>
  <c r="C54"/>
  <c r="C55" s="1"/>
  <c r="C68"/>
  <c r="C49"/>
  <c r="C50" s="1"/>
  <c r="C54" i="6"/>
  <c r="C55" s="1"/>
  <c r="C68"/>
  <c r="C49"/>
  <c r="C50" s="1"/>
  <c r="C24" i="7"/>
  <c r="B24" s="1"/>
  <c r="C24" i="6"/>
  <c r="B24" s="1"/>
  <c r="C24" i="5"/>
  <c r="B24" s="1"/>
  <c r="B12" i="7"/>
  <c r="B12" i="6"/>
  <c r="B12" i="5"/>
  <c r="B24" i="4"/>
  <c r="B58" s="1"/>
  <c r="B10"/>
  <c r="B24" i="1"/>
  <c r="B58" s="1"/>
  <c r="B14"/>
  <c r="B12"/>
  <c r="B10"/>
  <c r="B24" i="3"/>
  <c r="B58" s="1"/>
  <c r="B14"/>
  <c r="B12"/>
  <c r="B10"/>
  <c r="B24" i="2"/>
  <c r="B58" s="1"/>
  <c r="B16"/>
  <c r="B14"/>
  <c r="B12"/>
  <c r="B10"/>
  <c r="C69" i="7" l="1"/>
  <c r="C62"/>
  <c r="C39"/>
  <c r="C63" s="1"/>
  <c r="B67"/>
  <c r="B37"/>
  <c r="D62"/>
  <c r="D39"/>
  <c r="D63" s="1"/>
  <c r="B67" i="5"/>
  <c r="B37"/>
  <c r="B67" i="6"/>
  <c r="B37"/>
  <c r="B70" i="4"/>
  <c r="B53"/>
  <c r="B55" s="1"/>
  <c r="B67"/>
  <c r="B48"/>
  <c r="B50" s="1"/>
  <c r="B70" i="1"/>
  <c r="B44"/>
  <c r="B66"/>
  <c r="B53"/>
  <c r="B55" s="1"/>
  <c r="B67"/>
  <c r="B48"/>
  <c r="B67" i="3"/>
  <c r="B48"/>
  <c r="B50" s="1"/>
  <c r="B53"/>
  <c r="B55" s="1"/>
  <c r="B70"/>
  <c r="B44"/>
  <c r="B66"/>
  <c r="B53" i="2"/>
  <c r="B48"/>
  <c r="B71"/>
  <c r="B67"/>
  <c r="B44" i="7"/>
  <c r="B70"/>
  <c r="B48"/>
  <c r="B44" i="5"/>
  <c r="B70"/>
  <c r="B66"/>
  <c r="B48"/>
  <c r="B70" i="2"/>
  <c r="B66"/>
  <c r="B44"/>
  <c r="B44" i="6"/>
  <c r="B70"/>
  <c r="B48"/>
  <c r="B61" i="2"/>
  <c r="B66" i="7"/>
  <c r="B66" i="6"/>
  <c r="B71" i="7"/>
  <c r="B58" i="5"/>
  <c r="B45" i="4"/>
  <c r="B61"/>
  <c r="B71"/>
  <c r="B50" i="1"/>
  <c r="B54" i="5"/>
  <c r="B55" s="1"/>
  <c r="B49"/>
  <c r="B58" i="6"/>
  <c r="B61" i="3"/>
  <c r="B45"/>
  <c r="B71"/>
  <c r="B54" i="7"/>
  <c r="B55" s="1"/>
  <c r="B54" i="6"/>
  <c r="B55" s="1"/>
  <c r="B58" i="7"/>
  <c r="B49" i="6"/>
  <c r="B49" i="7"/>
  <c r="B45"/>
  <c r="B71" i="1"/>
  <c r="B61"/>
  <c r="B45"/>
  <c r="B61" i="6"/>
  <c r="B45"/>
  <c r="B71"/>
  <c r="B61" i="5"/>
  <c r="B45"/>
  <c r="B71"/>
  <c r="C54" i="2"/>
  <c r="B69" i="7" l="1"/>
  <c r="B50"/>
  <c r="B50" i="6"/>
  <c r="B50" i="5"/>
  <c r="B28"/>
  <c r="B28" i="6"/>
  <c r="B75" s="1"/>
  <c r="B28" i="7"/>
  <c r="B75" s="1"/>
  <c r="D62" i="3"/>
  <c r="C38"/>
  <c r="C62" l="1"/>
  <c r="C39"/>
  <c r="C63" s="1"/>
  <c r="B75" i="5"/>
  <c r="B38"/>
  <c r="D62"/>
  <c r="B38" i="6"/>
  <c r="B38" i="7"/>
  <c r="D62" i="6"/>
  <c r="B38" i="4"/>
  <c r="B62"/>
  <c r="C39"/>
  <c r="C63" s="1"/>
  <c r="B38" i="3"/>
  <c r="B62"/>
  <c r="C49" i="2"/>
  <c r="C39"/>
  <c r="C38"/>
  <c r="D54"/>
  <c r="C55"/>
  <c r="C38" i="1"/>
  <c r="C62" l="1"/>
  <c r="C39"/>
  <c r="C63" s="1"/>
  <c r="C62" i="6"/>
  <c r="C63"/>
  <c r="B62" i="7"/>
  <c r="C62" i="5"/>
  <c r="D62" i="1"/>
  <c r="D62" i="2"/>
  <c r="B45"/>
  <c r="B62" i="6"/>
  <c r="B75" i="2"/>
  <c r="D49"/>
  <c r="C62"/>
  <c r="C63" i="5"/>
  <c r="B62"/>
  <c r="B39" i="7"/>
  <c r="B63" s="1"/>
  <c r="B39" i="4"/>
  <c r="B63" s="1"/>
  <c r="B27"/>
  <c r="B74" s="1"/>
  <c r="B39" i="3"/>
  <c r="B63" s="1"/>
  <c r="B27"/>
  <c r="B74" s="1"/>
  <c r="B38" i="2"/>
  <c r="B62"/>
  <c r="C63"/>
  <c r="C50"/>
  <c r="B54"/>
  <c r="B38" i="1"/>
  <c r="B62"/>
  <c r="B39" i="6" l="1"/>
  <c r="B63" s="1"/>
  <c r="B39" i="5"/>
  <c r="B63" s="1"/>
  <c r="B55" i="2"/>
  <c r="B39"/>
  <c r="B63" s="1"/>
  <c r="B49"/>
  <c r="B27"/>
  <c r="B74" s="1"/>
  <c r="B27" i="1"/>
  <c r="B74" s="1"/>
  <c r="B39"/>
  <c r="B63" s="1"/>
  <c r="B27" i="6" l="1"/>
  <c r="B74" s="1"/>
  <c r="B27" i="5"/>
  <c r="B74" s="1"/>
  <c r="B27" i="7"/>
  <c r="B74" s="1"/>
  <c r="B50" i="2"/>
</calcChain>
</file>

<file path=xl/sharedStrings.xml><?xml version="1.0" encoding="utf-8"?>
<sst xmlns="http://schemas.openxmlformats.org/spreadsheetml/2006/main" count="490" uniqueCount="173">
  <si>
    <t>Indicador</t>
  </si>
  <si>
    <t>Total</t>
  </si>
  <si>
    <t>Productos</t>
  </si>
  <si>
    <t>programa</t>
  </si>
  <si>
    <t>Subsidios</t>
  </si>
  <si>
    <t>Gastos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</si>
  <si>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</si>
  <si>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</si>
  <si>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</si>
  <si>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</si>
  <si>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</si>
  <si>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</si>
  <si>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</si>
  <si>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</si>
  <si>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</si>
  <si>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</si>
  <si>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</si>
  <si>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</si>
  <si>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</si>
  <si>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</si>
  <si>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</si>
  <si>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</si>
  <si>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</si>
  <si>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</si>
  <si>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</si>
  <si>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</si>
  <si>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</si>
  <si>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</si>
  <si>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</si>
  <si>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</si>
  <si>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</si>
  <si>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</si>
  <si>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</si>
  <si>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</si>
  <si>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</si>
  <si>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</si>
  <si>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</si>
  <si>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</si>
  <si>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</si>
  <si>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</si>
  <si>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</si>
  <si>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Publicidad</t>
  </si>
  <si>
    <t>Total Programa</t>
  </si>
  <si>
    <t>Gasto</t>
  </si>
  <si>
    <t>Administrativo</t>
  </si>
  <si>
    <t xml:space="preserve">Gasto programado anual por beneficiario (GPB) </t>
  </si>
  <si>
    <t xml:space="preserve">Gasto efectivo anual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</si>
  <si>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</si>
  <si>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</si>
  <si>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</si>
  <si>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</si>
  <si>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Gasto mensual efectivo por subsidio</t>
  </si>
  <si>
    <t>Efectivos 1T 2015 (personas)</t>
  </si>
  <si>
    <t>Efectivo 1T 2015</t>
  </si>
  <si>
    <t>IPC (1T 2015)</t>
  </si>
  <si>
    <t>Gasto efectivo real 1T 2015</t>
  </si>
  <si>
    <t>Gasto efectivo real por beneficiario 1T 2015</t>
  </si>
  <si>
    <t>Efectivos 2T 2015 (personas)</t>
  </si>
  <si>
    <t>Efectivo 2T 2015</t>
  </si>
  <si>
    <t>IPC (2T 2015)</t>
  </si>
  <si>
    <t>Gasto efectivo real 2T 2015</t>
  </si>
  <si>
    <t>Gasto efectivo real por beneficiario 2T 2015</t>
  </si>
  <si>
    <t>Efectivos 3T 2015 (personas)</t>
  </si>
  <si>
    <t>Efectivo 3T 2015</t>
  </si>
  <si>
    <t>IPC (3T 2015)</t>
  </si>
  <si>
    <t>Gasto efectivo real 3T 2015</t>
  </si>
  <si>
    <t>Gasto efectivo real por beneficiario 3T 2015</t>
  </si>
  <si>
    <t>Efectivos 4T 2015 (personas)</t>
  </si>
  <si>
    <t>Efectivo 4T 2015</t>
  </si>
  <si>
    <t>IPC (4T 2015)</t>
  </si>
  <si>
    <t>Gasto efectivo real 4T 2015</t>
  </si>
  <si>
    <t>Gasto efectivo real por beneficiario 4T 2015</t>
  </si>
  <si>
    <t>Efectivos 1S 2015 (personas)</t>
  </si>
  <si>
    <t>Efectivo 1S 2015</t>
  </si>
  <si>
    <t>IPC (1S 2015)</t>
  </si>
  <si>
    <t>Gasto efectivo real 1S 2015</t>
  </si>
  <si>
    <t>Efectivos 3TA 2015 (personas)</t>
  </si>
  <si>
    <t>Efectivo 3TA 2015</t>
  </si>
  <si>
    <t>IPC (3TA 2015)</t>
  </si>
  <si>
    <t>Gasto efectivo real 3TA 2015</t>
  </si>
  <si>
    <t>Gasto efectivo real por beneficiario 3TA 2015</t>
  </si>
  <si>
    <t>Efectivo  2015</t>
  </si>
  <si>
    <t>IPC ( 2015)</t>
  </si>
  <si>
    <t>Gasto efectivo real  2015</t>
  </si>
  <si>
    <t>Gasto efectivo real por beneficiario  2015</t>
  </si>
  <si>
    <t>Indicadores propuestos aplicado a Pacientes en Fase Terminal. Primer Trimestre 2016</t>
  </si>
  <si>
    <t>Programados 1T 2016 (personas)</t>
  </si>
  <si>
    <t>Efectivos 1T 2016 (personas)</t>
  </si>
  <si>
    <t>Programados año 2016 (personas)</t>
  </si>
  <si>
    <t>Programado 1T 2016</t>
  </si>
  <si>
    <t>Efectivo 1T 2016</t>
  </si>
  <si>
    <t>Programados año 2016</t>
  </si>
  <si>
    <t>En transferencias 1T 2016</t>
  </si>
  <si>
    <t>Programados 1T 2016</t>
  </si>
  <si>
    <t>Efectivos 1T 2016</t>
  </si>
  <si>
    <t>IPC (1T 2016)</t>
  </si>
  <si>
    <t>Gasto efectivo real 1T 2016</t>
  </si>
  <si>
    <t>Gasto efectivo real por beneficiario 1T 2016</t>
  </si>
  <si>
    <t>Informes Trimestrales PFT 2015 y 2016</t>
  </si>
  <si>
    <t>Metas y Modificaciones, DESAF 2016</t>
  </si>
  <si>
    <t>Indicadores propuestos aplicado a Pacientes en Fase Terminal. Segundo Trimestre 2016</t>
  </si>
  <si>
    <t>Programados 2T 2016 (personas)</t>
  </si>
  <si>
    <t>Efectivos 2T 2016 (personas)</t>
  </si>
  <si>
    <t>Programado 2T 2016</t>
  </si>
  <si>
    <t>Efectivo 2T 2016</t>
  </si>
  <si>
    <t>En transferencias 2T 2016</t>
  </si>
  <si>
    <t>Programados 2T 2016</t>
  </si>
  <si>
    <t>Efectivos 2T 2016</t>
  </si>
  <si>
    <t>IPC (2T 2016)</t>
  </si>
  <si>
    <t>Gasto efectivo real 2T 2016</t>
  </si>
  <si>
    <t>Gasto efectivo real por beneficiario 2T 2016</t>
  </si>
  <si>
    <t>Informes Trimestrales PFT 2015 y 2016.</t>
  </si>
  <si>
    <t>Programados 3T 2016 (personas)</t>
  </si>
  <si>
    <t>Efectivos 3T 2016 (personas)</t>
  </si>
  <si>
    <t>Programado 3T 2016</t>
  </si>
  <si>
    <t>Efectivo 3T 2016</t>
  </si>
  <si>
    <t>En transferencias 3T 2016</t>
  </si>
  <si>
    <t>Programados 3T 2016</t>
  </si>
  <si>
    <t>Efectivos 3T 2016</t>
  </si>
  <si>
    <t>IPC (3T 2016)</t>
  </si>
  <si>
    <t>Gasto efectivo real 3T 2016</t>
  </si>
  <si>
    <t>Gasto efectivo real por beneficiario 3T 2016</t>
  </si>
  <si>
    <t>Indicadores propuestos aplicado a Pacientes en Fase Terminal.Cuarto Trimestre 2016</t>
  </si>
  <si>
    <t>Programados 4T 2016 (personas)</t>
  </si>
  <si>
    <t>Efectivos 4T 2016 (personas)</t>
  </si>
  <si>
    <t>Programado 4T 2016</t>
  </si>
  <si>
    <t>Efectivo 4T 2016</t>
  </si>
  <si>
    <t>En transferencias 4T 2016</t>
  </si>
  <si>
    <t>Programados 4T 2016</t>
  </si>
  <si>
    <t>Efectivos 4T 2016</t>
  </si>
  <si>
    <t>IPC (4T 2016)</t>
  </si>
  <si>
    <t>Gasto efectivo real 4T 2016</t>
  </si>
  <si>
    <t>Gasto efectivo real por beneficiario 4T 2016</t>
  </si>
  <si>
    <t>Indicadores propuestos aplicado a Pacientes en Fase Terminal. Primer Semestre 2016</t>
  </si>
  <si>
    <t>Programados 1S 2016 (personas)</t>
  </si>
  <si>
    <t>Efectivos 1S 2016 (personas)</t>
  </si>
  <si>
    <t>Programado 1S 2016</t>
  </si>
  <si>
    <t>Efectivo 1S 2016</t>
  </si>
  <si>
    <t>En transferencias 1S 2016</t>
  </si>
  <si>
    <t>Programados 1S 2016</t>
  </si>
  <si>
    <t>Efectivos 1S 2016</t>
  </si>
  <si>
    <t>IPC (1S 2016)</t>
  </si>
  <si>
    <t>Gasto efectivo real 1S 2016</t>
  </si>
  <si>
    <t>Gasto efectivo real por beneficiario 1S 2016</t>
  </si>
  <si>
    <t>Indicadores propuestos aplicado a Pacientes en Fase Terminal. Tercer Trimestre Acumulado 2016</t>
  </si>
  <si>
    <t>Programados 3TA 2016 (personas)</t>
  </si>
  <si>
    <t>Efectivos 3TA 2016 (personas)</t>
  </si>
  <si>
    <t>Programado 3TA 2016</t>
  </si>
  <si>
    <t>Efectivo 3TA 2016</t>
  </si>
  <si>
    <t>En transferencias 3TA 2016</t>
  </si>
  <si>
    <t>Programados 3TA 2016</t>
  </si>
  <si>
    <t>Efectivos 3TA 2016</t>
  </si>
  <si>
    <t>IPC (3TA 2016)</t>
  </si>
  <si>
    <t>Gasto efectivo real 3TA 2016</t>
  </si>
  <si>
    <t>Gasto efectivo real por beneficiario 3TA 2016</t>
  </si>
  <si>
    <t>Indicadores propuestos aplicado a Pacientes en Fase Terminal. Año 2016</t>
  </si>
  <si>
    <t>Efectivos  2015 (personas)</t>
  </si>
  <si>
    <t>Programados  2016 (personas)</t>
  </si>
  <si>
    <t>Efectivos anual 2016 (personas)</t>
  </si>
  <si>
    <t>Programado  2016</t>
  </si>
  <si>
    <t>Efectivo  2016</t>
  </si>
  <si>
    <t>En transferencias  2016</t>
  </si>
  <si>
    <t>Programados  2016</t>
  </si>
  <si>
    <t>Efectivos  2016</t>
  </si>
  <si>
    <t>IPC ( 2016)</t>
  </si>
  <si>
    <t>Gasto efectivo real  2016</t>
  </si>
  <si>
    <t>Gasto efectivo real por beneficiario  2016</t>
  </si>
  <si>
    <t>Nota: El gasto efectivo de los subsidios está conformado por el subsidio a asalariados activos con enfermos terminales (357.399.606) más las comisiones y gastos Servicio Financiero y Comercio (3.240)</t>
  </si>
  <si>
    <t>Fecha de actualización: 10/06/2016</t>
  </si>
  <si>
    <t>Fecha de actualización: 24/08/2016</t>
  </si>
  <si>
    <t>Fecha de actualización: 19/12/2016</t>
  </si>
  <si>
    <t>Indicadores propuestos aplicado a Pacientes en Fase Terminal. Tercer trimestre 2016</t>
  </si>
  <si>
    <t>Fecha de actualización: 12/05/2017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</si>
</sst>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"/>
    <numFmt numFmtId="166" formatCode="#,##0.0____"/>
    <numFmt numFmtId="167" formatCode="#,##0.00____"/>
    <numFmt numFmtId="168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 indent="1"/>
    </xf>
    <xf numFmtId="165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1" fillId="0" borderId="0" xfId="0" applyFont="1" applyFill="1"/>
    <xf numFmtId="166" fontId="0" fillId="0" borderId="0" xfId="0" applyNumberFormat="1" applyFill="1"/>
    <xf numFmtId="166" fontId="0" fillId="0" borderId="0" xfId="0" applyNumberFormat="1"/>
    <xf numFmtId="167" fontId="0" fillId="0" borderId="0" xfId="0" applyNumberFormat="1" applyFill="1"/>
    <xf numFmtId="0" fontId="0" fillId="0" borderId="3" xfId="0" applyBorder="1"/>
    <xf numFmtId="2" fontId="0" fillId="0" borderId="0" xfId="0" applyNumberFormat="1" applyFill="1"/>
    <xf numFmtId="0" fontId="0" fillId="0" borderId="2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164" fontId="0" fillId="0" borderId="0" xfId="1" applyFont="1"/>
    <xf numFmtId="168" fontId="0" fillId="0" borderId="0" xfId="1" applyNumberFormat="1" applyFont="1"/>
    <xf numFmtId="1" fontId="0" fillId="0" borderId="0" xfId="0" applyNumberFormat="1"/>
    <xf numFmtId="0" fontId="4" fillId="0" borderId="0" xfId="0" applyFont="1" applyFill="1"/>
    <xf numFmtId="0" fontId="6" fillId="2" borderId="0" xfId="0" applyFont="1" applyFill="1" applyAlignment="1">
      <alignment horizontal="left" indent="4"/>
    </xf>
    <xf numFmtId="3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167" fontId="7" fillId="0" borderId="0" xfId="0" applyNumberFormat="1" applyFont="1" applyFill="1"/>
    <xf numFmtId="165" fontId="0" fillId="0" borderId="0" xfId="0" applyNumberFormat="1" applyFill="1"/>
    <xf numFmtId="14" fontId="0" fillId="0" borderId="0" xfId="0" applyNumberFormat="1"/>
    <xf numFmtId="3" fontId="4" fillId="0" borderId="0" xfId="0" applyNumberFormat="1" applyFont="1" applyFill="1"/>
    <xf numFmtId="3" fontId="7" fillId="0" borderId="0" xfId="0" applyNumberFormat="1" applyFont="1" applyFill="1"/>
    <xf numFmtId="2" fontId="7" fillId="0" borderId="0" xfId="0" applyNumberFormat="1" applyFont="1"/>
    <xf numFmtId="2" fontId="7" fillId="0" borderId="0" xfId="0" applyNumberFormat="1" applyFont="1" applyFill="1"/>
    <xf numFmtId="168" fontId="0" fillId="0" borderId="0" xfId="1" applyNumberFormat="1" applyFont="1" applyFill="1" applyAlignment="1"/>
    <xf numFmtId="168" fontId="0" fillId="0" borderId="0" xfId="1" applyNumberFormat="1" applyFont="1" applyFill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</a:t>
            </a:r>
            <a:r>
              <a:rPr lang="es-CR" baseline="0"/>
              <a:t> en Fase Terminal: Indicadores de cobertura potencial 2016</a:t>
            </a:r>
            <a:endParaRPr lang="es-CR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Anual!$A$44:$A$45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Anual!$B$44:$B$45</c:f>
              <c:numCache>
                <c:formatCode>#,##0.00____</c:formatCode>
                <c:ptCount val="2"/>
                <c:pt idx="0">
                  <c:v>167.88979602613415</c:v>
                </c:pt>
                <c:pt idx="1">
                  <c:v>222.17147286631453</c:v>
                </c:pt>
              </c:numCache>
            </c:numRef>
          </c:val>
        </c:ser>
        <c:dLbls/>
        <c:gapWidth val="100"/>
        <c:overlap val="-24"/>
        <c:axId val="55392128"/>
        <c:axId val="55393664"/>
      </c:barChart>
      <c:catAx>
        <c:axId val="55392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393664"/>
        <c:crosses val="autoZero"/>
        <c:auto val="1"/>
        <c:lblAlgn val="ctr"/>
        <c:lblOffset val="100"/>
      </c:catAx>
      <c:valAx>
        <c:axId val="553936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39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resultado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Anual!$A$48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(Anual!$B$48:$C$48,Anual!$E$48)</c:f>
              <c:numCache>
                <c:formatCode>#,##0.0____</c:formatCode>
                <c:ptCount val="3"/>
                <c:pt idx="0">
                  <c:v>132.33173076923077</c:v>
                </c:pt>
                <c:pt idx="1">
                  <c:v>132.33173076923077</c:v>
                </c:pt>
                <c:pt idx="2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(Anual!$B$49:$C$49,Anual!$E$49)</c:f>
              <c:numCache>
                <c:formatCode>#,##0.0____</c:formatCode>
                <c:ptCount val="3"/>
                <c:pt idx="0">
                  <c:v>110.10691389825276</c:v>
                </c:pt>
                <c:pt idx="1">
                  <c:v>111.8389703049501</c:v>
                </c:pt>
                <c:pt idx="2">
                  <c:v>74.823686800000004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(Anual!$B$50:$C$50,Anual!$E$50)</c:f>
              <c:numCache>
                <c:formatCode>#,##0.0____</c:formatCode>
                <c:ptCount val="3"/>
                <c:pt idx="0">
                  <c:v>121.21932233374176</c:v>
                </c:pt>
                <c:pt idx="1">
                  <c:v>122.08535053709043</c:v>
                </c:pt>
                <c:pt idx="2">
                  <c:v>37.411843400000002</c:v>
                </c:pt>
              </c:numCache>
            </c:numRef>
          </c:val>
        </c:ser>
        <c:dLbls/>
        <c:gapWidth val="100"/>
        <c:overlap val="-3"/>
        <c:axId val="55326208"/>
        <c:axId val="55327744"/>
      </c:barChart>
      <c:catAx>
        <c:axId val="553262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327744"/>
        <c:crosses val="autoZero"/>
        <c:auto val="1"/>
        <c:lblAlgn val="ctr"/>
        <c:lblOffset val="100"/>
      </c:catAx>
      <c:valAx>
        <c:axId val="553277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32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avance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Anual!$A$53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(Anual!$B$53:$C$53,Anual!$E$53)</c:f>
              <c:numCache>
                <c:formatCode>#,##0.0____</c:formatCode>
                <c:ptCount val="3"/>
                <c:pt idx="0">
                  <c:v>132.33173076923077</c:v>
                </c:pt>
                <c:pt idx="1">
                  <c:v>132.33173076923077</c:v>
                </c:pt>
              </c:numCache>
            </c:numRef>
          </c:val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(Anual!$B$54:$C$54,Anual!$E$54)</c:f>
              <c:numCache>
                <c:formatCode>#,##0.0____</c:formatCode>
                <c:ptCount val="3"/>
                <c:pt idx="0">
                  <c:v>110.10691389825276</c:v>
                </c:pt>
                <c:pt idx="1">
                  <c:v>111.8389703049501</c:v>
                </c:pt>
                <c:pt idx="2">
                  <c:v>74.823686800000004</c:v>
                </c:pt>
              </c:numCache>
            </c:numRef>
          </c:val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(Anual!$B$55:$C$55,Anual!$E$55)</c:f>
              <c:numCache>
                <c:formatCode>#,##0.0____</c:formatCode>
                <c:ptCount val="3"/>
                <c:pt idx="0">
                  <c:v>121.21932233374176</c:v>
                </c:pt>
                <c:pt idx="1">
                  <c:v>122.08535053709043</c:v>
                </c:pt>
                <c:pt idx="2">
                  <c:v>37.411843400000002</c:v>
                </c:pt>
              </c:numCache>
            </c:numRef>
          </c:val>
        </c:ser>
        <c:dLbls/>
        <c:gapWidth val="100"/>
        <c:overlap val="-3"/>
        <c:axId val="56821248"/>
        <c:axId val="56822784"/>
      </c:barChart>
      <c:catAx>
        <c:axId val="56821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822784"/>
        <c:crosses val="autoZero"/>
        <c:auto val="1"/>
        <c:lblAlgn val="ctr"/>
        <c:lblOffset val="100"/>
      </c:catAx>
      <c:valAx>
        <c:axId val="56822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82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Índice transferencia efectiva del gasto (ITG)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Anual!$A$58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Anual!$B$58</c:f>
              <c:numCache>
                <c:formatCode>#,##0.00____</c:formatCode>
                <c:ptCount val="1"/>
                <c:pt idx="0">
                  <c:v>96.820158563129226</c:v>
                </c:pt>
              </c:numCache>
            </c:numRef>
          </c:val>
        </c:ser>
        <c:dLbls/>
        <c:gapWidth val="100"/>
        <c:overlap val="-24"/>
        <c:axId val="56863744"/>
        <c:axId val="56873728"/>
      </c:barChart>
      <c:catAx>
        <c:axId val="568637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873728"/>
        <c:crosses val="autoZero"/>
        <c:auto val="1"/>
        <c:lblAlgn val="ctr"/>
        <c:lblOffset val="100"/>
      </c:catAx>
      <c:valAx>
        <c:axId val="568737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86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expansión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Anual!$A$61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(Anual!$B$61:$C$61,Anual!$E$61)</c:f>
              <c:numCache>
                <c:formatCode>#,##0.0____</c:formatCode>
                <c:ptCount val="3"/>
                <c:pt idx="0">
                  <c:v>-12.688342585249801</c:v>
                </c:pt>
                <c:pt idx="1">
                  <c:v>-12.688342585249801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(Anual!$B$62:$C$62,Anual!$E$62)</c:f>
              <c:numCache>
                <c:formatCode>#,##0.0____</c:formatCode>
                <c:ptCount val="3"/>
                <c:pt idx="0">
                  <c:v>18.889644094496138</c:v>
                </c:pt>
                <c:pt idx="1">
                  <c:v>18.993048034126559</c:v>
                </c:pt>
                <c:pt idx="2">
                  <c:v>17.703694032932084</c:v>
                </c:pt>
              </c:numCache>
            </c:numRef>
          </c:val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(Anual!$B$4,Anual!$C$5,Anual!$E$5)</c:f>
              <c:strCache>
                <c:ptCount val="3"/>
                <c:pt idx="0">
                  <c:v>Total Programa</c:v>
                </c:pt>
                <c:pt idx="1">
                  <c:v>Subsidios</c:v>
                </c:pt>
                <c:pt idx="2">
                  <c:v>Administrativo</c:v>
                </c:pt>
              </c:strCache>
            </c:strRef>
          </c:cat>
          <c:val>
            <c:numRef>
              <c:f>(Anual!$B$63:$C$63,Anual!$E$63)</c:f>
              <c:numCache>
                <c:formatCode>#,##0.0____</c:formatCode>
                <c:ptCount val="3"/>
                <c:pt idx="0">
                  <c:v>36.166976569627238</c:v>
                </c:pt>
                <c:pt idx="1">
                  <c:v>36.285407421465557</c:v>
                </c:pt>
                <c:pt idx="2">
                  <c:v>34.808681358335477</c:v>
                </c:pt>
              </c:numCache>
            </c:numRef>
          </c:val>
        </c:ser>
        <c:dLbls/>
        <c:gapWidth val="100"/>
        <c:overlap val="-24"/>
        <c:axId val="57969280"/>
        <c:axId val="57983360"/>
      </c:barChart>
      <c:catAx>
        <c:axId val="579692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983360"/>
        <c:crosses val="autoZero"/>
        <c:auto val="1"/>
        <c:lblAlgn val="ctr"/>
        <c:lblOffset val="100"/>
      </c:catAx>
      <c:valAx>
        <c:axId val="57983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96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gasto medio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Anual!$B$70:$C$70</c:f>
              <c:numCache>
                <c:formatCode>#,##0</c:formatCode>
                <c:ptCount val="2"/>
                <c:pt idx="0">
                  <c:v>1926446.6476707729</c:v>
                </c:pt>
                <c:pt idx="1">
                  <c:v>1836302.4169015421</c:v>
                </c:pt>
              </c:numCache>
            </c:numRef>
          </c:val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Anual!$B$71:$C$71</c:f>
              <c:numCache>
                <c:formatCode>#,##0</c:formatCode>
                <c:ptCount val="2"/>
                <c:pt idx="0">
                  <c:v>1602904.2613714805</c:v>
                </c:pt>
                <c:pt idx="1">
                  <c:v>1551934.4474750229</c:v>
                </c:pt>
              </c:numCache>
            </c:numRef>
          </c:val>
        </c:ser>
        <c:dLbls/>
        <c:gapWidth val="100"/>
        <c:overlap val="-1"/>
        <c:axId val="58078720"/>
        <c:axId val="58080256"/>
      </c:barChart>
      <c:catAx>
        <c:axId val="580787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080256"/>
        <c:crosses val="autoZero"/>
        <c:auto val="1"/>
        <c:lblAlgn val="ctr"/>
        <c:lblOffset val="100"/>
      </c:catAx>
      <c:valAx>
        <c:axId val="580802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07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Índice de eficiencia (IE)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(Anual!$B$4,Anual!$C$5)</c:f>
              <c:strCache>
                <c:ptCount val="2"/>
                <c:pt idx="0">
                  <c:v>Total Programa</c:v>
                </c:pt>
                <c:pt idx="1">
                  <c:v>Subsidios</c:v>
                </c:pt>
              </c:strCache>
            </c:strRef>
          </c:cat>
          <c:val>
            <c:numRef>
              <c:f>Anual!$B$69:$C$69</c:f>
              <c:numCache>
                <c:formatCode>#,##0</c:formatCode>
                <c:ptCount val="2"/>
                <c:pt idx="0">
                  <c:v>100.8608094930869</c:v>
                </c:pt>
                <c:pt idx="1">
                  <c:v>103.17933434421479</c:v>
                </c:pt>
              </c:numCache>
            </c:numRef>
          </c:val>
        </c:ser>
        <c:dLbls/>
        <c:gapWidth val="100"/>
        <c:overlap val="-24"/>
        <c:axId val="58011008"/>
        <c:axId val="58016896"/>
      </c:barChart>
      <c:catAx>
        <c:axId val="580110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016896"/>
        <c:crosses val="autoZero"/>
        <c:auto val="1"/>
        <c:lblAlgn val="ctr"/>
        <c:lblOffset val="100"/>
      </c:catAx>
      <c:valAx>
        <c:axId val="580168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01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Pacientes en Fase Terminal: Indicadores de giro de recursos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1"/>
            <c:spPr>
              <a:solidFill>
                <a:srgbClr val="92D05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#,##0.0____</c:formatCode>
                <c:ptCount val="2"/>
                <c:pt idx="0">
                  <c:v>93.903330131660709</c:v>
                </c:pt>
                <c:pt idx="1">
                  <c:v>117.25560077994382</c:v>
                </c:pt>
              </c:numCache>
            </c:numRef>
          </c:val>
        </c:ser>
        <c:dLbls/>
        <c:gapWidth val="100"/>
        <c:overlap val="-24"/>
        <c:axId val="58054144"/>
        <c:axId val="58055680"/>
      </c:barChart>
      <c:catAx>
        <c:axId val="580541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055680"/>
        <c:crosses val="autoZero"/>
        <c:auto val="1"/>
        <c:lblAlgn val="ctr"/>
        <c:lblOffset val="100"/>
      </c:catAx>
      <c:valAx>
        <c:axId val="58055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05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10583</xdr:colOff>
      <xdr:row>38</xdr:row>
      <xdr:rowOff>189441</xdr:rowOff>
    </xdr:from>
    <xdr:to>
      <xdr:col>13</xdr:col>
      <xdr:colOff>10583</xdr:colOff>
      <xdr:row>53</xdr:row>
      <xdr:rowOff>75141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10583</xdr:colOff>
      <xdr:row>54</xdr:row>
      <xdr:rowOff>9524</xdr:rowOff>
    </xdr:from>
    <xdr:to>
      <xdr:col>13</xdr:col>
      <xdr:colOff>10583</xdr:colOff>
      <xdr:row>68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21167</xdr:colOff>
      <xdr:row>69</xdr:row>
      <xdr:rowOff>20107</xdr:rowOff>
    </xdr:from>
    <xdr:to>
      <xdr:col>13</xdr:col>
      <xdr:colOff>21167</xdr:colOff>
      <xdr:row>83</xdr:row>
      <xdr:rowOff>75140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31748</xdr:colOff>
      <xdr:row>85</xdr:row>
      <xdr:rowOff>20108</xdr:rowOff>
    </xdr:from>
    <xdr:to>
      <xdr:col>5</xdr:col>
      <xdr:colOff>391582</xdr:colOff>
      <xdr:row>99</xdr:row>
      <xdr:rowOff>96308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10583</xdr:colOff>
      <xdr:row>84</xdr:row>
      <xdr:rowOff>189440</xdr:rowOff>
    </xdr:from>
    <xdr:to>
      <xdr:col>12</xdr:col>
      <xdr:colOff>10583</xdr:colOff>
      <xdr:row>99</xdr:row>
      <xdr:rowOff>75140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740833</xdr:colOff>
      <xdr:row>84</xdr:row>
      <xdr:rowOff>168274</xdr:rowOff>
    </xdr:from>
    <xdr:to>
      <xdr:col>18</xdr:col>
      <xdr:colOff>740833</xdr:colOff>
      <xdr:row>99</xdr:row>
      <xdr:rowOff>53974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814917</xdr:colOff>
      <xdr:row>101</xdr:row>
      <xdr:rowOff>30691</xdr:rowOff>
    </xdr:from>
    <xdr:to>
      <xdr:col>2</xdr:col>
      <xdr:colOff>635000</xdr:colOff>
      <xdr:row>115</xdr:row>
      <xdr:rowOff>106891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42333</xdr:colOff>
      <xdr:row>101</xdr:row>
      <xdr:rowOff>20108</xdr:rowOff>
    </xdr:from>
    <xdr:to>
      <xdr:col>8</xdr:col>
      <xdr:colOff>232833</xdr:colOff>
      <xdr:row>115</xdr:row>
      <xdr:rowOff>96308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0"/>
  <sheetViews>
    <sheetView topLeftCell="A4" zoomScale="90" zoomScaleNormal="90" workbookViewId="0">
      <selection activeCell="C18" sqref="C18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" customWidth="1"/>
    <col min="8" max="8" width="15.140625" bestFit="1" customWidth="1"/>
  </cols>
  <sheetData>
    <row r="2" spans="1:11" ht="15.75">
      <c r="A2" s="39" t="s">
        <v>85</v>
      </c>
      <c r="B2" s="39"/>
      <c r="C2" s="39"/>
      <c r="D2" s="39"/>
    </row>
    <row r="4" spans="1:11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11" ht="15.75" thickBot="1">
      <c r="A5" s="41"/>
      <c r="B5" s="2" t="s">
        <v>3</v>
      </c>
      <c r="C5" s="2" t="s">
        <v>4</v>
      </c>
      <c r="D5" s="2" t="s">
        <v>41</v>
      </c>
      <c r="E5" s="2" t="s">
        <v>44</v>
      </c>
      <c r="G5" s="25"/>
      <c r="H5" s="11"/>
      <c r="I5" s="11"/>
      <c r="J5" s="11"/>
      <c r="K5" s="11"/>
    </row>
    <row r="6" spans="1:11" ht="15.75" thickTop="1"/>
    <row r="7" spans="1:11">
      <c r="A7" s="3" t="s">
        <v>6</v>
      </c>
    </row>
    <row r="9" spans="1:11">
      <c r="A9" t="s">
        <v>7</v>
      </c>
      <c r="H9" s="22"/>
    </row>
    <row r="10" spans="1:11">
      <c r="A10" s="4" t="s">
        <v>52</v>
      </c>
      <c r="B10" s="7">
        <f t="shared" ref="B10:B17" si="0">C10</f>
        <v>312</v>
      </c>
      <c r="C10" s="7">
        <v>312</v>
      </c>
      <c r="D10" s="5"/>
    </row>
    <row r="11" spans="1:11">
      <c r="A11" s="26" t="s">
        <v>4</v>
      </c>
      <c r="B11" s="27">
        <f t="shared" si="0"/>
        <v>604</v>
      </c>
      <c r="C11" s="27">
        <v>604</v>
      </c>
      <c r="D11" s="28"/>
      <c r="E11" s="29"/>
    </row>
    <row r="12" spans="1:11">
      <c r="A12" s="10" t="s">
        <v>86</v>
      </c>
      <c r="B12" s="9">
        <f t="shared" si="0"/>
        <v>208</v>
      </c>
      <c r="C12" s="9">
        <v>208</v>
      </c>
      <c r="D12" s="31"/>
      <c r="E12" s="11"/>
    </row>
    <row r="13" spans="1:11">
      <c r="A13" s="26" t="s">
        <v>4</v>
      </c>
      <c r="B13" s="27">
        <f t="shared" si="0"/>
        <v>624</v>
      </c>
      <c r="C13" s="27">
        <f>C12*3</f>
        <v>624</v>
      </c>
      <c r="D13" s="28"/>
      <c r="E13" s="29"/>
    </row>
    <row r="14" spans="1:11">
      <c r="A14" s="4" t="s">
        <v>87</v>
      </c>
      <c r="B14" s="9">
        <f t="shared" si="0"/>
        <v>308</v>
      </c>
      <c r="C14" s="9">
        <v>308</v>
      </c>
      <c r="D14" s="5"/>
    </row>
    <row r="15" spans="1:11">
      <c r="A15" s="26" t="s">
        <v>4</v>
      </c>
      <c r="B15" s="27">
        <f t="shared" si="0"/>
        <v>587</v>
      </c>
      <c r="C15" s="27">
        <v>587</v>
      </c>
      <c r="D15" s="28"/>
      <c r="E15" s="29"/>
    </row>
    <row r="16" spans="1:11">
      <c r="A16" s="10" t="s">
        <v>88</v>
      </c>
      <c r="B16" s="9">
        <f t="shared" si="0"/>
        <v>832</v>
      </c>
      <c r="C16" s="9">
        <f>208*4</f>
        <v>832</v>
      </c>
      <c r="D16" s="31"/>
      <c r="E16" s="11"/>
    </row>
    <row r="17" spans="1:8">
      <c r="A17" s="26" t="s">
        <v>4</v>
      </c>
      <c r="B17" s="27">
        <f t="shared" si="0"/>
        <v>2496</v>
      </c>
      <c r="C17" s="27">
        <f>208*12</f>
        <v>2496</v>
      </c>
      <c r="D17" s="28"/>
      <c r="E17" s="29"/>
    </row>
    <row r="18" spans="1:8">
      <c r="B18" s="5"/>
      <c r="C18" s="5"/>
      <c r="D18" s="5"/>
    </row>
    <row r="19" spans="1:8">
      <c r="A19" s="6" t="s">
        <v>8</v>
      </c>
      <c r="B19" s="5"/>
      <c r="C19" s="5"/>
      <c r="D19" s="5"/>
    </row>
    <row r="20" spans="1:8">
      <c r="A20" s="4" t="s">
        <v>53</v>
      </c>
      <c r="B20" s="7">
        <f>SUM(C20:E20)</f>
        <v>330725730.43000001</v>
      </c>
      <c r="C20" s="7">
        <v>330725730.43000001</v>
      </c>
      <c r="D20" s="7">
        <v>0</v>
      </c>
      <c r="E20">
        <v>0</v>
      </c>
    </row>
    <row r="21" spans="1:8">
      <c r="A21" s="4" t="s">
        <v>89</v>
      </c>
      <c r="B21" s="7">
        <f>SUM(C21:E21)</f>
        <v>343443314.00999999</v>
      </c>
      <c r="C21" s="23">
        <v>324693314.00999999</v>
      </c>
      <c r="D21" s="7">
        <v>0</v>
      </c>
      <c r="E21" s="7">
        <v>18750000</v>
      </c>
    </row>
    <row r="22" spans="1:8">
      <c r="A22" s="4" t="s">
        <v>90</v>
      </c>
      <c r="B22" s="7">
        <f t="shared" ref="B22:B23" si="1">SUM(C22:E22)</f>
        <v>357402846.46000004</v>
      </c>
      <c r="C22" s="7">
        <v>357402846.46000004</v>
      </c>
      <c r="D22" s="7">
        <v>0</v>
      </c>
      <c r="E22">
        <v>0</v>
      </c>
    </row>
    <row r="23" spans="1:8">
      <c r="A23" s="4" t="s">
        <v>91</v>
      </c>
      <c r="B23" s="7">
        <f t="shared" si="1"/>
        <v>1453773256</v>
      </c>
      <c r="C23" s="23">
        <v>1298773256</v>
      </c>
      <c r="D23" s="7">
        <v>80000000</v>
      </c>
      <c r="E23" s="7">
        <v>75000000</v>
      </c>
    </row>
    <row r="24" spans="1:8">
      <c r="A24" s="4" t="s">
        <v>92</v>
      </c>
      <c r="B24" s="7">
        <f>C24</f>
        <v>357402846.46000004</v>
      </c>
      <c r="C24" s="7">
        <f>C22</f>
        <v>357402846.46000004</v>
      </c>
      <c r="D24" s="7"/>
    </row>
    <row r="25" spans="1:8">
      <c r="B25" s="7"/>
      <c r="C25" s="7"/>
      <c r="D25" s="7"/>
      <c r="H25" s="7"/>
    </row>
    <row r="26" spans="1:8">
      <c r="A26" s="8" t="s">
        <v>9</v>
      </c>
      <c r="B26" s="9"/>
      <c r="C26" s="9"/>
      <c r="D26" s="9"/>
    </row>
    <row r="27" spans="1:8">
      <c r="A27" s="10" t="s">
        <v>93</v>
      </c>
      <c r="B27" s="9">
        <f>B21</f>
        <v>343443314.00999999</v>
      </c>
      <c r="C27" s="9"/>
      <c r="D27" s="9"/>
      <c r="F27" s="7"/>
    </row>
    <row r="28" spans="1:8">
      <c r="A28" s="10" t="s">
        <v>94</v>
      </c>
      <c r="B28" s="9">
        <v>293291090.20000005</v>
      </c>
      <c r="C28" s="9"/>
      <c r="D28" s="9"/>
    </row>
    <row r="29" spans="1:8">
      <c r="A29" s="11"/>
      <c r="B29" s="11"/>
      <c r="C29" s="11"/>
      <c r="D29" s="11"/>
    </row>
    <row r="30" spans="1:8">
      <c r="A30" s="11" t="s">
        <v>10</v>
      </c>
      <c r="B30" s="11"/>
      <c r="C30" s="11"/>
      <c r="D30" s="11"/>
    </row>
    <row r="31" spans="1:8">
      <c r="A31" s="10" t="s">
        <v>54</v>
      </c>
      <c r="B31" s="35">
        <v>1</v>
      </c>
      <c r="C31" s="35">
        <v>1</v>
      </c>
      <c r="D31" s="35">
        <v>1</v>
      </c>
      <c r="E31" s="35">
        <v>1</v>
      </c>
      <c r="F31" s="19"/>
    </row>
    <row r="32" spans="1:8">
      <c r="A32" s="10" t="s">
        <v>95</v>
      </c>
      <c r="B32" s="35">
        <v>0.99</v>
      </c>
      <c r="C32" s="35">
        <v>0.99</v>
      </c>
      <c r="D32" s="35">
        <v>0.99</v>
      </c>
      <c r="E32" s="35">
        <v>0.99</v>
      </c>
    </row>
    <row r="33" spans="1:8">
      <c r="A33" s="10" t="s">
        <v>11</v>
      </c>
      <c r="B33" s="9">
        <v>495.563172803241</v>
      </c>
      <c r="C33" s="9"/>
      <c r="D33" s="9"/>
      <c r="E33" s="11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55</v>
      </c>
      <c r="B36" s="9">
        <f>B20/B31</f>
        <v>330725730.43000001</v>
      </c>
      <c r="C36" s="9">
        <f t="shared" ref="C36:E36" si="2">C20/C31</f>
        <v>330725730.43000001</v>
      </c>
      <c r="D36" s="9">
        <f t="shared" si="2"/>
        <v>0</v>
      </c>
      <c r="E36" s="9">
        <f t="shared" si="2"/>
        <v>0</v>
      </c>
    </row>
    <row r="37" spans="1:8">
      <c r="A37" s="11" t="s">
        <v>96</v>
      </c>
      <c r="B37" s="9">
        <f>B22/B32</f>
        <v>361012976.22222227</v>
      </c>
      <c r="C37" s="9">
        <f>C22/C32</f>
        <v>361012976.22222227</v>
      </c>
      <c r="D37" s="9">
        <f>D22/D31</f>
        <v>0</v>
      </c>
      <c r="E37" s="9">
        <f>E22/E31</f>
        <v>0</v>
      </c>
      <c r="F37" s="19"/>
    </row>
    <row r="38" spans="1:8">
      <c r="A38" s="11" t="s">
        <v>56</v>
      </c>
      <c r="B38" s="9">
        <f>B36/B10</f>
        <v>1060018.3667628206</v>
      </c>
      <c r="C38" s="9">
        <f>C36/$C10</f>
        <v>1060018.3667628206</v>
      </c>
      <c r="D38" s="9">
        <f t="shared" ref="D38:E38" si="3">D36/$C10</f>
        <v>0</v>
      </c>
      <c r="E38" s="9">
        <f t="shared" si="3"/>
        <v>0</v>
      </c>
    </row>
    <row r="39" spans="1:8">
      <c r="A39" s="11" t="s">
        <v>97</v>
      </c>
      <c r="B39" s="9">
        <f>B37/B14</f>
        <v>1172120.0526695529</v>
      </c>
      <c r="C39" s="9">
        <f>C37/$C14</f>
        <v>1172120.0526695529</v>
      </c>
      <c r="D39" s="9">
        <f t="shared" ref="D39:E39" si="4">D37/$C14</f>
        <v>0</v>
      </c>
      <c r="E39" s="9">
        <f t="shared" si="4"/>
        <v>0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30">
        <f>(B12/B33)*100</f>
        <v>41.972449006533537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62.151511028905432</v>
      </c>
      <c r="C45" s="15"/>
      <c r="D45" s="13"/>
    </row>
    <row r="46" spans="1:8">
      <c r="B46" s="11"/>
    </row>
    <row r="47" spans="1:8">
      <c r="A47" t="s">
        <v>17</v>
      </c>
    </row>
    <row r="48" spans="1:8">
      <c r="A48" t="s">
        <v>18</v>
      </c>
      <c r="B48" s="14">
        <f>(B14/B12)*100</f>
        <v>148.07692307692309</v>
      </c>
      <c r="C48" s="14">
        <f>(C14/C12)*100</f>
        <v>148.07692307692309</v>
      </c>
      <c r="D48" s="14"/>
    </row>
    <row r="49" spans="1:5">
      <c r="A49" t="s">
        <v>19</v>
      </c>
      <c r="B49" s="14">
        <f>B22/B21*100</f>
        <v>104.06458122215581</v>
      </c>
      <c r="C49" s="14">
        <f>C22/C21*100</f>
        <v>110.07397782419154</v>
      </c>
      <c r="D49" s="14" t="e">
        <f>D22/D21*100</f>
        <v>#DIV/0!</v>
      </c>
      <c r="E49" s="14">
        <f>E22/E21*100</f>
        <v>0</v>
      </c>
    </row>
    <row r="50" spans="1:5">
      <c r="A50" s="11" t="s">
        <v>20</v>
      </c>
      <c r="B50" s="13">
        <f>AVERAGE(B48:B49)</f>
        <v>126.07075214953946</v>
      </c>
      <c r="C50" s="13">
        <f>AVERAGE(C48:C49)</f>
        <v>129.07545045055733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37.019230769230774</v>
      </c>
      <c r="C53" s="13">
        <f>(C14/C16)*100</f>
        <v>37.019230769230774</v>
      </c>
      <c r="D53" s="13"/>
    </row>
    <row r="54" spans="1:5">
      <c r="A54" s="11" t="s">
        <v>23</v>
      </c>
      <c r="B54" s="13">
        <f>B22/B23*100</f>
        <v>24.584497271835907</v>
      </c>
      <c r="C54" s="13">
        <f>C22/C23*100</f>
        <v>27.518494456895411</v>
      </c>
      <c r="D54" s="13">
        <f>D22/D23*100</f>
        <v>0</v>
      </c>
      <c r="E54" s="13">
        <f>E22/E23*100</f>
        <v>0</v>
      </c>
    </row>
    <row r="55" spans="1:5">
      <c r="A55" s="11" t="s">
        <v>24</v>
      </c>
      <c r="B55" s="13">
        <f>(B53+B54)/2</f>
        <v>30.80186402053334</v>
      </c>
      <c r="C55" s="13">
        <f>(C53+C54)/2</f>
        <v>32.268862613063092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100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-1.2820512820512775</v>
      </c>
      <c r="C61" s="14">
        <f>((C14/C10)-1)*100</f>
        <v>-1.2820512820512775</v>
      </c>
      <c r="D61" s="13"/>
    </row>
    <row r="62" spans="1:5">
      <c r="A62" s="11" t="s">
        <v>28</v>
      </c>
      <c r="B62" s="14">
        <f>((B37/B36)-1)*100</f>
        <v>9.1578135613590295</v>
      </c>
      <c r="C62" s="14">
        <f>((C37/C36)-1)*100</f>
        <v>9.1578135613590295</v>
      </c>
      <c r="D62" s="14" t="e">
        <f t="shared" ref="D62:E62" si="5">((D37/D36)-1)*100</f>
        <v>#DIV/0!</v>
      </c>
      <c r="E62" s="14" t="e">
        <f t="shared" si="5"/>
        <v>#DIV/0!</v>
      </c>
    </row>
    <row r="63" spans="1:5">
      <c r="A63" s="11" t="s">
        <v>29</v>
      </c>
      <c r="B63" s="14">
        <f>((B39/B38)-1)*100</f>
        <v>10.575447503714329</v>
      </c>
      <c r="C63" s="14">
        <f>((C39/C38)-1)*100</f>
        <v>10.575447503714329</v>
      </c>
      <c r="D63" s="13"/>
    </row>
    <row r="64" spans="1:5">
      <c r="A64" s="11"/>
      <c r="B64" s="13"/>
      <c r="C64" s="13"/>
      <c r="D64" s="13"/>
    </row>
    <row r="65" spans="1:5">
      <c r="A65" s="11" t="s">
        <v>30</v>
      </c>
      <c r="B65" s="11"/>
      <c r="C65" s="11"/>
      <c r="D65" s="11"/>
    </row>
    <row r="66" spans="1:5">
      <c r="A66" t="s">
        <v>37</v>
      </c>
      <c r="B66" s="9">
        <f>B21/(B12*3)</f>
        <v>550389.92629807687</v>
      </c>
      <c r="C66" s="9">
        <f>C21/(C12*3)</f>
        <v>520341.84937499999</v>
      </c>
      <c r="D66" s="9"/>
    </row>
    <row r="67" spans="1:5">
      <c r="A67" t="s">
        <v>38</v>
      </c>
      <c r="B67" s="9">
        <f>B22/(B14*3)</f>
        <v>386799.6173809524</v>
      </c>
      <c r="C67" s="9">
        <f>C22/(C14*3)</f>
        <v>386799.6173809524</v>
      </c>
      <c r="D67" s="9"/>
    </row>
    <row r="68" spans="1:5">
      <c r="A68" t="s">
        <v>51</v>
      </c>
      <c r="B68" s="9"/>
      <c r="C68" s="9">
        <f>C22/C15</f>
        <v>608863.45223168656</v>
      </c>
      <c r="D68" s="9"/>
    </row>
    <row r="69" spans="1:5">
      <c r="A69" s="11" t="s">
        <v>31</v>
      </c>
      <c r="B69" s="9">
        <f>(B67/B66)*B50</f>
        <v>88.599220960234959</v>
      </c>
      <c r="C69" s="9">
        <f>(C67/C66)*C50</f>
        <v>95.949105203661489</v>
      </c>
      <c r="D69" s="13"/>
    </row>
    <row r="70" spans="1:5">
      <c r="A70" s="13" t="s">
        <v>39</v>
      </c>
      <c r="B70" s="9">
        <f>B21/B12</f>
        <v>1651169.7788942307</v>
      </c>
      <c r="C70" s="9">
        <f>C21/C12</f>
        <v>1561025.548125</v>
      </c>
      <c r="D70" s="13"/>
    </row>
    <row r="71" spans="1:5">
      <c r="A71" s="13" t="s">
        <v>40</v>
      </c>
      <c r="B71" s="9">
        <f>B22/(B14)</f>
        <v>1160398.8521428572</v>
      </c>
      <c r="C71" s="9">
        <f>C22/(C14)</f>
        <v>1160398.8521428572</v>
      </c>
      <c r="D71" s="13"/>
    </row>
    <row r="72" spans="1:5">
      <c r="B72" s="9"/>
      <c r="C72" s="9"/>
      <c r="D72" s="14"/>
    </row>
    <row r="73" spans="1:5">
      <c r="A73" t="s">
        <v>32</v>
      </c>
      <c r="B73" s="14"/>
      <c r="C73" s="14"/>
      <c r="D73" s="14"/>
    </row>
    <row r="74" spans="1:5">
      <c r="A74" s="11" t="s">
        <v>33</v>
      </c>
      <c r="B74" s="13">
        <f>(B28/B27)*100</f>
        <v>85.397233906105484</v>
      </c>
      <c r="C74" s="13"/>
      <c r="D74" s="13"/>
    </row>
    <row r="75" spans="1:5">
      <c r="A75" s="11" t="s">
        <v>34</v>
      </c>
      <c r="B75" s="13">
        <f>(B22/B28)*100</f>
        <v>121.8594285343892</v>
      </c>
      <c r="C75" s="13"/>
      <c r="D75" s="13"/>
    </row>
    <row r="76" spans="1:5" ht="15.75" thickBot="1">
      <c r="A76" s="16"/>
      <c r="B76" s="16"/>
      <c r="C76" s="16"/>
      <c r="D76" s="16"/>
      <c r="E76" s="16"/>
    </row>
    <row r="77" spans="1:5" ht="15.75" thickTop="1"/>
    <row r="78" spans="1:5">
      <c r="A78" t="s">
        <v>35</v>
      </c>
    </row>
    <row r="79" spans="1:5">
      <c r="A79" t="s">
        <v>98</v>
      </c>
    </row>
    <row r="80" spans="1:5">
      <c r="A80" t="s">
        <v>99</v>
      </c>
    </row>
    <row r="81" spans="1:4">
      <c r="A81" t="s">
        <v>167</v>
      </c>
      <c r="B81" s="5"/>
      <c r="C81" s="5"/>
      <c r="D81" s="5"/>
    </row>
    <row r="83" spans="1:4">
      <c r="A83" s="37" t="s">
        <v>168</v>
      </c>
    </row>
    <row r="84" spans="1:4">
      <c r="A84" s="20"/>
    </row>
    <row r="85" spans="1:4" s="11" customFormat="1">
      <c r="A85" s="21"/>
    </row>
    <row r="86" spans="1:4" s="11" customFormat="1">
      <c r="A86" s="21"/>
    </row>
    <row r="87" spans="1:4" s="11" customFormat="1"/>
    <row r="88" spans="1:4" s="11" customFormat="1"/>
    <row r="149" spans="5:8">
      <c r="E149" s="24"/>
      <c r="F149" s="24"/>
      <c r="G149" s="24"/>
      <c r="H149" s="24"/>
    </row>
    <row r="150" spans="5:8">
      <c r="E150" s="24"/>
      <c r="F150" s="24"/>
      <c r="G150" s="24"/>
      <c r="H150" s="24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86"/>
  <sheetViews>
    <sheetView topLeftCell="A4" workbookViewId="0">
      <selection activeCell="C18" sqref="C18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5.140625" bestFit="1" customWidth="1"/>
  </cols>
  <sheetData>
    <row r="2" spans="1:5" ht="15.75">
      <c r="A2" s="39" t="s">
        <v>100</v>
      </c>
      <c r="B2" s="39"/>
      <c r="C2" s="39"/>
      <c r="D2" s="39"/>
    </row>
    <row r="4" spans="1: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4" t="s">
        <v>57</v>
      </c>
      <c r="B10" s="7">
        <f t="shared" ref="B10:B15" si="0">C10</f>
        <v>293</v>
      </c>
      <c r="C10" s="7">
        <v>293</v>
      </c>
      <c r="D10" s="5"/>
    </row>
    <row r="11" spans="1:5">
      <c r="A11" s="26" t="s">
        <v>4</v>
      </c>
      <c r="B11" s="27">
        <f t="shared" si="0"/>
        <v>617</v>
      </c>
      <c r="C11" s="27">
        <v>617</v>
      </c>
      <c r="D11" s="28"/>
      <c r="E11" s="29"/>
    </row>
    <row r="12" spans="1:5" ht="15.75" customHeight="1">
      <c r="A12" s="10" t="s">
        <v>101</v>
      </c>
      <c r="B12" s="9">
        <f t="shared" si="0"/>
        <v>208</v>
      </c>
      <c r="C12" s="9">
        <v>208</v>
      </c>
      <c r="D12" s="31"/>
      <c r="E12" s="11"/>
    </row>
    <row r="13" spans="1:5">
      <c r="A13" s="26" t="s">
        <v>4</v>
      </c>
      <c r="B13" s="27">
        <f t="shared" si="0"/>
        <v>624</v>
      </c>
      <c r="C13" s="27">
        <f>C12*3</f>
        <v>624</v>
      </c>
      <c r="D13" s="28"/>
      <c r="E13" s="29"/>
    </row>
    <row r="14" spans="1:5">
      <c r="A14" s="4" t="s">
        <v>102</v>
      </c>
      <c r="B14" s="9">
        <f t="shared" si="0"/>
        <v>311</v>
      </c>
      <c r="C14" s="9">
        <v>311</v>
      </c>
      <c r="D14" s="5"/>
    </row>
    <row r="15" spans="1:5">
      <c r="A15" s="26" t="s">
        <v>4</v>
      </c>
      <c r="B15" s="27">
        <f t="shared" si="0"/>
        <v>607</v>
      </c>
      <c r="C15" s="27">
        <v>607</v>
      </c>
      <c r="D15" s="28"/>
      <c r="E15" s="29"/>
    </row>
    <row r="16" spans="1:5">
      <c r="A16" s="10" t="s">
        <v>88</v>
      </c>
      <c r="B16" s="9">
        <f t="shared" ref="B16:B17" si="1">C16</f>
        <v>832</v>
      </c>
      <c r="C16" s="9">
        <f>208*4</f>
        <v>832</v>
      </c>
      <c r="D16" s="31"/>
      <c r="E16" s="11"/>
    </row>
    <row r="17" spans="1:6">
      <c r="A17" s="26" t="s">
        <v>4</v>
      </c>
      <c r="B17" s="27">
        <f t="shared" si="1"/>
        <v>2496</v>
      </c>
      <c r="C17" s="27">
        <f>208*12</f>
        <v>2496</v>
      </c>
      <c r="D17" s="28"/>
      <c r="E17" s="29"/>
    </row>
    <row r="18" spans="1:6">
      <c r="B18" s="5"/>
      <c r="C18" s="5"/>
      <c r="D18" s="5"/>
    </row>
    <row r="19" spans="1:6">
      <c r="A19" s="6" t="s">
        <v>8</v>
      </c>
      <c r="B19" s="5"/>
      <c r="C19" s="5"/>
      <c r="D19" s="5"/>
    </row>
    <row r="20" spans="1:6">
      <c r="A20" s="4" t="s">
        <v>58</v>
      </c>
      <c r="B20" s="7">
        <f>SUM(C20:E20)</f>
        <v>327307190.76999998</v>
      </c>
      <c r="C20" s="7">
        <v>326507437.69999999</v>
      </c>
      <c r="D20" s="7">
        <v>0</v>
      </c>
      <c r="E20" s="23">
        <v>799753.0700000003</v>
      </c>
    </row>
    <row r="21" spans="1:6">
      <c r="A21" s="4" t="s">
        <v>103</v>
      </c>
      <c r="B21" s="7">
        <f>SUM(C21:E21)</f>
        <v>386658137.63</v>
      </c>
      <c r="C21" s="38">
        <v>367908137.63</v>
      </c>
      <c r="D21" s="7">
        <v>0</v>
      </c>
      <c r="E21" s="23">
        <v>18750000</v>
      </c>
    </row>
    <row r="22" spans="1:6">
      <c r="A22" s="4" t="s">
        <v>104</v>
      </c>
      <c r="B22" s="7">
        <f t="shared" ref="B22:B23" si="2">SUM(C22:E22)</f>
        <v>386568072.89999998</v>
      </c>
      <c r="C22" s="9">
        <v>372541705.09999996</v>
      </c>
      <c r="D22" s="7">
        <v>0</v>
      </c>
      <c r="E22" s="23">
        <v>14026367.800000001</v>
      </c>
    </row>
    <row r="23" spans="1:6">
      <c r="A23" s="4" t="s">
        <v>91</v>
      </c>
      <c r="B23" s="7">
        <f t="shared" si="2"/>
        <v>1573299217.2</v>
      </c>
      <c r="C23" s="38">
        <v>1498299217.2</v>
      </c>
      <c r="D23" s="7">
        <v>0</v>
      </c>
      <c r="E23" s="7">
        <v>75000000</v>
      </c>
    </row>
    <row r="24" spans="1:6">
      <c r="A24" s="4" t="s">
        <v>105</v>
      </c>
      <c r="B24" s="7">
        <f>C24</f>
        <v>372541705.09999996</v>
      </c>
      <c r="C24" s="7">
        <f>C22</f>
        <v>372541705.09999996</v>
      </c>
      <c r="D24" s="7"/>
    </row>
    <row r="25" spans="1:6">
      <c r="B25" s="7"/>
      <c r="C25" s="7"/>
      <c r="D25" s="7"/>
    </row>
    <row r="26" spans="1:6">
      <c r="A26" s="8" t="s">
        <v>9</v>
      </c>
      <c r="B26" s="9"/>
      <c r="C26" s="9"/>
      <c r="D26" s="9"/>
    </row>
    <row r="27" spans="1:6">
      <c r="A27" s="10" t="s">
        <v>106</v>
      </c>
      <c r="B27" s="9">
        <f>B21</f>
        <v>386658137.63</v>
      </c>
      <c r="C27" s="9"/>
      <c r="D27" s="9"/>
    </row>
    <row r="28" spans="1:6">
      <c r="A28" s="10" t="s">
        <v>107</v>
      </c>
      <c r="B28" s="9">
        <v>381844552.60000002</v>
      </c>
      <c r="C28" s="9"/>
      <c r="D28" s="9"/>
    </row>
    <row r="29" spans="1:6">
      <c r="A29" s="11"/>
      <c r="B29" s="11"/>
      <c r="C29" s="11"/>
      <c r="D29" s="11"/>
    </row>
    <row r="30" spans="1:6">
      <c r="A30" s="11" t="s">
        <v>10</v>
      </c>
      <c r="B30" s="11"/>
      <c r="C30" s="11"/>
      <c r="D30" s="11"/>
    </row>
    <row r="31" spans="1:6">
      <c r="A31" s="10" t="s">
        <v>59</v>
      </c>
      <c r="B31" s="36">
        <v>1</v>
      </c>
      <c r="C31" s="36">
        <v>1</v>
      </c>
      <c r="D31" s="36">
        <v>1</v>
      </c>
      <c r="E31" s="36">
        <v>1</v>
      </c>
      <c r="F31" s="19"/>
    </row>
    <row r="32" spans="1:6">
      <c r="A32" s="10" t="s">
        <v>108</v>
      </c>
      <c r="B32" s="35">
        <v>0.99</v>
      </c>
      <c r="C32" s="35">
        <v>0.99</v>
      </c>
      <c r="D32" s="35">
        <v>0.99</v>
      </c>
      <c r="E32" s="35">
        <v>0.99</v>
      </c>
    </row>
    <row r="33" spans="1:8">
      <c r="A33" s="10" t="s">
        <v>11</v>
      </c>
      <c r="B33" s="9">
        <v>495.563172803241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60</v>
      </c>
      <c r="B36" s="9">
        <f>B20/B31</f>
        <v>327307190.76999998</v>
      </c>
      <c r="C36" s="9">
        <f t="shared" ref="C36:E36" si="3">C20/C31</f>
        <v>326507437.69999999</v>
      </c>
      <c r="D36" s="9">
        <f t="shared" si="3"/>
        <v>0</v>
      </c>
      <c r="E36" s="9">
        <f t="shared" si="3"/>
        <v>799753.0700000003</v>
      </c>
    </row>
    <row r="37" spans="1:8">
      <c r="A37" s="11" t="s">
        <v>109</v>
      </c>
      <c r="B37" s="9">
        <f>B22/B32</f>
        <v>390472800.90909088</v>
      </c>
      <c r="C37" s="9">
        <f t="shared" ref="C37:E37" si="4">C22/C32</f>
        <v>376304752.62626261</v>
      </c>
      <c r="D37" s="9">
        <f t="shared" si="4"/>
        <v>0</v>
      </c>
      <c r="E37" s="9">
        <f t="shared" si="4"/>
        <v>14168048.282828284</v>
      </c>
    </row>
    <row r="38" spans="1:8">
      <c r="A38" s="11" t="s">
        <v>61</v>
      </c>
      <c r="B38" s="9">
        <f>B36/B10</f>
        <v>1117089.3882935152</v>
      </c>
      <c r="C38" s="9">
        <f>C36/$C10</f>
        <v>1114359.8556313992</v>
      </c>
      <c r="D38" s="9">
        <f t="shared" ref="D38:E38" si="5">D36/$C10</f>
        <v>0</v>
      </c>
      <c r="E38" s="9">
        <f t="shared" si="5"/>
        <v>2729.532662116042</v>
      </c>
    </row>
    <row r="39" spans="1:8">
      <c r="A39" s="11" t="s">
        <v>110</v>
      </c>
      <c r="B39" s="9">
        <f>B37/B14</f>
        <v>1255539.5527623501</v>
      </c>
      <c r="C39" s="9">
        <f>C37/$C14</f>
        <v>1209983.1274156354</v>
      </c>
      <c r="D39" s="9">
        <f t="shared" ref="D39:E39" si="6">D37/$C14</f>
        <v>0</v>
      </c>
      <c r="E39" s="9">
        <f t="shared" si="6"/>
        <v>45556.425346714743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30">
        <f>(B12/B33)*100</f>
        <v>41.972449006533537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62.756882889576588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149.51923076923077</v>
      </c>
      <c r="C48" s="14">
        <f>(C14/C12)*100</f>
        <v>149.51923076923077</v>
      </c>
      <c r="D48" s="14"/>
    </row>
    <row r="49" spans="1:5">
      <c r="A49" t="s">
        <v>19</v>
      </c>
      <c r="B49" s="14">
        <f>B22/B21*100</f>
        <v>99.976706883617638</v>
      </c>
      <c r="C49" s="14">
        <f>C22/C21*100</f>
        <v>101.25943598308224</v>
      </c>
      <c r="D49" s="14" t="e">
        <f>D22/D21*100</f>
        <v>#DIV/0!</v>
      </c>
      <c r="E49" s="14">
        <f>E22/E21*100</f>
        <v>74.807294933333338</v>
      </c>
    </row>
    <row r="50" spans="1:5">
      <c r="A50" s="11" t="s">
        <v>20</v>
      </c>
      <c r="B50" s="13">
        <f>AVERAGE(B48:B49)</f>
        <v>124.7479688264242</v>
      </c>
      <c r="C50" s="13">
        <f>AVERAGE(C48:C49)</f>
        <v>125.38933337615651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37.379807692307693</v>
      </c>
      <c r="C53" s="13">
        <f>(C14/C16)*100</f>
        <v>37.379807692307693</v>
      </c>
      <c r="D53" s="13"/>
    </row>
    <row r="54" spans="1:5">
      <c r="A54" s="11" t="s">
        <v>23</v>
      </c>
      <c r="B54" s="13">
        <f>B22/B23*100</f>
        <v>24.570537420591553</v>
      </c>
      <c r="C54" s="13">
        <f>C22/C23*100</f>
        <v>24.864306196208293</v>
      </c>
      <c r="D54" s="13" t="e">
        <f>D22/D23*100</f>
        <v>#DIV/0!</v>
      </c>
      <c r="E54" s="13">
        <f>E22/E23*100</f>
        <v>18.701823733333335</v>
      </c>
    </row>
    <row r="55" spans="1:5">
      <c r="A55" s="11" t="s">
        <v>24</v>
      </c>
      <c r="B55" s="13">
        <f>(B53+B54)/2</f>
        <v>30.975172556449621</v>
      </c>
      <c r="C55" s="13">
        <f>(C53+C54)/2</f>
        <v>31.122056944257992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96.371565894002714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6.1433447098976135</v>
      </c>
      <c r="C61" s="14">
        <f>((C14/C10)-1)*100</f>
        <v>6.1433447098976135</v>
      </c>
      <c r="D61" s="13"/>
    </row>
    <row r="62" spans="1:5">
      <c r="A62" s="11" t="s">
        <v>28</v>
      </c>
      <c r="B62" s="14">
        <f>((B37/B36)-1)*100</f>
        <v>19.298570859531662</v>
      </c>
      <c r="C62" s="14">
        <f>((C37/C36)-1)*100</f>
        <v>15.251510127011914</v>
      </c>
      <c r="D62" s="14" t="e">
        <f t="shared" ref="D62:E62" si="7">((D37/D36)-1)*100</f>
        <v>#DIV/0!</v>
      </c>
      <c r="E62" s="14">
        <f t="shared" si="7"/>
        <v>1671.5528472842595</v>
      </c>
    </row>
    <row r="63" spans="1:5">
      <c r="A63" s="11" t="s">
        <v>29</v>
      </c>
      <c r="B63" s="14">
        <f>((B39/B38)-1)*100</f>
        <v>12.393830423931762</v>
      </c>
      <c r="C63" s="14">
        <f>((C39/C38)-1)*100</f>
        <v>8.5810047177314885</v>
      </c>
      <c r="D63" s="13"/>
    </row>
    <row r="64" spans="1:5">
      <c r="A64" s="11"/>
      <c r="B64" s="13"/>
      <c r="C64" s="13"/>
      <c r="D64" s="13"/>
    </row>
    <row r="65" spans="1:5">
      <c r="A65" s="11" t="s">
        <v>30</v>
      </c>
      <c r="B65" s="11"/>
      <c r="C65" s="11"/>
      <c r="D65" s="11"/>
    </row>
    <row r="66" spans="1:5">
      <c r="A66" t="s">
        <v>37</v>
      </c>
      <c r="B66" s="9">
        <f>B21/(B12*3)</f>
        <v>619644.45133012824</v>
      </c>
      <c r="C66" s="9">
        <f>C21/(C12*3)</f>
        <v>589596.37440705125</v>
      </c>
      <c r="D66" s="9"/>
    </row>
    <row r="67" spans="1:5">
      <c r="A67" t="s">
        <v>38</v>
      </c>
      <c r="B67" s="9">
        <f>B22/(B14*3)</f>
        <v>414328.05241157551</v>
      </c>
      <c r="C67" s="9">
        <f>C22/(C14*3)</f>
        <v>399294.43204715964</v>
      </c>
      <c r="D67" s="9"/>
    </row>
    <row r="68" spans="1:5">
      <c r="A68" t="s">
        <v>51</v>
      </c>
      <c r="B68" s="9"/>
      <c r="C68" s="9">
        <f>C22/C15</f>
        <v>613742.51252059301</v>
      </c>
      <c r="D68" s="9"/>
    </row>
    <row r="69" spans="1:5">
      <c r="A69" s="11" t="s">
        <v>31</v>
      </c>
      <c r="B69" s="9">
        <f>(B67/B66)*B50</f>
        <v>83.413291049733274</v>
      </c>
      <c r="C69" s="9">
        <f>(C67/C66)*C50</f>
        <v>84.917860469471705</v>
      </c>
      <c r="D69" s="13"/>
    </row>
    <row r="70" spans="1:5">
      <c r="A70" s="13" t="s">
        <v>39</v>
      </c>
      <c r="B70" s="9">
        <f>B21/B12</f>
        <v>1858933.3539903846</v>
      </c>
      <c r="C70" s="9">
        <f>C21/C12</f>
        <v>1768789.1232211539</v>
      </c>
      <c r="D70" s="13"/>
    </row>
    <row r="71" spans="1:5">
      <c r="A71" s="13" t="s">
        <v>40</v>
      </c>
      <c r="B71" s="9">
        <f>B22/(B14)</f>
        <v>1242984.1572347267</v>
      </c>
      <c r="C71" s="9">
        <f>C22/(C14)</f>
        <v>1197883.2961414789</v>
      </c>
      <c r="D71" s="13"/>
    </row>
    <row r="72" spans="1:5">
      <c r="B72" s="9"/>
      <c r="C72" s="9"/>
      <c r="D72" s="14"/>
    </row>
    <row r="73" spans="1:5">
      <c r="A73" t="s">
        <v>32</v>
      </c>
      <c r="B73" s="14"/>
      <c r="C73" s="14"/>
      <c r="D73" s="14"/>
    </row>
    <row r="74" spans="1:5">
      <c r="A74" s="11" t="s">
        <v>33</v>
      </c>
      <c r="B74" s="13">
        <f>(B28/B27)*100</f>
        <v>98.755079859561576</v>
      </c>
      <c r="C74" s="13"/>
      <c r="D74" s="13"/>
    </row>
    <row r="75" spans="1:5">
      <c r="A75" s="11" t="s">
        <v>34</v>
      </c>
      <c r="B75" s="13">
        <f>(B22/B28)*100</f>
        <v>101.23702702260312</v>
      </c>
      <c r="C75" s="13"/>
      <c r="D75" s="13"/>
    </row>
    <row r="76" spans="1:5" ht="15.75" thickBot="1">
      <c r="A76" s="16"/>
      <c r="B76" s="16"/>
      <c r="C76" s="16"/>
      <c r="D76" s="16"/>
      <c r="E76" s="16"/>
    </row>
    <row r="77" spans="1:5" ht="15.75" thickTop="1"/>
    <row r="78" spans="1:5">
      <c r="A78" t="s">
        <v>35</v>
      </c>
    </row>
    <row r="79" spans="1:5">
      <c r="A79" t="s">
        <v>111</v>
      </c>
    </row>
    <row r="80" spans="1:5">
      <c r="A80" t="s">
        <v>99</v>
      </c>
      <c r="B80" s="5"/>
      <c r="C80" s="5"/>
      <c r="D80" s="5"/>
    </row>
    <row r="82" spans="1:1">
      <c r="A82" s="37" t="s">
        <v>169</v>
      </c>
    </row>
    <row r="84" spans="1:1">
      <c r="A84" s="20"/>
    </row>
    <row r="85" spans="1:1">
      <c r="A85" s="21"/>
    </row>
    <row r="86" spans="1:1">
      <c r="A86" s="21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86"/>
  <sheetViews>
    <sheetView topLeftCell="A4" workbookViewId="0">
      <selection activeCell="C18" sqref="C18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>
      <c r="A2" s="39" t="s">
        <v>171</v>
      </c>
      <c r="B2" s="39"/>
      <c r="C2" s="39"/>
      <c r="D2" s="39"/>
    </row>
    <row r="4" spans="1: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4" t="s">
        <v>62</v>
      </c>
      <c r="B10" s="7">
        <f t="shared" ref="B10:B15" si="0">C10</f>
        <v>317</v>
      </c>
      <c r="C10" s="7">
        <v>317</v>
      </c>
      <c r="D10" s="5"/>
    </row>
    <row r="11" spans="1:5">
      <c r="A11" s="26" t="s">
        <v>4</v>
      </c>
      <c r="B11" s="27">
        <f t="shared" si="0"/>
        <v>679</v>
      </c>
      <c r="C11" s="27">
        <v>679</v>
      </c>
      <c r="D11" s="28"/>
      <c r="E11" s="29"/>
    </row>
    <row r="12" spans="1:5">
      <c r="A12" s="10" t="s">
        <v>112</v>
      </c>
      <c r="B12" s="9">
        <f t="shared" si="0"/>
        <v>208</v>
      </c>
      <c r="C12" s="9">
        <v>208</v>
      </c>
      <c r="D12" s="31"/>
      <c r="E12" s="11"/>
    </row>
    <row r="13" spans="1:5">
      <c r="A13" s="26" t="s">
        <v>4</v>
      </c>
      <c r="B13" s="27">
        <f t="shared" si="0"/>
        <v>624</v>
      </c>
      <c r="C13" s="27">
        <f>C12*3</f>
        <v>624</v>
      </c>
      <c r="D13" s="28"/>
      <c r="E13" s="29"/>
    </row>
    <row r="14" spans="1:5">
      <c r="A14" s="4" t="s">
        <v>113</v>
      </c>
      <c r="B14" s="9">
        <f t="shared" si="0"/>
        <v>308</v>
      </c>
      <c r="C14" s="9">
        <v>308</v>
      </c>
      <c r="D14" s="5"/>
    </row>
    <row r="15" spans="1:5">
      <c r="A15" s="26" t="s">
        <v>4</v>
      </c>
      <c r="B15" s="27">
        <f t="shared" si="0"/>
        <v>638</v>
      </c>
      <c r="C15" s="27">
        <v>638</v>
      </c>
      <c r="D15" s="28"/>
      <c r="E15" s="29"/>
    </row>
    <row r="16" spans="1:5">
      <c r="A16" s="10" t="s">
        <v>88</v>
      </c>
      <c r="B16" s="9">
        <f t="shared" ref="B16:B17" si="1">C16</f>
        <v>832</v>
      </c>
      <c r="C16" s="9">
        <f>208*4</f>
        <v>832</v>
      </c>
      <c r="D16" s="31"/>
      <c r="E16" s="11"/>
    </row>
    <row r="17" spans="1:5">
      <c r="A17" s="26" t="s">
        <v>4</v>
      </c>
      <c r="B17" s="27">
        <f t="shared" si="1"/>
        <v>2496</v>
      </c>
      <c r="C17" s="27">
        <f>208*12</f>
        <v>2496</v>
      </c>
      <c r="D17" s="28"/>
      <c r="E17" s="29"/>
    </row>
    <row r="18" spans="1:5">
      <c r="B18" s="5"/>
      <c r="C18" s="5"/>
      <c r="D18" s="5"/>
    </row>
    <row r="19" spans="1:5">
      <c r="A19" s="6" t="s">
        <v>8</v>
      </c>
      <c r="B19" s="5"/>
      <c r="C19" s="5"/>
      <c r="D19" s="5"/>
    </row>
    <row r="20" spans="1:5">
      <c r="A20" s="4" t="s">
        <v>63</v>
      </c>
      <c r="B20" s="7">
        <f>SUM(C20:E20)</f>
        <v>442399254.50999999</v>
      </c>
      <c r="C20" s="7">
        <v>426566322.63</v>
      </c>
      <c r="D20" s="7">
        <v>372685</v>
      </c>
      <c r="E20" s="23">
        <v>15460246.880000001</v>
      </c>
    </row>
    <row r="21" spans="1:5">
      <c r="A21" s="4" t="s">
        <v>114</v>
      </c>
      <c r="B21" s="7">
        <f>SUM(C21:E21)</f>
        <v>408265549.45125008</v>
      </c>
      <c r="C21" s="23">
        <v>389515549.45125008</v>
      </c>
      <c r="D21" s="7">
        <v>0</v>
      </c>
      <c r="E21" s="23">
        <v>18750000</v>
      </c>
    </row>
    <row r="22" spans="1:5">
      <c r="A22" s="4" t="s">
        <v>115</v>
      </c>
      <c r="B22" s="7">
        <f t="shared" ref="B22:B23" si="2">SUM(C22:E22)</f>
        <v>454516661.23999995</v>
      </c>
      <c r="C22" s="7">
        <v>436140267.53999996</v>
      </c>
      <c r="D22" s="7">
        <v>0</v>
      </c>
      <c r="E22" s="23">
        <v>18376393.699999999</v>
      </c>
    </row>
    <row r="23" spans="1:5">
      <c r="A23" s="4" t="s">
        <v>91</v>
      </c>
      <c r="B23" s="7">
        <f t="shared" si="2"/>
        <v>1602803610.862083</v>
      </c>
      <c r="C23" s="23">
        <v>1527803610.862083</v>
      </c>
      <c r="D23" s="7">
        <v>0</v>
      </c>
      <c r="E23" s="7">
        <v>75000000</v>
      </c>
    </row>
    <row r="24" spans="1:5">
      <c r="A24" s="4" t="s">
        <v>116</v>
      </c>
      <c r="B24" s="7">
        <f>C24</f>
        <v>436140267.53999996</v>
      </c>
      <c r="C24" s="7">
        <f>C22</f>
        <v>436140267.53999996</v>
      </c>
      <c r="D24" s="7"/>
    </row>
    <row r="25" spans="1:5">
      <c r="B25" s="7"/>
      <c r="C25" s="7"/>
      <c r="D25" s="7"/>
    </row>
    <row r="26" spans="1:5">
      <c r="A26" s="8" t="s">
        <v>9</v>
      </c>
      <c r="B26" s="9"/>
      <c r="C26" s="9"/>
      <c r="D26" s="9"/>
    </row>
    <row r="27" spans="1:5">
      <c r="A27" s="10" t="s">
        <v>117</v>
      </c>
      <c r="B27" s="9">
        <f>B21</f>
        <v>408265549.45125008</v>
      </c>
      <c r="C27" s="9"/>
      <c r="D27" s="9"/>
    </row>
    <row r="28" spans="1:5">
      <c r="A28" s="10" t="s">
        <v>118</v>
      </c>
      <c r="B28" s="9">
        <v>240803798.84999999</v>
      </c>
      <c r="C28" s="9"/>
      <c r="D28" s="9"/>
    </row>
    <row r="29" spans="1:5">
      <c r="A29" s="11"/>
      <c r="B29" s="11"/>
      <c r="C29" s="11"/>
      <c r="D29" s="11"/>
    </row>
    <row r="30" spans="1:5">
      <c r="A30" s="11" t="s">
        <v>10</v>
      </c>
      <c r="B30" s="11"/>
      <c r="C30" s="11"/>
      <c r="D30" s="11"/>
    </row>
    <row r="31" spans="1:5">
      <c r="A31" s="10" t="s">
        <v>64</v>
      </c>
      <c r="B31" s="17">
        <v>0.99</v>
      </c>
      <c r="C31" s="17">
        <v>0.99</v>
      </c>
      <c r="D31" s="17">
        <v>0.99</v>
      </c>
      <c r="E31" s="17">
        <v>0.99</v>
      </c>
    </row>
    <row r="32" spans="1:5">
      <c r="A32" s="10" t="s">
        <v>119</v>
      </c>
      <c r="B32">
        <v>0.99</v>
      </c>
      <c r="C32">
        <v>0.99</v>
      </c>
      <c r="D32">
        <v>0.99</v>
      </c>
      <c r="E32">
        <v>0.99</v>
      </c>
    </row>
    <row r="33" spans="1:8">
      <c r="A33" s="10" t="s">
        <v>11</v>
      </c>
      <c r="B33" s="9">
        <v>495.563172803241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65</v>
      </c>
      <c r="B36" s="9">
        <f>B20/B31</f>
        <v>446867933.84848481</v>
      </c>
      <c r="C36" s="9">
        <f t="shared" ref="C36:E36" si="3">C20/C31</f>
        <v>430875073.36363637</v>
      </c>
      <c r="D36" s="9">
        <f t="shared" si="3"/>
        <v>376449.49494949495</v>
      </c>
      <c r="E36" s="9">
        <f t="shared" si="3"/>
        <v>15616410.989898991</v>
      </c>
    </row>
    <row r="37" spans="1:8">
      <c r="A37" s="11" t="s">
        <v>120</v>
      </c>
      <c r="B37" s="9">
        <f>B22/B32</f>
        <v>459107738.62626261</v>
      </c>
      <c r="C37" s="9">
        <f t="shared" ref="C37:E37" si="4">C22/C32</f>
        <v>440545724.78787875</v>
      </c>
      <c r="D37" s="9">
        <f t="shared" si="4"/>
        <v>0</v>
      </c>
      <c r="E37" s="9">
        <f t="shared" si="4"/>
        <v>18562013.838383839</v>
      </c>
    </row>
    <row r="38" spans="1:8">
      <c r="A38" s="11" t="s">
        <v>66</v>
      </c>
      <c r="B38" s="9">
        <f>B36/B10</f>
        <v>1409678.0247586272</v>
      </c>
      <c r="C38" s="9">
        <f>C36/$C10</f>
        <v>1359227.3607685689</v>
      </c>
      <c r="D38" s="9">
        <f t="shared" ref="D38:E38" si="5">D36/$C10</f>
        <v>1187.5378389573973</v>
      </c>
      <c r="E38" s="9">
        <f t="shared" si="5"/>
        <v>49263.126151100914</v>
      </c>
    </row>
    <row r="39" spans="1:8">
      <c r="A39" s="11" t="s">
        <v>121</v>
      </c>
      <c r="B39" s="9">
        <f>B37/B14</f>
        <v>1490609.5409943592</v>
      </c>
      <c r="C39" s="9">
        <f>C37/$C14</f>
        <v>1430343.2622983076</v>
      </c>
      <c r="D39" s="9">
        <f t="shared" ref="D39:E39" si="6">D37/$C14</f>
        <v>0</v>
      </c>
      <c r="E39" s="9">
        <f t="shared" si="6"/>
        <v>60266.27869605142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30">
        <f>(B12/B33)*100</f>
        <v>41.972449006533537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62.151511028905432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148.07692307692309</v>
      </c>
      <c r="C48" s="14">
        <f>(C14/C12)*100</f>
        <v>148.07692307692309</v>
      </c>
      <c r="D48" s="14"/>
    </row>
    <row r="49" spans="1:5">
      <c r="A49" t="s">
        <v>19</v>
      </c>
      <c r="B49" s="14">
        <f>B22/B21*100</f>
        <v>111.32868346372014</v>
      </c>
      <c r="C49" s="14">
        <f>C22/C21*100</f>
        <v>111.96992473199974</v>
      </c>
      <c r="D49" s="14" t="e">
        <f>D22/D21*100</f>
        <v>#DIV/0!</v>
      </c>
      <c r="E49" s="14">
        <f>E22/E21*100</f>
        <v>98.007433066666664</v>
      </c>
    </row>
    <row r="50" spans="1:5">
      <c r="A50" s="11" t="s">
        <v>20</v>
      </c>
      <c r="B50" s="13">
        <f>AVERAGE(B48:B49)</f>
        <v>129.70280327032162</v>
      </c>
      <c r="C50" s="13">
        <f>AVERAGE(C48:C49)</f>
        <v>130.02342390446142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37.019230769230774</v>
      </c>
      <c r="C53" s="13">
        <f>(C14/C16)*100</f>
        <v>37.019230769230774</v>
      </c>
      <c r="D53" s="13"/>
    </row>
    <row r="54" spans="1:5">
      <c r="A54" s="11" t="s">
        <v>23</v>
      </c>
      <c r="B54" s="13">
        <f>B22/B23*100</f>
        <v>28.35760152770893</v>
      </c>
      <c r="C54" s="13">
        <f>C22/C23*100</f>
        <v>28.546880269114048</v>
      </c>
      <c r="D54" s="13" t="e">
        <f>D22/D23*100</f>
        <v>#DIV/0!</v>
      </c>
      <c r="E54" s="13">
        <f>E22/E23*100</f>
        <v>24.501858266666666</v>
      </c>
    </row>
    <row r="55" spans="1:5">
      <c r="A55" s="11" t="s">
        <v>24</v>
      </c>
      <c r="B55" s="13">
        <f>(B53+B54)/2</f>
        <v>32.688416148469855</v>
      </c>
      <c r="C55" s="13">
        <f>(C53+C54)/2</f>
        <v>32.783055519172407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95.956937277092109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-2.8391167192429068</v>
      </c>
      <c r="C61" s="14">
        <f>((C14/C10)-1)*100</f>
        <v>-2.8391167192429068</v>
      </c>
      <c r="D61" s="13"/>
    </row>
    <row r="62" spans="1:5">
      <c r="A62" s="11" t="s">
        <v>28</v>
      </c>
      <c r="B62" s="14">
        <f>((B37/B36)-1)*100</f>
        <v>2.7390206033283793</v>
      </c>
      <c r="C62" s="14">
        <f>((C37/C36)-1)*100</f>
        <v>2.2444211842537642</v>
      </c>
      <c r="D62" s="14">
        <f t="shared" ref="D62:E62" si="7">((D37/D36)-1)*100</f>
        <v>-100</v>
      </c>
      <c r="E62" s="14">
        <f t="shared" si="7"/>
        <v>18.862226733083066</v>
      </c>
    </row>
    <row r="63" spans="1:5">
      <c r="A63" s="11" t="s">
        <v>29</v>
      </c>
      <c r="B63" s="14">
        <f>((B39/B38)-1)*100</f>
        <v>5.7411348417373276</v>
      </c>
      <c r="C63" s="14">
        <f>((C39/C38)-1)*100</f>
        <v>5.2320828422351973</v>
      </c>
      <c r="D63" s="13"/>
    </row>
    <row r="64" spans="1:5">
      <c r="A64" s="11"/>
      <c r="B64" s="13"/>
      <c r="C64" s="13"/>
      <c r="D64" s="13"/>
    </row>
    <row r="65" spans="1:5">
      <c r="A65" s="11" t="s">
        <v>30</v>
      </c>
      <c r="B65" s="11"/>
      <c r="C65" s="11"/>
      <c r="D65" s="11"/>
    </row>
    <row r="66" spans="1:5">
      <c r="A66" t="s">
        <v>37</v>
      </c>
      <c r="B66" s="9">
        <f>B21/(B12*3)</f>
        <v>654271.71386418282</v>
      </c>
      <c r="C66" s="9">
        <f>C21/(C12*3)</f>
        <v>624223.63694110594</v>
      </c>
      <c r="D66" s="9"/>
    </row>
    <row r="67" spans="1:5">
      <c r="A67" t="s">
        <v>38</v>
      </c>
      <c r="B67" s="9">
        <f>B22/(B14*3)</f>
        <v>491901.14852813847</v>
      </c>
      <c r="C67" s="9">
        <f>C22/(C14*3)</f>
        <v>472013.27655844152</v>
      </c>
      <c r="D67" s="9"/>
    </row>
    <row r="68" spans="1:5">
      <c r="A68" t="s">
        <v>51</v>
      </c>
      <c r="B68" s="9"/>
      <c r="C68" s="9">
        <f>C22/C15</f>
        <v>683605.43501567387</v>
      </c>
      <c r="D68" s="9"/>
    </row>
    <row r="69" spans="1:5">
      <c r="A69" s="11" t="s">
        <v>31</v>
      </c>
      <c r="B69" s="9">
        <f>(B67/B66)*B50</f>
        <v>97.514467680677612</v>
      </c>
      <c r="C69" s="9">
        <f>(C67/C66)*C50</f>
        <v>98.318581217523501</v>
      </c>
      <c r="D69" s="13"/>
    </row>
    <row r="70" spans="1:5">
      <c r="A70" s="13" t="s">
        <v>39</v>
      </c>
      <c r="B70" s="9">
        <f>B21/B12</f>
        <v>1962815.1415925485</v>
      </c>
      <c r="C70" s="9">
        <f>C21/C12</f>
        <v>1872670.9108233177</v>
      </c>
      <c r="D70" s="13"/>
    </row>
    <row r="71" spans="1:5">
      <c r="A71" s="13" t="s">
        <v>40</v>
      </c>
      <c r="B71" s="9">
        <f>B22/(B14)</f>
        <v>1475703.4455844155</v>
      </c>
      <c r="C71" s="9">
        <f>C22/(C14)</f>
        <v>1416039.8296753245</v>
      </c>
      <c r="D71" s="13"/>
    </row>
    <row r="72" spans="1:5">
      <c r="B72" s="9"/>
      <c r="C72" s="9"/>
      <c r="D72" s="14"/>
    </row>
    <row r="73" spans="1:5">
      <c r="A73" t="s">
        <v>32</v>
      </c>
      <c r="B73" s="14"/>
      <c r="C73" s="14"/>
      <c r="D73" s="14"/>
    </row>
    <row r="74" spans="1:5">
      <c r="A74" s="11" t="s">
        <v>33</v>
      </c>
      <c r="B74" s="13">
        <f>(B28/B27)*100</f>
        <v>58.982150018208614</v>
      </c>
      <c r="C74" s="13"/>
      <c r="D74" s="13"/>
    </row>
    <row r="75" spans="1:5">
      <c r="A75" s="11" t="s">
        <v>34</v>
      </c>
      <c r="B75" s="13">
        <f>(B22/B28)*100</f>
        <v>188.74978858748182</v>
      </c>
      <c r="C75" s="13"/>
      <c r="D75" s="13"/>
    </row>
    <row r="76" spans="1:5" ht="15.75" thickBot="1">
      <c r="A76" s="16"/>
      <c r="B76" s="16"/>
      <c r="C76" s="16"/>
      <c r="D76" s="16"/>
      <c r="E76" s="16"/>
    </row>
    <row r="77" spans="1:5" ht="15.75" thickTop="1"/>
    <row r="78" spans="1:5">
      <c r="A78" t="s">
        <v>35</v>
      </c>
    </row>
    <row r="79" spans="1:5">
      <c r="A79" t="s">
        <v>111</v>
      </c>
    </row>
    <row r="80" spans="1:5">
      <c r="A80" t="s">
        <v>99</v>
      </c>
      <c r="B80" s="5"/>
      <c r="C80" s="5"/>
      <c r="D80" s="5"/>
    </row>
    <row r="82" spans="1:1">
      <c r="A82" t="s">
        <v>170</v>
      </c>
    </row>
    <row r="84" spans="1:1">
      <c r="A84" s="20"/>
    </row>
    <row r="85" spans="1:1">
      <c r="A85" s="21"/>
    </row>
    <row r="86" spans="1:1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86"/>
  <sheetViews>
    <sheetView workbookViewId="0">
      <selection activeCell="C81" sqref="C81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4.140625" bestFit="1" customWidth="1"/>
  </cols>
  <sheetData>
    <row r="2" spans="1:5" ht="15.75">
      <c r="A2" s="39" t="s">
        <v>122</v>
      </c>
      <c r="B2" s="39"/>
      <c r="C2" s="39"/>
      <c r="D2" s="39"/>
    </row>
    <row r="4" spans="1: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4" t="s">
        <v>67</v>
      </c>
      <c r="B10" s="7">
        <f t="shared" ref="B10:B17" si="0">C10</f>
        <v>342</v>
      </c>
      <c r="C10" s="7">
        <v>342</v>
      </c>
      <c r="D10" s="5"/>
    </row>
    <row r="11" spans="1:5">
      <c r="A11" s="26" t="s">
        <v>4</v>
      </c>
      <c r="B11" s="27">
        <f t="shared" si="0"/>
        <v>694</v>
      </c>
      <c r="C11" s="27">
        <v>694</v>
      </c>
      <c r="D11" s="28"/>
      <c r="E11" s="29"/>
    </row>
    <row r="12" spans="1:5">
      <c r="A12" s="10" t="s">
        <v>123</v>
      </c>
      <c r="B12" s="9">
        <f t="shared" si="0"/>
        <v>208</v>
      </c>
      <c r="C12" s="9">
        <v>208</v>
      </c>
      <c r="D12" s="31"/>
      <c r="E12" s="11"/>
    </row>
    <row r="13" spans="1:5">
      <c r="A13" s="26" t="s">
        <v>4</v>
      </c>
      <c r="B13" s="27">
        <f t="shared" si="0"/>
        <v>624</v>
      </c>
      <c r="C13" s="27">
        <f>C12*3</f>
        <v>624</v>
      </c>
      <c r="D13" s="28"/>
      <c r="E13" s="29"/>
    </row>
    <row r="14" spans="1:5">
      <c r="A14" s="4" t="s">
        <v>124</v>
      </c>
      <c r="B14" s="9">
        <f t="shared" si="0"/>
        <v>680</v>
      </c>
      <c r="C14" s="7">
        <v>680</v>
      </c>
      <c r="D14" s="5"/>
    </row>
    <row r="15" spans="1:5">
      <c r="A15" s="26" t="s">
        <v>4</v>
      </c>
      <c r="B15" s="27">
        <f t="shared" si="0"/>
        <v>1027</v>
      </c>
      <c r="C15" s="27">
        <v>1027</v>
      </c>
      <c r="D15" s="28"/>
      <c r="E15" s="29"/>
    </row>
    <row r="16" spans="1:5">
      <c r="A16" s="10" t="s">
        <v>88</v>
      </c>
      <c r="B16" s="9">
        <f t="shared" si="0"/>
        <v>832</v>
      </c>
      <c r="C16" s="9">
        <f>208*4</f>
        <v>832</v>
      </c>
      <c r="D16" s="31"/>
      <c r="E16" s="11"/>
    </row>
    <row r="17" spans="1:5">
      <c r="A17" s="26" t="s">
        <v>4</v>
      </c>
      <c r="B17" s="27">
        <f t="shared" si="0"/>
        <v>2496</v>
      </c>
      <c r="C17" s="27">
        <f>208*12</f>
        <v>2496</v>
      </c>
      <c r="D17" s="28"/>
      <c r="E17" s="29"/>
    </row>
    <row r="18" spans="1:5">
      <c r="B18" s="5"/>
      <c r="C18" s="5"/>
      <c r="D18" s="5"/>
    </row>
    <row r="19" spans="1:5">
      <c r="A19" s="6" t="s">
        <v>8</v>
      </c>
      <c r="B19" s="5"/>
      <c r="C19" s="5"/>
      <c r="D19" s="5"/>
    </row>
    <row r="20" spans="1:5">
      <c r="A20" s="4" t="s">
        <v>68</v>
      </c>
      <c r="B20" s="7">
        <f>SUM(C20:E20)</f>
        <v>383967584.43000001</v>
      </c>
      <c r="C20" s="9">
        <v>352149797.79000002</v>
      </c>
      <c r="D20" s="9">
        <v>400638</v>
      </c>
      <c r="E20" s="23">
        <v>31417148.640000001</v>
      </c>
    </row>
    <row r="21" spans="1:5">
      <c r="A21" s="4" t="s">
        <v>125</v>
      </c>
      <c r="B21" s="7">
        <f>SUM(C21:E21)</f>
        <v>437769943.11000001</v>
      </c>
      <c r="C21" s="23">
        <v>419019943.11000001</v>
      </c>
      <c r="D21" s="7">
        <v>0</v>
      </c>
      <c r="E21" s="23">
        <v>18750000</v>
      </c>
    </row>
    <row r="22" spans="1:5">
      <c r="A22" s="4" t="s">
        <v>126</v>
      </c>
      <c r="B22" s="7">
        <f t="shared" ref="B22:B23" si="1">SUM(C22:E22)</f>
        <v>566310011.17000008</v>
      </c>
      <c r="C22" s="9">
        <v>542595007.57000005</v>
      </c>
      <c r="D22" s="9">
        <v>0</v>
      </c>
      <c r="E22" s="23">
        <v>23715003.600000001</v>
      </c>
    </row>
    <row r="23" spans="1:5">
      <c r="A23" s="4" t="s">
        <v>91</v>
      </c>
      <c r="B23" s="7">
        <f t="shared" si="1"/>
        <v>1602803610.862083</v>
      </c>
      <c r="C23" s="23">
        <v>1527803610.862083</v>
      </c>
      <c r="D23" s="7">
        <v>0</v>
      </c>
      <c r="E23" s="7">
        <v>75000000</v>
      </c>
    </row>
    <row r="24" spans="1:5">
      <c r="A24" s="4" t="s">
        <v>127</v>
      </c>
      <c r="B24" s="7">
        <f>C24</f>
        <v>542595007.57000005</v>
      </c>
      <c r="C24" s="7">
        <f>C22</f>
        <v>542595007.57000005</v>
      </c>
      <c r="D24" s="7"/>
    </row>
    <row r="25" spans="1:5">
      <c r="B25" s="7"/>
      <c r="C25" s="7"/>
      <c r="D25" s="7"/>
    </row>
    <row r="26" spans="1:5">
      <c r="A26" s="8" t="s">
        <v>9</v>
      </c>
      <c r="B26" s="9"/>
      <c r="C26" s="9"/>
      <c r="D26" s="9"/>
    </row>
    <row r="27" spans="1:5">
      <c r="A27" s="10" t="s">
        <v>128</v>
      </c>
      <c r="B27" s="9">
        <f>B21</f>
        <v>437769943.11000001</v>
      </c>
      <c r="C27" s="9"/>
      <c r="D27" s="9"/>
    </row>
    <row r="28" spans="1:5">
      <c r="A28" s="10" t="s">
        <v>129</v>
      </c>
      <c r="B28" s="9">
        <v>589146524.41999996</v>
      </c>
      <c r="C28" s="9"/>
      <c r="D28" s="9"/>
    </row>
    <row r="29" spans="1:5">
      <c r="A29" s="11"/>
      <c r="B29" s="11"/>
      <c r="C29" s="11"/>
      <c r="D29" s="11"/>
    </row>
    <row r="30" spans="1:5">
      <c r="A30" s="11" t="s">
        <v>10</v>
      </c>
      <c r="B30" s="11"/>
      <c r="C30" s="11"/>
      <c r="D30" s="11"/>
    </row>
    <row r="31" spans="1:5">
      <c r="A31" s="10" t="s">
        <v>69</v>
      </c>
      <c r="B31" s="17">
        <v>0.99</v>
      </c>
      <c r="C31" s="17">
        <v>0.99</v>
      </c>
      <c r="D31" s="17">
        <v>0.99</v>
      </c>
      <c r="E31" s="17">
        <v>0.99</v>
      </c>
    </row>
    <row r="32" spans="1:5">
      <c r="A32" s="10" t="s">
        <v>130</v>
      </c>
      <c r="B32">
        <v>0.99</v>
      </c>
      <c r="C32">
        <v>0.99</v>
      </c>
      <c r="D32">
        <v>0.99</v>
      </c>
      <c r="E32">
        <v>0.99</v>
      </c>
    </row>
    <row r="33" spans="1:8">
      <c r="A33" s="10" t="s">
        <v>11</v>
      </c>
      <c r="B33" s="9">
        <v>495.563172803241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70</v>
      </c>
      <c r="B36" s="9">
        <f>B20/B31</f>
        <v>387846044.87878788</v>
      </c>
      <c r="C36" s="9">
        <f>C20/C31</f>
        <v>355706866.4545455</v>
      </c>
      <c r="D36" s="9">
        <f>D20/D31</f>
        <v>404684.84848484851</v>
      </c>
      <c r="E36" s="9">
        <f>E20/E31</f>
        <v>31734493.575757578</v>
      </c>
    </row>
    <row r="37" spans="1:8">
      <c r="A37" s="11" t="s">
        <v>131</v>
      </c>
      <c r="B37" s="9">
        <f>B22/B32</f>
        <v>572030314.31313145</v>
      </c>
      <c r="C37" s="9">
        <f>C22/C32</f>
        <v>548075765.22222233</v>
      </c>
      <c r="D37" s="9">
        <f>D22/D32</f>
        <v>0</v>
      </c>
      <c r="E37" s="9">
        <f>E22/E32</f>
        <v>23954549.090909094</v>
      </c>
    </row>
    <row r="38" spans="1:8">
      <c r="A38" s="11" t="s">
        <v>71</v>
      </c>
      <c r="B38" s="9">
        <f>B36/B10</f>
        <v>1134052.7628034733</v>
      </c>
      <c r="C38" s="9">
        <f t="shared" ref="C38" si="2">C36/C10</f>
        <v>1040078.5568846359</v>
      </c>
      <c r="D38" s="34">
        <f>D36/C10</f>
        <v>1183.2890306574518</v>
      </c>
      <c r="E38" s="34">
        <f>E36/C10</f>
        <v>92790.916888180058</v>
      </c>
      <c r="F38" s="19"/>
    </row>
    <row r="39" spans="1:8">
      <c r="A39" s="11" t="s">
        <v>132</v>
      </c>
      <c r="B39" s="9">
        <f>B37/B14</f>
        <v>841221.05046048737</v>
      </c>
      <c r="C39" s="9">
        <f>C37/C14</f>
        <v>805993.77238562109</v>
      </c>
      <c r="D39" s="9">
        <f>D37/C14</f>
        <v>0</v>
      </c>
      <c r="E39" s="9">
        <f>E37/C14</f>
        <v>35227.278074866314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30">
        <f>(B12/B33)*100</f>
        <v>41.972449006533537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137.21762175212888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326.92307692307691</v>
      </c>
      <c r="C48" s="14">
        <f>(C14/C12)*100</f>
        <v>326.92307692307691</v>
      </c>
      <c r="D48" s="14">
        <v>0</v>
      </c>
      <c r="E48">
        <v>0</v>
      </c>
    </row>
    <row r="49" spans="1:5">
      <c r="A49" t="s">
        <v>19</v>
      </c>
      <c r="B49" s="14">
        <f>B22/B21*100</f>
        <v>129.36246996466392</v>
      </c>
      <c r="C49" s="14">
        <f t="shared" ref="C49:E49" si="3">C22/C21*100</f>
        <v>129.4914517774061</v>
      </c>
      <c r="D49" s="14" t="e">
        <f t="shared" si="3"/>
        <v>#DIV/0!</v>
      </c>
      <c r="E49" s="14">
        <f t="shared" si="3"/>
        <v>126.4800192</v>
      </c>
    </row>
    <row r="50" spans="1:5">
      <c r="A50" s="11" t="s">
        <v>20</v>
      </c>
      <c r="B50" s="13">
        <f>AVERAGE(B48:B49)</f>
        <v>228.1427734438704</v>
      </c>
      <c r="C50" s="13">
        <f t="shared" ref="C50:E50" si="4">AVERAGE(C48:C49)</f>
        <v>228.2072643502415</v>
      </c>
      <c r="D50" s="13" t="e">
        <f t="shared" si="4"/>
        <v>#DIV/0!</v>
      </c>
      <c r="E50" s="13">
        <f t="shared" si="4"/>
        <v>63.2400096</v>
      </c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81.730769230769226</v>
      </c>
      <c r="C53" s="13">
        <f>(C14/C16)*100</f>
        <v>81.730769230769226</v>
      </c>
      <c r="D53" s="13">
        <v>0</v>
      </c>
      <c r="E53">
        <v>0</v>
      </c>
    </row>
    <row r="54" spans="1:5">
      <c r="A54" s="11" t="s">
        <v>23</v>
      </c>
      <c r="B54" s="13">
        <f>B22/B23*100</f>
        <v>35.332464147956649</v>
      </c>
      <c r="C54" s="13">
        <f t="shared" ref="C54:E54" si="5">C22/C23*100</f>
        <v>35.514709070744622</v>
      </c>
      <c r="D54" s="13" t="e">
        <f t="shared" si="5"/>
        <v>#DIV/0!</v>
      </c>
      <c r="E54" s="13">
        <f t="shared" si="5"/>
        <v>31.6200048</v>
      </c>
    </row>
    <row r="55" spans="1:5">
      <c r="A55" s="11" t="s">
        <v>24</v>
      </c>
      <c r="B55" s="13">
        <f>(B53+B54)/2</f>
        <v>58.531616689362934</v>
      </c>
      <c r="C55" s="13">
        <f t="shared" ref="C55:E55" si="6">(C53+C54)/2</f>
        <v>58.622739150756928</v>
      </c>
      <c r="D55" s="13" t="e">
        <f t="shared" si="6"/>
        <v>#DIV/0!</v>
      </c>
      <c r="E55" s="13">
        <f t="shared" si="6"/>
        <v>15.8100024</v>
      </c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95.812363699697855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98.830409356725141</v>
      </c>
      <c r="C61" s="14">
        <f>((C14/C10)-1)*100</f>
        <v>98.830409356725141</v>
      </c>
      <c r="D61" s="13"/>
    </row>
    <row r="62" spans="1:5">
      <c r="A62" s="11" t="s">
        <v>28</v>
      </c>
      <c r="B62" s="14">
        <f>((B37/B36)-1)*100</f>
        <v>47.489015774778885</v>
      </c>
      <c r="C62" s="14">
        <f t="shared" ref="C62:E62" si="7">((C37/C36)-1)*100</f>
        <v>54.080738076575471</v>
      </c>
      <c r="D62" s="14">
        <f t="shared" si="7"/>
        <v>-100</v>
      </c>
      <c r="E62" s="14">
        <f t="shared" si="7"/>
        <v>-24.515735429260776</v>
      </c>
    </row>
    <row r="63" spans="1:5">
      <c r="A63" s="11" t="s">
        <v>29</v>
      </c>
      <c r="B63" s="14">
        <f>((B39/B38)-1)*100</f>
        <v>-25.82170088974356</v>
      </c>
      <c r="C63" s="14">
        <f t="shared" ref="C63:E63" si="8">((C39/C38)-1)*100</f>
        <v>-22.506452320310565</v>
      </c>
      <c r="D63" s="14">
        <f t="shared" si="8"/>
        <v>-100</v>
      </c>
      <c r="E63" s="14">
        <f t="shared" si="8"/>
        <v>-62.035855171775282</v>
      </c>
    </row>
    <row r="64" spans="1:5">
      <c r="A64" s="11"/>
      <c r="B64" s="13"/>
      <c r="C64" s="13"/>
      <c r="D64" s="13"/>
    </row>
    <row r="65" spans="1:5">
      <c r="A65" s="11" t="s">
        <v>30</v>
      </c>
      <c r="B65" s="11"/>
      <c r="C65" s="11"/>
      <c r="D65" s="11"/>
    </row>
    <row r="66" spans="1:5">
      <c r="A66" t="s">
        <v>37</v>
      </c>
      <c r="B66" s="9">
        <f>B21/(B12*3)</f>
        <v>701554.39600961539</v>
      </c>
      <c r="C66" s="9">
        <f>C21/(C12*3)</f>
        <v>671506.31908653851</v>
      </c>
      <c r="D66" s="9"/>
    </row>
    <row r="67" spans="1:5">
      <c r="A67" t="s">
        <v>38</v>
      </c>
      <c r="B67" s="9">
        <f>B22/(B14*3)</f>
        <v>277602.94665196084</v>
      </c>
      <c r="C67" s="9">
        <f>C22/(C14*3)</f>
        <v>265977.94488725491</v>
      </c>
      <c r="D67" s="9"/>
    </row>
    <row r="68" spans="1:5">
      <c r="A68" t="s">
        <v>51</v>
      </c>
      <c r="B68" s="9"/>
      <c r="C68" s="9">
        <f>C22/C15</f>
        <v>528330.09500486858</v>
      </c>
      <c r="D68" s="9"/>
    </row>
    <row r="69" spans="1:5">
      <c r="A69" s="11" t="s">
        <v>31</v>
      </c>
      <c r="B69" s="9">
        <f>(B67/B66)*B50</f>
        <v>90.275403483468594</v>
      </c>
      <c r="C69" s="9">
        <f>(C67/C66)*C50</f>
        <v>90.390957545698754</v>
      </c>
      <c r="D69" s="13"/>
    </row>
    <row r="70" spans="1:5">
      <c r="A70" s="13" t="s">
        <v>39</v>
      </c>
      <c r="B70" s="9">
        <f>B21/B12</f>
        <v>2104663.1880288464</v>
      </c>
      <c r="C70" s="9">
        <f>C21/C12</f>
        <v>2014518.9572596154</v>
      </c>
      <c r="D70" s="13"/>
    </row>
    <row r="71" spans="1:5">
      <c r="A71" s="13" t="s">
        <v>40</v>
      </c>
      <c r="B71" s="9">
        <f>B22/(B14)</f>
        <v>832808.83995588252</v>
      </c>
      <c r="C71" s="9">
        <f>C22/(C14)</f>
        <v>797933.83466176479</v>
      </c>
      <c r="D71" s="13"/>
    </row>
    <row r="72" spans="1:5">
      <c r="B72" s="9"/>
      <c r="C72" s="9"/>
      <c r="D72" s="14"/>
    </row>
    <row r="73" spans="1:5">
      <c r="A73" t="s">
        <v>32</v>
      </c>
      <c r="B73" s="14"/>
      <c r="C73" s="14"/>
      <c r="D73" s="14"/>
    </row>
    <row r="74" spans="1:5">
      <c r="A74" s="11" t="s">
        <v>33</v>
      </c>
      <c r="B74" s="13">
        <f>(B28/B27)*100</f>
        <v>134.57902574000221</v>
      </c>
      <c r="C74" s="13"/>
      <c r="D74" s="13"/>
    </row>
    <row r="75" spans="1:5">
      <c r="A75" s="11" t="s">
        <v>34</v>
      </c>
      <c r="B75" s="13">
        <f>(B22/B28)*100</f>
        <v>96.12379734014695</v>
      </c>
      <c r="C75" s="13"/>
      <c r="D75" s="13"/>
    </row>
    <row r="76" spans="1:5" ht="15.75" thickBot="1">
      <c r="A76" s="16"/>
      <c r="B76" s="16"/>
      <c r="C76" s="16"/>
      <c r="D76" s="16"/>
      <c r="E76" s="16"/>
    </row>
    <row r="77" spans="1:5" ht="15.75" thickTop="1"/>
    <row r="78" spans="1:5">
      <c r="A78" t="s">
        <v>35</v>
      </c>
    </row>
    <row r="79" spans="1:5">
      <c r="A79" t="s">
        <v>111</v>
      </c>
    </row>
    <row r="80" spans="1:5">
      <c r="A80" t="s">
        <v>99</v>
      </c>
      <c r="B80" s="5"/>
      <c r="C80" s="5"/>
      <c r="D80" s="5"/>
    </row>
    <row r="82" spans="1:1">
      <c r="A82" t="s">
        <v>172</v>
      </c>
    </row>
    <row r="84" spans="1:1">
      <c r="A84" s="20"/>
    </row>
    <row r="85" spans="1:1">
      <c r="A85" s="21"/>
    </row>
    <row r="86" spans="1:1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J86"/>
  <sheetViews>
    <sheetView topLeftCell="A9" workbookViewId="0">
      <selection activeCell="C16" sqref="C16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>
      <c r="A2" s="39" t="s">
        <v>133</v>
      </c>
      <c r="B2" s="39"/>
      <c r="C2" s="39"/>
      <c r="D2" s="39"/>
    </row>
    <row r="4" spans="1: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4" t="s">
        <v>72</v>
      </c>
      <c r="B10" s="7">
        <f>C10</f>
        <v>466</v>
      </c>
      <c r="C10" s="7">
        <v>466</v>
      </c>
      <c r="D10" s="5"/>
    </row>
    <row r="11" spans="1:5">
      <c r="A11" s="26" t="s">
        <v>4</v>
      </c>
      <c r="B11" s="27">
        <f>+('I Trimestre'!B11+'II Trimestre'!B11)</f>
        <v>1221</v>
      </c>
      <c r="C11" s="27">
        <f>+('I Trimestre'!C11+'II Trimestre'!C11)</f>
        <v>1221</v>
      </c>
      <c r="D11" s="28"/>
      <c r="E11" s="29"/>
    </row>
    <row r="12" spans="1:5">
      <c r="A12" s="10" t="s">
        <v>134</v>
      </c>
      <c r="B12" s="9">
        <f>C12</f>
        <v>416</v>
      </c>
      <c r="C12" s="9">
        <f>+('I Trimestre'!C12+'II Trimestre'!C12)</f>
        <v>416</v>
      </c>
      <c r="D12" s="31"/>
      <c r="E12" s="11"/>
    </row>
    <row r="13" spans="1:5">
      <c r="A13" s="26" t="s">
        <v>4</v>
      </c>
      <c r="B13" s="27">
        <f>C13</f>
        <v>1248</v>
      </c>
      <c r="C13" s="27">
        <f>+('I Trimestre'!C13+'II Trimestre'!C13)</f>
        <v>1248</v>
      </c>
      <c r="D13" s="28"/>
      <c r="E13" s="29"/>
    </row>
    <row r="14" spans="1:5">
      <c r="A14" s="4" t="s">
        <v>135</v>
      </c>
      <c r="B14" s="7">
        <f>C14</f>
        <v>617</v>
      </c>
      <c r="C14" s="7">
        <v>617</v>
      </c>
      <c r="D14" s="5"/>
    </row>
    <row r="15" spans="1:5">
      <c r="A15" s="26" t="s">
        <v>4</v>
      </c>
      <c r="B15" s="27">
        <f>C15</f>
        <v>1194</v>
      </c>
      <c r="C15" s="27">
        <f>+('I Trimestre'!C15+'II Trimestre'!C15)</f>
        <v>1194</v>
      </c>
      <c r="D15" s="28"/>
      <c r="E15" s="29"/>
    </row>
    <row r="16" spans="1:5">
      <c r="A16" s="10" t="s">
        <v>88</v>
      </c>
      <c r="B16" s="9">
        <f t="shared" ref="B16:B17" si="0">C16</f>
        <v>832</v>
      </c>
      <c r="C16" s="9">
        <f>'II Trimestre'!C16</f>
        <v>832</v>
      </c>
      <c r="D16" s="31"/>
      <c r="E16" s="11"/>
    </row>
    <row r="17" spans="1:6">
      <c r="A17" s="26" t="s">
        <v>4</v>
      </c>
      <c r="B17" s="27">
        <f t="shared" si="0"/>
        <v>2496</v>
      </c>
      <c r="C17" s="27">
        <f>'II Trimestre'!C17</f>
        <v>2496</v>
      </c>
      <c r="D17" s="28"/>
      <c r="E17" s="29"/>
    </row>
    <row r="18" spans="1:6">
      <c r="B18" s="5"/>
      <c r="C18" s="5"/>
      <c r="D18" s="5"/>
    </row>
    <row r="19" spans="1:6">
      <c r="A19" s="6" t="s">
        <v>8</v>
      </c>
      <c r="B19" s="5"/>
      <c r="C19" s="5"/>
      <c r="D19" s="5"/>
    </row>
    <row r="20" spans="1:6">
      <c r="A20" s="4" t="s">
        <v>73</v>
      </c>
      <c r="B20" s="9">
        <f>SUM(C20:E20)</f>
        <v>658032921.20000005</v>
      </c>
      <c r="C20" s="9">
        <f>+'I Trimestre'!C20+'II Trimestre'!C20</f>
        <v>657233168.13</v>
      </c>
      <c r="D20" s="9">
        <f>+'I Trimestre'!D20+'II Trimestre'!D20</f>
        <v>0</v>
      </c>
      <c r="E20" s="9">
        <f>+'I Trimestre'!E20+'II Trimestre'!E20</f>
        <v>799753.0700000003</v>
      </c>
    </row>
    <row r="21" spans="1:6">
      <c r="A21" s="4" t="s">
        <v>136</v>
      </c>
      <c r="B21" s="9">
        <f>SUM(C21:E21)</f>
        <v>730101451.63999999</v>
      </c>
      <c r="C21" s="9">
        <f>+'I Trimestre'!C21+'II Trimestre'!C21</f>
        <v>692601451.63999999</v>
      </c>
      <c r="D21" s="9">
        <f>+'I Trimestre'!D21+'II Trimestre'!D21</f>
        <v>0</v>
      </c>
      <c r="E21" s="9">
        <f>+'I Trimestre'!E21+'II Trimestre'!E21</f>
        <v>37500000</v>
      </c>
    </row>
    <row r="22" spans="1:6">
      <c r="A22" s="4" t="s">
        <v>137</v>
      </c>
      <c r="B22" s="9">
        <f>SUM(C22:E22)</f>
        <v>743970919.3599999</v>
      </c>
      <c r="C22" s="9">
        <f>+'I Trimestre'!C22+'II Trimestre'!C22</f>
        <v>729944551.55999994</v>
      </c>
      <c r="D22" s="9">
        <f>+'I Trimestre'!D22+'II Trimestre'!D22</f>
        <v>0</v>
      </c>
      <c r="E22" s="9">
        <f>+'I Trimestre'!E22+'II Trimestre'!E22</f>
        <v>14026367.800000001</v>
      </c>
    </row>
    <row r="23" spans="1:6">
      <c r="A23" s="4" t="s">
        <v>91</v>
      </c>
      <c r="B23" s="7">
        <f>+'II Trimestre'!B23</f>
        <v>1573299217.2</v>
      </c>
      <c r="C23" s="7">
        <f>+'II Trimestre'!C23</f>
        <v>1498299217.2</v>
      </c>
      <c r="D23" s="7">
        <f>+'II Trimestre'!D23</f>
        <v>0</v>
      </c>
      <c r="E23" s="7">
        <f>+'II Trimestre'!E23</f>
        <v>75000000</v>
      </c>
    </row>
    <row r="24" spans="1:6">
      <c r="A24" s="4" t="s">
        <v>138</v>
      </c>
      <c r="B24" s="7">
        <f>C24</f>
        <v>729944551.55999994</v>
      </c>
      <c r="C24" s="7">
        <f>C22</f>
        <v>729944551.55999994</v>
      </c>
      <c r="D24" s="7"/>
    </row>
    <row r="25" spans="1:6">
      <c r="B25" s="7"/>
      <c r="C25" s="7"/>
      <c r="D25" s="7"/>
    </row>
    <row r="26" spans="1:6">
      <c r="A26" s="8" t="s">
        <v>9</v>
      </c>
      <c r="B26" s="9"/>
      <c r="C26" s="9"/>
      <c r="D26" s="9"/>
    </row>
    <row r="27" spans="1:6">
      <c r="A27" s="10" t="s">
        <v>139</v>
      </c>
      <c r="B27" s="9">
        <f>B21</f>
        <v>730101451.63999999</v>
      </c>
      <c r="C27" s="9"/>
      <c r="D27" s="9"/>
    </row>
    <row r="28" spans="1:6">
      <c r="A28" s="10" t="s">
        <v>140</v>
      </c>
      <c r="B28" s="7">
        <f>'I Trimestre'!B28+'II Trimestre'!B28</f>
        <v>675135642.80000007</v>
      </c>
      <c r="C28" s="9"/>
      <c r="D28" s="9"/>
    </row>
    <row r="29" spans="1:6">
      <c r="A29" s="11"/>
      <c r="B29" s="11"/>
      <c r="C29" s="11"/>
      <c r="D29" s="11"/>
    </row>
    <row r="30" spans="1:6">
      <c r="A30" s="11" t="s">
        <v>10</v>
      </c>
      <c r="B30" s="11"/>
      <c r="C30" s="11"/>
      <c r="D30" s="11"/>
    </row>
    <row r="31" spans="1:6">
      <c r="A31" s="10" t="s">
        <v>74</v>
      </c>
      <c r="B31" s="36">
        <v>1</v>
      </c>
      <c r="C31" s="36">
        <v>1</v>
      </c>
      <c r="D31" s="36">
        <v>1</v>
      </c>
      <c r="E31" s="36">
        <v>1</v>
      </c>
      <c r="F31" s="19"/>
    </row>
    <row r="32" spans="1:6">
      <c r="A32" s="10" t="s">
        <v>141</v>
      </c>
      <c r="B32" s="35">
        <v>0.99</v>
      </c>
      <c r="C32" s="35">
        <v>0.99</v>
      </c>
      <c r="D32" s="35">
        <v>0.99</v>
      </c>
      <c r="E32" s="35">
        <v>0.99</v>
      </c>
    </row>
    <row r="33" spans="1:8">
      <c r="A33" s="10" t="s">
        <v>11</v>
      </c>
      <c r="B33" s="9">
        <v>495.563172803241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75</v>
      </c>
      <c r="B36" s="9">
        <f>B20/B31</f>
        <v>658032921.20000005</v>
      </c>
      <c r="C36" s="9">
        <f t="shared" ref="C36:E36" si="1">C20/C31</f>
        <v>657233168.13</v>
      </c>
      <c r="D36" s="9">
        <f t="shared" si="1"/>
        <v>0</v>
      </c>
      <c r="E36" s="9">
        <f t="shared" si="1"/>
        <v>799753.0700000003</v>
      </c>
    </row>
    <row r="37" spans="1:8">
      <c r="A37" s="11" t="s">
        <v>142</v>
      </c>
      <c r="B37" s="9">
        <f>B22/B32</f>
        <v>751485777.13131309</v>
      </c>
      <c r="C37" s="9">
        <f t="shared" ref="C37:E37" si="2">C22/C32</f>
        <v>737317728.84848475</v>
      </c>
      <c r="D37" s="9">
        <f t="shared" si="2"/>
        <v>0</v>
      </c>
      <c r="E37" s="9">
        <f t="shared" si="2"/>
        <v>14168048.282828284</v>
      </c>
    </row>
    <row r="38" spans="1:8">
      <c r="A38" s="11" t="s">
        <v>143</v>
      </c>
      <c r="B38" s="9">
        <f>B36/B10</f>
        <v>1412087.8137339058</v>
      </c>
      <c r="C38" s="9">
        <f t="shared" ref="C38" si="3">C36/C10</f>
        <v>1410371.6054291846</v>
      </c>
      <c r="D38" s="9">
        <f>D36/C10</f>
        <v>0</v>
      </c>
      <c r="E38" s="9">
        <f>E36/C10</f>
        <v>1716.2083047210306</v>
      </c>
    </row>
    <row r="39" spans="1:8">
      <c r="A39" s="11" t="s">
        <v>143</v>
      </c>
      <c r="B39" s="9">
        <f>B37/B14</f>
        <v>1217967.22387571</v>
      </c>
      <c r="C39" s="9">
        <f t="shared" ref="C39" si="4">C37/C14</f>
        <v>1195004.4227690191</v>
      </c>
      <c r="D39" s="9">
        <f>D37/C14</f>
        <v>0</v>
      </c>
      <c r="E39" s="9">
        <f>E37/C14</f>
        <v>22962.801106690898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30">
        <f>(B12/B33)*100</f>
        <v>83.944898013067075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124.50481267803458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148.31730769230768</v>
      </c>
      <c r="C48" s="14">
        <f>(C10/C12)*100</f>
        <v>112.01923076923077</v>
      </c>
      <c r="D48" s="14"/>
    </row>
    <row r="49" spans="1:5">
      <c r="A49" t="s">
        <v>19</v>
      </c>
      <c r="B49" s="14">
        <f>B22/B21*100</f>
        <v>101.89966307954126</v>
      </c>
      <c r="C49" s="14">
        <f>C22/C21*100</f>
        <v>105.39171551425078</v>
      </c>
      <c r="D49" s="14" t="e">
        <f>D22/D21*100</f>
        <v>#DIV/0!</v>
      </c>
      <c r="E49" s="14">
        <f>E22/E21*100</f>
        <v>37.403647466666669</v>
      </c>
    </row>
    <row r="50" spans="1:5">
      <c r="A50" s="11" t="s">
        <v>20</v>
      </c>
      <c r="B50" s="13">
        <f>AVERAGE(B48:B49)</f>
        <v>125.10848538592447</v>
      </c>
      <c r="C50" s="13">
        <f>AVERAGE(C48:C49)</f>
        <v>108.70547314174078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74.15865384615384</v>
      </c>
      <c r="C53" s="13">
        <f>(C10/C16)*100</f>
        <v>56.009615384615387</v>
      </c>
      <c r="D53" s="13"/>
    </row>
    <row r="54" spans="1:5">
      <c r="A54" s="11" t="s">
        <v>23</v>
      </c>
      <c r="B54" s="13">
        <f>B22/B23*100</f>
        <v>47.287312624743095</v>
      </c>
      <c r="C54" s="13">
        <f>C22/C23*100</f>
        <v>48.718209499175323</v>
      </c>
      <c r="D54" s="13" t="e">
        <f>D22/D23*100</f>
        <v>#DIV/0!</v>
      </c>
      <c r="E54" s="13">
        <f>E22/E23*100</f>
        <v>18.701823733333335</v>
      </c>
    </row>
    <row r="55" spans="1:5">
      <c r="A55" s="11" t="s">
        <v>24</v>
      </c>
      <c r="B55" s="13">
        <f>(B53+B54)/2</f>
        <v>60.722983235448467</v>
      </c>
      <c r="C55" s="13">
        <f>(C53+C54)/2</f>
        <v>52.363912441895351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98.114661818762201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32.403433476394852</v>
      </c>
      <c r="C61" s="14">
        <f t="shared" ref="C61:E61" si="5">((C14/C10)-1)*100</f>
        <v>32.403433476394852</v>
      </c>
      <c r="D61" s="14" t="e">
        <f t="shared" si="5"/>
        <v>#DIV/0!</v>
      </c>
      <c r="E61" s="14" t="e">
        <f t="shared" si="5"/>
        <v>#DIV/0!</v>
      </c>
    </row>
    <row r="62" spans="1:5">
      <c r="A62" s="11" t="s">
        <v>28</v>
      </c>
      <c r="B62" s="14">
        <f>((B37/B36)-1)*100</f>
        <v>14.201851141564582</v>
      </c>
      <c r="C62" s="14">
        <f>((C37/C36)-1)*100</f>
        <v>12.185106382617029</v>
      </c>
      <c r="D62" s="14" t="e">
        <f t="shared" ref="D62:E62" si="6">((D37/D36)-1)*100</f>
        <v>#DIV/0!</v>
      </c>
      <c r="E62" s="14">
        <f t="shared" si="6"/>
        <v>1671.5528472842595</v>
      </c>
    </row>
    <row r="63" spans="1:5">
      <c r="A63" s="11" t="s">
        <v>29</v>
      </c>
      <c r="B63" s="14">
        <f>((B39/B38)-1)*100</f>
        <v>-13.747062184815073</v>
      </c>
      <c r="C63" s="14">
        <f>((C39/C38)-1)*100</f>
        <v>-15.270243801783568</v>
      </c>
      <c r="D63" s="13"/>
    </row>
    <row r="64" spans="1:5">
      <c r="A64" s="11"/>
      <c r="B64" s="13"/>
      <c r="C64" s="13"/>
      <c r="D64" s="13"/>
    </row>
    <row r="65" spans="1:10">
      <c r="A65" s="11" t="s">
        <v>30</v>
      </c>
      <c r="B65" s="11"/>
      <c r="C65" s="11"/>
      <c r="D65" s="11"/>
    </row>
    <row r="66" spans="1:10">
      <c r="A66" t="s">
        <v>37</v>
      </c>
      <c r="B66" s="9">
        <f>B21/(B12*3)</f>
        <v>585017.18881410256</v>
      </c>
      <c r="C66" s="9">
        <f>C21/(C12*3)</f>
        <v>554969.11189102568</v>
      </c>
      <c r="D66" s="33"/>
      <c r="E66" s="11"/>
      <c r="F66" s="11"/>
      <c r="G66" s="11"/>
      <c r="H66" s="11"/>
      <c r="I66" s="11"/>
      <c r="J66" s="11"/>
    </row>
    <row r="67" spans="1:10">
      <c r="A67" t="s">
        <v>38</v>
      </c>
      <c r="B67" s="9">
        <f>B22/(B14*3)</f>
        <v>401929.1838789843</v>
      </c>
      <c r="C67" s="9">
        <f>C22/(C14*3)</f>
        <v>394351.4595137763</v>
      </c>
      <c r="D67" s="33"/>
      <c r="E67" s="11"/>
      <c r="F67" s="11"/>
      <c r="G67" s="11"/>
      <c r="H67" s="11"/>
      <c r="I67" s="11"/>
      <c r="J67" s="11"/>
    </row>
    <row r="68" spans="1:10">
      <c r="A68" t="s">
        <v>51</v>
      </c>
      <c r="B68" s="9"/>
      <c r="C68" s="9">
        <f>C22/C15</f>
        <v>611343.8455276381</v>
      </c>
      <c r="D68" s="9"/>
    </row>
    <row r="69" spans="1:10">
      <c r="A69" s="11" t="s">
        <v>31</v>
      </c>
      <c r="B69" s="9">
        <f>(B67/B66)*B50</f>
        <v>85.954314486781925</v>
      </c>
      <c r="C69" s="9">
        <f>(C67/C66)*C50</f>
        <v>77.244230484306172</v>
      </c>
      <c r="D69" s="13"/>
    </row>
    <row r="70" spans="1:10">
      <c r="A70" s="13" t="s">
        <v>47</v>
      </c>
      <c r="B70" s="9">
        <f>B21/B12</f>
        <v>1755051.5664423076</v>
      </c>
      <c r="C70" s="9">
        <f>C21/C12</f>
        <v>1664907.3356730768</v>
      </c>
      <c r="D70" s="13"/>
    </row>
    <row r="71" spans="1:10">
      <c r="A71" s="13" t="s">
        <v>48</v>
      </c>
      <c r="B71" s="9">
        <f>B22/(B14)</f>
        <v>1205787.5516369529</v>
      </c>
      <c r="C71" s="9">
        <f>C22/(C14)</f>
        <v>1183054.3785413289</v>
      </c>
      <c r="D71" s="33"/>
    </row>
    <row r="72" spans="1:10">
      <c r="B72" s="9"/>
      <c r="C72" s="9"/>
      <c r="D72" s="14"/>
    </row>
    <row r="73" spans="1:10">
      <c r="A73" t="s">
        <v>32</v>
      </c>
      <c r="B73" s="14"/>
      <c r="C73" s="14"/>
      <c r="D73" s="14"/>
    </row>
    <row r="74" spans="1:10">
      <c r="A74" s="11" t="s">
        <v>33</v>
      </c>
      <c r="B74" s="13">
        <f>(B28/B27)*100</f>
        <v>92.471483419662817</v>
      </c>
      <c r="C74" s="13"/>
      <c r="D74" s="13"/>
    </row>
    <row r="75" spans="1:10">
      <c r="A75" s="11" t="s">
        <v>34</v>
      </c>
      <c r="B75" s="13">
        <f>(B22/B28)*100</f>
        <v>110.19576988625846</v>
      </c>
      <c r="C75" s="13"/>
      <c r="D75" s="13"/>
    </row>
    <row r="76" spans="1:10" ht="15.75" thickBot="1">
      <c r="A76" s="16"/>
      <c r="B76" s="16"/>
      <c r="C76" s="16"/>
      <c r="D76" s="16"/>
    </row>
    <row r="77" spans="1:10" ht="15.75" thickTop="1"/>
    <row r="78" spans="1:10">
      <c r="A78" t="s">
        <v>35</v>
      </c>
    </row>
    <row r="79" spans="1:10">
      <c r="A79" t="s">
        <v>111</v>
      </c>
    </row>
    <row r="80" spans="1:10">
      <c r="A80" t="s">
        <v>99</v>
      </c>
      <c r="B80" s="5"/>
      <c r="C80" s="5"/>
      <c r="D80" s="5"/>
    </row>
    <row r="82" spans="1:1">
      <c r="A82" s="37" t="s">
        <v>169</v>
      </c>
    </row>
    <row r="84" spans="1:1">
      <c r="A84" s="20"/>
    </row>
    <row r="85" spans="1:1">
      <c r="A85" s="21"/>
    </row>
    <row r="86" spans="1:1">
      <c r="A86" s="21"/>
    </row>
  </sheetData>
  <mergeCells count="2">
    <mergeCell ref="A2:D2"/>
    <mergeCell ref="A4:A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H88"/>
  <sheetViews>
    <sheetView topLeftCell="A6" workbookViewId="0">
      <selection activeCell="B69" sqref="B69:C69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2.7109375" bestFit="1" customWidth="1"/>
  </cols>
  <sheetData>
    <row r="2" spans="1:5" ht="15.75">
      <c r="A2" s="39" t="s">
        <v>144</v>
      </c>
      <c r="B2" s="39"/>
      <c r="C2" s="39"/>
      <c r="D2" s="39"/>
    </row>
    <row r="4" spans="1:5">
      <c r="A4" s="40" t="s">
        <v>0</v>
      </c>
      <c r="B4" s="1" t="s">
        <v>1</v>
      </c>
      <c r="C4" s="18" t="s">
        <v>2</v>
      </c>
      <c r="D4" s="1" t="s">
        <v>5</v>
      </c>
      <c r="E4" s="1" t="s">
        <v>43</v>
      </c>
    </row>
    <row r="5" spans="1:5" ht="15.75" thickBot="1">
      <c r="A5" s="41"/>
      <c r="B5" s="2" t="s">
        <v>3</v>
      </c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4" t="s">
        <v>76</v>
      </c>
      <c r="B10" s="7">
        <f>C10</f>
        <v>624</v>
      </c>
      <c r="C10" s="7">
        <v>624</v>
      </c>
      <c r="D10" s="5"/>
    </row>
    <row r="11" spans="1:5">
      <c r="A11" s="26" t="s">
        <v>4</v>
      </c>
      <c r="B11" s="27">
        <f t="shared" ref="B11:B17" si="0">C11</f>
        <v>1900</v>
      </c>
      <c r="C11" s="27">
        <f>+('I Trimestre'!C11+'II Trimestre'!C11+'III Trimestre'!C11)</f>
        <v>1900</v>
      </c>
      <c r="D11" s="28"/>
      <c r="E11" s="29"/>
    </row>
    <row r="12" spans="1:5">
      <c r="A12" s="10" t="s">
        <v>145</v>
      </c>
      <c r="B12" s="9">
        <f t="shared" si="0"/>
        <v>624</v>
      </c>
      <c r="C12" s="9">
        <f>+('I Trimestre'!C12+'II Trimestre'!C12+'III Trimestre'!C12)</f>
        <v>624</v>
      </c>
      <c r="D12" s="31"/>
      <c r="E12" s="11"/>
    </row>
    <row r="13" spans="1:5">
      <c r="A13" s="26" t="s">
        <v>4</v>
      </c>
      <c r="B13" s="27">
        <f t="shared" ref="B13" si="1">C13</f>
        <v>1872</v>
      </c>
      <c r="C13" s="27">
        <f>+('I Trimestre'!C13+'II Trimestre'!C13+'III Trimestre'!C13)</f>
        <v>1872</v>
      </c>
      <c r="D13" s="28"/>
      <c r="E13" s="29"/>
    </row>
    <row r="14" spans="1:5">
      <c r="A14" s="4" t="s">
        <v>146</v>
      </c>
      <c r="B14" s="7">
        <f>C14</f>
        <v>624</v>
      </c>
      <c r="C14" s="7">
        <v>624</v>
      </c>
      <c r="D14" s="5"/>
    </row>
    <row r="15" spans="1:5">
      <c r="A15" s="26" t="s">
        <v>4</v>
      </c>
      <c r="B15" s="27">
        <f t="shared" si="0"/>
        <v>1832</v>
      </c>
      <c r="C15" s="27">
        <f>+('I Trimestre'!C15+'II Trimestre'!C15+'III Trimestre'!C15)</f>
        <v>1832</v>
      </c>
      <c r="D15" s="28"/>
      <c r="E15" s="29"/>
    </row>
    <row r="16" spans="1:5">
      <c r="A16" s="10" t="s">
        <v>88</v>
      </c>
      <c r="B16" s="9">
        <f t="shared" si="0"/>
        <v>832</v>
      </c>
      <c r="C16" s="9">
        <f>'III Trimestre'!C16</f>
        <v>832</v>
      </c>
      <c r="D16" s="31"/>
      <c r="E16" s="11"/>
    </row>
    <row r="17" spans="1:6">
      <c r="A17" s="26" t="s">
        <v>4</v>
      </c>
      <c r="B17" s="27">
        <f t="shared" si="0"/>
        <v>2496</v>
      </c>
      <c r="C17" s="27">
        <f>'III Trimestre'!C17</f>
        <v>2496</v>
      </c>
      <c r="D17" s="28"/>
      <c r="E17" s="29"/>
    </row>
    <row r="18" spans="1:6">
      <c r="B18" s="5"/>
      <c r="C18" s="7"/>
      <c r="D18" s="5"/>
    </row>
    <row r="19" spans="1:6">
      <c r="A19" s="6" t="s">
        <v>8</v>
      </c>
      <c r="B19" s="5"/>
      <c r="C19" s="5"/>
      <c r="D19" s="5"/>
    </row>
    <row r="20" spans="1:6">
      <c r="A20" s="4" t="s">
        <v>77</v>
      </c>
      <c r="B20" s="9">
        <f>SUM(C20:E20)</f>
        <v>1100432175.71</v>
      </c>
      <c r="C20" s="9">
        <f>+'I Trimestre'!C20+'II Trimestre'!C20+'III Trimestre'!C20</f>
        <v>1083799490.76</v>
      </c>
      <c r="D20" s="9">
        <f>+'I Trimestre'!D20+'II Trimestre'!D20+'III Trimestre'!D20</f>
        <v>372685</v>
      </c>
      <c r="E20" s="9">
        <f>+'I Trimestre'!E20+'II Trimestre'!E20+'III Trimestre'!E20</f>
        <v>16259999.950000001</v>
      </c>
    </row>
    <row r="21" spans="1:6">
      <c r="A21" s="4" t="s">
        <v>147</v>
      </c>
      <c r="B21" s="9">
        <f>SUM(C21:E21)</f>
        <v>1138367001.0912499</v>
      </c>
      <c r="C21" s="9">
        <f>+'I Trimestre'!C21+'II Trimestre'!C21+'III Trimestre'!C21</f>
        <v>1082117001.0912499</v>
      </c>
      <c r="D21" s="9">
        <f>+'I Trimestre'!D21+'II Trimestre'!D21+'III Trimestre'!D21</f>
        <v>0</v>
      </c>
      <c r="E21" s="9">
        <f>+'I Trimestre'!E21+'II Trimestre'!E21+'III Trimestre'!E21</f>
        <v>56250000</v>
      </c>
    </row>
    <row r="22" spans="1:6">
      <c r="A22" s="4" t="s">
        <v>148</v>
      </c>
      <c r="B22" s="9">
        <f t="shared" ref="B22" si="2">SUM(C22:E22)</f>
        <v>1198487580.5999999</v>
      </c>
      <c r="C22" s="9">
        <f>+'I Trimestre'!C22+'II Trimestre'!C22+'III Trimestre'!C22</f>
        <v>1166084819.0999999</v>
      </c>
      <c r="D22" s="9">
        <f>+'I Trimestre'!D22+'II Trimestre'!D22+'III Trimestre'!D22</f>
        <v>0</v>
      </c>
      <c r="E22" s="9">
        <f>+'I Trimestre'!E22+'II Trimestre'!E22+'III Trimestre'!E22</f>
        <v>32402761.5</v>
      </c>
    </row>
    <row r="23" spans="1:6">
      <c r="A23" s="4" t="s">
        <v>91</v>
      </c>
      <c r="B23" s="7">
        <f>+'III Trimestre'!B23</f>
        <v>1602803610.862083</v>
      </c>
      <c r="C23" s="7">
        <f>+'III Trimestre'!C23</f>
        <v>1527803610.862083</v>
      </c>
      <c r="D23" s="7">
        <f>+'III Trimestre'!D23</f>
        <v>0</v>
      </c>
      <c r="E23" s="7">
        <f>+'III Trimestre'!E23</f>
        <v>75000000</v>
      </c>
    </row>
    <row r="24" spans="1:6">
      <c r="A24" s="4" t="s">
        <v>149</v>
      </c>
      <c r="B24" s="7">
        <f>C24</f>
        <v>1166084819.0999999</v>
      </c>
      <c r="C24" s="7">
        <f>C22</f>
        <v>1166084819.0999999</v>
      </c>
      <c r="D24" s="7"/>
    </row>
    <row r="25" spans="1:6">
      <c r="B25" s="7"/>
      <c r="C25" s="7"/>
      <c r="D25" s="7"/>
    </row>
    <row r="26" spans="1:6">
      <c r="A26" s="8" t="s">
        <v>9</v>
      </c>
      <c r="B26" s="9"/>
      <c r="C26" s="9"/>
      <c r="D26" s="9"/>
    </row>
    <row r="27" spans="1:6">
      <c r="A27" s="10" t="s">
        <v>150</v>
      </c>
      <c r="B27" s="9">
        <f>B21</f>
        <v>1138367001.0912499</v>
      </c>
      <c r="C27" s="9"/>
      <c r="D27" s="9"/>
    </row>
    <row r="28" spans="1:6">
      <c r="A28" s="10" t="s">
        <v>151</v>
      </c>
      <c r="B28" s="7">
        <f>'I Trimestre'!B28+'II Trimestre'!B28+'III Trimestre'!B28</f>
        <v>915939441.6500001</v>
      </c>
      <c r="C28" s="9"/>
      <c r="D28" s="9"/>
    </row>
    <row r="29" spans="1:6">
      <c r="A29" s="11"/>
      <c r="B29" s="11"/>
      <c r="C29" s="11"/>
      <c r="D29" s="11"/>
    </row>
    <row r="30" spans="1:6">
      <c r="A30" s="11" t="s">
        <v>10</v>
      </c>
      <c r="B30" s="11"/>
      <c r="C30" s="11"/>
      <c r="D30" s="11"/>
    </row>
    <row r="31" spans="1:6">
      <c r="A31" s="10" t="s">
        <v>78</v>
      </c>
      <c r="B31" s="11">
        <v>0.99</v>
      </c>
      <c r="C31" s="11">
        <v>0.99</v>
      </c>
      <c r="D31" s="11">
        <v>0.99</v>
      </c>
      <c r="E31" s="11">
        <v>0.99</v>
      </c>
    </row>
    <row r="32" spans="1:6">
      <c r="A32" s="10" t="s">
        <v>152</v>
      </c>
      <c r="B32" s="11">
        <v>0.99</v>
      </c>
      <c r="C32" s="11">
        <v>0.99</v>
      </c>
      <c r="D32" s="11">
        <v>0.99</v>
      </c>
      <c r="E32" s="11">
        <v>0.99</v>
      </c>
      <c r="F32" s="19"/>
    </row>
    <row r="33" spans="1:8">
      <c r="A33" s="10" t="s">
        <v>11</v>
      </c>
      <c r="B33" s="9">
        <v>495.563172803241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79</v>
      </c>
      <c r="B36" s="9">
        <f>B20/B31</f>
        <v>1111547652.2323232</v>
      </c>
      <c r="C36" s="9">
        <f t="shared" ref="C36:E36" si="3">C20/C31</f>
        <v>1094746960.3636363</v>
      </c>
      <c r="D36" s="9">
        <f t="shared" si="3"/>
        <v>376449.49494949495</v>
      </c>
      <c r="E36" s="9">
        <f t="shared" si="3"/>
        <v>16424242.373737374</v>
      </c>
    </row>
    <row r="37" spans="1:8">
      <c r="A37" s="11" t="s">
        <v>153</v>
      </c>
      <c r="B37" s="9">
        <f>B22/B32</f>
        <v>1210593515.7575758</v>
      </c>
      <c r="C37" s="9">
        <f t="shared" ref="C37:E37" si="4">C22/C32</f>
        <v>1177863453.6363635</v>
      </c>
      <c r="D37" s="9">
        <f t="shared" si="4"/>
        <v>0</v>
      </c>
      <c r="E37" s="9">
        <f t="shared" si="4"/>
        <v>32730062.121212121</v>
      </c>
    </row>
    <row r="38" spans="1:8">
      <c r="A38" s="11" t="s">
        <v>80</v>
      </c>
      <c r="B38" s="9">
        <f>B36/B10</f>
        <v>1781326.3657569282</v>
      </c>
      <c r="C38" s="9">
        <f t="shared" ref="C38" si="5">C36/C10</f>
        <v>1754402.1800699299</v>
      </c>
      <c r="D38" s="9">
        <f>D36/C10</f>
        <v>603.284447034447</v>
      </c>
      <c r="E38" s="9">
        <f>E36/C10</f>
        <v>26320.901239963739</v>
      </c>
    </row>
    <row r="39" spans="1:8">
      <c r="A39" s="11" t="s">
        <v>154</v>
      </c>
      <c r="B39" s="9">
        <f>B37/B14</f>
        <v>1940053.7111499612</v>
      </c>
      <c r="C39" s="9">
        <f t="shared" ref="C39" si="6">C37/C14</f>
        <v>1887601.6885198134</v>
      </c>
      <c r="D39" s="9">
        <f>D37/C14</f>
        <v>0</v>
      </c>
      <c r="E39" s="9">
        <f>E37/C14</f>
        <v>52452.022630147629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30">
        <f>(B12/B33)*100</f>
        <v>125.9173470196006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125.91734701960061</v>
      </c>
      <c r="C45" s="15"/>
      <c r="D45" s="13"/>
    </row>
    <row r="47" spans="1:8">
      <c r="A47" t="s">
        <v>17</v>
      </c>
    </row>
    <row r="48" spans="1:8">
      <c r="A48" t="s">
        <v>18</v>
      </c>
      <c r="B48" s="14">
        <f>(B14/B12)*100</f>
        <v>100</v>
      </c>
      <c r="C48" s="14">
        <f>(C10/C12)*100</f>
        <v>100</v>
      </c>
      <c r="D48" s="14"/>
    </row>
    <row r="49" spans="1:5">
      <c r="A49" t="s">
        <v>19</v>
      </c>
      <c r="B49" s="14">
        <f>B22/B21*100</f>
        <v>105.28130027057337</v>
      </c>
      <c r="C49" s="14">
        <f>C22/C21*100</f>
        <v>107.75958772702707</v>
      </c>
      <c r="D49" s="14" t="e">
        <f>D22/D21*100</f>
        <v>#DIV/0!</v>
      </c>
      <c r="E49" s="14">
        <f>E22/E21*100</f>
        <v>57.604909333333332</v>
      </c>
    </row>
    <row r="50" spans="1:5">
      <c r="A50" s="11" t="s">
        <v>20</v>
      </c>
      <c r="B50" s="13">
        <f>AVERAGE(B48:B49)</f>
        <v>102.64065013528668</v>
      </c>
      <c r="C50" s="13">
        <f>AVERAGE(C48:C49)</f>
        <v>103.87979386351353</v>
      </c>
      <c r="D50" s="13"/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75</v>
      </c>
      <c r="C53" s="13">
        <f>(C10/C16)*100</f>
        <v>75</v>
      </c>
      <c r="D53" s="13"/>
    </row>
    <row r="54" spans="1:5">
      <c r="A54" s="11" t="s">
        <v>23</v>
      </c>
      <c r="B54" s="13">
        <f>B22/B23*100</f>
        <v>74.774449750296114</v>
      </c>
      <c r="C54" s="13">
        <f>C22/C23*100</f>
        <v>76.324261234205451</v>
      </c>
      <c r="D54" s="13" t="e">
        <f>D22/D23*100</f>
        <v>#DIV/0!</v>
      </c>
      <c r="E54" s="13">
        <f>E22/E23*100</f>
        <v>43.203682000000001</v>
      </c>
    </row>
    <row r="55" spans="1:5">
      <c r="A55" s="11" t="s">
        <v>24</v>
      </c>
      <c r="B55" s="13">
        <f>(B53+B54)/2</f>
        <v>74.887224875148064</v>
      </c>
      <c r="C55" s="13">
        <f>(C53+C54)/2</f>
        <v>75.662130617102719</v>
      </c>
      <c r="D55" s="13"/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97.296362346635405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0</v>
      </c>
      <c r="C61" s="14">
        <f>((C14/C10)-1)*100</f>
        <v>0</v>
      </c>
      <c r="D61" s="13"/>
    </row>
    <row r="62" spans="1:5">
      <c r="A62" s="11" t="s">
        <v>28</v>
      </c>
      <c r="B62" s="14">
        <f>((B37/B36)-1)*100</f>
        <v>8.9106268477413977</v>
      </c>
      <c r="C62" s="14">
        <f>((C37/C36)-1)*100</f>
        <v>7.5923018087320271</v>
      </c>
      <c r="D62" s="14">
        <f t="shared" ref="D62:E62" si="7">((D37/D36)-1)*100</f>
        <v>-100</v>
      </c>
      <c r="E62" s="14">
        <f t="shared" si="7"/>
        <v>99.278976627549127</v>
      </c>
    </row>
    <row r="63" spans="1:5">
      <c r="A63" s="11" t="s">
        <v>29</v>
      </c>
      <c r="B63" s="14">
        <f>((B39/B38)-1)*100</f>
        <v>8.9106268477413977</v>
      </c>
      <c r="C63" s="14">
        <f>((C39/C38)-1)*100</f>
        <v>7.5923018087320271</v>
      </c>
      <c r="D63" s="13"/>
    </row>
    <row r="64" spans="1:5">
      <c r="A64" s="11"/>
      <c r="B64" s="13"/>
      <c r="C64" s="13"/>
      <c r="D64" s="13"/>
    </row>
    <row r="65" spans="1:4">
      <c r="A65" s="11" t="s">
        <v>30</v>
      </c>
      <c r="B65" s="11"/>
      <c r="C65" s="11"/>
      <c r="D65" s="11"/>
    </row>
    <row r="66" spans="1:4">
      <c r="A66" t="s">
        <v>37</v>
      </c>
      <c r="B66" s="9">
        <f>B21/(B12*3)</f>
        <v>608102.03049746261</v>
      </c>
      <c r="C66" s="9">
        <f>C21/(C12*3)</f>
        <v>578053.95357438561</v>
      </c>
      <c r="D66" s="33"/>
    </row>
    <row r="67" spans="1:4">
      <c r="A67" t="s">
        <v>38</v>
      </c>
      <c r="B67" s="9">
        <f>B22/(B14*3)</f>
        <v>640217.72467948718</v>
      </c>
      <c r="C67" s="9">
        <f>C22/(C14*3)</f>
        <v>622908.55721153843</v>
      </c>
      <c r="D67" s="33"/>
    </row>
    <row r="68" spans="1:4">
      <c r="A68" t="s">
        <v>51</v>
      </c>
      <c r="B68" s="9"/>
      <c r="C68" s="9">
        <f>C22/C15</f>
        <v>636509.18073144101</v>
      </c>
      <c r="D68" s="9"/>
    </row>
    <row r="69" spans="1:4">
      <c r="A69" s="11" t="s">
        <v>31</v>
      </c>
      <c r="B69" s="9">
        <f>(B67/B66)*B50</f>
        <v>108.06141106859984</v>
      </c>
      <c r="C69" s="9">
        <f>(C67/C66)*C50</f>
        <v>111.94043759900775</v>
      </c>
      <c r="D69" s="13"/>
    </row>
    <row r="70" spans="1:4">
      <c r="A70" s="13" t="s">
        <v>49</v>
      </c>
      <c r="B70" s="9">
        <f>B21/B12</f>
        <v>1824306.0914923877</v>
      </c>
      <c r="C70" s="9">
        <f>C21/C12</f>
        <v>1734161.8607231569</v>
      </c>
      <c r="D70" s="13"/>
    </row>
    <row r="71" spans="1:4">
      <c r="A71" s="13" t="s">
        <v>50</v>
      </c>
      <c r="B71" s="9">
        <f>B22/(B14)</f>
        <v>1920653.1740384614</v>
      </c>
      <c r="C71" s="9">
        <f>C22/C14</f>
        <v>1868725.6716346152</v>
      </c>
      <c r="D71" s="33"/>
    </row>
    <row r="72" spans="1:4">
      <c r="B72" s="9"/>
      <c r="C72" s="9"/>
      <c r="D72" s="14"/>
    </row>
    <row r="73" spans="1:4">
      <c r="A73" t="s">
        <v>32</v>
      </c>
      <c r="B73" s="14"/>
      <c r="C73" s="14"/>
      <c r="D73" s="14"/>
    </row>
    <row r="74" spans="1:4">
      <c r="A74" s="11" t="s">
        <v>33</v>
      </c>
      <c r="B74" s="13">
        <f>(B28/B27)*100</f>
        <v>80.460821577924463</v>
      </c>
      <c r="C74" s="13"/>
      <c r="D74" s="13"/>
    </row>
    <row r="75" spans="1:4">
      <c r="A75" s="11" t="s">
        <v>34</v>
      </c>
      <c r="B75" s="13">
        <f>(B22/B28)*100</f>
        <v>130.84790610621695</v>
      </c>
      <c r="C75" s="13"/>
      <c r="D75" s="13"/>
    </row>
    <row r="76" spans="1:4" ht="15.75" thickBot="1">
      <c r="A76" s="16"/>
      <c r="B76" s="16"/>
      <c r="C76" s="16"/>
      <c r="D76" s="16"/>
    </row>
    <row r="77" spans="1:4" ht="15.75" thickTop="1"/>
    <row r="78" spans="1:4">
      <c r="A78" t="s">
        <v>35</v>
      </c>
    </row>
    <row r="79" spans="1:4">
      <c r="A79" t="s">
        <v>111</v>
      </c>
    </row>
    <row r="80" spans="1:4">
      <c r="A80" t="s">
        <v>99</v>
      </c>
      <c r="B80" s="5"/>
      <c r="C80" s="5"/>
      <c r="D80" s="5"/>
    </row>
    <row r="82" spans="1:2">
      <c r="A82" t="s">
        <v>170</v>
      </c>
    </row>
    <row r="84" spans="1:2">
      <c r="A84" s="20"/>
    </row>
    <row r="85" spans="1:2">
      <c r="A85" s="21"/>
    </row>
    <row r="86" spans="1:2">
      <c r="A86" s="21"/>
    </row>
    <row r="88" spans="1:2">
      <c r="B88" s="32"/>
    </row>
  </sheetData>
  <mergeCells count="2">
    <mergeCell ref="A2:D2"/>
    <mergeCell ref="A4:A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H86"/>
  <sheetViews>
    <sheetView tabSelected="1" zoomScale="90" zoomScaleNormal="90" workbookViewId="0">
      <selection activeCell="A82" sqref="A82"/>
    </sheetView>
  </sheetViews>
  <sheetFormatPr baseColWidth="10" defaultColWidth="11.42578125" defaultRowHeight="15"/>
  <cols>
    <col min="1" max="1" width="55.140625" customWidth="1"/>
    <col min="2" max="2" width="16.140625" customWidth="1"/>
    <col min="3" max="3" width="15.5703125" customWidth="1"/>
    <col min="4" max="4" width="14.5703125" customWidth="1"/>
    <col min="5" max="5" width="16.85546875" bestFit="1" customWidth="1"/>
  </cols>
  <sheetData>
    <row r="2" spans="1:5" ht="15.75">
      <c r="A2" s="39" t="s">
        <v>155</v>
      </c>
      <c r="B2" s="39"/>
      <c r="C2" s="39"/>
      <c r="D2" s="39"/>
    </row>
    <row r="4" spans="1:5">
      <c r="A4" s="40" t="s">
        <v>0</v>
      </c>
      <c r="B4" s="42" t="s">
        <v>42</v>
      </c>
      <c r="C4" s="18" t="s">
        <v>2</v>
      </c>
      <c r="D4" s="1" t="s">
        <v>5</v>
      </c>
      <c r="E4" s="1" t="s">
        <v>43</v>
      </c>
    </row>
    <row r="5" spans="1:5" ht="15.75" thickBot="1">
      <c r="A5" s="41"/>
      <c r="B5" s="43"/>
      <c r="C5" s="2" t="s">
        <v>4</v>
      </c>
      <c r="D5" s="2" t="s">
        <v>41</v>
      </c>
      <c r="E5" s="2" t="s">
        <v>44</v>
      </c>
    </row>
    <row r="6" spans="1:5" ht="15.75" thickTop="1"/>
    <row r="7" spans="1:5">
      <c r="A7" s="3" t="s">
        <v>6</v>
      </c>
    </row>
    <row r="9" spans="1:5">
      <c r="A9" t="s">
        <v>7</v>
      </c>
    </row>
    <row r="10" spans="1:5">
      <c r="A10" s="4" t="s">
        <v>156</v>
      </c>
      <c r="B10" s="7">
        <f>C10</f>
        <v>1261</v>
      </c>
      <c r="C10" s="7">
        <v>1261</v>
      </c>
      <c r="D10" s="5"/>
    </row>
    <row r="11" spans="1:5">
      <c r="A11" s="26" t="s">
        <v>4</v>
      </c>
      <c r="B11" s="27">
        <f>+'I Trimestre'!B11+'II Trimestre'!B11+'III Trimestre'!B11+'IV Trimestre'!B11</f>
        <v>2594</v>
      </c>
      <c r="C11" s="27">
        <f>+'I Trimestre'!C11+'II Trimestre'!C11+'III Trimestre'!C11+'IV Trimestre'!C11</f>
        <v>2594</v>
      </c>
      <c r="D11" s="28"/>
      <c r="E11" s="29"/>
    </row>
    <row r="12" spans="1:5">
      <c r="A12" s="10" t="s">
        <v>157</v>
      </c>
      <c r="B12" s="9">
        <f>C12</f>
        <v>832</v>
      </c>
      <c r="C12" s="9">
        <f>+('I Trimestre'!C12+'II Trimestre'!C12+'III Trimestre'!C12+'IV Trimestre'!C12)</f>
        <v>832</v>
      </c>
      <c r="D12" s="31"/>
      <c r="E12" s="11"/>
    </row>
    <row r="13" spans="1:5">
      <c r="A13" s="26" t="s">
        <v>4</v>
      </c>
      <c r="B13" s="27">
        <f>C13</f>
        <v>2496</v>
      </c>
      <c r="C13" s="27">
        <f>+('I Trimestre'!C13+'II Trimestre'!C13+'III Trimestre'!C13+'IV Trimestre'!C13)</f>
        <v>2496</v>
      </c>
      <c r="D13" s="28"/>
      <c r="E13" s="29"/>
    </row>
    <row r="14" spans="1:5">
      <c r="A14" s="4" t="s">
        <v>158</v>
      </c>
      <c r="B14" s="7">
        <f>C14</f>
        <v>1101</v>
      </c>
      <c r="C14">
        <v>1101</v>
      </c>
      <c r="D14" s="5"/>
    </row>
    <row r="15" spans="1:5">
      <c r="A15" s="26" t="s">
        <v>4</v>
      </c>
      <c r="B15" s="27">
        <f>C15</f>
        <v>2859</v>
      </c>
      <c r="C15" s="27">
        <f>+('I Trimestre'!C15+'II Trimestre'!C15+'III Trimestre'!C15+'IV Trimestre'!C15)</f>
        <v>2859</v>
      </c>
      <c r="D15" s="28"/>
      <c r="E15" s="29"/>
    </row>
    <row r="16" spans="1:5">
      <c r="A16" s="10" t="s">
        <v>88</v>
      </c>
      <c r="B16" s="9">
        <f t="shared" ref="B16:B17" si="0">C16</f>
        <v>832</v>
      </c>
      <c r="C16" s="9">
        <f>208*4</f>
        <v>832</v>
      </c>
      <c r="D16" s="31"/>
      <c r="E16" s="11"/>
    </row>
    <row r="17" spans="1:6">
      <c r="A17" s="26" t="s">
        <v>4</v>
      </c>
      <c r="B17" s="27">
        <f t="shared" si="0"/>
        <v>2496</v>
      </c>
      <c r="C17" s="27">
        <f>'IV Trimestre'!C17</f>
        <v>2496</v>
      </c>
      <c r="D17" s="28"/>
      <c r="E17" s="29"/>
    </row>
    <row r="18" spans="1:6">
      <c r="B18" s="5"/>
      <c r="C18" s="5"/>
      <c r="D18" s="5"/>
    </row>
    <row r="19" spans="1:6">
      <c r="A19" s="6" t="s">
        <v>8</v>
      </c>
      <c r="B19" s="5"/>
      <c r="C19" s="5"/>
      <c r="D19" s="5"/>
    </row>
    <row r="20" spans="1:6">
      <c r="A20" s="4" t="s">
        <v>81</v>
      </c>
      <c r="B20" s="9">
        <f>SUM(C20:E20)</f>
        <v>1484399760.1399999</v>
      </c>
      <c r="C20" s="9">
        <f>+'I Trimestre'!C20+'II Trimestre'!C20+'III Trimestre'!C20+'IV Trimestre'!C20</f>
        <v>1435949288.55</v>
      </c>
      <c r="D20" s="9">
        <f>+'I Trimestre'!D20+'II Trimestre'!D20+'III Trimestre'!D20+'IV Trimestre'!D20</f>
        <v>773323</v>
      </c>
      <c r="E20" s="9">
        <f>+'I Trimestre'!E20+'II Trimestre'!E20+'III Trimestre'!E20+'IV Trimestre'!E20</f>
        <v>47677148.590000004</v>
      </c>
      <c r="F20" s="19"/>
    </row>
    <row r="21" spans="1:6">
      <c r="A21" s="4" t="s">
        <v>159</v>
      </c>
      <c r="B21" s="9">
        <f>SUM(C21:E21)</f>
        <v>1602803610.862083</v>
      </c>
      <c r="C21" s="9">
        <f>'IV Trimestre'!C23</f>
        <v>1527803610.862083</v>
      </c>
      <c r="D21" s="9">
        <f>+'I Trimestre'!D21+'II Trimestre'!D21+'III Trimestre'!D21+'IV Trimestre'!D21</f>
        <v>0</v>
      </c>
      <c r="E21" s="9">
        <f>+'I Trimestre'!E21+'II Trimestre'!E21+'III Trimestre'!E21+'IV Trimestre'!E21</f>
        <v>75000000</v>
      </c>
    </row>
    <row r="22" spans="1:6">
      <c r="A22" s="4" t="s">
        <v>160</v>
      </c>
      <c r="B22" s="9">
        <f t="shared" ref="B22:B23" si="1">SUM(C22:E22)</f>
        <v>1764797591.77</v>
      </c>
      <c r="C22" s="9">
        <f>+'I Trimestre'!C22+'II Trimestre'!C22+'III Trimestre'!C22+'IV Trimestre'!C22</f>
        <v>1708679826.6700001</v>
      </c>
      <c r="D22" s="9">
        <f>+'I Trimestre'!D22+'II Trimestre'!D22+'III Trimestre'!D22+'IV Trimestre'!D22</f>
        <v>0</v>
      </c>
      <c r="E22" s="9">
        <f>+'I Trimestre'!E22+'II Trimestre'!E22+'III Trimestre'!E22+'IV Trimestre'!E22</f>
        <v>56117765.100000001</v>
      </c>
    </row>
    <row r="23" spans="1:6">
      <c r="A23" s="4" t="s">
        <v>91</v>
      </c>
      <c r="B23" s="9">
        <f t="shared" si="1"/>
        <v>1602803610.862083</v>
      </c>
      <c r="C23" s="7">
        <f>+'IV Trimestre'!C23</f>
        <v>1527803610.862083</v>
      </c>
      <c r="D23" s="7">
        <f>+'IV Trimestre'!D23</f>
        <v>0</v>
      </c>
      <c r="E23" s="7">
        <f>+'IV Trimestre'!E23</f>
        <v>75000000</v>
      </c>
    </row>
    <row r="24" spans="1:6">
      <c r="A24" s="4" t="s">
        <v>161</v>
      </c>
      <c r="B24" s="7">
        <f>C24</f>
        <v>1708679826.6700001</v>
      </c>
      <c r="C24" s="7">
        <f>C22</f>
        <v>1708679826.6700001</v>
      </c>
      <c r="D24" s="7">
        <f>D22</f>
        <v>0</v>
      </c>
    </row>
    <row r="25" spans="1:6">
      <c r="B25" s="7"/>
      <c r="C25" s="7"/>
      <c r="D25" s="7"/>
    </row>
    <row r="26" spans="1:6">
      <c r="A26" s="8" t="s">
        <v>9</v>
      </c>
      <c r="B26" s="9"/>
      <c r="C26" s="9"/>
      <c r="D26" s="9"/>
    </row>
    <row r="27" spans="1:6">
      <c r="A27" s="10" t="s">
        <v>162</v>
      </c>
      <c r="B27" s="9">
        <f>B21</f>
        <v>1602803610.862083</v>
      </c>
      <c r="C27" s="9"/>
      <c r="D27" s="9"/>
    </row>
    <row r="28" spans="1:6">
      <c r="A28" s="10" t="s">
        <v>163</v>
      </c>
      <c r="B28" s="7">
        <f>'I Trimestre'!B28+'II Trimestre'!B28+'III Trimestre'!B28+'IV Trimestre'!B28</f>
        <v>1505085966.0700002</v>
      </c>
      <c r="C28" s="9"/>
      <c r="D28" s="9"/>
    </row>
    <row r="29" spans="1:6">
      <c r="A29" s="11"/>
      <c r="B29" s="11"/>
      <c r="C29" s="11"/>
      <c r="D29" s="11"/>
    </row>
    <row r="30" spans="1:6">
      <c r="A30" s="11" t="s">
        <v>10</v>
      </c>
      <c r="B30" s="11"/>
      <c r="C30" s="11"/>
      <c r="D30" s="11"/>
    </row>
    <row r="31" spans="1:6">
      <c r="A31" s="10" t="s">
        <v>82</v>
      </c>
      <c r="B31">
        <v>0.99</v>
      </c>
      <c r="C31">
        <v>0.99</v>
      </c>
      <c r="D31">
        <v>0.99</v>
      </c>
      <c r="E31">
        <v>0.99</v>
      </c>
    </row>
    <row r="32" spans="1:6">
      <c r="A32" s="10" t="s">
        <v>164</v>
      </c>
      <c r="B32">
        <v>0.99</v>
      </c>
      <c r="C32">
        <v>0.99</v>
      </c>
      <c r="D32">
        <v>0.99</v>
      </c>
      <c r="E32">
        <v>0.99</v>
      </c>
    </row>
    <row r="33" spans="1:8">
      <c r="A33" s="10" t="s">
        <v>11</v>
      </c>
      <c r="B33" s="9">
        <v>495.563172803241</v>
      </c>
      <c r="C33" s="9"/>
      <c r="D33" s="9"/>
    </row>
    <row r="34" spans="1:8">
      <c r="A34" s="11"/>
      <c r="B34" s="11"/>
      <c r="C34" s="11"/>
      <c r="D34" s="11"/>
    </row>
    <row r="35" spans="1:8">
      <c r="A35" s="12" t="s">
        <v>12</v>
      </c>
      <c r="B35" s="11"/>
      <c r="C35" s="11"/>
      <c r="D35" s="11"/>
    </row>
    <row r="36" spans="1:8">
      <c r="A36" s="11" t="s">
        <v>83</v>
      </c>
      <c r="B36" s="9">
        <f>B20/B31</f>
        <v>1499393697.1111109</v>
      </c>
      <c r="C36" s="9">
        <f>C20/C31</f>
        <v>1450453826.8181818</v>
      </c>
      <c r="D36" s="9">
        <f>D20/D31</f>
        <v>781134.34343434346</v>
      </c>
      <c r="E36" s="9">
        <f>E20/E31</f>
        <v>48158735.94949495</v>
      </c>
    </row>
    <row r="37" spans="1:8">
      <c r="A37" s="11" t="s">
        <v>165</v>
      </c>
      <c r="B37" s="9">
        <f>B22/B32</f>
        <v>1782623830.0707071</v>
      </c>
      <c r="C37" s="9">
        <f t="shared" ref="C37:E37" si="2">C22/C32</f>
        <v>1725939218.8585858</v>
      </c>
      <c r="D37" s="9">
        <f t="shared" si="2"/>
        <v>0</v>
      </c>
      <c r="E37" s="9">
        <f t="shared" si="2"/>
        <v>56684611.212121211</v>
      </c>
    </row>
    <row r="38" spans="1:8">
      <c r="A38" s="11" t="s">
        <v>84</v>
      </c>
      <c r="B38" s="9">
        <f>B36/B10</f>
        <v>1189051.3061943783</v>
      </c>
      <c r="C38" s="9">
        <f t="shared" ref="C38" si="3">C36/C10</f>
        <v>1150240.9411722298</v>
      </c>
      <c r="D38" s="34">
        <f>D36/C10</f>
        <v>619.45625966244529</v>
      </c>
      <c r="E38" s="34">
        <f>E36/C10</f>
        <v>38190.908762486084</v>
      </c>
    </row>
    <row r="39" spans="1:8">
      <c r="A39" s="11" t="s">
        <v>166</v>
      </c>
      <c r="B39" s="9">
        <f>B37/B14</f>
        <v>1619095.2135065459</v>
      </c>
      <c r="C39" s="9">
        <f t="shared" ref="C39" si="4">C37/C14</f>
        <v>1567610.5530050735</v>
      </c>
      <c r="D39" s="9">
        <f>D37/C14</f>
        <v>0</v>
      </c>
      <c r="E39" s="9">
        <f>E37/C14</f>
        <v>51484.660501472492</v>
      </c>
    </row>
    <row r="41" spans="1:8">
      <c r="A41" s="3" t="s">
        <v>13</v>
      </c>
    </row>
    <row r="43" spans="1:8">
      <c r="A43" t="s">
        <v>14</v>
      </c>
    </row>
    <row r="44" spans="1:8">
      <c r="A44" t="s">
        <v>15</v>
      </c>
      <c r="B44" s="30">
        <f>(B12/B33)*100</f>
        <v>167.88979602613415</v>
      </c>
      <c r="C44" s="15"/>
      <c r="D44" s="13"/>
      <c r="E44" s="11"/>
      <c r="F44" s="11"/>
      <c r="G44" s="11"/>
      <c r="H44" s="11"/>
    </row>
    <row r="45" spans="1:8">
      <c r="A45" t="s">
        <v>16</v>
      </c>
      <c r="B45" s="15">
        <f>(B14*100)/(B33)</f>
        <v>222.17147286631453</v>
      </c>
      <c r="C45" s="15"/>
      <c r="D45" s="13"/>
    </row>
    <row r="47" spans="1:8">
      <c r="A47" s="11" t="s">
        <v>17</v>
      </c>
    </row>
    <row r="48" spans="1:8">
      <c r="A48" t="s">
        <v>18</v>
      </c>
      <c r="B48" s="14">
        <f>(B14/B12)*100</f>
        <v>132.33173076923077</v>
      </c>
      <c r="C48" s="14">
        <f>(C14/C12)*100</f>
        <v>132.33173076923077</v>
      </c>
      <c r="D48" s="14"/>
      <c r="E48">
        <v>0</v>
      </c>
    </row>
    <row r="49" spans="1:5">
      <c r="A49" t="s">
        <v>19</v>
      </c>
      <c r="B49" s="14">
        <f>B22/B21*100</f>
        <v>110.10691389825276</v>
      </c>
      <c r="C49" s="14">
        <f t="shared" ref="C49:E49" si="5">C22/C21*100</f>
        <v>111.8389703049501</v>
      </c>
      <c r="D49" s="14" t="e">
        <f t="shared" si="5"/>
        <v>#DIV/0!</v>
      </c>
      <c r="E49" s="14">
        <f t="shared" si="5"/>
        <v>74.823686800000004</v>
      </c>
    </row>
    <row r="50" spans="1:5">
      <c r="A50" s="11" t="s">
        <v>20</v>
      </c>
      <c r="B50" s="13">
        <f>AVERAGE(B48:B49)</f>
        <v>121.21932233374176</v>
      </c>
      <c r="C50" s="13">
        <f t="shared" ref="C50:E50" si="6">AVERAGE(C48:C49)</f>
        <v>122.08535053709043</v>
      </c>
      <c r="D50" s="13" t="e">
        <f t="shared" si="6"/>
        <v>#DIV/0!</v>
      </c>
      <c r="E50" s="13">
        <f t="shared" si="6"/>
        <v>37.411843400000002</v>
      </c>
    </row>
    <row r="51" spans="1:5">
      <c r="A51" s="11"/>
      <c r="B51" s="13"/>
      <c r="C51" s="13"/>
      <c r="D51" s="13"/>
    </row>
    <row r="52" spans="1:5">
      <c r="A52" s="11" t="s">
        <v>21</v>
      </c>
      <c r="B52" s="11"/>
      <c r="C52" s="11"/>
      <c r="D52" s="11"/>
    </row>
    <row r="53" spans="1:5">
      <c r="A53" s="11" t="s">
        <v>22</v>
      </c>
      <c r="B53" s="13">
        <f>(B14/B16)*100</f>
        <v>132.33173076923077</v>
      </c>
      <c r="C53" s="13">
        <f>(C14/C16)*100</f>
        <v>132.33173076923077</v>
      </c>
      <c r="D53" s="13"/>
    </row>
    <row r="54" spans="1:5">
      <c r="A54" s="11" t="s">
        <v>23</v>
      </c>
      <c r="B54" s="13">
        <f>B22/B23*100</f>
        <v>110.10691389825276</v>
      </c>
      <c r="C54" s="13">
        <f t="shared" ref="C54:E54" si="7">C22/C23*100</f>
        <v>111.8389703049501</v>
      </c>
      <c r="D54" s="13" t="e">
        <f t="shared" si="7"/>
        <v>#DIV/0!</v>
      </c>
      <c r="E54" s="13">
        <f t="shared" si="7"/>
        <v>74.823686800000004</v>
      </c>
    </row>
    <row r="55" spans="1:5">
      <c r="A55" s="11" t="s">
        <v>24</v>
      </c>
      <c r="B55" s="13">
        <f>(B53+B54)/2</f>
        <v>121.21932233374176</v>
      </c>
      <c r="C55" s="13">
        <f t="shared" ref="C55:E55" si="8">(C53+C54)/2</f>
        <v>122.08535053709043</v>
      </c>
      <c r="D55" s="13" t="e">
        <f t="shared" si="8"/>
        <v>#DIV/0!</v>
      </c>
      <c r="E55" s="13">
        <f t="shared" si="8"/>
        <v>37.411843400000002</v>
      </c>
    </row>
    <row r="56" spans="1:5">
      <c r="A56" s="11"/>
      <c r="B56" s="11"/>
      <c r="C56" s="11"/>
      <c r="D56" s="11"/>
    </row>
    <row r="57" spans="1:5">
      <c r="A57" s="11" t="s">
        <v>36</v>
      </c>
      <c r="B57" s="11"/>
      <c r="C57" s="11"/>
      <c r="D57" s="11"/>
    </row>
    <row r="58" spans="1:5">
      <c r="A58" s="11" t="s">
        <v>25</v>
      </c>
      <c r="B58" s="15">
        <f>(B24/B22)*100</f>
        <v>96.820158563129226</v>
      </c>
      <c r="C58" s="13"/>
      <c r="D58" s="13"/>
    </row>
    <row r="59" spans="1:5">
      <c r="A59" s="11"/>
      <c r="B59" s="11"/>
      <c r="C59" s="11"/>
      <c r="D59" s="11"/>
    </row>
    <row r="60" spans="1:5">
      <c r="A60" s="11" t="s">
        <v>26</v>
      </c>
      <c r="B60" s="11"/>
      <c r="C60" s="11"/>
      <c r="D60" s="11"/>
    </row>
    <row r="61" spans="1:5">
      <c r="A61" s="11" t="s">
        <v>27</v>
      </c>
      <c r="B61" s="14">
        <f>((B14/B10)-1)*100</f>
        <v>-12.688342585249801</v>
      </c>
      <c r="C61" s="14">
        <f>((C14/C10)-1)*100</f>
        <v>-12.688342585249801</v>
      </c>
      <c r="D61" s="13"/>
    </row>
    <row r="62" spans="1:5">
      <c r="A62" s="11" t="s">
        <v>28</v>
      </c>
      <c r="B62" s="14">
        <f>((B37/B36)-1)*100</f>
        <v>18.889644094496138</v>
      </c>
      <c r="C62" s="14">
        <f t="shared" ref="C62:E62" si="9">((C37/C36)-1)*100</f>
        <v>18.993048034126559</v>
      </c>
      <c r="D62" s="14">
        <f t="shared" si="9"/>
        <v>-100</v>
      </c>
      <c r="E62" s="14">
        <f t="shared" si="9"/>
        <v>17.703694032932084</v>
      </c>
    </row>
    <row r="63" spans="1:5">
      <c r="A63" s="11" t="s">
        <v>29</v>
      </c>
      <c r="B63" s="14">
        <f>((B39/B38)-1)*100</f>
        <v>36.166976569627238</v>
      </c>
      <c r="C63" s="14">
        <f t="shared" ref="C63:E63" si="10">((C39/C38)-1)*100</f>
        <v>36.285407421465557</v>
      </c>
      <c r="D63" s="14">
        <f t="shared" si="10"/>
        <v>-100</v>
      </c>
      <c r="E63" s="14">
        <f t="shared" si="10"/>
        <v>34.808681358335477</v>
      </c>
    </row>
    <row r="64" spans="1:5">
      <c r="A64" s="11"/>
      <c r="B64" s="13"/>
      <c r="C64" s="13"/>
      <c r="D64" s="13"/>
    </row>
    <row r="65" spans="1:4">
      <c r="A65" s="11" t="s">
        <v>30</v>
      </c>
      <c r="B65" s="11"/>
      <c r="C65" s="11"/>
      <c r="D65" s="11"/>
    </row>
    <row r="66" spans="1:4">
      <c r="A66" t="s">
        <v>37</v>
      </c>
      <c r="B66" s="34">
        <f>B21/(B12*3)</f>
        <v>642148.88255692425</v>
      </c>
      <c r="C66" s="34">
        <f>C21/(C12*3)</f>
        <v>612100.80563384737</v>
      </c>
      <c r="D66" s="33"/>
    </row>
    <row r="67" spans="1:4">
      <c r="A67" t="s">
        <v>38</v>
      </c>
      <c r="B67" s="34">
        <f>B22/(B14*3)</f>
        <v>534301.4204571601</v>
      </c>
      <c r="C67" s="34">
        <f>C22/(C14*3)</f>
        <v>517311.48249167425</v>
      </c>
      <c r="D67" s="9"/>
    </row>
    <row r="68" spans="1:4">
      <c r="A68" t="s">
        <v>51</v>
      </c>
      <c r="B68" s="9"/>
      <c r="C68" s="9">
        <f>C22/C15</f>
        <v>597649.46718083252</v>
      </c>
      <c r="D68" s="9"/>
    </row>
    <row r="69" spans="1:4">
      <c r="A69" s="11" t="s">
        <v>31</v>
      </c>
      <c r="B69" s="9">
        <f>(B67/B66)*B50</f>
        <v>100.8608094930869</v>
      </c>
      <c r="C69" s="9">
        <f>(C67/C66)*C50</f>
        <v>103.17933434421479</v>
      </c>
      <c r="D69" s="13"/>
    </row>
    <row r="70" spans="1:4">
      <c r="A70" s="13" t="s">
        <v>45</v>
      </c>
      <c r="B70" s="9">
        <f>B21/B12</f>
        <v>1926446.6476707729</v>
      </c>
      <c r="C70" s="9">
        <f>C21/C12</f>
        <v>1836302.4169015421</v>
      </c>
      <c r="D70" s="13"/>
    </row>
    <row r="71" spans="1:4">
      <c r="A71" s="13" t="s">
        <v>46</v>
      </c>
      <c r="B71" s="9">
        <f>B22/(B14)</f>
        <v>1602904.2613714805</v>
      </c>
      <c r="C71" s="9">
        <f>C22/(C14)</f>
        <v>1551934.4474750229</v>
      </c>
      <c r="D71" s="13"/>
    </row>
    <row r="72" spans="1:4">
      <c r="B72" s="9"/>
      <c r="C72" s="9"/>
      <c r="D72" s="14"/>
    </row>
    <row r="73" spans="1:4">
      <c r="A73" t="s">
        <v>32</v>
      </c>
      <c r="B73" s="14"/>
      <c r="C73" s="14"/>
      <c r="D73" s="14"/>
    </row>
    <row r="74" spans="1:4">
      <c r="A74" s="11" t="s">
        <v>33</v>
      </c>
      <c r="B74" s="13">
        <f>(B28/B27)*100</f>
        <v>93.903330131660709</v>
      </c>
      <c r="C74" s="13"/>
      <c r="D74" s="13"/>
    </row>
    <row r="75" spans="1:4">
      <c r="A75" s="11" t="s">
        <v>34</v>
      </c>
      <c r="B75" s="13">
        <f>(B22/B28)*100</f>
        <v>117.25560077994382</v>
      </c>
      <c r="C75" s="13"/>
      <c r="D75" s="13"/>
    </row>
    <row r="76" spans="1:4" ht="15.75" thickBot="1">
      <c r="A76" s="16"/>
      <c r="B76" s="16"/>
      <c r="C76" s="16"/>
      <c r="D76" s="16"/>
    </row>
    <row r="77" spans="1:4" ht="15.75" thickTop="1"/>
    <row r="78" spans="1:4">
      <c r="A78" t="s">
        <v>35</v>
      </c>
    </row>
    <row r="79" spans="1:4">
      <c r="A79" t="s">
        <v>111</v>
      </c>
    </row>
    <row r="80" spans="1:4">
      <c r="A80" t="s">
        <v>99</v>
      </c>
      <c r="B80" s="5"/>
      <c r="C80" s="5"/>
      <c r="D80" s="5"/>
    </row>
    <row r="82" spans="1:1">
      <c r="A82" t="s">
        <v>172</v>
      </c>
    </row>
    <row r="84" spans="1:1">
      <c r="A84" s="20"/>
    </row>
    <row r="85" spans="1:1">
      <c r="A85" s="21"/>
    </row>
    <row r="86" spans="1:1">
      <c r="A86" s="21"/>
    </row>
  </sheetData>
  <mergeCells count="3">
    <mergeCell ref="A2:D2"/>
    <mergeCell ref="A4:A5"/>
    <mergeCell ref="B4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4" sqref="G34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3 Trimestre Acumulado</vt:lpstr>
      <vt:lpstr>Anual</vt:lpstr>
      <vt:lpstr>Hoja1</vt:lpstr>
    </vt:vector>
  </TitlesOfParts>
  <Company>FAM ASTORGA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horacio</cp:lastModifiedBy>
  <dcterms:created xsi:type="dcterms:W3CDTF">2012-04-21T15:36:23Z</dcterms:created>
  <dcterms:modified xsi:type="dcterms:W3CDTF">2017-05-12T15:44:45Z</dcterms:modified>
</cp:coreProperties>
</file>