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600" windowHeight="9240" tabRatio="708" firstSheet="1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</sheets>
  <calcPr calcId="125725" concurrentCalc="0"/>
</workbook>
</file>

<file path=xl/calcChain.xml><?xml version="1.0" encoding="utf-8"?>
<calcChain xmlns="http://schemas.openxmlformats.org/spreadsheetml/2006/main">
  <c r="C10" i="7"/>
  <c r="C61"/>
  <c r="C43"/>
  <c r="C45"/>
  <c r="C63"/>
  <c r="D10"/>
  <c r="D61"/>
  <c r="D43"/>
  <c r="D45"/>
  <c r="D63"/>
  <c r="E10"/>
  <c r="E61"/>
  <c r="E43"/>
  <c r="E45"/>
  <c r="E63"/>
  <c r="F10"/>
  <c r="F61"/>
  <c r="F43"/>
  <c r="F45"/>
  <c r="F63"/>
  <c r="H63"/>
  <c r="I63"/>
  <c r="J63"/>
  <c r="K63"/>
  <c r="L63"/>
  <c r="B10"/>
  <c r="B61"/>
  <c r="B43"/>
  <c r="B45"/>
  <c r="B63"/>
  <c r="C10" i="6"/>
  <c r="C61"/>
  <c r="C43"/>
  <c r="C45"/>
  <c r="C63"/>
  <c r="D10"/>
  <c r="D61"/>
  <c r="D43"/>
  <c r="D45"/>
  <c r="D63"/>
  <c r="E10"/>
  <c r="E61"/>
  <c r="E43"/>
  <c r="E45"/>
  <c r="E63"/>
  <c r="F10"/>
  <c r="F61"/>
  <c r="F43"/>
  <c r="F45"/>
  <c r="F63"/>
  <c r="H63"/>
  <c r="I63"/>
  <c r="J63"/>
  <c r="K63"/>
  <c r="L63"/>
  <c r="B10"/>
  <c r="B61"/>
  <c r="B43"/>
  <c r="B45"/>
  <c r="B63"/>
  <c r="C10" i="5"/>
  <c r="C61"/>
  <c r="C43"/>
  <c r="C45"/>
  <c r="C63"/>
  <c r="D10"/>
  <c r="D61"/>
  <c r="D43"/>
  <c r="D45"/>
  <c r="D63"/>
  <c r="E10"/>
  <c r="E61"/>
  <c r="E43"/>
  <c r="E45"/>
  <c r="E63"/>
  <c r="F10"/>
  <c r="F61"/>
  <c r="F43"/>
  <c r="F45"/>
  <c r="F63"/>
  <c r="H63"/>
  <c r="I63"/>
  <c r="J63"/>
  <c r="K63"/>
  <c r="L63"/>
  <c r="B10"/>
  <c r="B61"/>
  <c r="B43"/>
  <c r="B45"/>
  <c r="B63"/>
  <c r="C61" i="4"/>
  <c r="C43"/>
  <c r="C45"/>
  <c r="C63"/>
  <c r="D61"/>
  <c r="D43"/>
  <c r="D45"/>
  <c r="D63"/>
  <c r="E61"/>
  <c r="E43"/>
  <c r="E45"/>
  <c r="E63"/>
  <c r="F61"/>
  <c r="F43"/>
  <c r="F45"/>
  <c r="F63"/>
  <c r="H63"/>
  <c r="I63"/>
  <c r="J63"/>
  <c r="K63"/>
  <c r="L63"/>
  <c r="B10"/>
  <c r="B61"/>
  <c r="B43"/>
  <c r="B45"/>
  <c r="B63"/>
  <c r="C61" i="1"/>
  <c r="C43"/>
  <c r="C45"/>
  <c r="C63"/>
  <c r="D61"/>
  <c r="D43"/>
  <c r="D45"/>
  <c r="D63"/>
  <c r="E61"/>
  <c r="E43"/>
  <c r="E45"/>
  <c r="E63"/>
  <c r="F61"/>
  <c r="F43"/>
  <c r="F45"/>
  <c r="F63"/>
  <c r="H63"/>
  <c r="I63"/>
  <c r="J63"/>
  <c r="K63"/>
  <c r="L63"/>
  <c r="B10"/>
  <c r="B61"/>
  <c r="B43"/>
  <c r="B45"/>
  <c r="B63"/>
  <c r="C61" i="3"/>
  <c r="C43"/>
  <c r="C45"/>
  <c r="C63"/>
  <c r="D61"/>
  <c r="D43"/>
  <c r="D45"/>
  <c r="D63"/>
  <c r="E61"/>
  <c r="E43"/>
  <c r="E45"/>
  <c r="E63"/>
  <c r="F61"/>
  <c r="F43"/>
  <c r="F45"/>
  <c r="F63"/>
  <c r="H63"/>
  <c r="I63"/>
  <c r="J63"/>
  <c r="K63"/>
  <c r="L63"/>
  <c r="B10"/>
  <c r="B61"/>
  <c r="B43"/>
  <c r="B45"/>
  <c r="B63"/>
  <c r="C61" i="2"/>
  <c r="C43"/>
  <c r="C45"/>
  <c r="C63"/>
  <c r="D61"/>
  <c r="D43"/>
  <c r="D45"/>
  <c r="D63"/>
  <c r="E61"/>
  <c r="E43"/>
  <c r="E45"/>
  <c r="E63"/>
  <c r="F61"/>
  <c r="F43"/>
  <c r="F45"/>
  <c r="F63"/>
  <c r="B10"/>
  <c r="B61"/>
  <c r="B43"/>
  <c r="B45"/>
  <c r="B63"/>
  <c r="H63"/>
  <c r="I63"/>
  <c r="J63"/>
  <c r="K63"/>
  <c r="L63"/>
  <c r="H19"/>
  <c r="B18"/>
  <c r="H18"/>
  <c r="C17" i="7"/>
  <c r="C19"/>
  <c r="D17"/>
  <c r="D19"/>
  <c r="E17"/>
  <c r="E19"/>
  <c r="F17"/>
  <c r="F19"/>
  <c r="B16" i="2"/>
  <c r="B22"/>
  <c r="C17" i="5"/>
  <c r="C32"/>
  <c r="D17"/>
  <c r="D32"/>
  <c r="E17"/>
  <c r="F17"/>
  <c r="F32"/>
  <c r="G17"/>
  <c r="G32"/>
  <c r="C48" i="4"/>
  <c r="C49"/>
  <c r="L62" i="3"/>
  <c r="K62"/>
  <c r="J62"/>
  <c r="I62"/>
  <c r="L61"/>
  <c r="K61"/>
  <c r="J61"/>
  <c r="I61"/>
  <c r="L56"/>
  <c r="K56"/>
  <c r="J56"/>
  <c r="I56"/>
  <c r="M49"/>
  <c r="L49"/>
  <c r="K49"/>
  <c r="J49"/>
  <c r="I49"/>
  <c r="L48"/>
  <c r="K48"/>
  <c r="J48"/>
  <c r="I48"/>
  <c r="M44"/>
  <c r="L44"/>
  <c r="K44"/>
  <c r="J44"/>
  <c r="I44"/>
  <c r="I45"/>
  <c r="L43"/>
  <c r="L45"/>
  <c r="K43"/>
  <c r="K45"/>
  <c r="J43"/>
  <c r="J45"/>
  <c r="I43"/>
  <c r="L40"/>
  <c r="K40"/>
  <c r="J40"/>
  <c r="I40"/>
  <c r="L39"/>
  <c r="K39"/>
  <c r="J39"/>
  <c r="I39"/>
  <c r="I32"/>
  <c r="I34"/>
  <c r="M32"/>
  <c r="L32"/>
  <c r="L34"/>
  <c r="K32"/>
  <c r="K34"/>
  <c r="J32"/>
  <c r="J31"/>
  <c r="J33"/>
  <c r="M31"/>
  <c r="L31"/>
  <c r="L33"/>
  <c r="K31"/>
  <c r="K33"/>
  <c r="I31"/>
  <c r="I33"/>
  <c r="H28"/>
  <c r="L19"/>
  <c r="K19"/>
  <c r="J19"/>
  <c r="I19"/>
  <c r="H17"/>
  <c r="H32"/>
  <c r="H18"/>
  <c r="H16"/>
  <c r="H22"/>
  <c r="H15"/>
  <c r="H31"/>
  <c r="H12"/>
  <c r="H11"/>
  <c r="H10"/>
  <c r="H9"/>
  <c r="L62" i="2"/>
  <c r="K62"/>
  <c r="J62"/>
  <c r="I62"/>
  <c r="L61"/>
  <c r="K61"/>
  <c r="J61"/>
  <c r="I61"/>
  <c r="L56"/>
  <c r="K56"/>
  <c r="J56"/>
  <c r="I56"/>
  <c r="M49"/>
  <c r="L49"/>
  <c r="K49"/>
  <c r="J49"/>
  <c r="I49"/>
  <c r="L48"/>
  <c r="L50"/>
  <c r="K48"/>
  <c r="K50"/>
  <c r="J48"/>
  <c r="I48"/>
  <c r="M44"/>
  <c r="L44"/>
  <c r="K44"/>
  <c r="J44"/>
  <c r="I44"/>
  <c r="L43"/>
  <c r="K43"/>
  <c r="J43"/>
  <c r="I43"/>
  <c r="I45"/>
  <c r="L40"/>
  <c r="K40"/>
  <c r="J40"/>
  <c r="I40"/>
  <c r="L39"/>
  <c r="K39"/>
  <c r="J39"/>
  <c r="I39"/>
  <c r="L32"/>
  <c r="L34"/>
  <c r="L31"/>
  <c r="L33"/>
  <c r="M32"/>
  <c r="K32"/>
  <c r="K34"/>
  <c r="J32"/>
  <c r="J34"/>
  <c r="J31"/>
  <c r="J33"/>
  <c r="I32"/>
  <c r="I34"/>
  <c r="I31"/>
  <c r="I33"/>
  <c r="M31"/>
  <c r="K31"/>
  <c r="K33"/>
  <c r="H28"/>
  <c r="L19"/>
  <c r="K19"/>
  <c r="J19"/>
  <c r="I19"/>
  <c r="H17"/>
  <c r="H32"/>
  <c r="H16"/>
  <c r="H22"/>
  <c r="H15"/>
  <c r="H31"/>
  <c r="H12"/>
  <c r="H11"/>
  <c r="H10"/>
  <c r="H9"/>
  <c r="C40" i="1"/>
  <c r="D40"/>
  <c r="E40"/>
  <c r="F40"/>
  <c r="C39"/>
  <c r="D39"/>
  <c r="E39"/>
  <c r="F39"/>
  <c r="C32"/>
  <c r="C34"/>
  <c r="D32"/>
  <c r="D34"/>
  <c r="E32"/>
  <c r="E34"/>
  <c r="F32"/>
  <c r="F34"/>
  <c r="C31"/>
  <c r="D31"/>
  <c r="D33"/>
  <c r="E31"/>
  <c r="E33"/>
  <c r="F31"/>
  <c r="F33"/>
  <c r="G32"/>
  <c r="C62" i="2"/>
  <c r="D62"/>
  <c r="E62"/>
  <c r="F62"/>
  <c r="C44"/>
  <c r="E44"/>
  <c r="F44"/>
  <c r="C32"/>
  <c r="C34"/>
  <c r="C31"/>
  <c r="C33"/>
  <c r="D32"/>
  <c r="D34"/>
  <c r="D31"/>
  <c r="D33"/>
  <c r="E32"/>
  <c r="E31"/>
  <c r="E33"/>
  <c r="F32"/>
  <c r="F31"/>
  <c r="F33"/>
  <c r="C56"/>
  <c r="D56"/>
  <c r="E56"/>
  <c r="F56"/>
  <c r="D48"/>
  <c r="D49"/>
  <c r="C49"/>
  <c r="E49"/>
  <c r="F49"/>
  <c r="G49"/>
  <c r="C48"/>
  <c r="E48"/>
  <c r="E50"/>
  <c r="F48"/>
  <c r="D44"/>
  <c r="G44"/>
  <c r="C40"/>
  <c r="D40"/>
  <c r="E40"/>
  <c r="F40"/>
  <c r="C39"/>
  <c r="D39"/>
  <c r="E39"/>
  <c r="F39"/>
  <c r="G32"/>
  <c r="G31"/>
  <c r="H28" i="7"/>
  <c r="H23"/>
  <c r="M18"/>
  <c r="L18"/>
  <c r="K18"/>
  <c r="J18"/>
  <c r="I18"/>
  <c r="M17"/>
  <c r="M32"/>
  <c r="L17"/>
  <c r="L32"/>
  <c r="K17"/>
  <c r="K32"/>
  <c r="J17"/>
  <c r="J19"/>
  <c r="I17"/>
  <c r="I32"/>
  <c r="M16"/>
  <c r="L16"/>
  <c r="K16"/>
  <c r="J16"/>
  <c r="I16"/>
  <c r="M15"/>
  <c r="M31"/>
  <c r="L15"/>
  <c r="L31"/>
  <c r="K15"/>
  <c r="K31"/>
  <c r="J15"/>
  <c r="J31"/>
  <c r="I15"/>
  <c r="I31"/>
  <c r="L12"/>
  <c r="K12"/>
  <c r="J12"/>
  <c r="I12"/>
  <c r="L11"/>
  <c r="L40"/>
  <c r="K11"/>
  <c r="K48"/>
  <c r="J11"/>
  <c r="J40"/>
  <c r="I11"/>
  <c r="L10"/>
  <c r="L39"/>
  <c r="K10"/>
  <c r="J10"/>
  <c r="I10"/>
  <c r="I39"/>
  <c r="L9"/>
  <c r="K9"/>
  <c r="J9"/>
  <c r="I9"/>
  <c r="H28" i="6"/>
  <c r="H23"/>
  <c r="M18"/>
  <c r="L18"/>
  <c r="K18"/>
  <c r="J18"/>
  <c r="I18"/>
  <c r="M17"/>
  <c r="M32"/>
  <c r="L17"/>
  <c r="L32"/>
  <c r="K17"/>
  <c r="K19"/>
  <c r="J17"/>
  <c r="J19"/>
  <c r="I17"/>
  <c r="I19"/>
  <c r="M16"/>
  <c r="L16"/>
  <c r="K16"/>
  <c r="J16"/>
  <c r="I16"/>
  <c r="M15"/>
  <c r="M31"/>
  <c r="L15"/>
  <c r="L31"/>
  <c r="K15"/>
  <c r="K31"/>
  <c r="J15"/>
  <c r="J31"/>
  <c r="I15"/>
  <c r="I31"/>
  <c r="L12"/>
  <c r="K12"/>
  <c r="J12"/>
  <c r="I12"/>
  <c r="L11"/>
  <c r="L40"/>
  <c r="K11"/>
  <c r="J11"/>
  <c r="J48"/>
  <c r="I11"/>
  <c r="I48"/>
  <c r="L10"/>
  <c r="L39"/>
  <c r="K10"/>
  <c r="K39"/>
  <c r="J10"/>
  <c r="J39"/>
  <c r="I10"/>
  <c r="I39"/>
  <c r="L9"/>
  <c r="K9"/>
  <c r="J9"/>
  <c r="I9"/>
  <c r="H28" i="5"/>
  <c r="H23"/>
  <c r="M18"/>
  <c r="L18"/>
  <c r="K18"/>
  <c r="J18"/>
  <c r="I18"/>
  <c r="M17"/>
  <c r="M32"/>
  <c r="L17"/>
  <c r="L19"/>
  <c r="K17"/>
  <c r="K32"/>
  <c r="J17"/>
  <c r="J19"/>
  <c r="I17"/>
  <c r="I19"/>
  <c r="M16"/>
  <c r="L16"/>
  <c r="K16"/>
  <c r="J16"/>
  <c r="I16"/>
  <c r="M15"/>
  <c r="M31"/>
  <c r="L15"/>
  <c r="L31"/>
  <c r="K15"/>
  <c r="K31"/>
  <c r="J15"/>
  <c r="J31"/>
  <c r="I15"/>
  <c r="I31"/>
  <c r="L12"/>
  <c r="K12"/>
  <c r="J12"/>
  <c r="I12"/>
  <c r="L11"/>
  <c r="L48"/>
  <c r="K11"/>
  <c r="J11"/>
  <c r="J40"/>
  <c r="I11"/>
  <c r="I48"/>
  <c r="L10"/>
  <c r="L39"/>
  <c r="K10"/>
  <c r="J10"/>
  <c r="J39"/>
  <c r="I10"/>
  <c r="I39"/>
  <c r="L9"/>
  <c r="K9"/>
  <c r="J9"/>
  <c r="I9"/>
  <c r="L62" i="4"/>
  <c r="K62"/>
  <c r="J62"/>
  <c r="I62"/>
  <c r="L61"/>
  <c r="K61"/>
  <c r="J61"/>
  <c r="I61"/>
  <c r="L56"/>
  <c r="K56"/>
  <c r="J56"/>
  <c r="I56"/>
  <c r="M49"/>
  <c r="L49"/>
  <c r="K49"/>
  <c r="J49"/>
  <c r="I49"/>
  <c r="L48"/>
  <c r="K48"/>
  <c r="J48"/>
  <c r="I48"/>
  <c r="I50"/>
  <c r="M44"/>
  <c r="L44"/>
  <c r="K44"/>
  <c r="J44"/>
  <c r="I44"/>
  <c r="L43"/>
  <c r="L45"/>
  <c r="K43"/>
  <c r="K45"/>
  <c r="J43"/>
  <c r="I43"/>
  <c r="I45"/>
  <c r="L40"/>
  <c r="K40"/>
  <c r="J40"/>
  <c r="I40"/>
  <c r="L39"/>
  <c r="K39"/>
  <c r="J39"/>
  <c r="I39"/>
  <c r="M32"/>
  <c r="L32"/>
  <c r="L34"/>
  <c r="K32"/>
  <c r="J32"/>
  <c r="J34"/>
  <c r="I32"/>
  <c r="I34"/>
  <c r="M31"/>
  <c r="L31"/>
  <c r="L33"/>
  <c r="K31"/>
  <c r="K33"/>
  <c r="J31"/>
  <c r="J33"/>
  <c r="I31"/>
  <c r="I33"/>
  <c r="H28"/>
  <c r="L19"/>
  <c r="K19"/>
  <c r="J19"/>
  <c r="I19"/>
  <c r="H18"/>
  <c r="H17"/>
  <c r="H16"/>
  <c r="H22"/>
  <c r="H66"/>
  <c r="H15"/>
  <c r="H31"/>
  <c r="H12"/>
  <c r="H11"/>
  <c r="H62"/>
  <c r="H10"/>
  <c r="H9"/>
  <c r="L62" i="1"/>
  <c r="K62"/>
  <c r="J62"/>
  <c r="I62"/>
  <c r="L61"/>
  <c r="K61"/>
  <c r="J61"/>
  <c r="I61"/>
  <c r="L56"/>
  <c r="K56"/>
  <c r="J56"/>
  <c r="I56"/>
  <c r="M49"/>
  <c r="L49"/>
  <c r="K49"/>
  <c r="J49"/>
  <c r="I49"/>
  <c r="L48"/>
  <c r="K48"/>
  <c r="K50"/>
  <c r="J48"/>
  <c r="I48"/>
  <c r="M44"/>
  <c r="L44"/>
  <c r="K44"/>
  <c r="J44"/>
  <c r="I44"/>
  <c r="L43"/>
  <c r="K43"/>
  <c r="K45"/>
  <c r="J43"/>
  <c r="J45"/>
  <c r="I43"/>
  <c r="I45"/>
  <c r="L40"/>
  <c r="K40"/>
  <c r="J40"/>
  <c r="I40"/>
  <c r="L39"/>
  <c r="K39"/>
  <c r="J39"/>
  <c r="I39"/>
  <c r="M32"/>
  <c r="L32"/>
  <c r="L34"/>
  <c r="K32"/>
  <c r="K34"/>
  <c r="J32"/>
  <c r="I32"/>
  <c r="I34"/>
  <c r="M31"/>
  <c r="L31"/>
  <c r="L33"/>
  <c r="K31"/>
  <c r="K33"/>
  <c r="J31"/>
  <c r="J33"/>
  <c r="I31"/>
  <c r="I33"/>
  <c r="H28"/>
  <c r="L19"/>
  <c r="K19"/>
  <c r="J19"/>
  <c r="I19"/>
  <c r="H18"/>
  <c r="H17"/>
  <c r="H32"/>
  <c r="H16"/>
  <c r="H22"/>
  <c r="H15"/>
  <c r="H31"/>
  <c r="H12"/>
  <c r="H11"/>
  <c r="H10"/>
  <c r="H9"/>
  <c r="C19"/>
  <c r="D19" i="3"/>
  <c r="E19"/>
  <c r="F19"/>
  <c r="C19"/>
  <c r="D19" i="2"/>
  <c r="E19"/>
  <c r="F19"/>
  <c r="C19"/>
  <c r="D19" i="4"/>
  <c r="E19"/>
  <c r="F19"/>
  <c r="C19"/>
  <c r="D19" i="1"/>
  <c r="E19"/>
  <c r="F19"/>
  <c r="D18" i="7"/>
  <c r="E18"/>
  <c r="F18"/>
  <c r="G18"/>
  <c r="C18"/>
  <c r="D15"/>
  <c r="D31"/>
  <c r="E15"/>
  <c r="E31"/>
  <c r="F15"/>
  <c r="F31"/>
  <c r="G15"/>
  <c r="G31"/>
  <c r="D16"/>
  <c r="E16"/>
  <c r="F16"/>
  <c r="G16"/>
  <c r="G17"/>
  <c r="C16"/>
  <c r="D12"/>
  <c r="E12"/>
  <c r="F12"/>
  <c r="C12"/>
  <c r="D9"/>
  <c r="E9"/>
  <c r="F9"/>
  <c r="E39"/>
  <c r="F39"/>
  <c r="D11"/>
  <c r="E11"/>
  <c r="E40"/>
  <c r="F11"/>
  <c r="C39"/>
  <c r="C11"/>
  <c r="D18" i="6"/>
  <c r="E18"/>
  <c r="F18"/>
  <c r="G18"/>
  <c r="C18"/>
  <c r="D15"/>
  <c r="E15"/>
  <c r="E31"/>
  <c r="F15"/>
  <c r="F31"/>
  <c r="G15"/>
  <c r="G31"/>
  <c r="D16"/>
  <c r="E16"/>
  <c r="F16"/>
  <c r="G16"/>
  <c r="D17"/>
  <c r="E17"/>
  <c r="F17"/>
  <c r="F44"/>
  <c r="G17"/>
  <c r="G32"/>
  <c r="C16"/>
  <c r="C17"/>
  <c r="C19"/>
  <c r="D12"/>
  <c r="E12"/>
  <c r="F12"/>
  <c r="C12"/>
  <c r="D9"/>
  <c r="E9"/>
  <c r="F9"/>
  <c r="E39"/>
  <c r="F39"/>
  <c r="D11"/>
  <c r="D40"/>
  <c r="E11"/>
  <c r="F11"/>
  <c r="C39"/>
  <c r="C11"/>
  <c r="D18" i="5"/>
  <c r="E18"/>
  <c r="F18"/>
  <c r="G18"/>
  <c r="C18"/>
  <c r="D15"/>
  <c r="E15"/>
  <c r="E31"/>
  <c r="F15"/>
  <c r="F31"/>
  <c r="G15"/>
  <c r="G31"/>
  <c r="D16"/>
  <c r="E16"/>
  <c r="F16"/>
  <c r="G16"/>
  <c r="C16"/>
  <c r="D12"/>
  <c r="E12"/>
  <c r="F12"/>
  <c r="C12"/>
  <c r="F11"/>
  <c r="F40"/>
  <c r="E11"/>
  <c r="E40"/>
  <c r="D11"/>
  <c r="F39"/>
  <c r="E39"/>
  <c r="D39"/>
  <c r="F9"/>
  <c r="E9"/>
  <c r="D9"/>
  <c r="C39"/>
  <c r="C11"/>
  <c r="C15"/>
  <c r="C31"/>
  <c r="C9" i="6"/>
  <c r="C9" i="7"/>
  <c r="C15" i="6"/>
  <c r="C31"/>
  <c r="F19"/>
  <c r="C15" i="7"/>
  <c r="C31"/>
  <c r="C9" i="5"/>
  <c r="B18" i="4"/>
  <c r="B17"/>
  <c r="B32"/>
  <c r="B16"/>
  <c r="B15"/>
  <c r="B31"/>
  <c r="B12"/>
  <c r="B11"/>
  <c r="B9"/>
  <c r="B18" i="1"/>
  <c r="B17"/>
  <c r="B67"/>
  <c r="B16"/>
  <c r="B22"/>
  <c r="B15"/>
  <c r="B31"/>
  <c r="B12"/>
  <c r="B11"/>
  <c r="B9"/>
  <c r="B18" i="3"/>
  <c r="B17"/>
  <c r="B16"/>
  <c r="B22"/>
  <c r="B15"/>
  <c r="B31"/>
  <c r="B12"/>
  <c r="B11"/>
  <c r="B9"/>
  <c r="B17" i="2"/>
  <c r="B15"/>
  <c r="B31"/>
  <c r="B12"/>
  <c r="B11"/>
  <c r="B9"/>
  <c r="B28" i="7"/>
  <c r="B28" i="6"/>
  <c r="B28" i="5"/>
  <c r="B28" i="4"/>
  <c r="B28" i="1"/>
  <c r="B28" i="3"/>
  <c r="B28" i="2"/>
  <c r="G49" i="3"/>
  <c r="G49" i="1"/>
  <c r="G49" i="4"/>
  <c r="G44" i="3"/>
  <c r="G44" i="1"/>
  <c r="G44" i="4"/>
  <c r="C39" i="3"/>
  <c r="C39" i="4"/>
  <c r="G31" i="1"/>
  <c r="G31" i="4"/>
  <c r="G32"/>
  <c r="G31" i="3"/>
  <c r="G32"/>
  <c r="B23" i="6"/>
  <c r="B23" i="5"/>
  <c r="D31"/>
  <c r="B23" i="7"/>
  <c r="F62" i="4"/>
  <c r="E62"/>
  <c r="D62"/>
  <c r="C62"/>
  <c r="F56"/>
  <c r="E56"/>
  <c r="D56"/>
  <c r="C56"/>
  <c r="F49"/>
  <c r="E49"/>
  <c r="D49"/>
  <c r="F48"/>
  <c r="E48"/>
  <c r="D48"/>
  <c r="F44"/>
  <c r="E44"/>
  <c r="D44"/>
  <c r="C44"/>
  <c r="F40"/>
  <c r="E40"/>
  <c r="D40"/>
  <c r="C40"/>
  <c r="F39"/>
  <c r="E39"/>
  <c r="D39"/>
  <c r="F32"/>
  <c r="F34"/>
  <c r="E32"/>
  <c r="E34"/>
  <c r="D32"/>
  <c r="D34"/>
  <c r="C32"/>
  <c r="C34"/>
  <c r="F31"/>
  <c r="F33"/>
  <c r="E31"/>
  <c r="E33"/>
  <c r="D31"/>
  <c r="D33"/>
  <c r="C31"/>
  <c r="C33"/>
  <c r="B67" i="3"/>
  <c r="F62"/>
  <c r="E62"/>
  <c r="D62"/>
  <c r="C62"/>
  <c r="F56"/>
  <c r="E56"/>
  <c r="D56"/>
  <c r="C56"/>
  <c r="F49"/>
  <c r="E49"/>
  <c r="D49"/>
  <c r="C49"/>
  <c r="F48"/>
  <c r="F50"/>
  <c r="E48"/>
  <c r="D48"/>
  <c r="C48"/>
  <c r="C50"/>
  <c r="F44"/>
  <c r="E44"/>
  <c r="D44"/>
  <c r="C44"/>
  <c r="F40"/>
  <c r="E40"/>
  <c r="D40"/>
  <c r="C40"/>
  <c r="F39"/>
  <c r="E39"/>
  <c r="D39"/>
  <c r="F32"/>
  <c r="E32"/>
  <c r="E34"/>
  <c r="D32"/>
  <c r="C32"/>
  <c r="C34"/>
  <c r="D31"/>
  <c r="D33"/>
  <c r="F31"/>
  <c r="F33"/>
  <c r="C31"/>
  <c r="C33"/>
  <c r="E31"/>
  <c r="E33"/>
  <c r="F62" i="1"/>
  <c r="E62"/>
  <c r="D62"/>
  <c r="C62"/>
  <c r="F56"/>
  <c r="E56"/>
  <c r="D56"/>
  <c r="C56"/>
  <c r="F49"/>
  <c r="E49"/>
  <c r="D49"/>
  <c r="C49"/>
  <c r="F48"/>
  <c r="E48"/>
  <c r="D48"/>
  <c r="C48"/>
  <c r="F44"/>
  <c r="E44"/>
  <c r="D44"/>
  <c r="C44"/>
  <c r="F57"/>
  <c r="B33" i="4"/>
  <c r="B67"/>
  <c r="B44"/>
  <c r="B56"/>
  <c r="B12" i="7"/>
  <c r="I19"/>
  <c r="B49" i="3"/>
  <c r="C22"/>
  <c r="B66"/>
  <c r="H48"/>
  <c r="C22" i="2"/>
  <c r="B66"/>
  <c r="C22" i="1"/>
  <c r="B66"/>
  <c r="F50"/>
  <c r="E50"/>
  <c r="H39"/>
  <c r="B39" i="3"/>
  <c r="B40"/>
  <c r="H39" i="2"/>
  <c r="H34" i="1"/>
  <c r="I50"/>
  <c r="H43" i="3"/>
  <c r="H44"/>
  <c r="H39"/>
  <c r="J50"/>
  <c r="B33"/>
  <c r="J45" i="2"/>
  <c r="D44" i="6"/>
  <c r="G44" i="5"/>
  <c r="I62" i="7"/>
  <c r="D57" i="2"/>
  <c r="B19" i="4"/>
  <c r="B53"/>
  <c r="H56"/>
  <c r="H40" i="1"/>
  <c r="J57"/>
  <c r="C32" i="7"/>
  <c r="C34"/>
  <c r="H56" i="1"/>
  <c r="B33"/>
  <c r="C49" i="7"/>
  <c r="B19" i="3"/>
  <c r="B53"/>
  <c r="D48" i="5"/>
  <c r="E57" i="2"/>
  <c r="F57"/>
  <c r="H53"/>
  <c r="L49" i="5"/>
  <c r="L50"/>
  <c r="G49"/>
  <c r="F34" i="2"/>
  <c r="F58"/>
  <c r="E34"/>
  <c r="E58"/>
  <c r="F33" i="5"/>
  <c r="F56" i="6"/>
  <c r="H61" i="3"/>
  <c r="H44" i="4"/>
  <c r="H12" i="7"/>
  <c r="C50" i="1"/>
  <c r="H12" i="6"/>
  <c r="D50" i="3"/>
  <c r="I50"/>
  <c r="K50"/>
  <c r="H61" i="2"/>
  <c r="E44" i="6"/>
  <c r="H48" i="2"/>
  <c r="J50"/>
  <c r="L45"/>
  <c r="F50"/>
  <c r="F57" i="4"/>
  <c r="L49" i="7"/>
  <c r="H19" i="4"/>
  <c r="H32"/>
  <c r="H34"/>
  <c r="H49"/>
  <c r="H67"/>
  <c r="H53"/>
  <c r="B49"/>
  <c r="J45"/>
  <c r="H48"/>
  <c r="H43"/>
  <c r="H45"/>
  <c r="B40"/>
  <c r="E58"/>
  <c r="B48"/>
  <c r="B62"/>
  <c r="B34"/>
  <c r="B58"/>
  <c r="J50"/>
  <c r="H18" i="7"/>
  <c r="K50" i="4"/>
  <c r="B18" i="7"/>
  <c r="F50" i="4"/>
  <c r="B22"/>
  <c r="B66"/>
  <c r="H39"/>
  <c r="D50"/>
  <c r="F48" i="7"/>
  <c r="H33" i="4"/>
  <c r="I58"/>
  <c r="J57"/>
  <c r="F58"/>
  <c r="H19" i="1"/>
  <c r="H53"/>
  <c r="B19"/>
  <c r="B53"/>
  <c r="D49" i="6"/>
  <c r="L45" i="1"/>
  <c r="L48" i="6"/>
  <c r="J50" i="1"/>
  <c r="H48"/>
  <c r="H62"/>
  <c r="B40"/>
  <c r="C57"/>
  <c r="D57"/>
  <c r="H18" i="6"/>
  <c r="B18"/>
  <c r="K61" i="7"/>
  <c r="B44" i="1"/>
  <c r="L50"/>
  <c r="H61"/>
  <c r="H43"/>
  <c r="B12" i="6"/>
  <c r="K57" i="1"/>
  <c r="C33"/>
  <c r="C58"/>
  <c r="E58"/>
  <c r="H33"/>
  <c r="I58"/>
  <c r="F58"/>
  <c r="D57" i="3"/>
  <c r="K62" i="6"/>
  <c r="H19" i="3"/>
  <c r="H53"/>
  <c r="K32" i="6"/>
  <c r="K34"/>
  <c r="H67" i="3"/>
  <c r="H49"/>
  <c r="H50"/>
  <c r="I32" i="6"/>
  <c r="I57"/>
  <c r="I49" i="5"/>
  <c r="I50"/>
  <c r="I57" i="3"/>
  <c r="E49" i="6"/>
  <c r="D34" i="3"/>
  <c r="D58"/>
  <c r="L50"/>
  <c r="J48" i="5"/>
  <c r="E50" i="3"/>
  <c r="B56"/>
  <c r="B62"/>
  <c r="B48"/>
  <c r="B18" i="5"/>
  <c r="C49"/>
  <c r="H12"/>
  <c r="B12"/>
  <c r="L43" i="6"/>
  <c r="H57" i="3"/>
  <c r="K58"/>
  <c r="E57"/>
  <c r="L58"/>
  <c r="K61" i="5"/>
  <c r="M49"/>
  <c r="M44"/>
  <c r="L32"/>
  <c r="L34"/>
  <c r="L44"/>
  <c r="L44" i="7"/>
  <c r="K45" i="2"/>
  <c r="J32" i="5"/>
  <c r="J57"/>
  <c r="J62"/>
  <c r="J49"/>
  <c r="J44"/>
  <c r="H67" i="2"/>
  <c r="H44"/>
  <c r="H49"/>
  <c r="F62" i="5"/>
  <c r="F19"/>
  <c r="E62" i="7"/>
  <c r="E49"/>
  <c r="E44"/>
  <c r="E32"/>
  <c r="E34"/>
  <c r="B62" i="2"/>
  <c r="B49"/>
  <c r="C32" i="6"/>
  <c r="C34"/>
  <c r="K43" i="5"/>
  <c r="K39"/>
  <c r="K48"/>
  <c r="K56"/>
  <c r="J40" i="6"/>
  <c r="J56" i="5"/>
  <c r="I43" i="7"/>
  <c r="I40"/>
  <c r="I50" i="2"/>
  <c r="I40" i="5"/>
  <c r="H43" i="2"/>
  <c r="F48" i="5"/>
  <c r="B56" i="2"/>
  <c r="E56" i="6"/>
  <c r="B40" i="2"/>
  <c r="D56" i="6"/>
  <c r="B39" i="5"/>
  <c r="C50" i="2"/>
  <c r="B48"/>
  <c r="J57"/>
  <c r="L57"/>
  <c r="I57"/>
  <c r="H15" i="5"/>
  <c r="H31"/>
  <c r="J33" i="7"/>
  <c r="L58" i="2"/>
  <c r="L56" i="6"/>
  <c r="H9"/>
  <c r="I58" i="2"/>
  <c r="B33"/>
  <c r="F57" i="5"/>
  <c r="H40" i="4"/>
  <c r="D58"/>
  <c r="D57"/>
  <c r="B57"/>
  <c r="E57"/>
  <c r="L58"/>
  <c r="K57"/>
  <c r="I57"/>
  <c r="J58"/>
  <c r="L57"/>
  <c r="K34"/>
  <c r="K58"/>
  <c r="I49" i="7"/>
  <c r="J44"/>
  <c r="L57"/>
  <c r="L50" i="4"/>
  <c r="J62" i="7"/>
  <c r="I57"/>
  <c r="C57" i="4"/>
  <c r="G49" i="7"/>
  <c r="C58" i="4"/>
  <c r="E50"/>
  <c r="C50"/>
  <c r="H10" i="7"/>
  <c r="H39"/>
  <c r="H61" i="4"/>
  <c r="K43" i="7"/>
  <c r="L61"/>
  <c r="K39"/>
  <c r="I48"/>
  <c r="I50"/>
  <c r="J39"/>
  <c r="B39"/>
  <c r="B39" i="4"/>
  <c r="C56" i="7"/>
  <c r="L58" i="1"/>
  <c r="E57"/>
  <c r="L57"/>
  <c r="J34"/>
  <c r="J58"/>
  <c r="H57"/>
  <c r="K58"/>
  <c r="I57"/>
  <c r="I49" i="6"/>
  <c r="I50"/>
  <c r="H49" i="1"/>
  <c r="H67"/>
  <c r="J49" i="6"/>
  <c r="J50"/>
  <c r="K49"/>
  <c r="L19" i="7"/>
  <c r="I44" i="6"/>
  <c r="M44"/>
  <c r="H44" i="1"/>
  <c r="K62" i="7"/>
  <c r="H15"/>
  <c r="H31"/>
  <c r="D44"/>
  <c r="B62" i="1"/>
  <c r="B32"/>
  <c r="E62" i="6"/>
  <c r="D58" i="1"/>
  <c r="B49"/>
  <c r="D50"/>
  <c r="E32" i="6"/>
  <c r="E57"/>
  <c r="F32"/>
  <c r="F34"/>
  <c r="E19"/>
  <c r="G49"/>
  <c r="L61"/>
  <c r="J48" i="7"/>
  <c r="J33" i="6"/>
  <c r="I43"/>
  <c r="L56" i="7"/>
  <c r="L33" i="6"/>
  <c r="J61"/>
  <c r="L43" i="7"/>
  <c r="B39" i="1"/>
  <c r="E33" i="6"/>
  <c r="B48" i="1"/>
  <c r="D39" i="7"/>
  <c r="B56" i="1"/>
  <c r="E48" i="7"/>
  <c r="F57" i="3"/>
  <c r="C58"/>
  <c r="K57"/>
  <c r="L57"/>
  <c r="J57"/>
  <c r="F34"/>
  <c r="F58"/>
  <c r="E58"/>
  <c r="I58"/>
  <c r="K33" i="5"/>
  <c r="H33" i="3"/>
  <c r="K49" i="5"/>
  <c r="K19" i="7"/>
  <c r="M49" i="6"/>
  <c r="H18" i="5"/>
  <c r="I33"/>
  <c r="I61"/>
  <c r="H16"/>
  <c r="H22"/>
  <c r="K44" i="6"/>
  <c r="J34" i="3"/>
  <c r="J58"/>
  <c r="K44" i="7"/>
  <c r="H16" i="6"/>
  <c r="H22"/>
  <c r="J61" i="7"/>
  <c r="K49"/>
  <c r="K50"/>
  <c r="I34"/>
  <c r="L62"/>
  <c r="I44"/>
  <c r="C57" i="5"/>
  <c r="D44"/>
  <c r="B17" i="6"/>
  <c r="B32"/>
  <c r="C33" i="5"/>
  <c r="B44" i="3"/>
  <c r="G32" i="7"/>
  <c r="D49"/>
  <c r="F49" i="5"/>
  <c r="C57" i="3"/>
  <c r="B32"/>
  <c r="G44" i="7"/>
  <c r="C49" i="6"/>
  <c r="D49" i="5"/>
  <c r="G44" i="6"/>
  <c r="E62" i="5"/>
  <c r="F44"/>
  <c r="F33" i="6"/>
  <c r="B15"/>
  <c r="B31"/>
  <c r="D19" i="5"/>
  <c r="H11" i="6"/>
  <c r="H40"/>
  <c r="L56" i="5"/>
  <c r="H40" i="3"/>
  <c r="H56"/>
  <c r="H11" i="5"/>
  <c r="L40"/>
  <c r="K56" i="6"/>
  <c r="K56" i="7"/>
  <c r="L61" i="5"/>
  <c r="K48" i="6"/>
  <c r="I56" i="5"/>
  <c r="J56" i="6"/>
  <c r="H10"/>
  <c r="H39"/>
  <c r="K33"/>
  <c r="H9" i="7"/>
  <c r="K33"/>
  <c r="J43" i="5"/>
  <c r="K40"/>
  <c r="J43" i="7"/>
  <c r="J61" i="5"/>
  <c r="K40" i="6"/>
  <c r="J56" i="7"/>
  <c r="K40"/>
  <c r="L33"/>
  <c r="H62" i="3"/>
  <c r="H34"/>
  <c r="D48" i="6"/>
  <c r="B11" i="5"/>
  <c r="C56" i="6"/>
  <c r="D33" i="7"/>
  <c r="C62" i="6"/>
  <c r="D33" i="5"/>
  <c r="B9" i="6"/>
  <c r="F56" i="7"/>
  <c r="F40"/>
  <c r="E48" i="5"/>
  <c r="C33" i="6"/>
  <c r="F56" i="5"/>
  <c r="K57" i="2"/>
  <c r="D58"/>
  <c r="K58"/>
  <c r="H33"/>
  <c r="H57"/>
  <c r="J33" i="5"/>
  <c r="K34"/>
  <c r="K57"/>
  <c r="K57" i="7"/>
  <c r="L57" i="6"/>
  <c r="L34"/>
  <c r="L34" i="7"/>
  <c r="K44" i="5"/>
  <c r="J32" i="6"/>
  <c r="J57"/>
  <c r="J49" i="7"/>
  <c r="L44" i="6"/>
  <c r="K19" i="5"/>
  <c r="H19"/>
  <c r="H17"/>
  <c r="I32"/>
  <c r="H17" i="6"/>
  <c r="M44" i="7"/>
  <c r="K34"/>
  <c r="J32"/>
  <c r="M49"/>
  <c r="I33"/>
  <c r="I61"/>
  <c r="I44" i="5"/>
  <c r="L19" i="6"/>
  <c r="H19"/>
  <c r="J44"/>
  <c r="H17" i="7"/>
  <c r="H16"/>
  <c r="L62" i="6"/>
  <c r="K62" i="5"/>
  <c r="L49" i="6"/>
  <c r="H15"/>
  <c r="H31"/>
  <c r="L33" i="5"/>
  <c r="I33" i="6"/>
  <c r="J58" i="2"/>
  <c r="D57" i="5"/>
  <c r="D34"/>
  <c r="B15" i="7"/>
  <c r="B31"/>
  <c r="B16" i="6"/>
  <c r="C44"/>
  <c r="D19"/>
  <c r="D32"/>
  <c r="D62"/>
  <c r="D50" i="2"/>
  <c r="C58"/>
  <c r="C19" i="5"/>
  <c r="B17"/>
  <c r="F49" i="7"/>
  <c r="F32"/>
  <c r="F44"/>
  <c r="B17"/>
  <c r="D62"/>
  <c r="D31" i="6"/>
  <c r="D33"/>
  <c r="C44" i="7"/>
  <c r="B16"/>
  <c r="B22"/>
  <c r="B66"/>
  <c r="B19" i="2"/>
  <c r="B53"/>
  <c r="E19" i="5"/>
  <c r="E32"/>
  <c r="E44"/>
  <c r="B19" i="7"/>
  <c r="F62"/>
  <c r="D32"/>
  <c r="D57"/>
  <c r="F34" i="5"/>
  <c r="C44"/>
  <c r="E49"/>
  <c r="B67" i="2"/>
  <c r="B32"/>
  <c r="B44"/>
  <c r="B15" i="5"/>
  <c r="B31"/>
  <c r="B16"/>
  <c r="B22"/>
  <c r="C57" i="2"/>
  <c r="E33" i="5"/>
  <c r="F49" i="6"/>
  <c r="E33" i="7"/>
  <c r="H11"/>
  <c r="K61" i="6"/>
  <c r="L48" i="7"/>
  <c r="H40" i="2"/>
  <c r="I43" i="5"/>
  <c r="I62"/>
  <c r="J43" i="6"/>
  <c r="I62"/>
  <c r="I61"/>
  <c r="L62" i="5"/>
  <c r="H10"/>
  <c r="H9"/>
  <c r="H34" i="2"/>
  <c r="I56" i="6"/>
  <c r="I40"/>
  <c r="H56" i="2"/>
  <c r="L43" i="5"/>
  <c r="K43" i="6"/>
  <c r="J62"/>
  <c r="I56" i="7"/>
  <c r="H62" i="2"/>
  <c r="F62" i="6"/>
  <c r="C62" i="7"/>
  <c r="C48"/>
  <c r="C40"/>
  <c r="D48"/>
  <c r="D40"/>
  <c r="F33"/>
  <c r="F48" i="6"/>
  <c r="B39" i="2"/>
  <c r="B11" i="6"/>
  <c r="B11" i="7"/>
  <c r="B9"/>
  <c r="C34" i="5"/>
  <c r="C56"/>
  <c r="C62"/>
  <c r="C40"/>
  <c r="C48"/>
  <c r="D62"/>
  <c r="E40" i="6"/>
  <c r="E48"/>
  <c r="D56" i="5"/>
  <c r="D56" i="7"/>
  <c r="C33"/>
  <c r="E56"/>
  <c r="F40" i="6"/>
  <c r="D40" i="5"/>
  <c r="D39" i="6"/>
  <c r="B9" i="5"/>
  <c r="E56"/>
  <c r="C48" i="6"/>
  <c r="C40"/>
  <c r="C22" i="5"/>
  <c r="B66"/>
  <c r="B50" i="3"/>
  <c r="H66" i="1"/>
  <c r="H66" i="3"/>
  <c r="H66" i="2"/>
  <c r="H58" i="1"/>
  <c r="H45" i="3"/>
  <c r="D50" i="5"/>
  <c r="C57" i="6"/>
  <c r="H50" i="2"/>
  <c r="I34" i="6"/>
  <c r="I58"/>
  <c r="C57" i="7"/>
  <c r="K57" i="6"/>
  <c r="D50"/>
  <c r="C50" i="7"/>
  <c r="J50" i="5"/>
  <c r="E50"/>
  <c r="B62"/>
  <c r="L50" i="7"/>
  <c r="H58" i="2"/>
  <c r="F58" i="5"/>
  <c r="F50"/>
  <c r="L45"/>
  <c r="F50" i="7"/>
  <c r="E50" i="6"/>
  <c r="L50"/>
  <c r="C50" i="5"/>
  <c r="H57" i="4"/>
  <c r="H58"/>
  <c r="H50"/>
  <c r="E50" i="7"/>
  <c r="B50" i="4"/>
  <c r="J45" i="7"/>
  <c r="J45" i="6"/>
  <c r="E34"/>
  <c r="D50" i="7"/>
  <c r="B50" i="1"/>
  <c r="H50"/>
  <c r="H45"/>
  <c r="L57" i="5"/>
  <c r="K50"/>
  <c r="J34"/>
  <c r="J58"/>
  <c r="L45" i="6"/>
  <c r="J45" i="5"/>
  <c r="K45"/>
  <c r="I45" i="7"/>
  <c r="H58" i="3"/>
  <c r="I45" i="6"/>
  <c r="K45"/>
  <c r="H62" i="5"/>
  <c r="L45" i="7"/>
  <c r="H45" i="2"/>
  <c r="K50" i="6"/>
  <c r="I45" i="5"/>
  <c r="H53" i="6"/>
  <c r="F57"/>
  <c r="B50" i="2"/>
  <c r="E57" i="7"/>
  <c r="B49" i="6"/>
  <c r="B19" i="5"/>
  <c r="B53"/>
  <c r="K45" i="7"/>
  <c r="B56" i="5"/>
  <c r="H33"/>
  <c r="C58" i="6"/>
  <c r="D58" i="5"/>
  <c r="B57" i="6"/>
  <c r="H33"/>
  <c r="B33" i="7"/>
  <c r="J34" i="6"/>
  <c r="J58"/>
  <c r="K58"/>
  <c r="C58" i="5"/>
  <c r="K58"/>
  <c r="H33" i="7"/>
  <c r="C58"/>
  <c r="H19"/>
  <c r="H53"/>
  <c r="J50"/>
  <c r="B57" i="1"/>
  <c r="B34"/>
  <c r="B58"/>
  <c r="B19" i="6"/>
  <c r="B53"/>
  <c r="C50"/>
  <c r="B67"/>
  <c r="H43"/>
  <c r="H56"/>
  <c r="L58"/>
  <c r="H62"/>
  <c r="H48"/>
  <c r="I58" i="7"/>
  <c r="E58"/>
  <c r="E58" i="6"/>
  <c r="L58" i="7"/>
  <c r="H61" i="6"/>
  <c r="H53" i="5"/>
  <c r="L58"/>
  <c r="K58" i="7"/>
  <c r="D34"/>
  <c r="D58"/>
  <c r="B57" i="3"/>
  <c r="B34"/>
  <c r="B58"/>
  <c r="F58" i="6"/>
  <c r="F50"/>
  <c r="B33"/>
  <c r="H48" i="5"/>
  <c r="H40"/>
  <c r="B48"/>
  <c r="B40"/>
  <c r="H61" i="7"/>
  <c r="H22"/>
  <c r="H66"/>
  <c r="J57"/>
  <c r="J34"/>
  <c r="J58"/>
  <c r="H44"/>
  <c r="H49"/>
  <c r="H32"/>
  <c r="H57"/>
  <c r="H67"/>
  <c r="I34" i="5"/>
  <c r="I58"/>
  <c r="I57"/>
  <c r="H49" i="6"/>
  <c r="H32"/>
  <c r="H44"/>
  <c r="H67"/>
  <c r="H44" i="5"/>
  <c r="H67"/>
  <c r="H49"/>
  <c r="H32"/>
  <c r="B53" i="7"/>
  <c r="B32"/>
  <c r="B57"/>
  <c r="B49"/>
  <c r="B44"/>
  <c r="B67"/>
  <c r="B57" i="2"/>
  <c r="B34"/>
  <c r="B58"/>
  <c r="E57" i="5"/>
  <c r="E34"/>
  <c r="E58"/>
  <c r="F57" i="7"/>
  <c r="F34"/>
  <c r="F58"/>
  <c r="D57" i="6"/>
  <c r="D34"/>
  <c r="D58"/>
  <c r="B22"/>
  <c r="C22"/>
  <c r="B44"/>
  <c r="B67" i="5"/>
  <c r="B49"/>
  <c r="B44"/>
  <c r="B32"/>
  <c r="B33"/>
  <c r="H61"/>
  <c r="H39"/>
  <c r="H43"/>
  <c r="H56"/>
  <c r="H43" i="7"/>
  <c r="H62"/>
  <c r="H48"/>
  <c r="H56"/>
  <c r="H40"/>
  <c r="B40"/>
  <c r="B62"/>
  <c r="B48"/>
  <c r="B56"/>
  <c r="B62" i="6"/>
  <c r="B34"/>
  <c r="B56"/>
  <c r="B48"/>
  <c r="B40"/>
  <c r="B39"/>
  <c r="H66" i="5"/>
  <c r="B66" i="6"/>
  <c r="H66"/>
  <c r="H50" i="5"/>
  <c r="H45"/>
  <c r="H45" i="6"/>
  <c r="H45" i="7"/>
  <c r="H50" i="6"/>
  <c r="B50"/>
  <c r="B50" i="5"/>
  <c r="B58" i="6"/>
  <c r="B50" i="7"/>
  <c r="H34"/>
  <c r="H58"/>
  <c r="H57" i="6"/>
  <c r="H34"/>
  <c r="H58"/>
  <c r="H57" i="5"/>
  <c r="H34"/>
  <c r="H58"/>
  <c r="H50" i="7"/>
  <c r="B34"/>
  <c r="B58"/>
  <c r="B57" i="5"/>
  <c r="B34"/>
  <c r="B58"/>
</calcChain>
</file>

<file path=xl/sharedStrings.xml><?xml version="1.0" encoding="utf-8"?>
<sst xmlns="http://schemas.openxmlformats.org/spreadsheetml/2006/main" count="525" uniqueCount="129">
  <si>
    <t>CLP</t>
  </si>
  <si>
    <t>LyC</t>
  </si>
  <si>
    <t>CVE</t>
  </si>
  <si>
    <t>Otros Gastos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</si>
  <si>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</si>
  <si>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</si>
  <si>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</si>
  <si>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</si>
  <si>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</si>
  <si>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</si>
  <si>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</si>
  <si>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</si>
  <si>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</si>
  <si>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</si>
  <si>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</si>
  <si>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</si>
  <si>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</si>
  <si>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</si>
  <si>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</si>
  <si>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</si>
  <si>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</si>
  <si>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</si>
  <si>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</si>
  <si>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</si>
  <si>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</si>
  <si>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</si>
  <si>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</si>
  <si>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</si>
  <si>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</si>
  <si>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</si>
  <si>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</si>
  <si>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</si>
  <si>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</si>
  <si>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</si>
  <si>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</si>
  <si>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Notas:</t>
  </si>
  <si>
    <t>CLP= Subsidio para Construcción en Lote Propio</t>
  </si>
  <si>
    <t>LyC= Subsidio para Compra de Lote y Construcción de Vivienda</t>
  </si>
  <si>
    <t>CVE= Subsidio para Compra de Vivienda existente</t>
  </si>
  <si>
    <t>RAMTE= Subsidio para Reparación o Ampliación de Vivienda Propia</t>
  </si>
  <si>
    <t>Fuentes:</t>
  </si>
  <si>
    <t>Beneficiarios: familias</t>
  </si>
  <si>
    <t xml:space="preserve">Beneficiarios: familias </t>
  </si>
  <si>
    <t>Total</t>
  </si>
  <si>
    <t>RAMT</t>
  </si>
  <si>
    <t>Productos: bonos entregados</t>
  </si>
  <si>
    <t>Bonos Entregados</t>
  </si>
  <si>
    <t>Productos: bonos formalizados</t>
  </si>
  <si>
    <t>Bonos Formalizados</t>
  </si>
  <si>
    <t>Efectivos 1T 2015</t>
  </si>
  <si>
    <t>IPC (1T 2015)</t>
  </si>
  <si>
    <t>Gasto efectivo real 1T 2015</t>
  </si>
  <si>
    <t>Gasto efectivo real por beneficiario 1T 2015</t>
  </si>
  <si>
    <t>Efectivos 2T 2015</t>
  </si>
  <si>
    <t>IPC (2T 2015)</t>
  </si>
  <si>
    <t>Efectivos 3T 2015</t>
  </si>
  <si>
    <t>IPC (3T 2015)</t>
  </si>
  <si>
    <t>Gasto efectivo real 3T 2015</t>
  </si>
  <si>
    <t>Gasto efectivo real por beneficiario 3T 2015</t>
  </si>
  <si>
    <t>Efectivos 4T 2015</t>
  </si>
  <si>
    <t>IPC (4T 2015)</t>
  </si>
  <si>
    <t>Gasto efectivo real 4T 2015</t>
  </si>
  <si>
    <t>Gasto efectivo real por beneficiario 4T 2015</t>
  </si>
  <si>
    <t>Efectivos 2S 2015</t>
  </si>
  <si>
    <t>IPC (2S 2015)</t>
  </si>
  <si>
    <t>Gasto efectivo real 2S 2015</t>
  </si>
  <si>
    <t>Gasto efectivo real por beneficiario 2S 2015</t>
  </si>
  <si>
    <t>Efectivos 3TA 2015</t>
  </si>
  <si>
    <t>IPC (3TA 2015)</t>
  </si>
  <si>
    <t>Gasto efectivo real 3TA 2015</t>
  </si>
  <si>
    <t>Gasto efectivo real por beneficiario 3TA 2015</t>
  </si>
  <si>
    <t>Efectivos  2015</t>
  </si>
  <si>
    <t>IPC ( 2015)</t>
  </si>
  <si>
    <t>Gasto efectivo real  2015</t>
  </si>
  <si>
    <t>Gasto efectivo real por beneficiario  2015</t>
  </si>
  <si>
    <t>Indicadores propuestos aplicado a BANHVI. Primer trimestre 2016</t>
  </si>
  <si>
    <t>Programados 1T 2016</t>
  </si>
  <si>
    <t>Efectivos 1T 2016</t>
  </si>
  <si>
    <t>Programados año 2016</t>
  </si>
  <si>
    <t>En transferencias 1T 2016</t>
  </si>
  <si>
    <t>IPC (1T 2016)</t>
  </si>
  <si>
    <t>Gasto efectivo real 1T 2016</t>
  </si>
  <si>
    <t>Gasto efectivo real por beneficiario 1T 2016</t>
  </si>
  <si>
    <t>Informes Trimestrales Fosuvi 2015 y 2016</t>
  </si>
  <si>
    <t>Metas y Modificaciones BANHVI, Desaf 2016</t>
  </si>
  <si>
    <t>Indicadores propuestos aplicado a FOSUVI. Segundo trimestre 2016</t>
  </si>
  <si>
    <t>Programados 2T 2016</t>
  </si>
  <si>
    <t>Efectivos 2T 2016</t>
  </si>
  <si>
    <t>En transferencias 2T 2016</t>
  </si>
  <si>
    <t>IPC (2T 2016)</t>
  </si>
  <si>
    <t>Indicadores propuestos aplicado a FOSUVI. Tercer trimestre 2016</t>
  </si>
  <si>
    <t>Programados 3T 2016</t>
  </si>
  <si>
    <t>Efectivos 3T 2016</t>
  </si>
  <si>
    <t>En transferencias 3T 2016</t>
  </si>
  <si>
    <t>IPC (3T 2016)</t>
  </si>
  <si>
    <t>Gasto efectivo real 3T 2016</t>
  </si>
  <si>
    <t>Gasto efectivo real por beneficiario 3T 2016</t>
  </si>
  <si>
    <t>Indicadores propuestos aplicado a FOSUVI. Cuarto trimestre 2016</t>
  </si>
  <si>
    <t>Programados 4T 2016</t>
  </si>
  <si>
    <t>Efectivos 4T 2016</t>
  </si>
  <si>
    <t>En transferencias 4T 2016</t>
  </si>
  <si>
    <t>IPC (4T 2016)</t>
  </si>
  <si>
    <t>Gasto efectivo real 4T 2016</t>
  </si>
  <si>
    <t>Gasto efectivo real por beneficiario 4T 2016</t>
  </si>
  <si>
    <t>Indicadores propuestos aplicado a FOSUVI. Primer Semestre 2016</t>
  </si>
  <si>
    <t>Programados 2S 2016</t>
  </si>
  <si>
    <t>Efectivos 2S 2016</t>
  </si>
  <si>
    <t>En transferencias 2S 2016</t>
  </si>
  <si>
    <t>IPC (2S 2016)</t>
  </si>
  <si>
    <t>Gasto efectivo real 2S 2016</t>
  </si>
  <si>
    <t>Gasto efectivo real por beneficiario 2S 2016</t>
  </si>
  <si>
    <t>Indicadores propuestos aplicado a FOSUVI. Tercer Trimestre Acumulado 2016</t>
  </si>
  <si>
    <t>Programados 3TA 2016</t>
  </si>
  <si>
    <t>Efectivos 3TA 2016</t>
  </si>
  <si>
    <t>En transferencias 3TA 2016</t>
  </si>
  <si>
    <t>IPC (3TA 2016)</t>
  </si>
  <si>
    <t>Gasto efectivo real 3TA 2016</t>
  </si>
  <si>
    <t>Gasto efectivo real por beneficiario 3TA 2016</t>
  </si>
  <si>
    <t>Programados  2016</t>
  </si>
  <si>
    <t>Efectivos  2016</t>
  </si>
  <si>
    <t>En transferencias  2016</t>
  </si>
  <si>
    <t>IPC ( 2016)</t>
  </si>
  <si>
    <t>Gasto efectivo real  2016</t>
  </si>
  <si>
    <t>Gasto efectivo real por beneficiario  2016</t>
  </si>
  <si>
    <t>Fecha de actualización: 28/03/2016</t>
  </si>
  <si>
    <t>Fecha de actualización: 24/08/2016</t>
  </si>
  <si>
    <t>Fecha de actualización: 19/12/2016</t>
  </si>
  <si>
    <t>Fecha de actualización: 24/03/2017</t>
  </si>
  <si>
    <t>Indicadores aplicados a FOSUVI. Anual 2016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</si>
</sst>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[$€]* #,##0.00_);_([$€]* \(#,##0.00\);_([$€]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22222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41">
    <xf numFmtId="0" fontId="0" fillId="0" borderId="0" xfId="0"/>
    <xf numFmtId="39" fontId="0" fillId="0" borderId="0" xfId="1" applyNumberFormat="1" applyFont="1" applyFill="1"/>
    <xf numFmtId="0" fontId="0" fillId="0" borderId="3" xfId="0" applyFill="1" applyBorder="1"/>
    <xf numFmtId="0" fontId="0" fillId="0" borderId="3" xfId="0" applyFill="1" applyBorder="1" applyAlignment="1">
      <alignment horizontal="left" indent="1"/>
    </xf>
    <xf numFmtId="0" fontId="2" fillId="0" borderId="3" xfId="0" applyFont="1" applyFill="1" applyBorder="1"/>
    <xf numFmtId="39" fontId="0" fillId="0" borderId="0" xfId="1" applyNumberFormat="1" applyFont="1" applyFill="1" applyBorder="1"/>
    <xf numFmtId="0" fontId="0" fillId="0" borderId="3" xfId="0" applyFill="1" applyBorder="1" applyAlignment="1">
      <alignment horizontal="left"/>
    </xf>
    <xf numFmtId="2" fontId="0" fillId="0" borderId="0" xfId="1" applyNumberFormat="1" applyFont="1" applyFill="1"/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0" xfId="0" applyFill="1" applyBorder="1"/>
    <xf numFmtId="2" fontId="0" fillId="0" borderId="0" xfId="1" applyNumberFormat="1" applyFont="1" applyFill="1" applyBorder="1"/>
    <xf numFmtId="4" fontId="0" fillId="0" borderId="0" xfId="1" applyNumberFormat="1" applyFont="1" applyFill="1" applyBorder="1"/>
    <xf numFmtId="4" fontId="0" fillId="0" borderId="0" xfId="1" applyNumberFormat="1" applyFont="1" applyFill="1"/>
    <xf numFmtId="39" fontId="1" fillId="0" borderId="0" xfId="1" applyNumberFormat="1" applyFont="1" applyFill="1" applyBorder="1"/>
    <xf numFmtId="0" fontId="0" fillId="0" borderId="4" xfId="0" applyFill="1" applyBorder="1"/>
    <xf numFmtId="39" fontId="0" fillId="0" borderId="5" xfId="1" applyNumberFormat="1" applyFont="1" applyFill="1" applyBorder="1"/>
    <xf numFmtId="37" fontId="0" fillId="0" borderId="0" xfId="1" applyNumberFormat="1" applyFont="1" applyFill="1" applyBorder="1"/>
    <xf numFmtId="37" fontId="0" fillId="0" borderId="0" xfId="1" applyNumberFormat="1" applyFont="1" applyFill="1"/>
    <xf numFmtId="37" fontId="0" fillId="0" borderId="0" xfId="1" applyNumberFormat="1" applyFont="1" applyFill="1" applyBorder="1" applyAlignment="1">
      <alignment horizontal="center"/>
    </xf>
    <xf numFmtId="37" fontId="0" fillId="0" borderId="0" xfId="1" applyNumberFormat="1" applyFont="1" applyFill="1" applyAlignment="1">
      <alignment horizontal="center"/>
    </xf>
    <xf numFmtId="164" fontId="0" fillId="0" borderId="0" xfId="1" applyFont="1" applyFill="1" applyBorder="1" applyAlignment="1">
      <alignment horizontal="center"/>
    </xf>
    <xf numFmtId="164" fontId="0" fillId="0" borderId="0" xfId="1" applyFont="1" applyFill="1" applyBorder="1"/>
    <xf numFmtId="0" fontId="4" fillId="0" borderId="0" xfId="0" applyFont="1" applyFill="1"/>
    <xf numFmtId="2" fontId="0" fillId="0" borderId="0" xfId="0" applyNumberFormat="1" applyFill="1"/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39" fontId="0" fillId="0" borderId="0" xfId="0" applyNumberFormat="1" applyFill="1"/>
    <xf numFmtId="37" fontId="5" fillId="0" borderId="0" xfId="1" applyNumberFormat="1" applyFont="1" applyFill="1" applyBorder="1"/>
    <xf numFmtId="37" fontId="5" fillId="0" borderId="0" xfId="1" applyNumberFormat="1" applyFont="1" applyFill="1"/>
    <xf numFmtId="4" fontId="0" fillId="0" borderId="0" xfId="0" applyNumberFormat="1" applyFill="1"/>
    <xf numFmtId="0" fontId="6" fillId="0" borderId="0" xfId="0" applyFont="1"/>
    <xf numFmtId="3" fontId="0" fillId="0" borderId="0" xfId="0" applyNumberFormat="1" applyFill="1"/>
    <xf numFmtId="0" fontId="0" fillId="0" borderId="0" xfId="0"/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6" xfId="0" applyFont="1" applyFill="1" applyBorder="1" applyAlignment="1">
      <alignment horizontal="center"/>
    </xf>
  </cellXfs>
  <cellStyles count="6">
    <cellStyle name="Euro" xfId="5"/>
    <cellStyle name="Millares" xfId="1" builtinId="3"/>
    <cellStyle name="Millares 2" xfId="3"/>
    <cellStyle name="Normal" xfId="0" builtinId="0"/>
    <cellStyle name="Normal 2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 b="1"/>
              <a:t>BANHVI: Indicadores de cobertura </a:t>
            </a:r>
            <a:r>
              <a:rPr lang="es-CR" sz="1400" b="1" baseline="0"/>
              <a:t> potencial 2016</a:t>
            </a:r>
            <a:endParaRPr lang="es-CR" sz="140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Anual!$B$39:$F$39</c:f>
              <c:numCache>
                <c:formatCode>#,##0.00\ _€;\-#,##0.00\ _€</c:formatCode>
                <c:ptCount val="5"/>
                <c:pt idx="0">
                  <c:v>6.5342519782088893</c:v>
                </c:pt>
                <c:pt idx="1">
                  <c:v>6.2004094131181375</c:v>
                </c:pt>
                <c:pt idx="2">
                  <c:v>1.2815307313607065</c:v>
                </c:pt>
                <c:pt idx="3">
                  <c:v>0.8247475003806527</c:v>
                </c:pt>
                <c:pt idx="4">
                  <c:v>1.7775255391600453</c:v>
                </c:pt>
              </c:numCache>
            </c:numRef>
          </c:val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Anual!$B$40:$F$40</c:f>
              <c:numCache>
                <c:formatCode>#,##0.00\ _€;\-#,##0.00\ _€</c:formatCode>
                <c:ptCount val="5"/>
                <c:pt idx="0">
                  <c:v>6.7148174624694956</c:v>
                </c:pt>
                <c:pt idx="1">
                  <c:v>6.6055930568948886</c:v>
                </c:pt>
                <c:pt idx="2">
                  <c:v>1.1538006056607284</c:v>
                </c:pt>
                <c:pt idx="3">
                  <c:v>0.61834915156744319</c:v>
                </c:pt>
                <c:pt idx="4">
                  <c:v>2.2519863791146424</c:v>
                </c:pt>
              </c:numCache>
            </c:numRef>
          </c:val>
        </c:ser>
        <c:dLbls/>
        <c:gapWidth val="75"/>
        <c:axId val="53482624"/>
        <c:axId val="53484160"/>
      </c:barChart>
      <c:catAx>
        <c:axId val="53482624"/>
        <c:scaling>
          <c:orientation val="minMax"/>
        </c:scaling>
        <c:axPos val="b"/>
        <c:numFmt formatCode="General" sourceLinked="0"/>
        <c:majorTickMark val="none"/>
        <c:tickLblPos val="nextTo"/>
        <c:crossAx val="53484160"/>
        <c:crosses val="autoZero"/>
        <c:auto val="1"/>
        <c:lblAlgn val="ctr"/>
        <c:lblOffset val="100"/>
      </c:catAx>
      <c:valAx>
        <c:axId val="53484160"/>
        <c:scaling>
          <c:orientation val="minMax"/>
        </c:scaling>
        <c:axPos val="l"/>
        <c:majorGridlines/>
        <c:numFmt formatCode="#,##0.0_);\(#,##0.0\)" sourceLinked="0"/>
        <c:majorTickMark val="none"/>
        <c:tickLblPos val="nextTo"/>
        <c:spPr>
          <a:ln w="9525">
            <a:noFill/>
          </a:ln>
        </c:spPr>
        <c:crossAx val="53482624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n-US" sz="1400"/>
              <a:t>BANHVI: Índice de eficiencia 2016 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Anual!$H$63:$L$63</c:f>
              <c:numCache>
                <c:formatCode>#,##0.00\ _€;\-#,##0.00\ _€</c:formatCode>
                <c:ptCount val="5"/>
                <c:pt idx="0">
                  <c:v>82.76652259792192</c:v>
                </c:pt>
                <c:pt idx="1">
                  <c:v>89.855448416341801</c:v>
                </c:pt>
                <c:pt idx="2">
                  <c:v>82.402705844582485</c:v>
                </c:pt>
                <c:pt idx="3">
                  <c:v>63.026744634228031</c:v>
                </c:pt>
                <c:pt idx="4">
                  <c:v>110.53008687801824</c:v>
                </c:pt>
              </c:numCache>
            </c:numRef>
          </c:val>
        </c:ser>
        <c:dLbls>
          <c:showVal val="1"/>
        </c:dLbls>
        <c:overlap val="-25"/>
        <c:axId val="58437632"/>
        <c:axId val="58439168"/>
      </c:barChart>
      <c:catAx>
        <c:axId val="58437632"/>
        <c:scaling>
          <c:orientation val="minMax"/>
        </c:scaling>
        <c:axPos val="b"/>
        <c:numFmt formatCode="General" sourceLinked="0"/>
        <c:majorTickMark val="none"/>
        <c:tickLblPos val="nextTo"/>
        <c:crossAx val="58439168"/>
        <c:crosses val="autoZero"/>
        <c:auto val="1"/>
        <c:lblAlgn val="ctr"/>
        <c:lblOffset val="100"/>
      </c:catAx>
      <c:valAx>
        <c:axId val="58439168"/>
        <c:scaling>
          <c:orientation val="minMax"/>
        </c:scaling>
        <c:delete val="1"/>
        <c:axPos val="l"/>
        <c:numFmt formatCode="#,##0.00\ _€;\-#,##0.00\ _€" sourceLinked="1"/>
        <c:tickLblPos val="none"/>
        <c:crossAx val="58437632"/>
        <c:crosses val="autoZero"/>
        <c:crossBetween val="between"/>
      </c:valAx>
    </c:plotArea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giro de recursos 2016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giro efectivo (IGE)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Anual!$H$5</c:f>
              <c:strCache>
                <c:ptCount val="1"/>
                <c:pt idx="0">
                  <c:v>Bonos Formalizados</c:v>
                </c:pt>
              </c:strCache>
            </c:strRef>
          </c:cat>
          <c:val>
            <c:numRef>
              <c:f>Anual!$H$66</c:f>
              <c:numCache>
                <c:formatCode>#,##0.00\ _€;\-#,##0.00\ _€</c:formatCode>
                <c:ptCount val="1"/>
                <c:pt idx="0">
                  <c:v>99.126449132330308</c:v>
                </c:pt>
              </c:numCache>
            </c:numRef>
          </c:val>
        </c:ser>
        <c:ser>
          <c:idx val="1"/>
          <c:order val="1"/>
          <c:tx>
            <c:strRef>
              <c:f>Anual!$A$67</c:f>
              <c:strCache>
                <c:ptCount val="1"/>
                <c:pt idx="0">
                  <c:v>Índice de uso de recursos (IUR) 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Anual!$H$5</c:f>
              <c:strCache>
                <c:ptCount val="1"/>
                <c:pt idx="0">
                  <c:v>Bonos Formalizados</c:v>
                </c:pt>
              </c:strCache>
            </c:strRef>
          </c:cat>
          <c:val>
            <c:numRef>
              <c:f>Anual!$H$67</c:f>
              <c:numCache>
                <c:formatCode>#,##0.00\ _€;\-#,##0.00\ _€</c:formatCode>
                <c:ptCount val="1"/>
                <c:pt idx="0">
                  <c:v>91.348160035052089</c:v>
                </c:pt>
              </c:numCache>
            </c:numRef>
          </c:val>
        </c:ser>
        <c:dLbls>
          <c:showVal val="1"/>
        </c:dLbls>
        <c:overlap val="-25"/>
        <c:axId val="58874112"/>
        <c:axId val="58880000"/>
      </c:barChart>
      <c:catAx>
        <c:axId val="58874112"/>
        <c:scaling>
          <c:orientation val="minMax"/>
        </c:scaling>
        <c:axPos val="b"/>
        <c:numFmt formatCode="General" sourceLinked="0"/>
        <c:majorTickMark val="none"/>
        <c:tickLblPos val="nextTo"/>
        <c:crossAx val="58880000"/>
        <c:crosses val="autoZero"/>
        <c:auto val="1"/>
        <c:lblAlgn val="ctr"/>
        <c:lblOffset val="100"/>
      </c:catAx>
      <c:valAx>
        <c:axId val="58880000"/>
        <c:scaling>
          <c:orientation val="minMax"/>
        </c:scaling>
        <c:delete val="1"/>
        <c:axPos val="l"/>
        <c:numFmt formatCode="#,##0.00\ _€;\-#,##0.00\ _€" sourceLinked="1"/>
        <c:tickLblPos val="none"/>
        <c:crossAx val="58874112"/>
        <c:crosses val="autoZero"/>
        <c:crossBetween val="between"/>
      </c:valAx>
    </c:plotArea>
    <c:legend>
      <c:legendPos val="t"/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BANHVI:</a:t>
            </a:r>
          </a:p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 transferencia efectiva del gasto (ITG)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Anual!$A$53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Anual!$B$5</c:f>
              <c:strCache>
                <c:ptCount val="1"/>
                <c:pt idx="0">
                  <c:v>Bonos Entregados</c:v>
                </c:pt>
              </c:strCache>
            </c:strRef>
          </c:cat>
          <c:val>
            <c:numRef>
              <c:f>Anual!$B$53</c:f>
              <c:numCache>
                <c:formatCode>#,##0.00\ _€;\-#,##0.00\ _€</c:formatCode>
                <c:ptCount val="1"/>
                <c:pt idx="0">
                  <c:v>95.907285847161418</c:v>
                </c:pt>
              </c:numCache>
            </c:numRef>
          </c:val>
        </c:ser>
        <c:dLbls/>
        <c:gapWidth val="100"/>
        <c:overlap val="-24"/>
        <c:axId val="59016704"/>
        <c:axId val="59018240"/>
      </c:barChart>
      <c:catAx>
        <c:axId val="590167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018240"/>
        <c:crosses val="autoZero"/>
        <c:auto val="1"/>
        <c:lblAlgn val="ctr"/>
        <c:lblOffset val="100"/>
      </c:catAx>
      <c:valAx>
        <c:axId val="590182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_€;\-#,##0.00\ _€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01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BANHVI: Indicadores de gasto medio 2016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Anual!$A$61</c:f>
              <c:strCache>
                <c:ptCount val="1"/>
                <c:pt idx="0">
                  <c:v>Gasto programado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(Anual!$B$5,Anual!$C$5:$F$5)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Anual!$B$61:$F$61</c:f>
              <c:numCache>
                <c:formatCode>#,##0.00\ _€;\-#,##0.00\ _€</c:formatCode>
                <c:ptCount val="5"/>
                <c:pt idx="0">
                  <c:v>9529118.295953976</c:v>
                </c:pt>
                <c:pt idx="1">
                  <c:v>7570591.0489020618</c:v>
                </c:pt>
                <c:pt idx="2">
                  <c:v>14215374.298973382</c:v>
                </c:pt>
                <c:pt idx="3">
                  <c:v>13595017.298259383</c:v>
                </c:pt>
                <c:pt idx="4">
                  <c:v>6429483.8378856517</c:v>
                </c:pt>
              </c:numCache>
            </c:numRef>
          </c:val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Gasto efectivo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(Anual!$B$5,Anual!$C$5:$F$5)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Anual!$B$62:$F$62</c:f>
              <c:numCache>
                <c:formatCode>#,##0.00\ _€;\-#,##0.00\ _€</c:formatCode>
                <c:ptCount val="5"/>
                <c:pt idx="0">
                  <c:v>8175385.4032211443</c:v>
                </c:pt>
                <c:pt idx="1">
                  <c:v>6761409.973210399</c:v>
                </c:pt>
                <c:pt idx="2">
                  <c:v>11209502.826282993</c:v>
                </c:pt>
                <c:pt idx="3">
                  <c:v>15649217.057906974</c:v>
                </c:pt>
                <c:pt idx="4">
                  <c:v>5951673.9259778224</c:v>
                </c:pt>
              </c:numCache>
            </c:numRef>
          </c:val>
        </c:ser>
        <c:dLbls/>
        <c:gapWidth val="100"/>
        <c:overlap val="-24"/>
        <c:axId val="58929152"/>
        <c:axId val="58930688"/>
      </c:barChart>
      <c:catAx>
        <c:axId val="589291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30688"/>
        <c:crosses val="autoZero"/>
        <c:auto val="1"/>
        <c:lblAlgn val="ctr"/>
        <c:lblOffset val="100"/>
      </c:catAx>
      <c:valAx>
        <c:axId val="589306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_€;\-#,##0.00\ _€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2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BANHVI: Índice de eficiencia (IE) 2016 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cat>
            <c:strRef>
              <c:f>(Anual!$B$5,Anual!$C$5:$F$5)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Anual!$B$63:$F$63</c:f>
              <c:numCache>
                <c:formatCode>#,##0.00\ _€;\-#,##0.00\ _€</c:formatCode>
                <c:ptCount val="5"/>
                <c:pt idx="0">
                  <c:v>81.90207276189301</c:v>
                </c:pt>
                <c:pt idx="1">
                  <c:v>90.062910779894509</c:v>
                </c:pt>
                <c:pt idx="2">
                  <c:v>63.489273357156215</c:v>
                </c:pt>
                <c:pt idx="3">
                  <c:v>92.823108139756584</c:v>
                </c:pt>
                <c:pt idx="4">
                  <c:v>112.9192756471891</c:v>
                </c:pt>
              </c:numCache>
            </c:numRef>
          </c:val>
        </c:ser>
        <c:dLbls/>
        <c:gapWidth val="100"/>
        <c:overlap val="-24"/>
        <c:axId val="59057664"/>
        <c:axId val="59059200"/>
      </c:barChart>
      <c:catAx>
        <c:axId val="590576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059200"/>
        <c:crosses val="autoZero"/>
        <c:auto val="1"/>
        <c:lblAlgn val="ctr"/>
        <c:lblOffset val="100"/>
      </c:catAx>
      <c:valAx>
        <c:axId val="590592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_€;\-#,##0.00\ _€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05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/>
              <a:t>BANHVI:</a:t>
            </a:r>
            <a:r>
              <a:rPr lang="es-CR" baseline="0"/>
              <a:t> </a:t>
            </a:r>
            <a:r>
              <a:rPr lang="es-CR"/>
              <a:t>Indicadores de resultado 2016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Anual!$B$43:$F$43</c:f>
              <c:numCache>
                <c:formatCode>#,##0.00\ _€;\-#,##0.00\ _€</c:formatCode>
                <c:ptCount val="5"/>
                <c:pt idx="0">
                  <c:v>102.7633688578704</c:v>
                </c:pt>
                <c:pt idx="1">
                  <c:v>106.53478854024556</c:v>
                </c:pt>
                <c:pt idx="2">
                  <c:v>90.033003300330023</c:v>
                </c:pt>
                <c:pt idx="3">
                  <c:v>74.974358974358978</c:v>
                </c:pt>
                <c:pt idx="4">
                  <c:v>126.69220945083015</c:v>
                </c:pt>
              </c:numCache>
            </c:numRef>
          </c:val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Anual!$B$44:$F$44</c:f>
              <c:numCache>
                <c:formatCode>#,##0.00\ _€;\-#,##0.00\ _€</c:formatCode>
                <c:ptCount val="5"/>
                <c:pt idx="0">
                  <c:v>88.164520541546835</c:v>
                </c:pt>
                <c:pt idx="1">
                  <c:v>95.147839458894524</c:v>
                </c:pt>
                <c:pt idx="2">
                  <c:v>70.995331092103612</c:v>
                </c:pt>
                <c:pt idx="3">
                  <c:v>86.302944058585325</c:v>
                </c:pt>
                <c:pt idx="4">
                  <c:v>117.27702232796828</c:v>
                </c:pt>
              </c:numCache>
            </c:numRef>
          </c:val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Anual!$B$45:$F$45</c:f>
              <c:numCache>
                <c:formatCode>#,##0.00\ _€;\-#,##0.00\ _€</c:formatCode>
                <c:ptCount val="5"/>
                <c:pt idx="0">
                  <c:v>95.46394469970862</c:v>
                </c:pt>
                <c:pt idx="1">
                  <c:v>100.84131399957005</c:v>
                </c:pt>
                <c:pt idx="2">
                  <c:v>80.514167196216818</c:v>
                </c:pt>
                <c:pt idx="3">
                  <c:v>80.638651516472152</c:v>
                </c:pt>
                <c:pt idx="4">
                  <c:v>121.98461588939921</c:v>
                </c:pt>
              </c:numCache>
            </c:numRef>
          </c:val>
        </c:ser>
        <c:dLbls/>
        <c:axId val="57087104"/>
        <c:axId val="57088640"/>
      </c:barChart>
      <c:catAx>
        <c:axId val="57087104"/>
        <c:scaling>
          <c:orientation val="minMax"/>
        </c:scaling>
        <c:axPos val="b"/>
        <c:numFmt formatCode="General" sourceLinked="0"/>
        <c:majorTickMark val="none"/>
        <c:tickLblPos val="nextTo"/>
        <c:crossAx val="57088640"/>
        <c:crosses val="autoZero"/>
        <c:auto val="1"/>
        <c:lblAlgn val="ctr"/>
        <c:lblOffset val="100"/>
      </c:catAx>
      <c:valAx>
        <c:axId val="57088640"/>
        <c:scaling>
          <c:orientation val="minMax"/>
        </c:scaling>
        <c:axPos val="l"/>
        <c:majorGridlines/>
        <c:numFmt formatCode="#,##0_);\(#,##0\)" sourceLinked="0"/>
        <c:majorTickMark val="none"/>
        <c:tickLblPos val="nextTo"/>
        <c:crossAx val="5708710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 b="1"/>
              <a:t>BANHVI: Indicadores de avance 2016</a:t>
            </a:r>
            <a:endParaRPr lang="es-CR" sz="140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Anual!$A$48</c:f>
              <c:strCache>
                <c:ptCount val="1"/>
                <c:pt idx="0">
                  <c:v>Índice avance beneficiarios (IAB)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Anual!$B$48:$F$48</c:f>
              <c:numCache>
                <c:formatCode>#,##0.00\ _€;\-#,##0.00\ _€</c:formatCode>
                <c:ptCount val="5"/>
                <c:pt idx="0">
                  <c:v>102.7633688578704</c:v>
                </c:pt>
                <c:pt idx="1">
                  <c:v>106.53478854024556</c:v>
                </c:pt>
                <c:pt idx="2">
                  <c:v>90.033003300330023</c:v>
                </c:pt>
                <c:pt idx="3">
                  <c:v>74.974358974358978</c:v>
                </c:pt>
                <c:pt idx="4">
                  <c:v>126.69220945083015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avance gasto (IAG)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Anual!$B$49:$F$49</c:f>
              <c:numCache>
                <c:formatCode>#,##0.00\ _€;\-#,##0.00\ _€</c:formatCode>
                <c:ptCount val="5"/>
                <c:pt idx="0">
                  <c:v>88.164520541546835</c:v>
                </c:pt>
                <c:pt idx="1">
                  <c:v>95.147839458894524</c:v>
                </c:pt>
                <c:pt idx="2">
                  <c:v>70.995331092103626</c:v>
                </c:pt>
                <c:pt idx="3">
                  <c:v>86.302944058585325</c:v>
                </c:pt>
                <c:pt idx="4">
                  <c:v>117.27702232796828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avance total (IAT)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Anual!$B$50:$F$50</c:f>
              <c:numCache>
                <c:formatCode>#,##0.00\ _€;\-#,##0.00\ _€</c:formatCode>
                <c:ptCount val="5"/>
                <c:pt idx="0">
                  <c:v>95.46394469970862</c:v>
                </c:pt>
                <c:pt idx="1">
                  <c:v>100.84131399957005</c:v>
                </c:pt>
                <c:pt idx="2">
                  <c:v>80.514167196216818</c:v>
                </c:pt>
                <c:pt idx="3">
                  <c:v>80.638651516472152</c:v>
                </c:pt>
                <c:pt idx="4">
                  <c:v>121.98461588939921</c:v>
                </c:pt>
              </c:numCache>
            </c:numRef>
          </c:val>
        </c:ser>
        <c:dLbls/>
        <c:axId val="57132160"/>
        <c:axId val="57133696"/>
      </c:barChart>
      <c:catAx>
        <c:axId val="57132160"/>
        <c:scaling>
          <c:orientation val="minMax"/>
        </c:scaling>
        <c:axPos val="b"/>
        <c:numFmt formatCode="General" sourceLinked="0"/>
        <c:majorTickMark val="none"/>
        <c:tickLblPos val="nextTo"/>
        <c:crossAx val="57133696"/>
        <c:crosses val="autoZero"/>
        <c:auto val="1"/>
        <c:lblAlgn val="ctr"/>
        <c:lblOffset val="100"/>
      </c:catAx>
      <c:valAx>
        <c:axId val="57133696"/>
        <c:scaling>
          <c:orientation val="minMax"/>
        </c:scaling>
        <c:axPos val="l"/>
        <c:majorGridlines/>
        <c:numFmt formatCode="#,##0_);\(#,##0\)" sourceLinked="0"/>
        <c:majorTickMark val="none"/>
        <c:tickLblPos val="nextTo"/>
        <c:crossAx val="5713216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 b="1"/>
              <a:t>BANHVI: Indicadores de expansión 2016</a:t>
            </a:r>
            <a:endParaRPr lang="es-CR" sz="1400"/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Anual!$B$56:$F$56</c:f>
              <c:numCache>
                <c:formatCode>0.00</c:formatCode>
                <c:ptCount val="5"/>
                <c:pt idx="0">
                  <c:v>3.6036892649995211</c:v>
                </c:pt>
                <c:pt idx="1">
                  <c:v>-3.1862137366724497</c:v>
                </c:pt>
                <c:pt idx="2">
                  <c:v>26.413345690454126</c:v>
                </c:pt>
                <c:pt idx="3">
                  <c:v>65.011286681715589</c:v>
                </c:pt>
                <c:pt idx="4">
                  <c:v>6.7814854682454184</c:v>
                </c:pt>
              </c:numCache>
            </c:numRef>
          </c:val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Anual!$B$57:$F$57</c:f>
              <c:numCache>
                <c:formatCode>#,##0.00</c:formatCode>
                <c:ptCount val="5"/>
                <c:pt idx="0">
                  <c:v>11.758518774831783</c:v>
                </c:pt>
                <c:pt idx="1">
                  <c:v>-0.30117484401396277</c:v>
                </c:pt>
                <c:pt idx="2">
                  <c:v>26.751226092027338</c:v>
                </c:pt>
                <c:pt idx="3">
                  <c:v>110.04271465523705</c:v>
                </c:pt>
                <c:pt idx="4">
                  <c:v>7.7936636921470681</c:v>
                </c:pt>
              </c:numCache>
            </c:numRef>
          </c:val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Anual!$B$58:$F$58</c:f>
              <c:numCache>
                <c:formatCode>#,##0.00\ _€;\-#,##0.00\ _€</c:formatCode>
                <c:ptCount val="5"/>
                <c:pt idx="0">
                  <c:v>7.8711767579759506</c:v>
                </c:pt>
                <c:pt idx="1">
                  <c:v>2.9799876691232408</c:v>
                </c:pt>
                <c:pt idx="2">
                  <c:v>0.26728222382512712</c:v>
                </c:pt>
                <c:pt idx="3">
                  <c:v>27.289907786963099</c:v>
                </c:pt>
                <c:pt idx="4">
                  <c:v>0.94789674395627799</c:v>
                </c:pt>
              </c:numCache>
            </c:numRef>
          </c:val>
        </c:ser>
        <c:dLbls/>
        <c:gapWidth val="75"/>
        <c:overlap val="-25"/>
        <c:axId val="57177216"/>
        <c:axId val="57178752"/>
      </c:barChart>
      <c:catAx>
        <c:axId val="57177216"/>
        <c:scaling>
          <c:orientation val="minMax"/>
        </c:scaling>
        <c:axPos val="b"/>
        <c:numFmt formatCode="General" sourceLinked="0"/>
        <c:majorTickMark val="none"/>
        <c:tickLblPos val="nextTo"/>
        <c:crossAx val="57178752"/>
        <c:crosses val="autoZero"/>
        <c:auto val="1"/>
        <c:lblAlgn val="ctr"/>
        <c:lblOffset val="100"/>
      </c:catAx>
      <c:valAx>
        <c:axId val="57178752"/>
        <c:scaling>
          <c:orientation val="minMax"/>
        </c:scaling>
        <c:axPos val="l"/>
        <c:majorGridlines/>
        <c:numFmt formatCode="0" sourceLinked="0"/>
        <c:majorTickMark val="none"/>
        <c:tickLblPos val="nextTo"/>
        <c:spPr>
          <a:ln w="9525">
            <a:noFill/>
          </a:ln>
        </c:spPr>
        <c:crossAx val="57177216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BANHVI:</a:t>
            </a:r>
            <a:r>
              <a:rPr lang="es-CR" sz="1400" baseline="0"/>
              <a:t> I</a:t>
            </a:r>
            <a:r>
              <a:rPr lang="es-CR" sz="1400"/>
              <a:t>ndicadores de giro de recursos 2016</a:t>
            </a:r>
          </a:p>
        </c:rich>
      </c:tx>
      <c:layout/>
    </c:title>
    <c:plotArea>
      <c:layout/>
      <c:barChart>
        <c:barDir val="col"/>
        <c:grouping val="clustered"/>
        <c:ser>
          <c:idx val="1"/>
          <c:order val="0"/>
          <c:tx>
            <c:strRef>
              <c:f>Anual!$A$66</c:f>
              <c:strCache>
                <c:ptCount val="1"/>
                <c:pt idx="0">
                  <c:v>Índice de giro efectivo (IGE)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Anual!$B$66</c:f>
              <c:numCache>
                <c:formatCode>#,##0.00\ _€;\-#,##0.00\ _€</c:formatCode>
                <c:ptCount val="1"/>
                <c:pt idx="0">
                  <c:v>103.50173411448847</c:v>
                </c:pt>
              </c:numCache>
            </c:numRef>
          </c:val>
        </c:ser>
        <c:ser>
          <c:idx val="2"/>
          <c:order val="1"/>
          <c:tx>
            <c:strRef>
              <c:f>Anual!$A$67</c:f>
              <c:strCache>
                <c:ptCount val="1"/>
                <c:pt idx="0">
                  <c:v>Índice de uso de recursos (IUR) </c:v>
                </c:pt>
              </c:strCache>
            </c:strRef>
          </c:tx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Anual!$B$67</c:f>
              <c:numCache>
                <c:formatCode>#,##0.00\ _€;\-#,##0.00\ _€</c:formatCode>
                <c:ptCount val="1"/>
                <c:pt idx="0">
                  <c:v>85.181684438275823</c:v>
                </c:pt>
              </c:numCache>
            </c:numRef>
          </c:val>
        </c:ser>
        <c:dLbls/>
        <c:gapWidth val="75"/>
        <c:overlap val="-25"/>
        <c:axId val="57290752"/>
        <c:axId val="572922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Anual!$A$63</c15:sqref>
                        </c15:formulaRef>
                      </c:ext>
                    </c:extLst>
                    <c:strCache>
                      <c:ptCount val="1"/>
                      <c:pt idx="0">
                        <c:v>Índice de eficiencia (IE) </c:v>
                      </c:pt>
                    </c:strCache>
                  </c:strRef>
                </c:tx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Anual!$B$5:$F$5</c15:sqref>
                        </c15:formulaRef>
                      </c:ext>
                    </c:extLst>
                    <c:strCache>
                      <c:ptCount val="5"/>
                      <c:pt idx="0">
                        <c:v>Bonos Entregados</c:v>
                      </c:pt>
                      <c:pt idx="1">
                        <c:v>CLP</c:v>
                      </c:pt>
                      <c:pt idx="2">
                        <c:v>LyC</c:v>
                      </c:pt>
                      <c:pt idx="3">
                        <c:v>CVE</c:v>
                      </c:pt>
                      <c:pt idx="4">
                        <c:v>RAMT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Anual!$B$63:$F$63</c15:sqref>
                        </c15:formulaRef>
                      </c:ext>
                    </c:extLst>
                    <c:numCache>
                      <c:formatCode>#,##0.00_);\(#,##0.00\)</c:formatCode>
                      <c:ptCount val="5"/>
                      <c:pt idx="0">
                        <c:v>155.2909855228838</c:v>
                      </c:pt>
                      <c:pt idx="1">
                        <c:v>172.51937704082385</c:v>
                      </c:pt>
                      <c:pt idx="2">
                        <c:v>117.79114487982017</c:v>
                      </c:pt>
                      <c:pt idx="3">
                        <c:v>189.26250009576498</c:v>
                      </c:pt>
                      <c:pt idx="4">
                        <c:v>218.15324817018421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57290752"/>
        <c:scaling>
          <c:orientation val="minMax"/>
        </c:scaling>
        <c:axPos val="b"/>
        <c:numFmt formatCode="General" sourceLinked="0"/>
        <c:majorTickMark val="none"/>
        <c:tickLblPos val="nextTo"/>
        <c:crossAx val="57292288"/>
        <c:crosses val="autoZero"/>
        <c:auto val="1"/>
        <c:lblAlgn val="ctr"/>
        <c:lblOffset val="100"/>
      </c:catAx>
      <c:valAx>
        <c:axId val="57292288"/>
        <c:scaling>
          <c:orientation val="minMax"/>
        </c:scaling>
        <c:axPos val="l"/>
        <c:majorGridlines/>
        <c:numFmt formatCode="#,##0_);\(#,##0\)" sourceLinked="0"/>
        <c:majorTickMark val="none"/>
        <c:tickLblPos val="nextTo"/>
        <c:spPr>
          <a:ln w="9525">
            <a:noFill/>
          </a:ln>
        </c:spPr>
        <c:crossAx val="57290752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BANHVI:</a:t>
            </a:r>
            <a:r>
              <a:rPr lang="es-CR" sz="1400" baseline="0"/>
              <a:t> Indicadores de cobertura potencial 2016</a:t>
            </a:r>
            <a:endParaRPr lang="es-CR" sz="1400"/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Anual!$H$39:$L$39</c:f>
              <c:numCache>
                <c:formatCode>#,##0.00\ _€;\-#,##0.00\ _€</c:formatCode>
                <c:ptCount val="5"/>
                <c:pt idx="0">
                  <c:v>6.5650652007789576</c:v>
                </c:pt>
                <c:pt idx="1">
                  <c:v>6.2418582618552172</c:v>
                </c:pt>
                <c:pt idx="2">
                  <c:v>1.2671505185335565</c:v>
                </c:pt>
                <c:pt idx="3">
                  <c:v>0.82220981576409691</c:v>
                </c:pt>
                <c:pt idx="4">
                  <c:v>1.8251986379114644</c:v>
                </c:pt>
              </c:numCache>
            </c:numRef>
          </c:val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dLbls>
            <c:numFmt formatCode="#,##0.0" sourceLinked="0"/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Anual!$H$40:$L$40</c:f>
              <c:numCache>
                <c:formatCode>#,##0.00\ _€;\-#,##0.00\ _€</c:formatCode>
                <c:ptCount val="5"/>
                <c:pt idx="0">
                  <c:v>7.1788645943747387</c:v>
                </c:pt>
                <c:pt idx="1">
                  <c:v>7.0141602801603824</c:v>
                </c:pt>
                <c:pt idx="2">
                  <c:v>1.4388671775871695</c:v>
                </c:pt>
                <c:pt idx="3">
                  <c:v>0.52530071562706182</c:v>
                </c:pt>
                <c:pt idx="4">
                  <c:v>2.3496027241770712</c:v>
                </c:pt>
              </c:numCache>
            </c:numRef>
          </c:val>
        </c:ser>
        <c:dLbls>
          <c:showVal val="1"/>
        </c:dLbls>
        <c:axId val="57327616"/>
        <c:axId val="57329152"/>
      </c:barChart>
      <c:catAx>
        <c:axId val="57327616"/>
        <c:scaling>
          <c:orientation val="minMax"/>
        </c:scaling>
        <c:axPos val="b"/>
        <c:numFmt formatCode="General" sourceLinked="0"/>
        <c:majorTickMark val="none"/>
        <c:tickLblPos val="nextTo"/>
        <c:crossAx val="57329152"/>
        <c:crosses val="autoZero"/>
        <c:auto val="1"/>
        <c:lblAlgn val="ctr"/>
        <c:lblOffset val="100"/>
      </c:catAx>
      <c:valAx>
        <c:axId val="57329152"/>
        <c:scaling>
          <c:orientation val="minMax"/>
        </c:scaling>
        <c:delete val="1"/>
        <c:axPos val="l"/>
        <c:numFmt formatCode="#,##0.00\ _€;\-#,##0.00\ _€" sourceLinked="1"/>
        <c:tickLblPos val="none"/>
        <c:crossAx val="57327616"/>
        <c:crosses val="autoZero"/>
        <c:crossBetween val="between"/>
      </c:valAx>
    </c:plotArea>
    <c:legend>
      <c:legendPos val="t"/>
      <c:layout/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resultado 2016</a:t>
            </a:r>
          </a:p>
        </c:rich>
      </c:tx>
      <c:layout>
        <c:manualLayout>
          <c:xMode val="edge"/>
          <c:yMode val="edge"/>
          <c:x val="0.20207629768605379"/>
          <c:y val="2.7777777777777811E-2"/>
        </c:manualLayout>
      </c:layout>
    </c:title>
    <c:plotArea>
      <c:layout/>
      <c:barChart>
        <c:barDir val="col"/>
        <c:grouping val="clustered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Anual!$H$43:$L$43</c:f>
              <c:numCache>
                <c:formatCode>#,##0.00\ _€;\-#,##0.00\ _€</c:formatCode>
                <c:ptCount val="5"/>
                <c:pt idx="0">
                  <c:v>109.34947901999436</c:v>
                </c:pt>
                <c:pt idx="1">
                  <c:v>112.37295026426347</c:v>
                </c:pt>
                <c:pt idx="2">
                  <c:v>113.55140186915888</c:v>
                </c:pt>
                <c:pt idx="3">
                  <c:v>63.888888888888886</c:v>
                </c:pt>
                <c:pt idx="4">
                  <c:v>128.73134328358208</c:v>
                </c:pt>
              </c:numCache>
            </c:numRef>
          </c:val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Anual!$H$44:$M$44</c:f>
              <c:numCache>
                <c:formatCode>#,##0.00\ _€;\-#,##0.00\ _€</c:formatCode>
                <c:ptCount val="6"/>
                <c:pt idx="0">
                  <c:v>90.550187390465581</c:v>
                </c:pt>
                <c:pt idx="1">
                  <c:v>96.625709131751464</c:v>
                </c:pt>
                <c:pt idx="2">
                  <c:v>91.336978298298362</c:v>
                </c:pt>
                <c:pt idx="3">
                  <c:v>63.312392059784138</c:v>
                </c:pt>
                <c:pt idx="4">
                  <c:v>116.18989542833698</c:v>
                </c:pt>
                <c:pt idx="5">
                  <c:v>68.011457536402858</c:v>
                </c:pt>
              </c:numCache>
            </c:numRef>
          </c:val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Anual!$H$45:$L$45</c:f>
              <c:numCache>
                <c:formatCode>#,##0.00\ _€;\-#,##0.00\ _€</c:formatCode>
                <c:ptCount val="5"/>
                <c:pt idx="0">
                  <c:v>99.949833205229965</c:v>
                </c:pt>
                <c:pt idx="1">
                  <c:v>104.49932969800747</c:v>
                </c:pt>
                <c:pt idx="2">
                  <c:v>102.44419008372861</c:v>
                </c:pt>
                <c:pt idx="3">
                  <c:v>63.600640474336515</c:v>
                </c:pt>
                <c:pt idx="4">
                  <c:v>122.46061935595952</c:v>
                </c:pt>
              </c:numCache>
            </c:numRef>
          </c:val>
        </c:ser>
        <c:dLbls/>
        <c:gapWidth val="75"/>
        <c:axId val="58490880"/>
        <c:axId val="58492416"/>
      </c:barChart>
      <c:catAx>
        <c:axId val="58490880"/>
        <c:scaling>
          <c:orientation val="minMax"/>
        </c:scaling>
        <c:axPos val="b"/>
        <c:numFmt formatCode="General" sourceLinked="0"/>
        <c:majorTickMark val="none"/>
        <c:tickLblPos val="nextTo"/>
        <c:crossAx val="58492416"/>
        <c:crosses val="autoZero"/>
        <c:auto val="1"/>
        <c:lblAlgn val="ctr"/>
        <c:lblOffset val="100"/>
      </c:catAx>
      <c:valAx>
        <c:axId val="58492416"/>
        <c:scaling>
          <c:orientation val="minMax"/>
          <c:max val="150"/>
          <c:min val="0"/>
        </c:scaling>
        <c:axPos val="l"/>
        <c:majorGridlines/>
        <c:numFmt formatCode="#,##0_);\(#,##0\)" sourceLinked="0"/>
        <c:majorTickMark val="none"/>
        <c:tickLblPos val="nextTo"/>
        <c:crossAx val="5849088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expansión 2016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Anual!$A$56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Anual!$H$56:$L$56</c:f>
              <c:numCache>
                <c:formatCode>0.00</c:formatCode>
                <c:ptCount val="5"/>
                <c:pt idx="0">
                  <c:v>8.1013363028953123</c:v>
                </c:pt>
                <c:pt idx="1">
                  <c:v>5.9409735530854713</c:v>
                </c:pt>
                <c:pt idx="2">
                  <c:v>33.937007874015748</c:v>
                </c:pt>
                <c:pt idx="3">
                  <c:v>-14.697802197802201</c:v>
                </c:pt>
                <c:pt idx="4">
                  <c:v>8.8328075709779075</c:v>
                </c:pt>
              </c:numCache>
            </c:numRef>
          </c:val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Anual!$H$57:$L$57</c:f>
              <c:numCache>
                <c:formatCode>#,##0.00</c:formatCode>
                <c:ptCount val="5"/>
                <c:pt idx="0">
                  <c:v>9.0947791725103357</c:v>
                </c:pt>
                <c:pt idx="1">
                  <c:v>6.9386617300286613</c:v>
                </c:pt>
                <c:pt idx="2">
                  <c:v>33.864765008261074</c:v>
                </c:pt>
                <c:pt idx="3">
                  <c:v>-15.094910393357885</c:v>
                </c:pt>
                <c:pt idx="4">
                  <c:v>10.115489844548975</c:v>
                </c:pt>
              </c:numCache>
            </c:numRef>
          </c:val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Anual!$H$58:$L$58</c:f>
              <c:numCache>
                <c:formatCode>#,##0.00\ _€;\-#,##0.00\ _€</c:formatCode>
                <c:ptCount val="5"/>
                <c:pt idx="0">
                  <c:v>0.9189922193296729</c:v>
                </c:pt>
                <c:pt idx="1">
                  <c:v>0.94173967208566189</c:v>
                </c:pt>
                <c:pt idx="2">
                  <c:v>-5.3937942097848079E-2</c:v>
                </c:pt>
                <c:pt idx="3">
                  <c:v>-0.46553102474160557</c:v>
                </c:pt>
                <c:pt idx="4">
                  <c:v>1.1785805238319735</c:v>
                </c:pt>
              </c:numCache>
            </c:numRef>
          </c:val>
        </c:ser>
        <c:dLbls/>
        <c:gapWidth val="75"/>
        <c:axId val="58552320"/>
        <c:axId val="58553856"/>
      </c:barChart>
      <c:catAx>
        <c:axId val="58552320"/>
        <c:scaling>
          <c:orientation val="minMax"/>
        </c:scaling>
        <c:axPos val="b"/>
        <c:numFmt formatCode="General" sourceLinked="0"/>
        <c:majorTickMark val="none"/>
        <c:tickLblPos val="nextTo"/>
        <c:crossAx val="58553856"/>
        <c:crosses val="autoZero"/>
        <c:auto val="1"/>
        <c:lblAlgn val="ctr"/>
        <c:lblOffset val="100"/>
      </c:catAx>
      <c:valAx>
        <c:axId val="58553856"/>
        <c:scaling>
          <c:orientation val="minMax"/>
        </c:scaling>
        <c:axPos val="l"/>
        <c:majorGridlines/>
        <c:numFmt formatCode="0" sourceLinked="0"/>
        <c:majorTickMark val="none"/>
        <c:tickLblPos val="nextTo"/>
        <c:crossAx val="5855232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gasto medio 2016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Anual!$A$61</c:f>
              <c:strCache>
                <c:ptCount val="1"/>
                <c:pt idx="0">
                  <c:v>Gasto programado por beneficiario (GPB) </c:v>
                </c:pt>
              </c:strCache>
            </c:strRef>
          </c:tx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Anual!$H$61:$L$61</c:f>
              <c:numCache>
                <c:formatCode>#,##0.00\ _€;\-#,##0.00\ _€</c:formatCode>
                <c:ptCount val="5"/>
                <c:pt idx="0">
                  <c:v>9903019.3958208952</c:v>
                </c:pt>
                <c:pt idx="1">
                  <c:v>7892667.500221394</c:v>
                </c:pt>
                <c:pt idx="2">
                  <c:v>14847753.933220511</c:v>
                </c:pt>
                <c:pt idx="3">
                  <c:v>14106196.397602515</c:v>
                </c:pt>
                <c:pt idx="4">
                  <c:v>6632081.0366074098</c:v>
                </c:pt>
              </c:numCache>
            </c:numRef>
          </c:val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Gasto efectivo por beneficiario (GEB) </c:v>
                </c:pt>
              </c:strCache>
            </c:strRef>
          </c:tx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Anual!$H$62:$L$62</c:f>
              <c:numCache>
                <c:formatCode>#,##0.00\ _€;\-#,##0.00\ _€</c:formatCode>
                <c:ptCount val="5"/>
                <c:pt idx="0">
                  <c:v>8200498.7134784022</c:v>
                </c:pt>
                <c:pt idx="1">
                  <c:v>6786638.5313953208</c:v>
                </c:pt>
                <c:pt idx="2">
                  <c:v>11943040.389229864</c:v>
                </c:pt>
                <c:pt idx="3">
                  <c:v>13978910.141175523</c:v>
                </c:pt>
                <c:pt idx="4">
                  <c:v>5985961.0135362325</c:v>
                </c:pt>
              </c:numCache>
            </c:numRef>
          </c:val>
        </c:ser>
        <c:dLbls/>
        <c:gapWidth val="75"/>
        <c:axId val="58394880"/>
        <c:axId val="58413056"/>
      </c:barChart>
      <c:catAx>
        <c:axId val="58394880"/>
        <c:scaling>
          <c:orientation val="minMax"/>
        </c:scaling>
        <c:axPos val="b"/>
        <c:numFmt formatCode="General" sourceLinked="0"/>
        <c:majorTickMark val="none"/>
        <c:tickLblPos val="nextTo"/>
        <c:crossAx val="58413056"/>
        <c:crosses val="autoZero"/>
        <c:auto val="1"/>
        <c:lblAlgn val="ctr"/>
        <c:lblOffset val="100"/>
      </c:catAx>
      <c:valAx>
        <c:axId val="58413056"/>
        <c:scaling>
          <c:orientation val="minMax"/>
        </c:scaling>
        <c:axPos val="l"/>
        <c:majorGridlines/>
        <c:numFmt formatCode="#,##0_);\(#,##0\)" sourceLinked="0"/>
        <c:majorTickMark val="none"/>
        <c:tickLblPos val="nextTo"/>
        <c:crossAx val="58394880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709613</xdr:colOff>
      <xdr:row>0</xdr:row>
      <xdr:rowOff>138114</xdr:rowOff>
    </xdr:from>
    <xdr:to>
      <xdr:col>30</xdr:col>
      <xdr:colOff>690562</xdr:colOff>
      <xdr:row>16</xdr:row>
      <xdr:rowOff>7145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619126</xdr:colOff>
      <xdr:row>16</xdr:row>
      <xdr:rowOff>71437</xdr:rowOff>
    </xdr:from>
    <xdr:to>
      <xdr:col>30</xdr:col>
      <xdr:colOff>683419</xdr:colOff>
      <xdr:row>32</xdr:row>
      <xdr:rowOff>79771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733425</xdr:colOff>
      <xdr:row>32</xdr:row>
      <xdr:rowOff>188119</xdr:rowOff>
    </xdr:from>
    <xdr:to>
      <xdr:col>31</xdr:col>
      <xdr:colOff>119062</xdr:colOff>
      <xdr:row>49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42863</xdr:colOff>
      <xdr:row>49</xdr:row>
      <xdr:rowOff>103582</xdr:rowOff>
    </xdr:from>
    <xdr:to>
      <xdr:col>31</xdr:col>
      <xdr:colOff>190500</xdr:colOff>
      <xdr:row>64</xdr:row>
      <xdr:rowOff>183355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857250</xdr:colOff>
      <xdr:row>81</xdr:row>
      <xdr:rowOff>122634</xdr:rowOff>
    </xdr:from>
    <xdr:to>
      <xdr:col>8</xdr:col>
      <xdr:colOff>654845</xdr:colOff>
      <xdr:row>96</xdr:row>
      <xdr:rowOff>8334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409575</xdr:colOff>
      <xdr:row>5</xdr:row>
      <xdr:rowOff>180975</xdr:rowOff>
    </xdr:from>
    <xdr:to>
      <xdr:col>19</xdr:col>
      <xdr:colOff>619125</xdr:colOff>
      <xdr:row>20</xdr:row>
      <xdr:rowOff>57150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571499</xdr:colOff>
      <xdr:row>21</xdr:row>
      <xdr:rowOff>57150</xdr:rowOff>
    </xdr:from>
    <xdr:to>
      <xdr:col>20</xdr:col>
      <xdr:colOff>314324</xdr:colOff>
      <xdr:row>35</xdr:row>
      <xdr:rowOff>133350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247650</xdr:colOff>
      <xdr:row>36</xdr:row>
      <xdr:rowOff>123825</xdr:rowOff>
    </xdr:from>
    <xdr:to>
      <xdr:col>20</xdr:col>
      <xdr:colOff>247650</xdr:colOff>
      <xdr:row>51</xdr:row>
      <xdr:rowOff>9525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152400</xdr:colOff>
      <xdr:row>51</xdr:row>
      <xdr:rowOff>104775</xdr:rowOff>
    </xdr:from>
    <xdr:to>
      <xdr:col>20</xdr:col>
      <xdr:colOff>152400</xdr:colOff>
      <xdr:row>65</xdr:row>
      <xdr:rowOff>180975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38100</xdr:colOff>
      <xdr:row>66</xdr:row>
      <xdr:rowOff>180975</xdr:rowOff>
    </xdr:from>
    <xdr:to>
      <xdr:col>20</xdr:col>
      <xdr:colOff>38100</xdr:colOff>
      <xdr:row>81</xdr:row>
      <xdr:rowOff>47625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83</xdr:row>
      <xdr:rowOff>0</xdr:rowOff>
    </xdr:from>
    <xdr:to>
      <xdr:col>20</xdr:col>
      <xdr:colOff>0</xdr:colOff>
      <xdr:row>97</xdr:row>
      <xdr:rowOff>76200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201090</xdr:colOff>
      <xdr:row>75</xdr:row>
      <xdr:rowOff>67732</xdr:rowOff>
    </xdr:from>
    <xdr:to>
      <xdr:col>13</xdr:col>
      <xdr:colOff>127007</xdr:colOff>
      <xdr:row>89</xdr:row>
      <xdr:rowOff>143932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21172</xdr:colOff>
      <xdr:row>67</xdr:row>
      <xdr:rowOff>14816</xdr:rowOff>
    </xdr:from>
    <xdr:to>
      <xdr:col>30</xdr:col>
      <xdr:colOff>21172</xdr:colOff>
      <xdr:row>81</xdr:row>
      <xdr:rowOff>69849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780527</xdr:colOff>
      <xdr:row>97</xdr:row>
      <xdr:rowOff>50535</xdr:rowOff>
    </xdr:from>
    <xdr:to>
      <xdr:col>8</xdr:col>
      <xdr:colOff>595319</xdr:colOff>
      <xdr:row>111</xdr:row>
      <xdr:rowOff>126735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S164"/>
  <sheetViews>
    <sheetView zoomScale="70" zoomScaleNormal="70" workbookViewId="0">
      <pane xSplit="1" ySplit="5" topLeftCell="H6" activePane="bottomRight" state="frozen"/>
      <selection pane="topRight" activeCell="B1" sqref="B1"/>
      <selection pane="bottomLeft" activeCell="A6" sqref="A6"/>
      <selection pane="bottomRight" activeCell="I10" sqref="I10"/>
    </sheetView>
  </sheetViews>
  <sheetFormatPr baseColWidth="10" defaultColWidth="11.42578125" defaultRowHeight="1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21" style="8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8.42578125" style="8" customWidth="1"/>
    <col min="14" max="16384" width="11.42578125" style="8"/>
  </cols>
  <sheetData>
    <row r="2" spans="1:13" ht="15.75">
      <c r="A2" s="39" t="s">
        <v>75</v>
      </c>
      <c r="B2" s="39"/>
      <c r="C2" s="39"/>
      <c r="D2" s="39"/>
      <c r="E2" s="39"/>
      <c r="F2" s="39"/>
      <c r="G2" s="39"/>
    </row>
    <row r="4" spans="1:13">
      <c r="A4" s="36"/>
      <c r="B4" s="25" t="s">
        <v>43</v>
      </c>
      <c r="C4" s="38" t="s">
        <v>45</v>
      </c>
      <c r="D4" s="38"/>
      <c r="E4" s="38"/>
      <c r="F4" s="38"/>
      <c r="G4" s="34" t="s">
        <v>3</v>
      </c>
      <c r="H4" s="25" t="s">
        <v>43</v>
      </c>
      <c r="I4" s="40" t="s">
        <v>47</v>
      </c>
      <c r="J4" s="40"/>
      <c r="K4" s="40"/>
      <c r="L4" s="40"/>
      <c r="M4" s="34" t="s">
        <v>3</v>
      </c>
    </row>
    <row r="5" spans="1:13" ht="15.75" thickBot="1">
      <c r="A5" s="37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5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5"/>
    </row>
    <row r="6" spans="1:13" ht="15.75" thickTop="1">
      <c r="A6" s="4" t="s">
        <v>4</v>
      </c>
      <c r="B6" s="10"/>
      <c r="H6" s="10"/>
      <c r="I6" s="10"/>
      <c r="J6" s="10"/>
      <c r="K6" s="10"/>
      <c r="L6" s="10"/>
      <c r="M6" s="10"/>
    </row>
    <row r="7" spans="1:13">
      <c r="A7" s="2"/>
      <c r="B7" s="5"/>
      <c r="C7" s="1"/>
      <c r="D7" s="1"/>
      <c r="E7" s="1"/>
      <c r="F7" s="1"/>
      <c r="G7" s="1"/>
      <c r="H7" s="5"/>
      <c r="I7" s="5"/>
      <c r="J7" s="5"/>
      <c r="K7" s="5"/>
      <c r="L7" s="5"/>
      <c r="M7" s="5"/>
    </row>
    <row r="8" spans="1:13">
      <c r="A8" s="2" t="s">
        <v>41</v>
      </c>
      <c r="B8" s="5"/>
      <c r="C8" s="1"/>
      <c r="D8" s="1"/>
      <c r="E8" s="1"/>
      <c r="F8" s="1"/>
      <c r="G8" s="1"/>
      <c r="H8" s="5"/>
      <c r="I8" s="5"/>
      <c r="J8" s="5"/>
      <c r="K8" s="5"/>
      <c r="L8" s="5"/>
      <c r="M8" s="5"/>
    </row>
    <row r="9" spans="1:13">
      <c r="A9" s="3" t="s">
        <v>49</v>
      </c>
      <c r="B9" s="17">
        <f>SUM(C9:F9)</f>
        <v>3520</v>
      </c>
      <c r="C9" s="18">
        <v>2743</v>
      </c>
      <c r="D9" s="18">
        <v>399</v>
      </c>
      <c r="E9" s="18">
        <v>87</v>
      </c>
      <c r="F9" s="18">
        <v>291</v>
      </c>
      <c r="G9" s="18">
        <v>0</v>
      </c>
      <c r="H9" s="17">
        <f>SUM(I9:L9)</f>
        <v>2047</v>
      </c>
      <c r="I9" s="17">
        <v>1523</v>
      </c>
      <c r="J9" s="17">
        <v>233</v>
      </c>
      <c r="K9" s="17">
        <v>104</v>
      </c>
      <c r="L9" s="17">
        <v>187</v>
      </c>
      <c r="M9" s="17">
        <v>0</v>
      </c>
    </row>
    <row r="10" spans="1:13">
      <c r="A10" s="3" t="s">
        <v>76</v>
      </c>
      <c r="B10" s="17">
        <f t="shared" ref="B10:B12" si="0">SUM(C10:F10)</f>
        <v>3133</v>
      </c>
      <c r="C10" s="18">
        <v>1920</v>
      </c>
      <c r="D10" s="18">
        <v>844</v>
      </c>
      <c r="E10" s="18">
        <v>179</v>
      </c>
      <c r="F10" s="17">
        <v>190</v>
      </c>
      <c r="G10" s="18">
        <v>0</v>
      </c>
      <c r="H10" s="17">
        <f t="shared" ref="H10" si="1">SUM(I10:L10)</f>
        <v>3036</v>
      </c>
      <c r="I10" s="17">
        <v>1875</v>
      </c>
      <c r="J10" s="17">
        <v>804</v>
      </c>
      <c r="K10" s="17">
        <v>170</v>
      </c>
      <c r="L10" s="17">
        <v>187</v>
      </c>
      <c r="M10" s="17">
        <v>0</v>
      </c>
    </row>
    <row r="11" spans="1:13">
      <c r="A11" s="3" t="s">
        <v>77</v>
      </c>
      <c r="B11" s="17">
        <f t="shared" si="0"/>
        <v>3141</v>
      </c>
      <c r="C11" s="18">
        <v>2129</v>
      </c>
      <c r="D11" s="18">
        <v>395</v>
      </c>
      <c r="E11" s="18">
        <v>362</v>
      </c>
      <c r="F11" s="18">
        <v>255</v>
      </c>
      <c r="G11" s="18">
        <v>0</v>
      </c>
      <c r="H11" s="17">
        <f>SUM(I11:L11)</f>
        <v>2514</v>
      </c>
      <c r="I11" s="17">
        <v>1761</v>
      </c>
      <c r="J11" s="17">
        <v>335</v>
      </c>
      <c r="K11" s="17">
        <v>183</v>
      </c>
      <c r="L11" s="17">
        <v>235</v>
      </c>
      <c r="M11" s="17">
        <v>0</v>
      </c>
    </row>
    <row r="12" spans="1:13">
      <c r="A12" s="3" t="s">
        <v>78</v>
      </c>
      <c r="B12" s="17">
        <f t="shared" si="0"/>
        <v>10603</v>
      </c>
      <c r="C12" s="18">
        <v>7330</v>
      </c>
      <c r="D12" s="18">
        <v>1515</v>
      </c>
      <c r="E12" s="18">
        <v>975</v>
      </c>
      <c r="F12" s="17">
        <v>783</v>
      </c>
      <c r="G12" s="18">
        <v>0</v>
      </c>
      <c r="H12" s="17">
        <f>SUM(I12:L12)</f>
        <v>10653</v>
      </c>
      <c r="I12" s="18">
        <v>7379</v>
      </c>
      <c r="J12" s="18">
        <v>1498</v>
      </c>
      <c r="K12" s="18">
        <v>972</v>
      </c>
      <c r="L12" s="17">
        <v>804</v>
      </c>
      <c r="M12" s="17">
        <v>0</v>
      </c>
    </row>
    <row r="13" spans="1:13">
      <c r="A13" s="2"/>
      <c r="B13" s="17"/>
      <c r="C13" s="18"/>
      <c r="D13" s="18"/>
      <c r="E13" s="18"/>
      <c r="F13" s="18"/>
      <c r="G13" s="18"/>
      <c r="H13" s="17"/>
      <c r="I13" s="17"/>
      <c r="J13" s="17"/>
      <c r="K13" s="17"/>
      <c r="L13" s="17"/>
      <c r="M13" s="17"/>
    </row>
    <row r="14" spans="1:13">
      <c r="A14" s="6" t="s">
        <v>5</v>
      </c>
      <c r="B14" s="17"/>
      <c r="C14" s="18"/>
      <c r="D14" s="18"/>
      <c r="E14" s="18"/>
      <c r="F14" s="18"/>
      <c r="G14" s="18"/>
      <c r="H14" s="17"/>
      <c r="I14" s="17"/>
      <c r="J14" s="17"/>
      <c r="K14" s="17"/>
      <c r="L14" s="17"/>
      <c r="M14" s="17"/>
    </row>
    <row r="15" spans="1:13">
      <c r="A15" s="3" t="s">
        <v>49</v>
      </c>
      <c r="B15" s="18">
        <f>SUM(C15:G15)</f>
        <v>27033464356.178619</v>
      </c>
      <c r="C15" s="17">
        <v>17767476701.360001</v>
      </c>
      <c r="D15" s="17">
        <v>4990678913.4899998</v>
      </c>
      <c r="E15" s="17">
        <v>1081868365.8800001</v>
      </c>
      <c r="F15" s="17">
        <v>1707421000</v>
      </c>
      <c r="G15" s="17">
        <v>1486019375.4486217</v>
      </c>
      <c r="H15" s="17">
        <f>SUM(I15:M15)</f>
        <v>15622118645.337692</v>
      </c>
      <c r="I15" s="17">
        <v>10015485446.440001</v>
      </c>
      <c r="J15" s="17">
        <v>2465845784.9099998</v>
      </c>
      <c r="K15" s="17">
        <v>1194607059.71</v>
      </c>
      <c r="L15" s="17">
        <v>1101771000</v>
      </c>
      <c r="M15" s="17">
        <v>844409354.27769017</v>
      </c>
    </row>
    <row r="16" spans="1:13">
      <c r="A16" s="3" t="s">
        <v>76</v>
      </c>
      <c r="B16" s="18">
        <f>SUM(C16:G16)</f>
        <v>31341247832.648281</v>
      </c>
      <c r="C16" s="18">
        <v>14196891583.349358</v>
      </c>
      <c r="D16" s="18">
        <v>11818696597.735905</v>
      </c>
      <c r="E16" s="18">
        <v>2360594099.3335981</v>
      </c>
      <c r="F16" s="17">
        <v>1191032656.0417812</v>
      </c>
      <c r="G16" s="17">
        <v>1774032896.1876383</v>
      </c>
      <c r="H16" s="17">
        <f>SUM(I16:M16)</f>
        <v>32608771509.279514</v>
      </c>
      <c r="I16" s="18">
        <v>14976150965.009653</v>
      </c>
      <c r="J16" s="18">
        <v>12080792691.371777</v>
      </c>
      <c r="K16" s="18">
        <v>2443517923.4548244</v>
      </c>
      <c r="L16" s="17">
        <v>1262530410.0500755</v>
      </c>
      <c r="M16" s="17">
        <v>1845779519.3931797</v>
      </c>
    </row>
    <row r="17" spans="1:13">
      <c r="A17" s="3" t="s">
        <v>77</v>
      </c>
      <c r="B17" s="18">
        <f t="shared" ref="B17:B18" si="2">SUM(C17:G17)</f>
        <v>27679316782.329521</v>
      </c>
      <c r="C17" s="17">
        <v>14280005805.630001</v>
      </c>
      <c r="D17" s="17">
        <v>5184117298.6199999</v>
      </c>
      <c r="E17" s="17">
        <v>5750821087.4099998</v>
      </c>
      <c r="F17" s="17">
        <v>1494812000</v>
      </c>
      <c r="G17" s="17">
        <v>969560590.66952169</v>
      </c>
      <c r="H17" s="17">
        <f t="shared" ref="H17:H18" si="3">SUM(I17:M17)</f>
        <v>19888711408.676392</v>
      </c>
      <c r="I17" s="17">
        <v>11909838630.57</v>
      </c>
      <c r="J17" s="17">
        <v>3301757640.9400001</v>
      </c>
      <c r="K17" s="17">
        <v>2507033246.9699998</v>
      </c>
      <c r="L17" s="17">
        <v>1397173534.5699999</v>
      </c>
      <c r="M17" s="17">
        <v>772908355.62639344</v>
      </c>
    </row>
    <row r="18" spans="1:13">
      <c r="A18" s="3" t="s">
        <v>78</v>
      </c>
      <c r="B18" s="18">
        <f t="shared" si="2"/>
        <v>101037241292</v>
      </c>
      <c r="C18" s="18">
        <v>55492432388.45211</v>
      </c>
      <c r="D18" s="18">
        <v>21536292062.944668</v>
      </c>
      <c r="E18" s="18">
        <v>13255141865.802898</v>
      </c>
      <c r="F18" s="17">
        <v>5034285845.0644655</v>
      </c>
      <c r="G18" s="32">
        <v>5719089129.7358484</v>
      </c>
      <c r="H18" s="17">
        <f t="shared" si="3"/>
        <v>105496865623.67999</v>
      </c>
      <c r="I18" s="18">
        <v>58239993484.133667</v>
      </c>
      <c r="J18" s="18">
        <v>22241935391.964329</v>
      </c>
      <c r="K18" s="18">
        <v>13711222898.469645</v>
      </c>
      <c r="L18" s="17">
        <v>5332193153.4323568</v>
      </c>
      <c r="M18" s="30">
        <v>5971520695.6799994</v>
      </c>
    </row>
    <row r="19" spans="1:13">
      <c r="A19" s="3" t="s">
        <v>79</v>
      </c>
      <c r="B19" s="18">
        <f>SUM(C19:F19)</f>
        <v>26709756191.66</v>
      </c>
      <c r="C19" s="18">
        <f>C17</f>
        <v>14280005805.630001</v>
      </c>
      <c r="D19" s="18">
        <f t="shared" ref="D19:F19" si="4">D17</f>
        <v>5184117298.6199999</v>
      </c>
      <c r="E19" s="18">
        <f t="shared" si="4"/>
        <v>5750821087.4099998</v>
      </c>
      <c r="F19" s="18">
        <f t="shared" si="4"/>
        <v>1494812000</v>
      </c>
      <c r="G19" s="18"/>
      <c r="H19" s="17">
        <f>SUM(I19:L19)</f>
        <v>19115803053.049999</v>
      </c>
      <c r="I19" s="17">
        <f>I17</f>
        <v>11909838630.57</v>
      </c>
      <c r="J19" s="17">
        <f t="shared" ref="J19:L19" si="5">J17</f>
        <v>3301757640.9400001</v>
      </c>
      <c r="K19" s="17">
        <f t="shared" si="5"/>
        <v>2507033246.9699998</v>
      </c>
      <c r="L19" s="17">
        <f t="shared" si="5"/>
        <v>1397173534.5699999</v>
      </c>
      <c r="M19" s="17"/>
    </row>
    <row r="20" spans="1:13">
      <c r="A20" s="2"/>
      <c r="B20" s="17"/>
      <c r="C20" s="18"/>
      <c r="D20" s="18"/>
      <c r="E20" s="18"/>
      <c r="F20" s="18"/>
      <c r="G20" s="18"/>
      <c r="H20" s="17"/>
      <c r="I20" s="17"/>
      <c r="J20" s="17"/>
      <c r="K20" s="17"/>
      <c r="L20" s="17"/>
      <c r="M20" s="17"/>
    </row>
    <row r="21" spans="1:13">
      <c r="A21" s="6" t="s">
        <v>6</v>
      </c>
      <c r="B21" s="17"/>
      <c r="C21" s="18"/>
      <c r="D21" s="18"/>
      <c r="E21" s="18"/>
      <c r="F21" s="18"/>
      <c r="G21" s="18"/>
      <c r="H21" s="17"/>
      <c r="I21" s="17"/>
      <c r="J21" s="17"/>
      <c r="K21" s="17"/>
      <c r="L21" s="17"/>
      <c r="M21" s="17"/>
    </row>
    <row r="22" spans="1:13">
      <c r="A22" s="3" t="s">
        <v>76</v>
      </c>
      <c r="B22" s="18">
        <f>B16</f>
        <v>31341247832.648281</v>
      </c>
      <c r="C22" s="18">
        <f>B22+H22</f>
        <v>63950019341.927795</v>
      </c>
      <c r="D22" s="18"/>
      <c r="E22" s="18"/>
      <c r="F22" s="17"/>
      <c r="G22" s="17"/>
      <c r="H22" s="17">
        <f t="shared" ref="H22" si="6">H16</f>
        <v>32608771509.279514</v>
      </c>
      <c r="I22" s="17"/>
      <c r="J22" s="17"/>
      <c r="K22" s="17"/>
      <c r="L22" s="17"/>
      <c r="M22" s="17"/>
    </row>
    <row r="23" spans="1:13">
      <c r="A23" s="3" t="s">
        <v>77</v>
      </c>
      <c r="B23" s="18">
        <v>20380357836.230003</v>
      </c>
      <c r="C23" s="18"/>
      <c r="D23" s="18"/>
      <c r="E23" s="18"/>
      <c r="F23" s="17"/>
      <c r="G23" s="17"/>
      <c r="H23" s="17">
        <v>20380357836.230003</v>
      </c>
      <c r="I23" s="17"/>
      <c r="J23" s="17"/>
      <c r="K23" s="17"/>
      <c r="L23" s="17"/>
      <c r="M23" s="17"/>
    </row>
    <row r="24" spans="1:13">
      <c r="A24" s="2"/>
      <c r="B24" s="17"/>
      <c r="C24" s="18"/>
      <c r="D24" s="18"/>
      <c r="E24" s="18"/>
      <c r="F24" s="18"/>
      <c r="G24" s="18"/>
      <c r="H24" s="17"/>
      <c r="I24" s="17"/>
      <c r="J24" s="17"/>
      <c r="K24" s="17"/>
      <c r="L24" s="17"/>
      <c r="M24" s="17"/>
    </row>
    <row r="25" spans="1:13">
      <c r="A25" s="2" t="s">
        <v>7</v>
      </c>
      <c r="B25" s="19"/>
      <c r="C25" s="20"/>
      <c r="D25" s="20"/>
      <c r="E25" s="20"/>
      <c r="F25" s="20"/>
      <c r="G25" s="20"/>
      <c r="H25" s="19"/>
      <c r="I25" s="19"/>
      <c r="J25" s="19"/>
      <c r="K25" s="19"/>
      <c r="L25" s="19"/>
      <c r="M25" s="19"/>
    </row>
    <row r="26" spans="1:13">
      <c r="A26" s="3" t="s">
        <v>50</v>
      </c>
      <c r="B26" s="21">
        <v>1</v>
      </c>
      <c r="C26" s="21">
        <v>1</v>
      </c>
      <c r="D26" s="21">
        <v>1</v>
      </c>
      <c r="E26" s="21">
        <v>1</v>
      </c>
      <c r="F26" s="21">
        <v>1</v>
      </c>
      <c r="G26" s="21">
        <v>1</v>
      </c>
      <c r="H26" s="21">
        <v>1</v>
      </c>
      <c r="I26" s="21">
        <v>1</v>
      </c>
      <c r="J26" s="21">
        <v>1</v>
      </c>
      <c r="K26" s="21">
        <v>1</v>
      </c>
      <c r="L26" s="21">
        <v>1</v>
      </c>
      <c r="M26" s="21">
        <v>1</v>
      </c>
    </row>
    <row r="27" spans="1:13">
      <c r="A27" s="3" t="s">
        <v>80</v>
      </c>
      <c r="B27" s="21">
        <v>0.99</v>
      </c>
      <c r="C27" s="21">
        <v>0.99</v>
      </c>
      <c r="D27" s="21">
        <v>0.99</v>
      </c>
      <c r="E27" s="21">
        <v>0.99</v>
      </c>
      <c r="F27" s="21">
        <v>0.99</v>
      </c>
      <c r="G27" s="21">
        <v>0.99</v>
      </c>
      <c r="H27" s="21">
        <v>0.99</v>
      </c>
      <c r="I27" s="21">
        <v>0.99</v>
      </c>
      <c r="J27" s="21">
        <v>0.99</v>
      </c>
      <c r="K27" s="21">
        <v>0.99</v>
      </c>
      <c r="L27" s="21">
        <v>0.99</v>
      </c>
      <c r="M27" s="21">
        <v>0.99</v>
      </c>
    </row>
    <row r="28" spans="1:13">
      <c r="A28" s="3" t="s">
        <v>8</v>
      </c>
      <c r="B28" s="19">
        <f>+C28+F28</f>
        <v>162268</v>
      </c>
      <c r="C28" s="20">
        <v>118218</v>
      </c>
      <c r="D28" s="20">
        <v>118218</v>
      </c>
      <c r="E28" s="20">
        <v>118218</v>
      </c>
      <c r="F28" s="20">
        <v>44050</v>
      </c>
      <c r="G28" s="20"/>
      <c r="H28" s="19">
        <f>+I28+L28</f>
        <v>162268</v>
      </c>
      <c r="I28" s="19">
        <v>118218</v>
      </c>
      <c r="J28" s="19">
        <v>118218</v>
      </c>
      <c r="K28" s="19">
        <v>118218</v>
      </c>
      <c r="L28" s="19">
        <v>44050</v>
      </c>
      <c r="M28" s="19"/>
    </row>
    <row r="29" spans="1:13">
      <c r="A29" s="2"/>
      <c r="B29" s="17"/>
      <c r="C29" s="18"/>
      <c r="D29" s="18"/>
      <c r="E29" s="18"/>
      <c r="F29" s="18"/>
      <c r="G29" s="18"/>
      <c r="H29" s="17"/>
      <c r="I29" s="17"/>
      <c r="J29" s="17"/>
      <c r="K29" s="17"/>
      <c r="L29" s="17"/>
      <c r="M29" s="17"/>
    </row>
    <row r="30" spans="1:13">
      <c r="A30" s="4" t="s">
        <v>9</v>
      </c>
      <c r="B30" s="17"/>
      <c r="C30" s="18"/>
      <c r="D30" s="18"/>
      <c r="E30" s="18"/>
      <c r="F30" s="18"/>
      <c r="G30" s="18"/>
      <c r="H30" s="17"/>
      <c r="I30" s="17"/>
      <c r="J30" s="17"/>
      <c r="K30" s="17"/>
      <c r="L30" s="17"/>
      <c r="M30" s="17"/>
    </row>
    <row r="31" spans="1:13">
      <c r="A31" s="2" t="s">
        <v>51</v>
      </c>
      <c r="B31" s="17">
        <f t="shared" ref="B31:M31" si="7">B15/B26</f>
        <v>27033464356.178619</v>
      </c>
      <c r="C31" s="17">
        <f t="shared" si="7"/>
        <v>17767476701.360001</v>
      </c>
      <c r="D31" s="17">
        <f t="shared" si="7"/>
        <v>4990678913.4899998</v>
      </c>
      <c r="E31" s="17">
        <f t="shared" si="7"/>
        <v>1081868365.8800001</v>
      </c>
      <c r="F31" s="17">
        <f t="shared" si="7"/>
        <v>1707421000</v>
      </c>
      <c r="G31" s="17">
        <f t="shared" si="7"/>
        <v>1486019375.4486217</v>
      </c>
      <c r="H31" s="17">
        <f t="shared" si="7"/>
        <v>15622118645.337692</v>
      </c>
      <c r="I31" s="17">
        <f t="shared" si="7"/>
        <v>10015485446.440001</v>
      </c>
      <c r="J31" s="17">
        <f t="shared" si="7"/>
        <v>2465845784.9099998</v>
      </c>
      <c r="K31" s="17">
        <f t="shared" si="7"/>
        <v>1194607059.71</v>
      </c>
      <c r="L31" s="17">
        <f t="shared" si="7"/>
        <v>1101771000</v>
      </c>
      <c r="M31" s="17">
        <f t="shared" si="7"/>
        <v>844409354.27769017</v>
      </c>
    </row>
    <row r="32" spans="1:13">
      <c r="A32" s="2" t="s">
        <v>81</v>
      </c>
      <c r="B32" s="17">
        <f t="shared" ref="B32:H32" si="8">B17/B27</f>
        <v>27958905840.736889</v>
      </c>
      <c r="C32" s="17">
        <f t="shared" si="8"/>
        <v>14424248288.515152</v>
      </c>
      <c r="D32" s="17">
        <f t="shared" si="8"/>
        <v>5236482119.818182</v>
      </c>
      <c r="E32" s="17">
        <f t="shared" si="8"/>
        <v>5808910189.30303</v>
      </c>
      <c r="F32" s="17">
        <f t="shared" si="8"/>
        <v>1509911111.1111112</v>
      </c>
      <c r="G32" s="17">
        <f t="shared" si="8"/>
        <v>979354131.98941588</v>
      </c>
      <c r="H32" s="17">
        <f t="shared" si="8"/>
        <v>20089607483.511505</v>
      </c>
      <c r="I32" s="17">
        <f>I17/I27</f>
        <v>12030140030.878788</v>
      </c>
      <c r="J32" s="17">
        <f t="shared" ref="J32:M32" si="9">J17/J27</f>
        <v>3335108728.2222223</v>
      </c>
      <c r="K32" s="17">
        <f t="shared" si="9"/>
        <v>2532356815.121212</v>
      </c>
      <c r="L32" s="17">
        <f t="shared" si="9"/>
        <v>1411286398.5555556</v>
      </c>
      <c r="M32" s="17">
        <f t="shared" si="9"/>
        <v>780715510.73373079</v>
      </c>
    </row>
    <row r="33" spans="1:13">
      <c r="A33" s="2" t="s">
        <v>52</v>
      </c>
      <c r="B33" s="17">
        <f t="shared" ref="B33:F33" si="10">B31/B9</f>
        <v>7679961.4648234714</v>
      </c>
      <c r="C33" s="17">
        <f t="shared" si="10"/>
        <v>6477388.5167189213</v>
      </c>
      <c r="D33" s="17">
        <f t="shared" si="10"/>
        <v>12507967.201729322</v>
      </c>
      <c r="E33" s="17">
        <f t="shared" si="10"/>
        <v>12435268.573333334</v>
      </c>
      <c r="F33" s="17">
        <f t="shared" si="10"/>
        <v>5867426.1168384878</v>
      </c>
      <c r="G33" s="17"/>
      <c r="H33" s="17">
        <f t="shared" ref="H33:L33" si="11">H31/H9</f>
        <v>7631714.0426661903</v>
      </c>
      <c r="I33" s="17">
        <f t="shared" si="11"/>
        <v>6576155.9070518715</v>
      </c>
      <c r="J33" s="17">
        <f t="shared" si="11"/>
        <v>10583029.119785408</v>
      </c>
      <c r="K33" s="17">
        <f t="shared" si="11"/>
        <v>11486606.343365384</v>
      </c>
      <c r="L33" s="17">
        <f t="shared" si="11"/>
        <v>5891823.5294117648</v>
      </c>
      <c r="M33" s="17"/>
    </row>
    <row r="34" spans="1:13">
      <c r="A34" s="2" t="s">
        <v>82</v>
      </c>
      <c r="B34" s="17">
        <f>B32/B11</f>
        <v>8901275.3392985947</v>
      </c>
      <c r="C34" s="17">
        <f t="shared" ref="C34:F34" si="12">C32/C11</f>
        <v>6775128.36473234</v>
      </c>
      <c r="D34" s="17">
        <f t="shared" si="12"/>
        <v>13256916.759033373</v>
      </c>
      <c r="E34" s="17">
        <f t="shared" si="12"/>
        <v>16046713.230118867</v>
      </c>
      <c r="F34" s="17">
        <f t="shared" si="12"/>
        <v>5921220.0435729846</v>
      </c>
      <c r="G34" s="18"/>
      <c r="H34" s="17">
        <f t="shared" ref="H34:L34" si="13">H32/H11</f>
        <v>7991092.8733140435</v>
      </c>
      <c r="I34" s="17">
        <f t="shared" si="13"/>
        <v>6831425.3440538263</v>
      </c>
      <c r="J34" s="17">
        <f t="shared" si="13"/>
        <v>9955548.4424543958</v>
      </c>
      <c r="K34" s="17">
        <f t="shared" si="13"/>
        <v>13838015.383176021</v>
      </c>
      <c r="L34" s="17">
        <f t="shared" si="13"/>
        <v>6005474.0364066195</v>
      </c>
      <c r="M34" s="17"/>
    </row>
    <row r="35" spans="1:13">
      <c r="A35" s="2"/>
      <c r="B35" s="5"/>
      <c r="C35" s="1"/>
      <c r="D35" s="1"/>
      <c r="E35" s="1"/>
      <c r="F35" s="1"/>
      <c r="G35" s="1"/>
      <c r="H35" s="5"/>
      <c r="I35" s="5"/>
      <c r="J35" s="5"/>
      <c r="K35" s="5"/>
      <c r="L35" s="5"/>
      <c r="M35" s="5"/>
    </row>
    <row r="36" spans="1:13">
      <c r="A36" s="4" t="s">
        <v>10</v>
      </c>
      <c r="B36" s="5"/>
      <c r="C36" s="1"/>
      <c r="D36" s="1"/>
      <c r="E36" s="1"/>
      <c r="F36" s="1"/>
      <c r="G36" s="1"/>
      <c r="H36" s="5"/>
      <c r="I36" s="5"/>
      <c r="J36" s="5"/>
      <c r="K36" s="5"/>
      <c r="L36" s="5"/>
      <c r="M36" s="5"/>
    </row>
    <row r="37" spans="1:13">
      <c r="A37" s="2"/>
      <c r="B37" s="5"/>
      <c r="C37" s="1"/>
      <c r="D37" s="1"/>
      <c r="E37" s="1"/>
      <c r="F37" s="1"/>
      <c r="G37" s="1"/>
      <c r="H37" s="5"/>
      <c r="I37" s="5"/>
      <c r="J37" s="5"/>
      <c r="K37" s="5"/>
      <c r="L37" s="5"/>
      <c r="M37" s="5"/>
    </row>
    <row r="38" spans="1:13">
      <c r="A38" s="2" t="s">
        <v>11</v>
      </c>
      <c r="B38" s="5"/>
      <c r="C38" s="1"/>
      <c r="D38" s="1"/>
      <c r="E38" s="1"/>
      <c r="F38" s="1"/>
      <c r="G38" s="1"/>
      <c r="H38" s="5"/>
      <c r="I38" s="5"/>
      <c r="J38" s="5"/>
      <c r="K38" s="5"/>
      <c r="L38" s="5"/>
      <c r="M38" s="5"/>
    </row>
    <row r="39" spans="1:13">
      <c r="A39" s="2" t="s">
        <v>12</v>
      </c>
      <c r="B39" s="5">
        <f>B10/B28*100</f>
        <v>1.9307565262405402</v>
      </c>
      <c r="C39" s="5">
        <f t="shared" ref="C39:F39" si="14">C10/C28*100</f>
        <v>1.6241181545957466</v>
      </c>
      <c r="D39" s="5">
        <f t="shared" si="14"/>
        <v>0.71393527212438046</v>
      </c>
      <c r="E39" s="5">
        <f t="shared" si="14"/>
        <v>0.151415182121166</v>
      </c>
      <c r="F39" s="5">
        <f t="shared" si="14"/>
        <v>0.43132803632236094</v>
      </c>
      <c r="G39" s="1"/>
      <c r="H39" s="5">
        <f t="shared" ref="H39" si="15">H10/H28*100</f>
        <v>1.8709788744546059</v>
      </c>
      <c r="I39" s="5">
        <f>I10/I28*100</f>
        <v>1.586052885347409</v>
      </c>
      <c r="J39" s="5">
        <f t="shared" ref="J39:L39" si="16">J10/J28*100</f>
        <v>0.68009947723696906</v>
      </c>
      <c r="K39" s="5">
        <f t="shared" si="16"/>
        <v>0.14380212827149844</v>
      </c>
      <c r="L39" s="5">
        <f t="shared" si="16"/>
        <v>0.42451759364358682</v>
      </c>
      <c r="M39" s="5"/>
    </row>
    <row r="40" spans="1:13">
      <c r="A40" s="2" t="s">
        <v>13</v>
      </c>
      <c r="B40" s="5">
        <f>B11/B28*100</f>
        <v>1.9356866418517513</v>
      </c>
      <c r="C40" s="5">
        <f t="shared" ref="C40:F40" si="17">C11/C28*100</f>
        <v>1.8009101828824714</v>
      </c>
      <c r="D40" s="5">
        <f t="shared" si="17"/>
        <v>0.3341284745131875</v>
      </c>
      <c r="E40" s="5">
        <f t="shared" si="17"/>
        <v>0.30621394373107313</v>
      </c>
      <c r="F40" s="5">
        <f t="shared" si="17"/>
        <v>0.57888762769580027</v>
      </c>
      <c r="G40" s="1"/>
      <c r="H40" s="5">
        <f t="shared" ref="H40:L40" si="18">H11/H28*100</f>
        <v>1.5492888308230828</v>
      </c>
      <c r="I40" s="5">
        <f t="shared" si="18"/>
        <v>1.4896208699182865</v>
      </c>
      <c r="J40" s="5">
        <f t="shared" si="18"/>
        <v>0.28337478218207041</v>
      </c>
      <c r="K40" s="5">
        <f t="shared" si="18"/>
        <v>0.15479876160990713</v>
      </c>
      <c r="L40" s="5">
        <f t="shared" si="18"/>
        <v>0.5334846765039728</v>
      </c>
      <c r="M40" s="5"/>
    </row>
    <row r="41" spans="1:13">
      <c r="A41" s="2"/>
      <c r="B41" s="5"/>
      <c r="C41" s="1"/>
      <c r="D41" s="1"/>
      <c r="E41" s="1"/>
      <c r="F41" s="1"/>
      <c r="G41" s="1"/>
      <c r="H41" s="5"/>
      <c r="I41" s="5"/>
      <c r="J41" s="5"/>
      <c r="K41" s="5"/>
      <c r="L41" s="5"/>
      <c r="M41" s="5"/>
    </row>
    <row r="42" spans="1:13">
      <c r="A42" s="2" t="s">
        <v>14</v>
      </c>
      <c r="B42" s="5"/>
      <c r="C42" s="1"/>
      <c r="D42" s="1"/>
      <c r="E42" s="1"/>
      <c r="F42" s="1"/>
      <c r="G42" s="1"/>
      <c r="H42" s="5"/>
      <c r="I42" s="5"/>
      <c r="J42" s="5"/>
      <c r="K42" s="5"/>
      <c r="L42" s="5"/>
      <c r="M42" s="5"/>
    </row>
    <row r="43" spans="1:13">
      <c r="A43" s="2" t="s">
        <v>15</v>
      </c>
      <c r="B43" s="5">
        <f>B11/B10*100</f>
        <v>100.2553463134376</v>
      </c>
      <c r="C43" s="5">
        <f t="shared" ref="C43:F43" si="19">C11/C10*100</f>
        <v>110.88541666666667</v>
      </c>
      <c r="D43" s="5">
        <f t="shared" si="19"/>
        <v>46.800947867298575</v>
      </c>
      <c r="E43" s="5">
        <f t="shared" si="19"/>
        <v>202.2346368715084</v>
      </c>
      <c r="F43" s="5">
        <f t="shared" si="19"/>
        <v>134.21052631578948</v>
      </c>
      <c r="G43" s="1"/>
      <c r="H43" s="5">
        <f t="shared" ref="H43:L43" si="20">H11/H10*100</f>
        <v>82.806324110671937</v>
      </c>
      <c r="I43" s="5">
        <f t="shared" si="20"/>
        <v>93.92</v>
      </c>
      <c r="J43" s="5">
        <f t="shared" si="20"/>
        <v>41.666666666666671</v>
      </c>
      <c r="K43" s="5">
        <f t="shared" si="20"/>
        <v>107.64705882352941</v>
      </c>
      <c r="L43" s="5">
        <f t="shared" si="20"/>
        <v>125.66844919786095</v>
      </c>
      <c r="M43" s="5"/>
    </row>
    <row r="44" spans="1:13">
      <c r="A44" s="2" t="s">
        <v>16</v>
      </c>
      <c r="B44" s="5">
        <f>B17/B16*100</f>
        <v>88.315937291736944</v>
      </c>
      <c r="C44" s="5">
        <f t="shared" ref="C44:G44" si="21">C17/C16*100</f>
        <v>100.58543957874639</v>
      </c>
      <c r="D44" s="5">
        <f t="shared" si="21"/>
        <v>43.863697284632181</v>
      </c>
      <c r="E44" s="5">
        <f t="shared" si="21"/>
        <v>243.61753208793803</v>
      </c>
      <c r="F44" s="5">
        <f t="shared" si="21"/>
        <v>125.50554280919417</v>
      </c>
      <c r="G44" s="5">
        <f t="shared" si="21"/>
        <v>54.652909354335442</v>
      </c>
      <c r="H44" s="5">
        <f>H17/H16*100</f>
        <v>60.991906435409994</v>
      </c>
      <c r="I44" s="5">
        <f>I17/I16*100</f>
        <v>79.525364417040137</v>
      </c>
      <c r="J44" s="5">
        <f t="shared" ref="J44:M44" si="22">J17/J16*100</f>
        <v>27.330637362051156</v>
      </c>
      <c r="K44" s="5">
        <f t="shared" si="22"/>
        <v>102.59933937482124</v>
      </c>
      <c r="L44" s="5">
        <f t="shared" si="22"/>
        <v>110.66454506347962</v>
      </c>
      <c r="M44" s="5">
        <f t="shared" si="22"/>
        <v>41.874359722037418</v>
      </c>
    </row>
    <row r="45" spans="1:13">
      <c r="A45" s="2" t="s">
        <v>17</v>
      </c>
      <c r="B45" s="5">
        <f t="shared" ref="B45:F45" si="23">AVERAGE(B43:B44)</f>
        <v>94.285641802587264</v>
      </c>
      <c r="C45" s="5">
        <f t="shared" si="23"/>
        <v>105.73542812270654</v>
      </c>
      <c r="D45" s="5">
        <f t="shared" si="23"/>
        <v>45.332322575965378</v>
      </c>
      <c r="E45" s="5">
        <f t="shared" si="23"/>
        <v>222.92608447972322</v>
      </c>
      <c r="F45" s="5">
        <f t="shared" si="23"/>
        <v>129.85803456249181</v>
      </c>
      <c r="G45" s="1"/>
      <c r="H45" s="5">
        <f t="shared" ref="H45:L45" si="24">AVERAGE(H43:H44)</f>
        <v>71.899115273040962</v>
      </c>
      <c r="I45" s="5">
        <f t="shared" si="24"/>
        <v>86.722682208520069</v>
      </c>
      <c r="J45" s="5">
        <f t="shared" si="24"/>
        <v>34.49865201435891</v>
      </c>
      <c r="K45" s="5">
        <f t="shared" si="24"/>
        <v>105.12319909917532</v>
      </c>
      <c r="L45" s="5">
        <f t="shared" si="24"/>
        <v>118.16649713067028</v>
      </c>
      <c r="M45" s="5"/>
    </row>
    <row r="46" spans="1:13">
      <c r="A46" s="2"/>
      <c r="B46" s="5"/>
      <c r="C46" s="1"/>
      <c r="D46" s="1"/>
      <c r="E46" s="1"/>
      <c r="F46" s="1"/>
      <c r="G46" s="1"/>
      <c r="H46" s="5"/>
      <c r="I46" s="5"/>
      <c r="J46" s="5"/>
      <c r="K46" s="5"/>
      <c r="L46" s="5"/>
      <c r="M46" s="5"/>
    </row>
    <row r="47" spans="1:13">
      <c r="A47" s="2" t="s">
        <v>18</v>
      </c>
      <c r="B47" s="5"/>
      <c r="C47" s="1"/>
      <c r="D47" s="1"/>
      <c r="E47" s="1"/>
      <c r="F47" s="1"/>
      <c r="G47" s="1"/>
      <c r="H47" s="5"/>
      <c r="I47" s="5"/>
      <c r="J47" s="5"/>
      <c r="K47" s="5"/>
      <c r="L47" s="5"/>
      <c r="M47" s="5"/>
    </row>
    <row r="48" spans="1:13">
      <c r="A48" s="2" t="s">
        <v>19</v>
      </c>
      <c r="B48" s="5">
        <f t="shared" ref="B48:F48" si="25">B11/B12*100</f>
        <v>29.62369140809205</v>
      </c>
      <c r="C48" s="5">
        <f t="shared" si="25"/>
        <v>29.045020463847205</v>
      </c>
      <c r="D48" s="5">
        <f t="shared" si="25"/>
        <v>26.072607260726073</v>
      </c>
      <c r="E48" s="5">
        <f t="shared" si="25"/>
        <v>37.128205128205124</v>
      </c>
      <c r="F48" s="5">
        <f t="shared" si="25"/>
        <v>32.567049808429118</v>
      </c>
      <c r="G48" s="1"/>
      <c r="H48" s="5">
        <f t="shared" ref="H48:L48" si="26">H11/H12*100</f>
        <v>23.598986201070122</v>
      </c>
      <c r="I48" s="5">
        <f t="shared" si="26"/>
        <v>23.865022360753489</v>
      </c>
      <c r="J48" s="5">
        <f t="shared" si="26"/>
        <v>22.363150867823762</v>
      </c>
      <c r="K48" s="5">
        <f t="shared" si="26"/>
        <v>18.827160493827162</v>
      </c>
      <c r="L48" s="5">
        <f t="shared" si="26"/>
        <v>29.228855721393032</v>
      </c>
      <c r="M48" s="5"/>
    </row>
    <row r="49" spans="1:13">
      <c r="A49" s="2" t="s">
        <v>20</v>
      </c>
      <c r="B49" s="5">
        <f t="shared" ref="B49:G49" si="27">B17/B18*100</f>
        <v>27.39516284132862</v>
      </c>
      <c r="C49" s="5">
        <f t="shared" si="27"/>
        <v>25.733249005321397</v>
      </c>
      <c r="D49" s="5">
        <f t="shared" si="27"/>
        <v>24.071540650861571</v>
      </c>
      <c r="E49" s="5">
        <f t="shared" si="27"/>
        <v>43.385586858535355</v>
      </c>
      <c r="F49" s="5">
        <f t="shared" si="27"/>
        <v>29.692632599825259</v>
      </c>
      <c r="G49" s="5">
        <f t="shared" si="27"/>
        <v>16.953059633716595</v>
      </c>
      <c r="H49" s="5">
        <f>H17/H18*100</f>
        <v>18.85241925539458</v>
      </c>
      <c r="I49" s="5">
        <f t="shared" ref="I49:M49" si="28">I17/I18*100</f>
        <v>20.449587848622613</v>
      </c>
      <c r="J49" s="5">
        <f t="shared" si="28"/>
        <v>14.844740724014846</v>
      </c>
      <c r="K49" s="5">
        <f t="shared" si="28"/>
        <v>18.284534250039929</v>
      </c>
      <c r="L49" s="5">
        <f t="shared" si="28"/>
        <v>26.20260546395685</v>
      </c>
      <c r="M49" s="5">
        <f t="shared" si="28"/>
        <v>12.943241680222956</v>
      </c>
    </row>
    <row r="50" spans="1:13">
      <c r="A50" s="2" t="s">
        <v>21</v>
      </c>
      <c r="B50" s="5">
        <f t="shared" ref="B50:F50" si="29">(B48+B49)/2</f>
        <v>28.509427124710335</v>
      </c>
      <c r="C50" s="5">
        <f t="shared" si="29"/>
        <v>27.389134734584303</v>
      </c>
      <c r="D50" s="5">
        <f t="shared" si="29"/>
        <v>25.072073955793822</v>
      </c>
      <c r="E50" s="5">
        <f t="shared" si="29"/>
        <v>40.256895993370236</v>
      </c>
      <c r="F50" s="5">
        <f t="shared" si="29"/>
        <v>31.129841204127189</v>
      </c>
      <c r="G50" s="1"/>
      <c r="H50" s="5">
        <f t="shared" ref="H50:L50" si="30">(H48+H49)/2</f>
        <v>21.225702728232349</v>
      </c>
      <c r="I50" s="5">
        <f t="shared" si="30"/>
        <v>22.157305104688049</v>
      </c>
      <c r="J50" s="5">
        <f t="shared" si="30"/>
        <v>18.603945795919305</v>
      </c>
      <c r="K50" s="5">
        <f t="shared" si="30"/>
        <v>18.555847371933545</v>
      </c>
      <c r="L50" s="5">
        <f t="shared" si="30"/>
        <v>27.715730592674941</v>
      </c>
      <c r="M50" s="5"/>
    </row>
    <row r="51" spans="1:13">
      <c r="A51" s="2"/>
      <c r="B51" s="5"/>
      <c r="C51" s="1"/>
      <c r="D51" s="1"/>
      <c r="E51" s="1"/>
      <c r="F51" s="1"/>
      <c r="G51" s="1"/>
      <c r="H51" s="5"/>
      <c r="I51" s="5"/>
      <c r="J51" s="5"/>
      <c r="K51" s="5"/>
      <c r="L51" s="5"/>
      <c r="M51" s="5"/>
    </row>
    <row r="52" spans="1:13">
      <c r="A52" s="2" t="s">
        <v>34</v>
      </c>
      <c r="B52" s="5"/>
      <c r="C52" s="1"/>
      <c r="D52" s="1"/>
      <c r="E52" s="1"/>
      <c r="F52" s="1"/>
      <c r="G52" s="1"/>
      <c r="H52" s="5"/>
      <c r="I52" s="5"/>
      <c r="J52" s="5"/>
      <c r="K52" s="5"/>
      <c r="L52" s="5"/>
      <c r="M52" s="5"/>
    </row>
    <row r="53" spans="1:13">
      <c r="A53" s="2" t="s">
        <v>22</v>
      </c>
      <c r="B53" s="5">
        <f>B19/B17*100</f>
        <v>96.497165741863654</v>
      </c>
      <c r="C53" s="5"/>
      <c r="D53" s="5"/>
      <c r="E53" s="5"/>
      <c r="F53" s="5"/>
      <c r="G53" s="5"/>
      <c r="H53" s="5">
        <f>H19/H17*100</f>
        <v>96.113833924458206</v>
      </c>
      <c r="I53" s="5"/>
      <c r="J53" s="5"/>
      <c r="K53" s="5"/>
      <c r="L53" s="5"/>
      <c r="M53" s="5"/>
    </row>
    <row r="54" spans="1:13">
      <c r="A54" s="2"/>
      <c r="B54" s="5"/>
      <c r="C54" s="1"/>
      <c r="D54" s="1"/>
      <c r="E54" s="1"/>
      <c r="F54" s="1"/>
      <c r="G54" s="1"/>
      <c r="H54" s="5"/>
      <c r="I54" s="5"/>
      <c r="J54" s="5"/>
      <c r="K54" s="5"/>
      <c r="L54" s="5"/>
      <c r="M54" s="5"/>
    </row>
    <row r="55" spans="1:13">
      <c r="A55" s="2" t="s">
        <v>23</v>
      </c>
      <c r="B55" s="5"/>
      <c r="C55" s="1"/>
      <c r="D55" s="1"/>
      <c r="E55" s="1"/>
      <c r="F55" s="1"/>
      <c r="G55" s="1"/>
      <c r="H55" s="5"/>
      <c r="I55" s="5"/>
      <c r="J55" s="5"/>
      <c r="K55" s="5"/>
      <c r="L55" s="5"/>
      <c r="M55" s="5"/>
    </row>
    <row r="56" spans="1:13">
      <c r="A56" s="2" t="s">
        <v>24</v>
      </c>
      <c r="B56" s="11">
        <f>((B11/B9)-1)*100</f>
        <v>-10.767045454545453</v>
      </c>
      <c r="C56" s="11">
        <f t="shared" ref="C56:F56" si="31">((C11/C9)-1)*100</f>
        <v>-22.384250820269781</v>
      </c>
      <c r="D56" s="11">
        <f t="shared" si="31"/>
        <v>-1.0025062656641603</v>
      </c>
      <c r="E56" s="11">
        <f t="shared" si="31"/>
        <v>316.09195402298849</v>
      </c>
      <c r="F56" s="11">
        <f t="shared" si="31"/>
        <v>-12.371134020618557</v>
      </c>
      <c r="G56" s="1"/>
      <c r="H56" s="11">
        <f>((H11/H9)-1)*100</f>
        <v>22.813873961895446</v>
      </c>
      <c r="I56" s="11">
        <f t="shared" ref="I56:L56" si="32">((I11/I9)-1)*100</f>
        <v>15.627051871306641</v>
      </c>
      <c r="J56" s="11">
        <f t="shared" si="32"/>
        <v>43.776824034334759</v>
      </c>
      <c r="K56" s="11">
        <f t="shared" si="32"/>
        <v>75.961538461538453</v>
      </c>
      <c r="L56" s="11">
        <f t="shared" si="32"/>
        <v>25.668449197860955</v>
      </c>
      <c r="M56" s="5"/>
    </row>
    <row r="57" spans="1:13">
      <c r="A57" s="2" t="s">
        <v>25</v>
      </c>
      <c r="B57" s="12">
        <f>((B32/B31)-1)*100</f>
        <v>3.4233181229203158</v>
      </c>
      <c r="C57" s="12">
        <f t="shared" ref="C57:F57" si="33">((C32/C31)-1)*100</f>
        <v>-18.816562807643599</v>
      </c>
      <c r="D57" s="12">
        <f t="shared" si="33"/>
        <v>4.9252458551033218</v>
      </c>
      <c r="E57" s="12">
        <f t="shared" si="33"/>
        <v>436.9331771317685</v>
      </c>
      <c r="F57" s="12">
        <f t="shared" si="33"/>
        <v>-11.567732204821713</v>
      </c>
      <c r="G57" s="13"/>
      <c r="H57" s="12">
        <f>((H32/H31)-1)*100</f>
        <v>28.597202079931083</v>
      </c>
      <c r="I57" s="12">
        <f t="shared" ref="I57:L57" si="34">((I32/I31)-1)*100</f>
        <v>20.115396255254868</v>
      </c>
      <c r="J57" s="12">
        <f t="shared" si="34"/>
        <v>35.252121143656566</v>
      </c>
      <c r="K57" s="12">
        <f t="shared" si="34"/>
        <v>111.98240831892967</v>
      </c>
      <c r="L57" s="12">
        <f t="shared" si="34"/>
        <v>28.092534524466117</v>
      </c>
      <c r="M57" s="12"/>
    </row>
    <row r="58" spans="1:13">
      <c r="A58" s="2" t="s">
        <v>26</v>
      </c>
      <c r="B58" s="5">
        <f>((B34/B33)-1)*100</f>
        <v>15.902604200152659</v>
      </c>
      <c r="C58" s="5">
        <f t="shared" ref="C58:F58" si="35">((C34/C33)-1)*100</f>
        <v>4.5966032027400683</v>
      </c>
      <c r="D58" s="5">
        <f t="shared" si="35"/>
        <v>5.9877799903448992</v>
      </c>
      <c r="E58" s="5">
        <f t="shared" si="35"/>
        <v>29.041951410121158</v>
      </c>
      <c r="F58" s="5">
        <f t="shared" si="35"/>
        <v>0.91682324861521725</v>
      </c>
      <c r="G58" s="1"/>
      <c r="H58" s="5">
        <f>((H34/H33)-1)*100</f>
        <v>4.7090185591165179</v>
      </c>
      <c r="I58" s="5">
        <f t="shared" ref="I58:L58" si="36">((I34/I33)-1)*100</f>
        <v>3.8817424740222428</v>
      </c>
      <c r="J58" s="5">
        <f t="shared" si="36"/>
        <v>-5.9291217120239326</v>
      </c>
      <c r="K58" s="5">
        <f t="shared" si="36"/>
        <v>20.470876858845276</v>
      </c>
      <c r="L58" s="5">
        <f t="shared" si="36"/>
        <v>1.9289530045751624</v>
      </c>
      <c r="M58" s="5"/>
    </row>
    <row r="59" spans="1:13">
      <c r="A59" s="2"/>
      <c r="B59" s="5"/>
      <c r="C59" s="1"/>
      <c r="D59" s="1"/>
      <c r="E59" s="1"/>
      <c r="F59" s="1"/>
      <c r="G59" s="1"/>
      <c r="H59" s="5"/>
      <c r="I59" s="5"/>
      <c r="J59" s="5"/>
      <c r="K59" s="5"/>
      <c r="L59" s="5"/>
      <c r="M59" s="5"/>
    </row>
    <row r="60" spans="1:13">
      <c r="A60" s="2" t="s">
        <v>27</v>
      </c>
      <c r="B60" s="5"/>
      <c r="C60" s="1"/>
      <c r="D60" s="1"/>
      <c r="E60" s="1"/>
      <c r="F60" s="1"/>
      <c r="G60" s="1"/>
      <c r="H60" s="5"/>
      <c r="I60" s="5"/>
      <c r="J60" s="5"/>
      <c r="K60" s="5"/>
      <c r="L60" s="5"/>
      <c r="M60" s="5"/>
    </row>
    <row r="61" spans="1:13">
      <c r="A61" s="2" t="s">
        <v>28</v>
      </c>
      <c r="B61" s="5">
        <f t="shared" ref="B61:F62" si="37">B16/B10</f>
        <v>10003590.115751127</v>
      </c>
      <c r="C61" s="5">
        <f t="shared" si="37"/>
        <v>7394214.3663277905</v>
      </c>
      <c r="D61" s="5">
        <f t="shared" si="37"/>
        <v>14003195.021014106</v>
      </c>
      <c r="E61" s="5">
        <f t="shared" si="37"/>
        <v>13187676.532589933</v>
      </c>
      <c r="F61" s="5">
        <f t="shared" si="37"/>
        <v>6268592.9265356902</v>
      </c>
      <c r="G61" s="1"/>
      <c r="H61" s="5">
        <f t="shared" ref="H61:L62" si="38">H16/H10</f>
        <v>10740702.078155307</v>
      </c>
      <c r="I61" s="5">
        <f t="shared" si="38"/>
        <v>7987280.5146718146</v>
      </c>
      <c r="J61" s="5">
        <f t="shared" si="38"/>
        <v>15025861.556432558</v>
      </c>
      <c r="K61" s="5">
        <f t="shared" si="38"/>
        <v>14373634.843851909</v>
      </c>
      <c r="L61" s="5">
        <f t="shared" si="38"/>
        <v>6751499.5189843616</v>
      </c>
      <c r="M61" s="5"/>
    </row>
    <row r="62" spans="1:13">
      <c r="A62" s="2" t="s">
        <v>29</v>
      </c>
      <c r="B62" s="5">
        <f t="shared" si="37"/>
        <v>8812262.5859056097</v>
      </c>
      <c r="C62" s="5">
        <f t="shared" si="37"/>
        <v>6707377.081085017</v>
      </c>
      <c r="D62" s="5">
        <f t="shared" si="37"/>
        <v>13124347.591443038</v>
      </c>
      <c r="E62" s="5">
        <f t="shared" si="37"/>
        <v>15886246.09781768</v>
      </c>
      <c r="F62" s="5">
        <f t="shared" si="37"/>
        <v>5862007.8431372549</v>
      </c>
      <c r="G62" s="1"/>
      <c r="H62" s="5">
        <f t="shared" si="38"/>
        <v>7911181.9445809033</v>
      </c>
      <c r="I62" s="5">
        <f t="shared" si="38"/>
        <v>6763111.0906132879</v>
      </c>
      <c r="J62" s="5">
        <f t="shared" si="38"/>
        <v>9855992.9580298513</v>
      </c>
      <c r="K62" s="5">
        <f t="shared" si="38"/>
        <v>13699635.229344262</v>
      </c>
      <c r="L62" s="5">
        <f t="shared" si="38"/>
        <v>5945419.2960425531</v>
      </c>
      <c r="M62" s="5"/>
    </row>
    <row r="63" spans="1:13">
      <c r="A63" s="2" t="s">
        <v>30</v>
      </c>
      <c r="B63" s="5">
        <f>(B62/B61)*B45</f>
        <v>83.057164880915479</v>
      </c>
      <c r="C63" s="5">
        <f t="shared" ref="C63:F63" si="39">(C62/C61)*C45</f>
        <v>95.913825609193097</v>
      </c>
      <c r="D63" s="5">
        <f t="shared" si="39"/>
        <v>42.487243641294619</v>
      </c>
      <c r="E63" s="5">
        <f t="shared" si="39"/>
        <v>268.5430318916284</v>
      </c>
      <c r="F63" s="5">
        <f t="shared" si="39"/>
        <v>121.43535654984785</v>
      </c>
      <c r="G63" s="5"/>
      <c r="H63" s="5">
        <f t="shared" ref="H63:L63" si="40">(H62/H61)*H45</f>
        <v>52.958082110505217</v>
      </c>
      <c r="I63" s="5">
        <f t="shared" si="40"/>
        <v>73.431142524017488</v>
      </c>
      <c r="J63" s="5">
        <f t="shared" si="40"/>
        <v>22.628883544416937</v>
      </c>
      <c r="K63" s="5">
        <f t="shared" si="40"/>
        <v>100.19382692307883</v>
      </c>
      <c r="L63" s="5">
        <f t="shared" si="40"/>
        <v>104.05827182701624</v>
      </c>
      <c r="M63" s="5"/>
    </row>
    <row r="64" spans="1:13">
      <c r="A64" s="2"/>
      <c r="B64" s="5"/>
      <c r="C64" s="1"/>
      <c r="D64" s="1"/>
      <c r="E64" s="1"/>
      <c r="F64" s="1"/>
      <c r="G64" s="1"/>
      <c r="H64" s="5"/>
      <c r="I64" s="5"/>
      <c r="J64" s="5"/>
      <c r="K64" s="5"/>
      <c r="L64" s="5"/>
      <c r="M64" s="5"/>
    </row>
    <row r="65" spans="1:13">
      <c r="A65" s="2" t="s">
        <v>31</v>
      </c>
      <c r="B65" s="5"/>
      <c r="C65" s="1"/>
      <c r="D65" s="1"/>
      <c r="E65" s="1"/>
      <c r="F65" s="1"/>
      <c r="G65" s="1"/>
      <c r="H65" s="5"/>
      <c r="I65" s="5"/>
      <c r="J65" s="5"/>
      <c r="K65" s="5"/>
      <c r="L65" s="5"/>
      <c r="M65" s="5"/>
    </row>
    <row r="66" spans="1:13">
      <c r="A66" s="2" t="s">
        <v>32</v>
      </c>
      <c r="B66" s="14">
        <f>(B23/C22)*100</f>
        <v>31.869197298065476</v>
      </c>
      <c r="C66" s="1"/>
      <c r="D66" s="1"/>
      <c r="E66" s="1"/>
      <c r="F66" s="1"/>
      <c r="G66" s="1"/>
      <c r="H66" s="14">
        <f>(H23/C22)*100</f>
        <v>31.869197298065476</v>
      </c>
      <c r="I66" s="5"/>
      <c r="J66" s="5"/>
      <c r="K66" s="5"/>
      <c r="L66" s="5"/>
      <c r="M66" s="5"/>
    </row>
    <row r="67" spans="1:13">
      <c r="A67" s="2" t="s">
        <v>33</v>
      </c>
      <c r="B67" s="14">
        <f t="shared" ref="B67" si="41">(B17/B23)*100</f>
        <v>135.81369377687872</v>
      </c>
      <c r="C67" s="1"/>
      <c r="D67" s="1"/>
      <c r="E67" s="1"/>
      <c r="F67" s="1"/>
      <c r="G67" s="1"/>
      <c r="H67" s="14">
        <f t="shared" ref="H67" si="42">(H17/H23)*100</f>
        <v>97.587645754287905</v>
      </c>
      <c r="I67" s="5"/>
      <c r="J67" s="5"/>
      <c r="K67" s="5"/>
      <c r="L67" s="5"/>
      <c r="M67" s="5"/>
    </row>
    <row r="68" spans="1:13" ht="15.75" thickBot="1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/>
    <row r="70" spans="1:13">
      <c r="A70" s="10" t="s">
        <v>40</v>
      </c>
    </row>
    <row r="71" spans="1:13">
      <c r="A71" s="10" t="s">
        <v>83</v>
      </c>
    </row>
    <row r="72" spans="1:13">
      <c r="A72" s="10" t="s">
        <v>84</v>
      </c>
    </row>
    <row r="73" spans="1:13">
      <c r="A73" s="10"/>
    </row>
    <row r="76" spans="1:13">
      <c r="A76" s="8" t="s">
        <v>35</v>
      </c>
    </row>
    <row r="77" spans="1:13">
      <c r="A77" s="8" t="s">
        <v>36</v>
      </c>
    </row>
    <row r="78" spans="1:13">
      <c r="A78" s="8" t="s">
        <v>37</v>
      </c>
    </row>
    <row r="79" spans="1:13">
      <c r="A79" s="8" t="s">
        <v>38</v>
      </c>
    </row>
    <row r="80" spans="1:13">
      <c r="A80" s="8" t="s">
        <v>39</v>
      </c>
    </row>
    <row r="81" spans="1:1">
      <c r="A81" s="31"/>
    </row>
    <row r="83" spans="1:1">
      <c r="A83" t="s">
        <v>124</v>
      </c>
    </row>
    <row r="131" spans="15:19">
      <c r="O131" s="2"/>
      <c r="P131" s="27"/>
      <c r="Q131" s="27"/>
      <c r="R131" s="27"/>
      <c r="S131" s="27"/>
    </row>
    <row r="132" spans="15:19">
      <c r="O132" s="2"/>
      <c r="P132" s="27"/>
      <c r="Q132" s="27"/>
      <c r="R132" s="27"/>
      <c r="S132" s="27"/>
    </row>
    <row r="163" spans="3:13">
      <c r="C163" s="2"/>
      <c r="D163" s="24"/>
      <c r="E163" s="24"/>
      <c r="F163" s="24"/>
      <c r="G163" s="24"/>
      <c r="I163" s="2"/>
      <c r="J163" s="24"/>
      <c r="K163" s="24"/>
      <c r="L163" s="24"/>
      <c r="M163" s="24"/>
    </row>
    <row r="164" spans="3:13">
      <c r="C164" s="2"/>
      <c r="D164" s="24"/>
      <c r="E164" s="24"/>
      <c r="F164" s="24"/>
      <c r="G164" s="24"/>
      <c r="I164" s="2"/>
      <c r="J164" s="24"/>
      <c r="K164" s="24"/>
      <c r="L164" s="24"/>
      <c r="M164" s="24"/>
    </row>
  </sheetData>
  <mergeCells count="6">
    <mergeCell ref="M4:M5"/>
    <mergeCell ref="A4:A5"/>
    <mergeCell ref="C4:F4"/>
    <mergeCell ref="A2:G2"/>
    <mergeCell ref="G4:G5"/>
    <mergeCell ref="I4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83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10" sqref="F10"/>
    </sheetView>
  </sheetViews>
  <sheetFormatPr baseColWidth="10" defaultColWidth="11.42578125" defaultRowHeight="1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>
      <c r="A2" s="39" t="s">
        <v>85</v>
      </c>
      <c r="B2" s="39"/>
      <c r="C2" s="39"/>
      <c r="D2" s="39"/>
      <c r="E2" s="39"/>
      <c r="F2" s="39"/>
      <c r="G2" s="39"/>
    </row>
    <row r="4" spans="1:13">
      <c r="A4" s="36"/>
      <c r="B4" s="25" t="s">
        <v>43</v>
      </c>
      <c r="C4" s="38" t="s">
        <v>45</v>
      </c>
      <c r="D4" s="38"/>
      <c r="E4" s="38"/>
      <c r="F4" s="38"/>
      <c r="G4" s="34" t="s">
        <v>3</v>
      </c>
      <c r="H4" s="25" t="s">
        <v>43</v>
      </c>
      <c r="I4" s="40" t="s">
        <v>47</v>
      </c>
      <c r="J4" s="40"/>
      <c r="K4" s="40"/>
      <c r="L4" s="40"/>
      <c r="M4" s="34" t="s">
        <v>3</v>
      </c>
    </row>
    <row r="5" spans="1:13" ht="15.75" thickBot="1">
      <c r="A5" s="37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5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5"/>
    </row>
    <row r="6" spans="1:13" ht="15.75" thickTop="1">
      <c r="A6" s="4" t="s">
        <v>4</v>
      </c>
      <c r="B6" s="10"/>
      <c r="H6" s="10"/>
      <c r="I6" s="10"/>
      <c r="J6" s="10"/>
      <c r="K6" s="10"/>
      <c r="L6" s="10"/>
      <c r="M6" s="10"/>
    </row>
    <row r="7" spans="1:13">
      <c r="A7" s="2"/>
      <c r="B7" s="5"/>
      <c r="C7" s="1"/>
      <c r="D7" s="1"/>
      <c r="E7" s="1"/>
      <c r="F7" s="1"/>
      <c r="G7" s="1"/>
      <c r="H7" s="5"/>
      <c r="I7" s="5"/>
      <c r="J7" s="5"/>
      <c r="K7" s="5"/>
      <c r="L7" s="5"/>
      <c r="M7" s="5"/>
    </row>
    <row r="8" spans="1:13">
      <c r="A8" s="2" t="s">
        <v>42</v>
      </c>
      <c r="B8" s="5"/>
      <c r="C8" s="1"/>
      <c r="D8" s="1"/>
      <c r="E8" s="1"/>
      <c r="F8" s="1"/>
      <c r="G8" s="1"/>
      <c r="H8" s="5"/>
      <c r="I8" s="5"/>
      <c r="J8" s="5"/>
      <c r="K8" s="5"/>
      <c r="L8" s="5"/>
      <c r="M8" s="5"/>
    </row>
    <row r="9" spans="1:13">
      <c r="A9" s="3" t="s">
        <v>53</v>
      </c>
      <c r="B9" s="17">
        <f>SUM(C9:F9)</f>
        <v>1980</v>
      </c>
      <c r="C9" s="18">
        <v>1611</v>
      </c>
      <c r="D9" s="18">
        <v>143</v>
      </c>
      <c r="E9" s="18">
        <v>63</v>
      </c>
      <c r="F9" s="18">
        <v>163</v>
      </c>
      <c r="G9" s="18">
        <v>0</v>
      </c>
      <c r="H9" s="17">
        <f>SUM(I9:L9)</f>
        <v>2555</v>
      </c>
      <c r="I9" s="17">
        <v>2041</v>
      </c>
      <c r="J9" s="17">
        <v>167</v>
      </c>
      <c r="K9" s="17">
        <v>142</v>
      </c>
      <c r="L9" s="17">
        <v>205</v>
      </c>
      <c r="M9" s="17">
        <v>0</v>
      </c>
    </row>
    <row r="10" spans="1:13">
      <c r="A10" s="3" t="s">
        <v>86</v>
      </c>
      <c r="B10" s="17">
        <f t="shared" ref="B10:B12" si="0">SUM(C10:F10)</f>
        <v>3186</v>
      </c>
      <c r="C10" s="18">
        <v>2466</v>
      </c>
      <c r="D10" s="18">
        <v>210</v>
      </c>
      <c r="E10" s="18">
        <v>238</v>
      </c>
      <c r="F10" s="17">
        <v>272</v>
      </c>
      <c r="G10" s="18">
        <v>0</v>
      </c>
      <c r="H10" s="17">
        <f t="shared" ref="H10" si="1">SUM(I10:L10)</f>
        <v>3136</v>
      </c>
      <c r="I10" s="17">
        <v>2411</v>
      </c>
      <c r="J10" s="17">
        <v>213</v>
      </c>
      <c r="K10" s="17">
        <v>237</v>
      </c>
      <c r="L10" s="17">
        <v>275</v>
      </c>
      <c r="M10" s="17">
        <v>0</v>
      </c>
    </row>
    <row r="11" spans="1:13">
      <c r="A11" s="3" t="s">
        <v>87</v>
      </c>
      <c r="B11" s="17">
        <f t="shared" si="0"/>
        <v>2884</v>
      </c>
      <c r="C11" s="18">
        <v>2157</v>
      </c>
      <c r="D11" s="18">
        <v>368</v>
      </c>
      <c r="E11" s="18">
        <v>101</v>
      </c>
      <c r="F11" s="18">
        <v>258</v>
      </c>
      <c r="G11" s="18">
        <v>0</v>
      </c>
      <c r="H11" s="17">
        <f>SUM(I11:L11)</f>
        <v>2878</v>
      </c>
      <c r="I11" s="17">
        <v>2206</v>
      </c>
      <c r="J11" s="17">
        <v>321</v>
      </c>
      <c r="K11" s="17">
        <v>120</v>
      </c>
      <c r="L11" s="17">
        <v>231</v>
      </c>
      <c r="M11" s="17">
        <v>0</v>
      </c>
    </row>
    <row r="12" spans="1:13">
      <c r="A12" s="3" t="s">
        <v>78</v>
      </c>
      <c r="B12" s="17">
        <f t="shared" si="0"/>
        <v>10603</v>
      </c>
      <c r="C12" s="18">
        <v>7330</v>
      </c>
      <c r="D12" s="18">
        <v>1515</v>
      </c>
      <c r="E12" s="18">
        <v>975</v>
      </c>
      <c r="F12" s="17">
        <v>783</v>
      </c>
      <c r="G12" s="18">
        <v>0</v>
      </c>
      <c r="H12" s="17">
        <f>SUM(I12:L12)</f>
        <v>10653</v>
      </c>
      <c r="I12" s="17">
        <v>7379</v>
      </c>
      <c r="J12" s="17">
        <v>1498</v>
      </c>
      <c r="K12" s="17">
        <v>972</v>
      </c>
      <c r="L12" s="17">
        <v>804</v>
      </c>
      <c r="M12" s="17">
        <v>0</v>
      </c>
    </row>
    <row r="13" spans="1:13">
      <c r="A13" s="2"/>
      <c r="B13" s="17"/>
      <c r="C13" s="18"/>
      <c r="D13" s="18"/>
      <c r="E13" s="18"/>
      <c r="F13" s="18"/>
      <c r="G13" s="18"/>
      <c r="H13" s="17"/>
      <c r="I13" s="17"/>
      <c r="J13" s="17"/>
      <c r="K13" s="17"/>
      <c r="L13" s="17"/>
      <c r="M13" s="17"/>
    </row>
    <row r="14" spans="1:13">
      <c r="A14" s="6" t="s">
        <v>5</v>
      </c>
      <c r="B14" s="17"/>
      <c r="C14" s="18"/>
      <c r="D14" s="18"/>
      <c r="E14" s="18"/>
      <c r="F14" s="18"/>
      <c r="G14" s="18"/>
      <c r="H14" s="17"/>
      <c r="I14" s="17"/>
      <c r="J14" s="17"/>
      <c r="K14" s="17"/>
      <c r="L14" s="17"/>
      <c r="M14" s="17"/>
    </row>
    <row r="15" spans="1:13">
      <c r="A15" s="3" t="s">
        <v>53</v>
      </c>
      <c r="B15" s="18">
        <f>SUM(C15:G15)</f>
        <v>13856160970.190163</v>
      </c>
      <c r="C15" s="17">
        <v>10574394893.75</v>
      </c>
      <c r="D15" s="17">
        <v>1272041338.2800002</v>
      </c>
      <c r="E15" s="17">
        <v>564947323.42000008</v>
      </c>
      <c r="F15" s="17">
        <v>969718000</v>
      </c>
      <c r="G15" s="17">
        <v>475059414.74016213</v>
      </c>
      <c r="H15" s="17">
        <f>SUM(I15:M15)</f>
        <v>19557510091.831562</v>
      </c>
      <c r="I15" s="17">
        <v>14361893835.15</v>
      </c>
      <c r="J15" s="17">
        <v>1708209638.26</v>
      </c>
      <c r="K15" s="17">
        <v>1614075424.4400001</v>
      </c>
      <c r="L15" s="17">
        <v>1248994000</v>
      </c>
      <c r="M15" s="17">
        <v>624337193.98156512</v>
      </c>
    </row>
    <row r="16" spans="1:13">
      <c r="A16" s="3" t="s">
        <v>86</v>
      </c>
      <c r="B16" s="18">
        <f>SUM(C16:G16)</f>
        <v>28104604524.67469</v>
      </c>
      <c r="C16" s="18">
        <v>18571458818.328472</v>
      </c>
      <c r="D16" s="18">
        <v>2980898535.9967651</v>
      </c>
      <c r="E16" s="18">
        <v>3216137111.347394</v>
      </c>
      <c r="F16" s="17">
        <v>1745283387.7940602</v>
      </c>
      <c r="G16" s="17">
        <v>1590826671.2080016</v>
      </c>
      <c r="H16" s="17">
        <f>SUM(I16:M16)</f>
        <v>29122879857.680603</v>
      </c>
      <c r="I16" s="17">
        <v>19149185601.283516</v>
      </c>
      <c r="J16" s="17">
        <v>3142188439.772686</v>
      </c>
      <c r="K16" s="17">
        <v>3354343484.8827715</v>
      </c>
      <c r="L16" s="17">
        <v>1828697434.1370699</v>
      </c>
      <c r="M16" s="17">
        <v>1648464897.6045625</v>
      </c>
    </row>
    <row r="17" spans="1:13">
      <c r="A17" s="3" t="s">
        <v>87</v>
      </c>
      <c r="B17" s="18">
        <f t="shared" ref="B17:B18" si="2">SUM(C17:G17)</f>
        <v>21776445736.31749</v>
      </c>
      <c r="C17" s="17">
        <v>14652515819.59</v>
      </c>
      <c r="D17" s="17">
        <v>3629641594.5799999</v>
      </c>
      <c r="E17" s="17">
        <v>1203180162.54</v>
      </c>
      <c r="F17" s="17">
        <v>1522936000</v>
      </c>
      <c r="G17" s="17">
        <v>768172159.60749042</v>
      </c>
      <c r="H17" s="17">
        <f t="shared" ref="H17:H18" si="3">SUM(I17:M17)</f>
        <v>21463657795.875126</v>
      </c>
      <c r="I17" s="17">
        <v>14705039491.75</v>
      </c>
      <c r="J17" s="17">
        <v>3078942543.27</v>
      </c>
      <c r="K17" s="17">
        <v>1534310884.9400001</v>
      </c>
      <c r="L17" s="17">
        <v>1391273000</v>
      </c>
      <c r="M17" s="17">
        <v>754091875.91512609</v>
      </c>
    </row>
    <row r="18" spans="1:13">
      <c r="A18" s="3" t="s">
        <v>78</v>
      </c>
      <c r="B18" s="18">
        <f t="shared" si="2"/>
        <v>101037241292</v>
      </c>
      <c r="C18" s="18">
        <v>55492432388.45211</v>
      </c>
      <c r="D18" s="18">
        <v>21536292062.944668</v>
      </c>
      <c r="E18" s="18">
        <v>13255141865.802898</v>
      </c>
      <c r="F18" s="17">
        <v>5034285845.0644655</v>
      </c>
      <c r="G18" s="17">
        <v>5719089129.7358484</v>
      </c>
      <c r="H18" s="17">
        <f t="shared" si="3"/>
        <v>105496865623.67999</v>
      </c>
      <c r="I18" s="17">
        <v>58239993484.133667</v>
      </c>
      <c r="J18" s="17">
        <v>22241935391.964329</v>
      </c>
      <c r="K18" s="17">
        <v>13711222898.469645</v>
      </c>
      <c r="L18" s="17">
        <v>5332193153.4323568</v>
      </c>
      <c r="M18" s="17">
        <v>5971520695.6799994</v>
      </c>
    </row>
    <row r="19" spans="1:13">
      <c r="A19" s="3" t="s">
        <v>88</v>
      </c>
      <c r="B19" s="18">
        <f>SUM(C19:F19)</f>
        <v>21008273576.709999</v>
      </c>
      <c r="C19" s="18">
        <f>C17</f>
        <v>14652515819.59</v>
      </c>
      <c r="D19" s="18">
        <f t="shared" ref="D19:F19" si="4">D17</f>
        <v>3629641594.5799999</v>
      </c>
      <c r="E19" s="18">
        <f t="shared" si="4"/>
        <v>1203180162.54</v>
      </c>
      <c r="F19" s="18">
        <f t="shared" si="4"/>
        <v>1522936000</v>
      </c>
      <c r="G19" s="18"/>
      <c r="H19" s="17">
        <f>SUM(I19:L19)</f>
        <v>20709565919.959999</v>
      </c>
      <c r="I19" s="17">
        <f>I17</f>
        <v>14705039491.75</v>
      </c>
      <c r="J19" s="17">
        <f t="shared" ref="J19:L19" si="5">J17</f>
        <v>3078942543.27</v>
      </c>
      <c r="K19" s="17">
        <f t="shared" si="5"/>
        <v>1534310884.9400001</v>
      </c>
      <c r="L19" s="17">
        <f t="shared" si="5"/>
        <v>1391273000</v>
      </c>
      <c r="M19" s="17"/>
    </row>
    <row r="20" spans="1:13">
      <c r="A20" s="2"/>
      <c r="B20" s="17"/>
      <c r="C20" s="18"/>
      <c r="D20" s="18"/>
      <c r="E20" s="18"/>
      <c r="F20" s="18"/>
      <c r="G20" s="18"/>
      <c r="H20" s="17"/>
      <c r="I20" s="17"/>
      <c r="J20" s="17"/>
      <c r="K20" s="17"/>
      <c r="L20" s="17"/>
      <c r="M20" s="17"/>
    </row>
    <row r="21" spans="1:13">
      <c r="A21" s="6" t="s">
        <v>6</v>
      </c>
      <c r="B21" s="17"/>
      <c r="C21" s="18"/>
      <c r="D21" s="18"/>
      <c r="E21" s="18"/>
      <c r="F21" s="18"/>
      <c r="G21" s="18"/>
      <c r="H21" s="17"/>
      <c r="I21" s="17"/>
      <c r="J21" s="17"/>
      <c r="K21" s="17"/>
      <c r="L21" s="17"/>
      <c r="M21" s="17"/>
    </row>
    <row r="22" spans="1:13">
      <c r="A22" s="3" t="s">
        <v>86</v>
      </c>
      <c r="B22" s="18">
        <f>B16</f>
        <v>28104604524.67469</v>
      </c>
      <c r="C22" s="18">
        <f>B22+H22</f>
        <v>57227484382.355293</v>
      </c>
      <c r="D22" s="18"/>
      <c r="E22" s="18"/>
      <c r="F22" s="17"/>
      <c r="G22" s="17"/>
      <c r="H22" s="17">
        <f t="shared" ref="H22" si="6">H16</f>
        <v>29122879857.680603</v>
      </c>
      <c r="I22" s="17"/>
      <c r="J22" s="17"/>
      <c r="K22" s="17"/>
      <c r="L22" s="17"/>
      <c r="M22" s="17"/>
    </row>
    <row r="23" spans="1:13">
      <c r="A23" s="3" t="s">
        <v>87</v>
      </c>
      <c r="B23" s="18">
        <v>26535726893.900002</v>
      </c>
      <c r="C23" s="18"/>
      <c r="D23" s="18"/>
      <c r="E23" s="18"/>
      <c r="F23" s="17"/>
      <c r="G23" s="17"/>
      <c r="H23" s="17">
        <v>26535726893.900002</v>
      </c>
      <c r="I23" s="17"/>
      <c r="J23" s="17"/>
      <c r="K23" s="17"/>
      <c r="L23" s="17"/>
      <c r="M23" s="17"/>
    </row>
    <row r="24" spans="1:13">
      <c r="A24" s="2"/>
      <c r="B24" s="17"/>
      <c r="C24" s="18"/>
      <c r="D24" s="18"/>
      <c r="E24" s="18"/>
      <c r="F24" s="18"/>
      <c r="G24" s="18"/>
      <c r="H24" s="17"/>
      <c r="I24" s="17"/>
      <c r="J24" s="17"/>
      <c r="K24" s="17"/>
      <c r="L24" s="17"/>
      <c r="M24" s="17"/>
    </row>
    <row r="25" spans="1:13">
      <c r="A25" s="2" t="s">
        <v>7</v>
      </c>
      <c r="B25" s="17"/>
      <c r="C25" s="18"/>
      <c r="D25" s="18"/>
      <c r="E25" s="18"/>
      <c r="F25" s="18"/>
      <c r="G25" s="18"/>
      <c r="H25" s="17"/>
      <c r="I25" s="17"/>
      <c r="J25" s="17"/>
      <c r="K25" s="17"/>
      <c r="L25" s="17"/>
      <c r="M25" s="17"/>
    </row>
    <row r="26" spans="1:13">
      <c r="A26" s="3" t="s">
        <v>54</v>
      </c>
      <c r="B26" s="22">
        <v>1</v>
      </c>
      <c r="C26" s="22">
        <v>1</v>
      </c>
      <c r="D26" s="22">
        <v>1</v>
      </c>
      <c r="E26" s="22">
        <v>1</v>
      </c>
      <c r="F26" s="22">
        <v>1</v>
      </c>
      <c r="G26" s="22">
        <v>1</v>
      </c>
      <c r="H26" s="22">
        <v>1</v>
      </c>
      <c r="I26" s="22">
        <v>1</v>
      </c>
      <c r="J26" s="22">
        <v>1</v>
      </c>
      <c r="K26" s="22">
        <v>1</v>
      </c>
      <c r="L26" s="22">
        <v>1</v>
      </c>
      <c r="M26" s="22">
        <v>1</v>
      </c>
    </row>
    <row r="27" spans="1:13">
      <c r="A27" s="3" t="s">
        <v>89</v>
      </c>
      <c r="B27" s="22">
        <v>0.99</v>
      </c>
      <c r="C27" s="22">
        <v>0.99</v>
      </c>
      <c r="D27" s="22">
        <v>0.99</v>
      </c>
      <c r="E27" s="22">
        <v>0.99</v>
      </c>
      <c r="F27" s="22">
        <v>0.99</v>
      </c>
      <c r="G27" s="22">
        <v>0.99</v>
      </c>
      <c r="H27" s="22">
        <v>0.99</v>
      </c>
      <c r="I27" s="22">
        <v>0.99</v>
      </c>
      <c r="J27" s="22">
        <v>0.99</v>
      </c>
      <c r="K27" s="22">
        <v>0.99</v>
      </c>
      <c r="L27" s="22">
        <v>0.99</v>
      </c>
      <c r="M27" s="22">
        <v>0.99</v>
      </c>
    </row>
    <row r="28" spans="1:13">
      <c r="A28" s="3" t="s">
        <v>8</v>
      </c>
      <c r="B28" s="19">
        <f>+C28+F28</f>
        <v>162268</v>
      </c>
      <c r="C28" s="20">
        <v>118218</v>
      </c>
      <c r="D28" s="20">
        <v>118218</v>
      </c>
      <c r="E28" s="20">
        <v>118218</v>
      </c>
      <c r="F28" s="20">
        <v>44050</v>
      </c>
      <c r="G28" s="18"/>
      <c r="H28" s="19">
        <f>+I28+L28</f>
        <v>162268</v>
      </c>
      <c r="I28" s="19">
        <v>118218</v>
      </c>
      <c r="J28" s="19">
        <v>118218</v>
      </c>
      <c r="K28" s="19">
        <v>118218</v>
      </c>
      <c r="L28" s="19">
        <v>44050</v>
      </c>
      <c r="M28" s="17"/>
    </row>
    <row r="29" spans="1:13">
      <c r="A29" s="2"/>
      <c r="B29" s="17"/>
      <c r="C29" s="18"/>
      <c r="D29" s="18"/>
      <c r="E29" s="18"/>
      <c r="F29" s="18"/>
      <c r="G29" s="18"/>
      <c r="H29" s="17"/>
      <c r="I29" s="17"/>
      <c r="J29" s="17"/>
      <c r="K29" s="17"/>
      <c r="L29" s="17"/>
      <c r="M29" s="17"/>
    </row>
    <row r="30" spans="1:13">
      <c r="A30" s="4" t="s">
        <v>9</v>
      </c>
      <c r="B30" s="17"/>
      <c r="C30" s="18"/>
      <c r="D30" s="18"/>
      <c r="E30" s="18"/>
      <c r="F30" s="18"/>
      <c r="G30" s="18"/>
      <c r="H30" s="17"/>
      <c r="I30" s="17"/>
      <c r="J30" s="17"/>
      <c r="K30" s="17"/>
      <c r="L30" s="17"/>
      <c r="M30" s="17"/>
    </row>
    <row r="31" spans="1:13">
      <c r="A31" s="2" t="s">
        <v>51</v>
      </c>
      <c r="B31" s="17">
        <f t="shared" ref="B31:F31" si="7">B15/B26</f>
        <v>13856160970.190163</v>
      </c>
      <c r="C31" s="18">
        <f t="shared" si="7"/>
        <v>10574394893.75</v>
      </c>
      <c r="D31" s="18">
        <f t="shared" si="7"/>
        <v>1272041338.2800002</v>
      </c>
      <c r="E31" s="18">
        <f t="shared" si="7"/>
        <v>564947323.42000008</v>
      </c>
      <c r="F31" s="18">
        <f t="shared" si="7"/>
        <v>969718000</v>
      </c>
      <c r="G31" s="18">
        <f t="shared" ref="G31:M31" si="8">G15/G26</f>
        <v>475059414.74016213</v>
      </c>
      <c r="H31" s="17">
        <f t="shared" si="8"/>
        <v>19557510091.831562</v>
      </c>
      <c r="I31" s="17">
        <f t="shared" si="8"/>
        <v>14361893835.15</v>
      </c>
      <c r="J31" s="17">
        <f t="shared" si="8"/>
        <v>1708209638.26</v>
      </c>
      <c r="K31" s="17">
        <f t="shared" si="8"/>
        <v>1614075424.4400001</v>
      </c>
      <c r="L31" s="17">
        <f t="shared" si="8"/>
        <v>1248994000</v>
      </c>
      <c r="M31" s="17">
        <f t="shared" si="8"/>
        <v>624337193.98156512</v>
      </c>
    </row>
    <row r="32" spans="1:13">
      <c r="A32" s="2" t="s">
        <v>81</v>
      </c>
      <c r="B32" s="17">
        <f t="shared" ref="B32:F32" si="9">B17/B27</f>
        <v>21996409834.664131</v>
      </c>
      <c r="C32" s="18">
        <f t="shared" si="9"/>
        <v>14800521029.888889</v>
      </c>
      <c r="D32" s="18">
        <f t="shared" si="9"/>
        <v>3666304640.9898992</v>
      </c>
      <c r="E32" s="18">
        <f t="shared" si="9"/>
        <v>1215333497.5151515</v>
      </c>
      <c r="F32" s="18">
        <f t="shared" si="9"/>
        <v>1538319191.9191918</v>
      </c>
      <c r="G32" s="18">
        <f t="shared" ref="G32:H32" si="10">G17/G27</f>
        <v>775931474.35100043</v>
      </c>
      <c r="H32" s="17">
        <f t="shared" si="10"/>
        <v>21680462420.075886</v>
      </c>
      <c r="I32" s="17">
        <f>I17/I27</f>
        <v>14853575244.191919</v>
      </c>
      <c r="J32" s="17">
        <f t="shared" ref="J32:M32" si="11">J17/J27</f>
        <v>3110042973</v>
      </c>
      <c r="K32" s="17">
        <f t="shared" si="11"/>
        <v>1549808974.6868687</v>
      </c>
      <c r="L32" s="17">
        <f t="shared" si="11"/>
        <v>1405326262.6262627</v>
      </c>
      <c r="M32" s="17">
        <f t="shared" si="11"/>
        <v>761708965.5708344</v>
      </c>
    </row>
    <row r="33" spans="1:13">
      <c r="A33" s="2" t="s">
        <v>52</v>
      </c>
      <c r="B33" s="17">
        <f>B31/B9</f>
        <v>6998061.096055638</v>
      </c>
      <c r="C33" s="18">
        <f>C31/C9</f>
        <v>6563870.2009621356</v>
      </c>
      <c r="D33" s="18">
        <f>D31/D9</f>
        <v>8895393.9739860147</v>
      </c>
      <c r="E33" s="18">
        <f>E31/E9</f>
        <v>8967417.8320634924</v>
      </c>
      <c r="F33" s="18">
        <f>F31/F9</f>
        <v>5949190.1840490801</v>
      </c>
      <c r="G33" s="18"/>
      <c r="H33" s="17">
        <f t="shared" ref="H33:L33" si="12">H31/H9</f>
        <v>7654602.77566793</v>
      </c>
      <c r="I33" s="17">
        <f t="shared" si="12"/>
        <v>7036694.6767025962</v>
      </c>
      <c r="J33" s="17">
        <f t="shared" si="12"/>
        <v>10228800.229101796</v>
      </c>
      <c r="K33" s="17">
        <f t="shared" si="12"/>
        <v>11366728.34112676</v>
      </c>
      <c r="L33" s="17">
        <f t="shared" si="12"/>
        <v>6092653.658536585</v>
      </c>
      <c r="M33" s="17"/>
    </row>
    <row r="34" spans="1:13">
      <c r="A34" s="2" t="s">
        <v>82</v>
      </c>
      <c r="B34" s="17">
        <f>B32/B11</f>
        <v>7627049.1798419319</v>
      </c>
      <c r="C34" s="18">
        <f t="shared" ref="C34:F34" si="13">C32/C11</f>
        <v>6861623.1014783913</v>
      </c>
      <c r="D34" s="18">
        <f t="shared" si="13"/>
        <v>9962784.3505160306</v>
      </c>
      <c r="E34" s="18">
        <f t="shared" si="13"/>
        <v>12033004.92589259</v>
      </c>
      <c r="F34" s="18">
        <f t="shared" si="13"/>
        <v>5962477.4880588828</v>
      </c>
      <c r="G34" s="18"/>
      <c r="H34" s="17">
        <f t="shared" ref="H34:L34" si="14">H32/H11</f>
        <v>7533169.7081570141</v>
      </c>
      <c r="I34" s="17">
        <f t="shared" si="14"/>
        <v>6733261.670077933</v>
      </c>
      <c r="J34" s="17">
        <f t="shared" si="14"/>
        <v>9688607.3925233651</v>
      </c>
      <c r="K34" s="17">
        <f t="shared" si="14"/>
        <v>12915074.789057238</v>
      </c>
      <c r="L34" s="17">
        <f t="shared" si="14"/>
        <v>6083663.4745725654</v>
      </c>
      <c r="M34" s="17"/>
    </row>
    <row r="35" spans="1:13">
      <c r="A35" s="2"/>
      <c r="B35" s="5"/>
      <c r="C35" s="1"/>
      <c r="D35" s="1"/>
      <c r="E35" s="1"/>
      <c r="F35" s="1"/>
      <c r="G35" s="1"/>
      <c r="H35" s="5"/>
      <c r="I35" s="5"/>
      <c r="J35" s="5"/>
      <c r="K35" s="5"/>
      <c r="L35" s="5"/>
      <c r="M35" s="5"/>
    </row>
    <row r="36" spans="1:13">
      <c r="A36" s="4" t="s">
        <v>10</v>
      </c>
      <c r="B36" s="5"/>
      <c r="C36" s="1"/>
      <c r="D36" s="1"/>
      <c r="E36" s="1"/>
      <c r="F36" s="1"/>
      <c r="G36" s="1"/>
      <c r="H36" s="5"/>
      <c r="I36" s="5"/>
      <c r="J36" s="5"/>
      <c r="K36" s="5"/>
      <c r="L36" s="5"/>
      <c r="M36" s="5"/>
    </row>
    <row r="37" spans="1:13">
      <c r="A37" s="2"/>
      <c r="B37" s="5"/>
      <c r="C37" s="1"/>
      <c r="D37" s="1"/>
      <c r="E37" s="1"/>
      <c r="F37" s="1"/>
      <c r="G37" s="1"/>
      <c r="H37" s="5"/>
      <c r="I37" s="5"/>
      <c r="J37" s="5"/>
      <c r="K37" s="5"/>
      <c r="L37" s="5"/>
      <c r="M37" s="5"/>
    </row>
    <row r="38" spans="1:13">
      <c r="A38" s="2" t="s">
        <v>11</v>
      </c>
      <c r="B38" s="5"/>
      <c r="C38" s="1"/>
      <c r="D38" s="1"/>
      <c r="E38" s="1"/>
      <c r="F38" s="1"/>
      <c r="G38" s="1"/>
      <c r="H38" s="5"/>
      <c r="I38" s="5"/>
      <c r="J38" s="5"/>
      <c r="K38" s="5"/>
      <c r="L38" s="5"/>
      <c r="M38" s="5"/>
    </row>
    <row r="39" spans="1:13">
      <c r="A39" s="2" t="s">
        <v>12</v>
      </c>
      <c r="B39" s="5">
        <f>B10/B28*100</f>
        <v>1.9634185421648138</v>
      </c>
      <c r="C39" s="1">
        <f>C10/C28*100</f>
        <v>2.0859767548089123</v>
      </c>
      <c r="D39" s="1">
        <f t="shared" ref="D39:F39" si="15">D10/D28*100</f>
        <v>0.17763792315890981</v>
      </c>
      <c r="E39" s="1">
        <f t="shared" si="15"/>
        <v>0.20132297958009776</v>
      </c>
      <c r="F39" s="1">
        <f t="shared" si="15"/>
        <v>0.61748013620885356</v>
      </c>
      <c r="G39" s="1"/>
      <c r="H39" s="5">
        <f t="shared" ref="H39" si="16">H10/H28*100</f>
        <v>1.9326053195947446</v>
      </c>
      <c r="I39" s="5">
        <f>I10/I28*100</f>
        <v>2.0394525368387217</v>
      </c>
      <c r="J39" s="5">
        <f t="shared" ref="J39:L39" si="17">J10/J28*100</f>
        <v>0.18017560777546568</v>
      </c>
      <c r="K39" s="5">
        <f t="shared" si="17"/>
        <v>0.20047708470791251</v>
      </c>
      <c r="L39" s="5">
        <f t="shared" si="17"/>
        <v>0.62429057888762762</v>
      </c>
      <c r="M39" s="5"/>
    </row>
    <row r="40" spans="1:13">
      <c r="A40" s="2" t="s">
        <v>13</v>
      </c>
      <c r="B40" s="5">
        <f t="shared" ref="B40:F40" si="18">B11/B28*100</f>
        <v>1.7773066778415954</v>
      </c>
      <c r="C40" s="1">
        <f t="shared" si="18"/>
        <v>1.8245952393036593</v>
      </c>
      <c r="D40" s="1">
        <f t="shared" si="18"/>
        <v>0.31128931296418483</v>
      </c>
      <c r="E40" s="1">
        <f t="shared" si="18"/>
        <v>8.5435382090713774E-2</v>
      </c>
      <c r="F40" s="1">
        <f t="shared" si="18"/>
        <v>0.58569807037457433</v>
      </c>
      <c r="G40" s="1"/>
      <c r="H40" s="5">
        <f t="shared" ref="H40:L40" si="19">H11/H28*100</f>
        <v>1.773609091133187</v>
      </c>
      <c r="I40" s="5">
        <f t="shared" si="19"/>
        <v>1.8660440880407383</v>
      </c>
      <c r="J40" s="5">
        <f t="shared" si="19"/>
        <v>0.2715322539714764</v>
      </c>
      <c r="K40" s="5">
        <f t="shared" si="19"/>
        <v>0.10150738466223416</v>
      </c>
      <c r="L40" s="5">
        <f t="shared" si="19"/>
        <v>0.52440408626560731</v>
      </c>
      <c r="M40" s="5"/>
    </row>
    <row r="41" spans="1:13">
      <c r="A41" s="2"/>
      <c r="B41" s="5"/>
      <c r="C41" s="1"/>
      <c r="D41" s="1"/>
      <c r="E41" s="1"/>
      <c r="F41" s="1"/>
      <c r="G41" s="1"/>
      <c r="H41" s="5"/>
      <c r="I41" s="5"/>
      <c r="J41" s="5"/>
      <c r="K41" s="5"/>
      <c r="L41" s="5"/>
      <c r="M41" s="5"/>
    </row>
    <row r="42" spans="1:13">
      <c r="A42" s="2" t="s">
        <v>14</v>
      </c>
      <c r="B42" s="5"/>
      <c r="C42" s="1"/>
      <c r="D42" s="1"/>
      <c r="E42" s="1"/>
      <c r="F42" s="1"/>
      <c r="G42" s="1"/>
      <c r="H42" s="5"/>
      <c r="I42" s="5"/>
      <c r="J42" s="5"/>
      <c r="K42" s="5"/>
      <c r="L42" s="5"/>
      <c r="M42" s="5"/>
    </row>
    <row r="43" spans="1:13">
      <c r="A43" s="2" t="s">
        <v>15</v>
      </c>
      <c r="B43" s="5">
        <f t="shared" ref="B43:F43" si="20">B11/B10*100</f>
        <v>90.521029504080346</v>
      </c>
      <c r="C43" s="1">
        <f t="shared" si="20"/>
        <v>87.469586374695865</v>
      </c>
      <c r="D43" s="1">
        <f t="shared" si="20"/>
        <v>175.23809523809524</v>
      </c>
      <c r="E43" s="1">
        <f t="shared" si="20"/>
        <v>42.436974789915965</v>
      </c>
      <c r="F43" s="1">
        <f t="shared" si="20"/>
        <v>94.85294117647058</v>
      </c>
      <c r="G43" s="1"/>
      <c r="H43" s="5">
        <f t="shared" ref="H43:L43" si="21">H11/H10*100</f>
        <v>91.772959183673478</v>
      </c>
      <c r="I43" s="5">
        <f t="shared" si="21"/>
        <v>91.497304023226874</v>
      </c>
      <c r="J43" s="5">
        <f t="shared" si="21"/>
        <v>150.70422535211267</v>
      </c>
      <c r="K43" s="5">
        <f t="shared" si="21"/>
        <v>50.632911392405063</v>
      </c>
      <c r="L43" s="5">
        <f t="shared" si="21"/>
        <v>84</v>
      </c>
      <c r="M43" s="5"/>
    </row>
    <row r="44" spans="1:13">
      <c r="A44" s="2" t="s">
        <v>16</v>
      </c>
      <c r="B44" s="5">
        <f t="shared" ref="B44:G44" si="22">B17/B16*100</f>
        <v>77.483551555399615</v>
      </c>
      <c r="C44" s="5">
        <f t="shared" si="22"/>
        <v>78.898033605896359</v>
      </c>
      <c r="D44" s="5">
        <f t="shared" si="22"/>
        <v>121.76333916599766</v>
      </c>
      <c r="E44" s="5">
        <f t="shared" si="22"/>
        <v>37.41072351346147</v>
      </c>
      <c r="F44" s="5">
        <f t="shared" si="22"/>
        <v>87.260098311306635</v>
      </c>
      <c r="G44" s="5">
        <f t="shared" si="22"/>
        <v>48.28760879550601</v>
      </c>
      <c r="H44" s="5">
        <f>H17/H16*100</f>
        <v>73.700327374095508</v>
      </c>
      <c r="I44" s="5">
        <f>I17/I16*100</f>
        <v>76.791983732009797</v>
      </c>
      <c r="J44" s="5">
        <f t="shared" ref="J44:M44" si="23">J17/J16*100</f>
        <v>97.987202304542194</v>
      </c>
      <c r="K44" s="5">
        <f t="shared" si="23"/>
        <v>45.741018826926179</v>
      </c>
      <c r="L44" s="5">
        <f t="shared" si="23"/>
        <v>76.079999568464274</v>
      </c>
      <c r="M44" s="5">
        <f t="shared" si="23"/>
        <v>45.745097575988503</v>
      </c>
    </row>
    <row r="45" spans="1:13">
      <c r="A45" s="2" t="s">
        <v>17</v>
      </c>
      <c r="B45" s="5">
        <f t="shared" ref="B45:F45" si="24">AVERAGE(B43:B44)</f>
        <v>84.00229052973998</v>
      </c>
      <c r="C45" s="1">
        <f t="shared" si="24"/>
        <v>83.183809990296112</v>
      </c>
      <c r="D45" s="1">
        <f t="shared" si="24"/>
        <v>148.50071720204645</v>
      </c>
      <c r="E45" s="1">
        <f t="shared" si="24"/>
        <v>39.923849151688714</v>
      </c>
      <c r="F45" s="1">
        <f t="shared" si="24"/>
        <v>91.0565197438886</v>
      </c>
      <c r="G45" s="1"/>
      <c r="H45" s="5">
        <f t="shared" ref="H45:L45" si="25">AVERAGE(H43:H44)</f>
        <v>82.736643278884486</v>
      </c>
      <c r="I45" s="5">
        <f t="shared" si="25"/>
        <v>84.144643877618336</v>
      </c>
      <c r="J45" s="5">
        <f t="shared" si="25"/>
        <v>124.34571382832743</v>
      </c>
      <c r="K45" s="5">
        <f t="shared" si="25"/>
        <v>48.186965109665621</v>
      </c>
      <c r="L45" s="5">
        <f t="shared" si="25"/>
        <v>80.039999784232137</v>
      </c>
      <c r="M45" s="5"/>
    </row>
    <row r="46" spans="1:13">
      <c r="A46" s="2"/>
      <c r="B46" s="5"/>
      <c r="C46" s="1"/>
      <c r="D46" s="1"/>
      <c r="E46" s="1"/>
      <c r="F46" s="1"/>
      <c r="G46" s="1"/>
      <c r="H46" s="5"/>
      <c r="I46" s="5"/>
      <c r="J46" s="5"/>
      <c r="K46" s="5"/>
      <c r="L46" s="5"/>
      <c r="M46" s="5"/>
    </row>
    <row r="47" spans="1:13">
      <c r="A47" s="2" t="s">
        <v>18</v>
      </c>
      <c r="B47" s="5"/>
      <c r="C47" s="1"/>
      <c r="D47" s="1"/>
      <c r="E47" s="1"/>
      <c r="F47" s="1"/>
      <c r="G47" s="1"/>
      <c r="H47" s="5"/>
      <c r="I47" s="5"/>
      <c r="J47" s="5"/>
      <c r="K47" s="5"/>
      <c r="L47" s="5"/>
      <c r="M47" s="5"/>
    </row>
    <row r="48" spans="1:13">
      <c r="A48" s="2" t="s">
        <v>19</v>
      </c>
      <c r="B48" s="5">
        <f t="shared" ref="B48:F48" si="26">B11/B12*100</f>
        <v>27.199849099311518</v>
      </c>
      <c r="C48" s="1">
        <f t="shared" si="26"/>
        <v>29.427012278308322</v>
      </c>
      <c r="D48" s="1">
        <f t="shared" si="26"/>
        <v>24.29042904290429</v>
      </c>
      <c r="E48" s="1">
        <f t="shared" si="26"/>
        <v>10.358974358974358</v>
      </c>
      <c r="F48" s="1">
        <f t="shared" si="26"/>
        <v>32.950191570881223</v>
      </c>
      <c r="G48" s="1"/>
      <c r="H48" s="5">
        <f t="shared" ref="H48:L48" si="27">H11/H12*100</f>
        <v>27.01586407584718</v>
      </c>
      <c r="I48" s="5">
        <f t="shared" si="27"/>
        <v>29.89564981704838</v>
      </c>
      <c r="J48" s="5">
        <f t="shared" si="27"/>
        <v>21.428571428571427</v>
      </c>
      <c r="K48" s="5">
        <f t="shared" si="27"/>
        <v>12.345679012345679</v>
      </c>
      <c r="L48" s="5">
        <f t="shared" si="27"/>
        <v>28.731343283582088</v>
      </c>
      <c r="M48" s="5"/>
    </row>
    <row r="49" spans="1:13">
      <c r="A49" s="2" t="s">
        <v>20</v>
      </c>
      <c r="B49" s="5">
        <f t="shared" ref="B49:G49" si="28">B17/B18*100</f>
        <v>21.552890258932397</v>
      </c>
      <c r="C49" s="5">
        <f t="shared" si="28"/>
        <v>26.404529751049743</v>
      </c>
      <c r="D49" s="5">
        <f t="shared" si="28"/>
        <v>16.853604993708082</v>
      </c>
      <c r="E49" s="5">
        <f t="shared" si="28"/>
        <v>9.0770824991628274</v>
      </c>
      <c r="F49" s="5">
        <f t="shared" si="28"/>
        <v>30.251281847514928</v>
      </c>
      <c r="G49" s="5">
        <f t="shared" si="28"/>
        <v>13.431722118360664</v>
      </c>
      <c r="H49" s="5">
        <f>H17/H18*100</f>
        <v>20.345303786027706</v>
      </c>
      <c r="I49" s="5">
        <f t="shared" ref="I49:M49" si="29">I17/I18*100</f>
        <v>25.249040413708318</v>
      </c>
      <c r="J49" s="5">
        <f t="shared" si="29"/>
        <v>13.84296145551423</v>
      </c>
      <c r="K49" s="5">
        <f t="shared" si="29"/>
        <v>11.190182643090498</v>
      </c>
      <c r="L49" s="5">
        <f t="shared" si="29"/>
        <v>26.091946783743779</v>
      </c>
      <c r="M49" s="5">
        <f t="shared" si="29"/>
        <v>12.628138029575309</v>
      </c>
    </row>
    <row r="50" spans="1:13">
      <c r="A50" s="2" t="s">
        <v>21</v>
      </c>
      <c r="B50" s="5">
        <f t="shared" ref="B50:F50" si="30">(B48+B49)/2</f>
        <v>24.376369679121957</v>
      </c>
      <c r="C50" s="1">
        <f t="shared" si="30"/>
        <v>27.915771014679031</v>
      </c>
      <c r="D50" s="1">
        <f t="shared" si="30"/>
        <v>20.572017018306184</v>
      </c>
      <c r="E50" s="1">
        <f t="shared" si="30"/>
        <v>9.7180284290685925</v>
      </c>
      <c r="F50" s="1">
        <f t="shared" si="30"/>
        <v>31.600736709198074</v>
      </c>
      <c r="G50" s="1"/>
      <c r="H50" s="5">
        <f t="shared" ref="H50:L50" si="31">(H48+H49)/2</f>
        <v>23.680583930937445</v>
      </c>
      <c r="I50" s="5">
        <f t="shared" si="31"/>
        <v>27.572345115378347</v>
      </c>
      <c r="J50" s="5">
        <f t="shared" si="31"/>
        <v>17.635766442042829</v>
      </c>
      <c r="K50" s="5">
        <f t="shared" si="31"/>
        <v>11.767930827718089</v>
      </c>
      <c r="L50" s="5">
        <f t="shared" si="31"/>
        <v>27.411645033662936</v>
      </c>
      <c r="M50" s="5"/>
    </row>
    <row r="51" spans="1:13">
      <c r="A51" s="2"/>
      <c r="B51" s="5"/>
      <c r="C51" s="1"/>
      <c r="D51" s="1"/>
      <c r="E51" s="1"/>
      <c r="F51" s="1"/>
      <c r="G51" s="1"/>
      <c r="H51" s="5"/>
      <c r="I51" s="5"/>
      <c r="J51" s="5"/>
      <c r="K51" s="5"/>
      <c r="L51" s="5"/>
      <c r="M51" s="5"/>
    </row>
    <row r="52" spans="1:13">
      <c r="A52" s="2" t="s">
        <v>34</v>
      </c>
      <c r="B52" s="5"/>
      <c r="C52" s="1"/>
      <c r="D52" s="1"/>
      <c r="E52" s="1"/>
      <c r="F52" s="1"/>
      <c r="G52" s="1"/>
      <c r="H52" s="5"/>
      <c r="I52" s="5"/>
      <c r="J52" s="5"/>
      <c r="K52" s="5"/>
      <c r="L52" s="5"/>
      <c r="M52" s="5"/>
    </row>
    <row r="53" spans="1:13">
      <c r="A53" s="2" t="s">
        <v>22</v>
      </c>
      <c r="B53" s="5">
        <f t="shared" ref="B53" si="32">B19/B17*100</f>
        <v>96.472463096554009</v>
      </c>
      <c r="C53" s="5"/>
      <c r="D53" s="5"/>
      <c r="E53" s="5"/>
      <c r="F53" s="5"/>
      <c r="G53" s="5"/>
      <c r="H53" s="5">
        <f>H19/H17*100</f>
        <v>96.486657199407787</v>
      </c>
      <c r="I53" s="5"/>
      <c r="J53" s="5"/>
      <c r="K53" s="5"/>
      <c r="L53" s="5"/>
      <c r="M53" s="5"/>
    </row>
    <row r="54" spans="1:13">
      <c r="A54" s="2"/>
      <c r="B54" s="5"/>
      <c r="C54" s="1"/>
      <c r="D54" s="1"/>
      <c r="E54" s="1"/>
      <c r="F54" s="1"/>
      <c r="G54" s="1"/>
      <c r="H54" s="5"/>
      <c r="I54" s="5"/>
      <c r="J54" s="5"/>
      <c r="K54" s="5"/>
      <c r="L54" s="5"/>
      <c r="M54" s="5"/>
    </row>
    <row r="55" spans="1:13">
      <c r="A55" s="2" t="s">
        <v>23</v>
      </c>
      <c r="B55" s="5"/>
      <c r="C55" s="1"/>
      <c r="D55" s="1"/>
      <c r="E55" s="1"/>
      <c r="F55" s="1"/>
      <c r="G55" s="1"/>
      <c r="H55" s="5"/>
      <c r="I55" s="5"/>
      <c r="J55" s="5"/>
      <c r="K55" s="5"/>
      <c r="L55" s="5"/>
      <c r="M55" s="5"/>
    </row>
    <row r="56" spans="1:13">
      <c r="A56" s="2" t="s">
        <v>24</v>
      </c>
      <c r="B56" s="11">
        <f t="shared" ref="B56:F56" si="33">((B11/B9)-1)*100</f>
        <v>45.656565656565661</v>
      </c>
      <c r="C56" s="7">
        <f t="shared" si="33"/>
        <v>33.891992551210429</v>
      </c>
      <c r="D56" s="7">
        <f t="shared" si="33"/>
        <v>157.34265734265733</v>
      </c>
      <c r="E56" s="7">
        <f t="shared" si="33"/>
        <v>60.317460317460323</v>
      </c>
      <c r="F56" s="7">
        <f t="shared" si="33"/>
        <v>58.282208588957054</v>
      </c>
      <c r="G56" s="1"/>
      <c r="H56" s="11">
        <f>((H11/H9)-1)*100</f>
        <v>12.641878669275929</v>
      </c>
      <c r="I56" s="11">
        <f t="shared" ref="I56:L56" si="34">((I11/I9)-1)*100</f>
        <v>8.0842724154825962</v>
      </c>
      <c r="J56" s="11">
        <f t="shared" si="34"/>
        <v>92.215568862275447</v>
      </c>
      <c r="K56" s="11">
        <f t="shared" si="34"/>
        <v>-15.492957746478876</v>
      </c>
      <c r="L56" s="11">
        <f t="shared" si="34"/>
        <v>12.682926829268283</v>
      </c>
      <c r="M56" s="5"/>
    </row>
    <row r="57" spans="1:13">
      <c r="A57" s="2" t="s">
        <v>25</v>
      </c>
      <c r="B57" s="12">
        <f>((B32/B31)-1)*100</f>
        <v>58.748226741784528</v>
      </c>
      <c r="C57" s="12">
        <f t="shared" ref="C57:F57" si="35">((C32/C31)-1)*100</f>
        <v>39.965654570331409</v>
      </c>
      <c r="D57" s="12">
        <f t="shared" si="35"/>
        <v>188.22213010367409</v>
      </c>
      <c r="E57" s="12">
        <f t="shared" si="35"/>
        <v>115.1233304652075</v>
      </c>
      <c r="F57" s="12">
        <f t="shared" si="35"/>
        <v>58.635726254353514</v>
      </c>
      <c r="G57" s="13"/>
      <c r="H57" s="12">
        <f>((H32/H31)-1)*100</f>
        <v>10.854921297629815</v>
      </c>
      <c r="I57" s="12">
        <f t="shared" ref="I57:L57" si="36">((I32/I31)-1)*100</f>
        <v>3.4235137418893613</v>
      </c>
      <c r="J57" s="12">
        <f t="shared" si="36"/>
        <v>82.064478699928301</v>
      </c>
      <c r="K57" s="12">
        <f t="shared" si="36"/>
        <v>-3.9816261854943025</v>
      </c>
      <c r="L57" s="12">
        <f t="shared" si="36"/>
        <v>12.516654413573058</v>
      </c>
      <c r="M57" s="12"/>
    </row>
    <row r="58" spans="1:13">
      <c r="A58" s="2" t="s">
        <v>26</v>
      </c>
      <c r="B58" s="5">
        <f>((B34/B33)-1)*100</f>
        <v>8.9880336160656604</v>
      </c>
      <c r="C58" s="1">
        <f t="shared" ref="C58:F58" si="37">((C34/C33)-1)*100</f>
        <v>4.5362399224867511</v>
      </c>
      <c r="D58" s="1">
        <f t="shared" si="37"/>
        <v>11.999360339199461</v>
      </c>
      <c r="E58" s="1">
        <f t="shared" si="37"/>
        <v>34.185839795129461</v>
      </c>
      <c r="F58" s="1">
        <f t="shared" si="37"/>
        <v>0.2233464320140266</v>
      </c>
      <c r="G58" s="1"/>
      <c r="H58" s="5">
        <f>((H34/H33)-1)*100</f>
        <v>-1.5864058667671377</v>
      </c>
      <c r="I58" s="5">
        <f t="shared" ref="I58:L58" si="38">((I34/I33)-1)*100</f>
        <v>-4.3121525171368136</v>
      </c>
      <c r="J58" s="5">
        <f t="shared" si="38"/>
        <v>-5.2810967511276345</v>
      </c>
      <c r="K58" s="5">
        <f t="shared" si="38"/>
        <v>13.621742347165068</v>
      </c>
      <c r="L58" s="5">
        <f t="shared" si="38"/>
        <v>-0.14755777150442517</v>
      </c>
      <c r="M58" s="5"/>
    </row>
    <row r="59" spans="1:13">
      <c r="A59" s="2"/>
      <c r="B59" s="5"/>
      <c r="C59" s="1"/>
      <c r="D59" s="1"/>
      <c r="E59" s="1"/>
      <c r="F59" s="1"/>
      <c r="G59" s="1"/>
      <c r="H59" s="5"/>
      <c r="I59" s="5"/>
      <c r="J59" s="5"/>
      <c r="K59" s="5"/>
      <c r="L59" s="5"/>
      <c r="M59" s="5"/>
    </row>
    <row r="60" spans="1:13">
      <c r="A60" s="2" t="s">
        <v>27</v>
      </c>
      <c r="B60" s="5"/>
      <c r="C60" s="1"/>
      <c r="D60" s="1"/>
      <c r="E60" s="1"/>
      <c r="F60" s="1"/>
      <c r="G60" s="1"/>
      <c r="H60" s="5"/>
      <c r="I60" s="5"/>
      <c r="J60" s="5"/>
      <c r="K60" s="5"/>
      <c r="L60" s="5"/>
      <c r="M60" s="5"/>
    </row>
    <row r="61" spans="1:13">
      <c r="A61" s="2" t="s">
        <v>28</v>
      </c>
      <c r="B61" s="5">
        <f t="shared" ref="B61:F62" si="39">B16/B10</f>
        <v>8821282.022810638</v>
      </c>
      <c r="C61" s="1">
        <f t="shared" si="39"/>
        <v>7531005.1980245225</v>
      </c>
      <c r="D61" s="1">
        <f t="shared" si="39"/>
        <v>14194754.93331793</v>
      </c>
      <c r="E61" s="1">
        <f t="shared" si="39"/>
        <v>13513181.140115101</v>
      </c>
      <c r="F61" s="1">
        <f t="shared" si="39"/>
        <v>6416483.0433605155</v>
      </c>
      <c r="G61" s="1"/>
      <c r="H61" s="5">
        <f t="shared" ref="H61:L62" si="40">H16/H10</f>
        <v>9286632.6076787636</v>
      </c>
      <c r="I61" s="5">
        <f t="shared" si="40"/>
        <v>7942424.5546592763</v>
      </c>
      <c r="J61" s="5">
        <f t="shared" si="40"/>
        <v>14752058.402688667</v>
      </c>
      <c r="K61" s="5">
        <f t="shared" si="40"/>
        <v>14153348.037480049</v>
      </c>
      <c r="L61" s="5">
        <f t="shared" si="40"/>
        <v>6649808.851407527</v>
      </c>
      <c r="M61" s="5"/>
    </row>
    <row r="62" spans="1:13">
      <c r="A62" s="2" t="s">
        <v>29</v>
      </c>
      <c r="B62" s="5">
        <f t="shared" si="39"/>
        <v>7550778.6880435124</v>
      </c>
      <c r="C62" s="5">
        <f t="shared" si="39"/>
        <v>6793006.8704636069</v>
      </c>
      <c r="D62" s="5">
        <f t="shared" si="39"/>
        <v>9863156.5070108697</v>
      </c>
      <c r="E62" s="5">
        <f t="shared" si="39"/>
        <v>11912674.876633663</v>
      </c>
      <c r="F62" s="5">
        <f t="shared" si="39"/>
        <v>5902852.7131782947</v>
      </c>
      <c r="G62" s="1"/>
      <c r="H62" s="5">
        <f t="shared" si="40"/>
        <v>7457838.0110754436</v>
      </c>
      <c r="I62" s="5">
        <f t="shared" si="40"/>
        <v>6665929.0533771534</v>
      </c>
      <c r="J62" s="5">
        <f t="shared" si="40"/>
        <v>9591721.3185981307</v>
      </c>
      <c r="K62" s="5">
        <f t="shared" si="40"/>
        <v>12785924.041166667</v>
      </c>
      <c r="L62" s="5">
        <f t="shared" si="40"/>
        <v>6022826.83982684</v>
      </c>
      <c r="M62" s="5"/>
    </row>
    <row r="63" spans="1:13">
      <c r="A63" s="2" t="s">
        <v>30</v>
      </c>
      <c r="B63" s="5">
        <f>(B62/B61)*B45</f>
        <v>71.903687404918131</v>
      </c>
      <c r="C63" s="5">
        <f t="shared" ref="C63:L63" si="41">(C62/C61)*C45</f>
        <v>75.032240440312691</v>
      </c>
      <c r="D63" s="5">
        <f t="shared" si="41"/>
        <v>103.18500192836966</v>
      </c>
      <c r="E63" s="5">
        <f t="shared" si="41"/>
        <v>35.195253422302848</v>
      </c>
      <c r="F63" s="5">
        <f t="shared" si="41"/>
        <v>83.767575008081607</v>
      </c>
      <c r="G63" s="5"/>
      <c r="H63" s="5">
        <f t="shared" si="41"/>
        <v>66.443511789607172</v>
      </c>
      <c r="I63" s="5">
        <f t="shared" si="41"/>
        <v>70.621032966671009</v>
      </c>
      <c r="J63" s="5">
        <f t="shared" si="41"/>
        <v>80.849017923227208</v>
      </c>
      <c r="K63" s="5">
        <f t="shared" si="41"/>
        <v>43.531387346299582</v>
      </c>
      <c r="L63" s="5">
        <f t="shared" si="41"/>
        <v>72.493370821955494</v>
      </c>
      <c r="M63" s="5"/>
    </row>
    <row r="64" spans="1:13">
      <c r="A64" s="2"/>
      <c r="B64" s="5"/>
      <c r="C64" s="1"/>
      <c r="D64" s="1"/>
      <c r="E64" s="1"/>
      <c r="F64" s="1"/>
      <c r="G64" s="1"/>
      <c r="H64" s="5"/>
      <c r="I64" s="5"/>
      <c r="J64" s="5"/>
      <c r="K64" s="5"/>
      <c r="L64" s="5"/>
      <c r="M64" s="5"/>
    </row>
    <row r="65" spans="1:13">
      <c r="A65" s="2" t="s">
        <v>31</v>
      </c>
      <c r="B65" s="5"/>
      <c r="C65" s="1"/>
      <c r="D65" s="1"/>
      <c r="E65" s="1"/>
      <c r="F65" s="1"/>
      <c r="G65" s="1"/>
      <c r="H65" s="5"/>
      <c r="I65" s="5"/>
      <c r="J65" s="5"/>
      <c r="K65" s="5"/>
      <c r="L65" s="5"/>
      <c r="M65" s="5"/>
    </row>
    <row r="66" spans="1:13">
      <c r="A66" s="2" t="s">
        <v>32</v>
      </c>
      <c r="B66" s="14">
        <f>(B23/C22)*100</f>
        <v>46.368850876977653</v>
      </c>
      <c r="C66" s="1"/>
      <c r="D66" s="1"/>
      <c r="E66" s="1"/>
      <c r="F66" s="1"/>
      <c r="G66" s="1"/>
      <c r="H66" s="14">
        <f>(H23/C22)*100</f>
        <v>46.368850876977653</v>
      </c>
      <c r="I66" s="5"/>
      <c r="J66" s="5"/>
      <c r="K66" s="5"/>
      <c r="L66" s="5"/>
      <c r="M66" s="5"/>
    </row>
    <row r="67" spans="1:13">
      <c r="A67" s="2" t="s">
        <v>33</v>
      </c>
      <c r="B67" s="14">
        <f t="shared" ref="B67" si="42">(B17/B23)*100</f>
        <v>82.064628654749356</v>
      </c>
      <c r="C67" s="1"/>
      <c r="D67" s="1"/>
      <c r="E67" s="1"/>
      <c r="F67" s="1"/>
      <c r="G67" s="1"/>
      <c r="H67" s="14">
        <f t="shared" ref="H67" si="43">(H17/H23)*100</f>
        <v>80.885885966851589</v>
      </c>
      <c r="I67" s="5"/>
      <c r="J67" s="5"/>
      <c r="K67" s="5"/>
      <c r="L67" s="5"/>
      <c r="M67" s="5"/>
    </row>
    <row r="68" spans="1:13" ht="15.75" thickBot="1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5"/>
    </row>
    <row r="69" spans="1:13" ht="15.75" thickTop="1"/>
    <row r="70" spans="1:13">
      <c r="A70" s="10" t="s">
        <v>40</v>
      </c>
    </row>
    <row r="71" spans="1:13">
      <c r="A71" s="10" t="s">
        <v>83</v>
      </c>
    </row>
    <row r="72" spans="1:13">
      <c r="A72" s="10" t="s">
        <v>84</v>
      </c>
    </row>
    <row r="73" spans="1:13">
      <c r="A73" s="10"/>
    </row>
    <row r="76" spans="1:13">
      <c r="A76" s="8" t="s">
        <v>35</v>
      </c>
    </row>
    <row r="77" spans="1:13">
      <c r="A77" s="8" t="s">
        <v>36</v>
      </c>
    </row>
    <row r="78" spans="1:13">
      <c r="A78" s="8" t="s">
        <v>37</v>
      </c>
    </row>
    <row r="79" spans="1:13">
      <c r="A79" s="8" t="s">
        <v>38</v>
      </c>
    </row>
    <row r="80" spans="1:13">
      <c r="A80" s="8" t="s">
        <v>39</v>
      </c>
    </row>
    <row r="81" spans="1:1">
      <c r="A81" s="31"/>
    </row>
    <row r="83" spans="1:1">
      <c r="A83" t="s">
        <v>125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N83"/>
  <sheetViews>
    <sheetView zoomScale="70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0" sqref="D10"/>
    </sheetView>
  </sheetViews>
  <sheetFormatPr baseColWidth="10" defaultColWidth="11.42578125" defaultRowHeight="1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4" ht="15.75">
      <c r="A2" s="39" t="s">
        <v>90</v>
      </c>
      <c r="B2" s="39"/>
      <c r="C2" s="39"/>
      <c r="D2" s="39"/>
      <c r="E2" s="39"/>
      <c r="F2" s="39"/>
      <c r="G2" s="39"/>
    </row>
    <row r="4" spans="1:14">
      <c r="A4" s="36"/>
      <c r="B4" s="25" t="s">
        <v>43</v>
      </c>
      <c r="C4" s="38" t="s">
        <v>45</v>
      </c>
      <c r="D4" s="38"/>
      <c r="E4" s="38"/>
      <c r="F4" s="38"/>
      <c r="G4" s="34" t="s">
        <v>3</v>
      </c>
      <c r="H4" s="25" t="s">
        <v>43</v>
      </c>
      <c r="I4" s="38" t="s">
        <v>47</v>
      </c>
      <c r="J4" s="38"/>
      <c r="K4" s="38"/>
      <c r="L4" s="38"/>
      <c r="M4" s="34" t="s">
        <v>3</v>
      </c>
    </row>
    <row r="5" spans="1:14" ht="15.75" thickBot="1">
      <c r="A5" s="37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5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5"/>
    </row>
    <row r="6" spans="1:14" ht="15.75" thickTop="1">
      <c r="A6" s="4" t="s">
        <v>4</v>
      </c>
      <c r="B6" s="10"/>
      <c r="H6" s="10"/>
    </row>
    <row r="7" spans="1:14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4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4">
      <c r="A9" s="3" t="s">
        <v>55</v>
      </c>
      <c r="B9" s="17">
        <f>SUM(C9:F9)</f>
        <v>2672</v>
      </c>
      <c r="C9" s="18">
        <v>2008</v>
      </c>
      <c r="D9" s="18">
        <v>226</v>
      </c>
      <c r="E9" s="18">
        <v>208</v>
      </c>
      <c r="F9" s="18">
        <v>230</v>
      </c>
      <c r="G9" s="18"/>
      <c r="H9" s="28">
        <f>SUM(I9:L9)</f>
        <v>2863</v>
      </c>
      <c r="I9" s="29">
        <v>2030</v>
      </c>
      <c r="J9" s="29">
        <v>395</v>
      </c>
      <c r="K9" s="29">
        <v>178</v>
      </c>
      <c r="L9" s="29">
        <v>260</v>
      </c>
      <c r="M9" s="18">
        <v>0</v>
      </c>
      <c r="N9" s="23"/>
    </row>
    <row r="10" spans="1:14">
      <c r="A10" s="3" t="s">
        <v>91</v>
      </c>
      <c r="B10" s="17">
        <f t="shared" ref="B10" si="0">SUM(C10:F10)</f>
        <v>2196</v>
      </c>
      <c r="C10" s="18">
        <v>1554</v>
      </c>
      <c r="D10" s="18">
        <v>200</v>
      </c>
      <c r="E10" s="18">
        <v>269</v>
      </c>
      <c r="F10" s="17">
        <v>173</v>
      </c>
      <c r="G10" s="18"/>
      <c r="H10" s="17">
        <f t="shared" ref="H10" si="1">SUM(I10:L10)</f>
        <v>2252</v>
      </c>
      <c r="I10" s="18">
        <v>1592</v>
      </c>
      <c r="J10" s="18">
        <v>210</v>
      </c>
      <c r="K10" s="18">
        <v>270</v>
      </c>
      <c r="L10" s="17">
        <v>180</v>
      </c>
      <c r="M10" s="18">
        <v>0</v>
      </c>
    </row>
    <row r="11" spans="1:14">
      <c r="A11" s="3" t="s">
        <v>92</v>
      </c>
      <c r="B11" s="17">
        <f>SUM(C11:F11)</f>
        <v>2591</v>
      </c>
      <c r="C11" s="18">
        <v>1905</v>
      </c>
      <c r="D11" s="18">
        <v>305</v>
      </c>
      <c r="E11" s="18">
        <v>169</v>
      </c>
      <c r="F11" s="18">
        <v>212</v>
      </c>
      <c r="G11" s="18"/>
      <c r="H11" s="17">
        <f>SUM(I11:L11)</f>
        <v>2934</v>
      </c>
      <c r="I11" s="18">
        <v>1980</v>
      </c>
      <c r="J11" s="18">
        <v>431</v>
      </c>
      <c r="K11" s="18">
        <v>213</v>
      </c>
      <c r="L11" s="18">
        <v>310</v>
      </c>
      <c r="M11" s="18">
        <v>0</v>
      </c>
    </row>
    <row r="12" spans="1:14">
      <c r="A12" s="3" t="s">
        <v>78</v>
      </c>
      <c r="B12" s="17">
        <f>SUM(C12:F12)</f>
        <v>10603</v>
      </c>
      <c r="C12" s="18">
        <v>7330</v>
      </c>
      <c r="D12" s="18">
        <v>1515</v>
      </c>
      <c r="E12" s="18">
        <v>975</v>
      </c>
      <c r="F12" s="17">
        <v>783</v>
      </c>
      <c r="G12" s="18"/>
      <c r="H12" s="17">
        <f>SUM(I12:L12)</f>
        <v>10653</v>
      </c>
      <c r="I12" s="18">
        <v>7379</v>
      </c>
      <c r="J12" s="18">
        <v>1498</v>
      </c>
      <c r="K12" s="18">
        <v>972</v>
      </c>
      <c r="L12" s="17">
        <v>804</v>
      </c>
      <c r="M12" s="18">
        <v>0</v>
      </c>
    </row>
    <row r="13" spans="1:14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4">
      <c r="A14" s="6" t="s">
        <v>5</v>
      </c>
      <c r="B14" s="17"/>
      <c r="C14" s="18"/>
      <c r="D14" s="18"/>
      <c r="E14" s="18"/>
      <c r="F14" s="18"/>
      <c r="G14" s="18"/>
      <c r="H14" s="28"/>
      <c r="I14" s="29"/>
      <c r="J14" s="29"/>
      <c r="K14" s="29"/>
      <c r="L14" s="29"/>
      <c r="M14" s="29"/>
    </row>
    <row r="15" spans="1:14">
      <c r="A15" s="3" t="s">
        <v>55</v>
      </c>
      <c r="B15" s="18">
        <f>SUM(C15:G15)</f>
        <v>20484694656.301826</v>
      </c>
      <c r="C15" s="17">
        <v>13186067424.119999</v>
      </c>
      <c r="D15" s="17">
        <v>2299880144.4300003</v>
      </c>
      <c r="E15" s="17">
        <v>2837669400.21</v>
      </c>
      <c r="F15" s="17">
        <v>1360104000</v>
      </c>
      <c r="G15" s="17">
        <v>800973687.54182899</v>
      </c>
      <c r="H15" s="29">
        <f>SUM(I15:M15)</f>
        <v>23095017271.979839</v>
      </c>
      <c r="I15" s="28">
        <v>13591498900.700001</v>
      </c>
      <c r="J15" s="28">
        <v>4548727586.79</v>
      </c>
      <c r="K15" s="28">
        <v>2562380165.8099999</v>
      </c>
      <c r="L15" s="28">
        <v>1530545000</v>
      </c>
      <c r="M15" s="28">
        <v>861865618.67983627</v>
      </c>
      <c r="N15" s="23"/>
    </row>
    <row r="16" spans="1:14">
      <c r="A16" s="3" t="s">
        <v>91</v>
      </c>
      <c r="B16" s="18">
        <f>SUM(C16:G16)</f>
        <v>20807020424.065971</v>
      </c>
      <c r="C16" s="18">
        <v>11920751895.947138</v>
      </c>
      <c r="D16" s="18">
        <v>2903062228.8479295</v>
      </c>
      <c r="E16" s="18">
        <v>3678208478.5648999</v>
      </c>
      <c r="F16" s="17">
        <v>1127241947.645668</v>
      </c>
      <c r="G16" s="17">
        <v>1177755873.060338</v>
      </c>
      <c r="H16" s="18">
        <f>SUM(I16:M16)</f>
        <v>21745806373.032463</v>
      </c>
      <c r="I16" s="18">
        <v>12485043172.321835</v>
      </c>
      <c r="J16" s="18">
        <v>3054271513.6378555</v>
      </c>
      <c r="K16" s="18">
        <v>3788773577.3932018</v>
      </c>
      <c r="L16" s="17">
        <v>1186823409.3192463</v>
      </c>
      <c r="M16" s="17">
        <v>1230894700.3603282</v>
      </c>
    </row>
    <row r="17" spans="1:13">
      <c r="A17" s="3" t="s">
        <v>92</v>
      </c>
      <c r="B17" s="18">
        <f t="shared" ref="B17:B18" si="2">SUM(C17:G17)</f>
        <v>21325263570.8979</v>
      </c>
      <c r="C17" s="17">
        <v>12856310974.58</v>
      </c>
      <c r="D17" s="17">
        <v>3384408575.4200001</v>
      </c>
      <c r="E17" s="17">
        <v>3123603751.4899998</v>
      </c>
      <c r="F17" s="17">
        <v>1283556534.5699999</v>
      </c>
      <c r="G17" s="17">
        <v>677383734.83790123</v>
      </c>
      <c r="H17" s="18">
        <f t="shared" ref="H17:H18" si="3">SUM(I17:M17)</f>
        <v>24639097407.917393</v>
      </c>
      <c r="I17" s="17">
        <v>13304361187.139999</v>
      </c>
      <c r="J17" s="17">
        <v>5196442777.8199997</v>
      </c>
      <c r="K17" s="17">
        <v>3516997267.4299998</v>
      </c>
      <c r="L17" s="17">
        <v>1858502000</v>
      </c>
      <c r="M17" s="17">
        <v>762794175.52739477</v>
      </c>
    </row>
    <row r="18" spans="1:13">
      <c r="A18" s="3" t="s">
        <v>78</v>
      </c>
      <c r="B18" s="18">
        <f t="shared" si="2"/>
        <v>101037241292</v>
      </c>
      <c r="C18" s="18">
        <v>55492432388.45211</v>
      </c>
      <c r="D18" s="18">
        <v>21536292062.944668</v>
      </c>
      <c r="E18" s="18">
        <v>13255141865.802898</v>
      </c>
      <c r="F18" s="17">
        <v>5034285845.0644655</v>
      </c>
      <c r="G18" s="17">
        <v>5719089129.7358484</v>
      </c>
      <c r="H18" s="18">
        <f t="shared" si="3"/>
        <v>105496865623.67999</v>
      </c>
      <c r="I18" s="18">
        <v>58239993484.133667</v>
      </c>
      <c r="J18" s="18">
        <v>22241935391.964329</v>
      </c>
      <c r="K18" s="18">
        <v>13711222898.469645</v>
      </c>
      <c r="L18" s="17">
        <v>5332193153.4323568</v>
      </c>
      <c r="M18" s="17">
        <v>5971520695.6799994</v>
      </c>
    </row>
    <row r="19" spans="1:13">
      <c r="A19" s="3" t="s">
        <v>93</v>
      </c>
      <c r="B19" s="18">
        <f>SUM(C19:F19)</f>
        <v>20647879836.059998</v>
      </c>
      <c r="C19" s="18">
        <f>C17</f>
        <v>12856310974.58</v>
      </c>
      <c r="D19" s="18">
        <f t="shared" ref="D19:F19" si="4">D17</f>
        <v>3384408575.4200001</v>
      </c>
      <c r="E19" s="18">
        <f t="shared" si="4"/>
        <v>3123603751.4899998</v>
      </c>
      <c r="F19" s="18">
        <f t="shared" si="4"/>
        <v>1283556534.5699999</v>
      </c>
      <c r="G19" s="18"/>
      <c r="H19" s="18">
        <f>SUM(I19:L19)</f>
        <v>23876303232.389999</v>
      </c>
      <c r="I19" s="18">
        <f>I17</f>
        <v>13304361187.139999</v>
      </c>
      <c r="J19" s="18">
        <f t="shared" ref="J19:L19" si="5">J17</f>
        <v>5196442777.8199997</v>
      </c>
      <c r="K19" s="18">
        <f t="shared" si="5"/>
        <v>3516997267.4299998</v>
      </c>
      <c r="L19" s="18">
        <f t="shared" si="5"/>
        <v>1858502000</v>
      </c>
      <c r="M19" s="18"/>
    </row>
    <row r="20" spans="1:13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>
      <c r="A22" s="3" t="s">
        <v>91</v>
      </c>
      <c r="B22" s="18">
        <f t="shared" ref="B22" si="6">B16</f>
        <v>20807020424.065971</v>
      </c>
      <c r="C22" s="18">
        <f>B22+H22</f>
        <v>42552826797.098434</v>
      </c>
      <c r="D22" s="18"/>
      <c r="E22" s="18"/>
      <c r="F22" s="17"/>
      <c r="G22" s="17"/>
      <c r="H22" s="18">
        <f t="shared" ref="H22" si="7">H16</f>
        <v>21745806373.032463</v>
      </c>
      <c r="I22" s="18"/>
      <c r="J22" s="18"/>
      <c r="K22" s="18"/>
      <c r="L22" s="17"/>
      <c r="M22" s="17"/>
    </row>
    <row r="23" spans="1:13">
      <c r="A23" s="3" t="s">
        <v>92</v>
      </c>
      <c r="B23" s="18">
        <v>25114928631.279999</v>
      </c>
      <c r="C23" s="18"/>
      <c r="D23" s="18"/>
      <c r="E23" s="18"/>
      <c r="F23" s="17"/>
      <c r="G23" s="17"/>
      <c r="H23" s="18">
        <v>25114928631.279999</v>
      </c>
      <c r="I23" s="18"/>
      <c r="J23" s="18"/>
      <c r="K23" s="18"/>
      <c r="L23" s="17"/>
      <c r="M23" s="17"/>
    </row>
    <row r="24" spans="1:13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>
      <c r="A26" s="3" t="s">
        <v>56</v>
      </c>
      <c r="B26" s="22">
        <v>0.99</v>
      </c>
      <c r="C26" s="22">
        <v>0.99</v>
      </c>
      <c r="D26" s="22">
        <v>0.99</v>
      </c>
      <c r="E26" s="22">
        <v>0.99</v>
      </c>
      <c r="F26" s="22">
        <v>0.99</v>
      </c>
      <c r="G26" s="22">
        <v>0.99</v>
      </c>
      <c r="H26" s="22">
        <v>0.99</v>
      </c>
      <c r="I26" s="22">
        <v>0.99</v>
      </c>
      <c r="J26" s="22">
        <v>0.99</v>
      </c>
      <c r="K26" s="22">
        <v>0.99</v>
      </c>
      <c r="L26" s="22">
        <v>0.99</v>
      </c>
      <c r="M26" s="22">
        <v>0.99</v>
      </c>
    </row>
    <row r="27" spans="1:13">
      <c r="A27" s="3" t="s">
        <v>94</v>
      </c>
      <c r="B27" s="22">
        <v>0.99</v>
      </c>
      <c r="C27" s="22">
        <v>0.99</v>
      </c>
      <c r="D27" s="22">
        <v>0.99</v>
      </c>
      <c r="E27" s="22">
        <v>0.99</v>
      </c>
      <c r="F27" s="22">
        <v>0.99</v>
      </c>
      <c r="G27" s="22">
        <v>0.99</v>
      </c>
      <c r="H27" s="22">
        <v>0.99</v>
      </c>
      <c r="I27" s="22">
        <v>0.99</v>
      </c>
      <c r="J27" s="22">
        <v>0.99</v>
      </c>
      <c r="K27" s="22">
        <v>0.99</v>
      </c>
      <c r="L27" s="22">
        <v>0.99</v>
      </c>
      <c r="M27" s="22">
        <v>0.99</v>
      </c>
    </row>
    <row r="28" spans="1:13">
      <c r="A28" s="3" t="s">
        <v>8</v>
      </c>
      <c r="B28" s="19">
        <f>+C28+F28</f>
        <v>162268</v>
      </c>
      <c r="C28" s="20">
        <v>118218</v>
      </c>
      <c r="D28" s="20">
        <v>118218</v>
      </c>
      <c r="E28" s="20">
        <v>118218</v>
      </c>
      <c r="F28" s="20">
        <v>44050</v>
      </c>
      <c r="G28" s="18"/>
      <c r="H28" s="19">
        <f>+I28+L28</f>
        <v>162268</v>
      </c>
      <c r="I28" s="20">
        <v>118218</v>
      </c>
      <c r="J28" s="20">
        <v>118218</v>
      </c>
      <c r="K28" s="20">
        <v>118218</v>
      </c>
      <c r="L28" s="20">
        <v>44050</v>
      </c>
      <c r="M28" s="18"/>
    </row>
    <row r="29" spans="1:13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>
      <c r="A31" s="2" t="s">
        <v>57</v>
      </c>
      <c r="B31" s="17">
        <f t="shared" ref="B31:F31" si="8">B15/B26</f>
        <v>20691610763.941238</v>
      </c>
      <c r="C31" s="17">
        <f t="shared" si="8"/>
        <v>13319260024.363636</v>
      </c>
      <c r="D31" s="17">
        <f t="shared" si="8"/>
        <v>2323111257.0000005</v>
      </c>
      <c r="E31" s="17">
        <f t="shared" si="8"/>
        <v>2866332727.4848485</v>
      </c>
      <c r="F31" s="17">
        <f t="shared" si="8"/>
        <v>1373842424.2424242</v>
      </c>
      <c r="G31" s="18">
        <f t="shared" ref="G31:L31" si="9">G15/G26</f>
        <v>809064330.85033238</v>
      </c>
      <c r="H31" s="17">
        <f t="shared" si="9"/>
        <v>23328300274.727112</v>
      </c>
      <c r="I31" s="18">
        <f t="shared" si="9"/>
        <v>13728786768.383839</v>
      </c>
      <c r="J31" s="18">
        <f t="shared" si="9"/>
        <v>4594674330.090909</v>
      </c>
      <c r="K31" s="18">
        <f t="shared" si="9"/>
        <v>2588262793.7474747</v>
      </c>
      <c r="L31" s="18">
        <f t="shared" si="9"/>
        <v>1546005050.5050504</v>
      </c>
      <c r="M31" s="18">
        <f t="shared" ref="M31" si="10">M15/M26</f>
        <v>870571331.99983466</v>
      </c>
    </row>
    <row r="32" spans="1:13">
      <c r="A32" s="2" t="s">
        <v>95</v>
      </c>
      <c r="B32" s="17">
        <f t="shared" ref="B32:G32" si="11">B17/B27</f>
        <v>21540670273.634243</v>
      </c>
      <c r="C32" s="17">
        <f t="shared" si="11"/>
        <v>12986172701.595959</v>
      </c>
      <c r="D32" s="17">
        <f t="shared" si="11"/>
        <v>3418594520.6262627</v>
      </c>
      <c r="E32" s="17">
        <f t="shared" si="11"/>
        <v>3155155304.5353532</v>
      </c>
      <c r="F32" s="17">
        <f t="shared" si="11"/>
        <v>1296521752.090909</v>
      </c>
      <c r="G32" s="17">
        <f t="shared" si="11"/>
        <v>684225994.78575885</v>
      </c>
      <c r="H32" s="17">
        <f t="shared" ref="H32" si="12">H17/H27</f>
        <v>24887977179.714539</v>
      </c>
      <c r="I32" s="18">
        <f>I17/I27</f>
        <v>13438748673.878788</v>
      </c>
      <c r="J32" s="18">
        <f t="shared" ref="J32:M32" si="13">J17/J27</f>
        <v>5248932098.8080807</v>
      </c>
      <c r="K32" s="18">
        <f t="shared" si="13"/>
        <v>3552522492.3535352</v>
      </c>
      <c r="L32" s="18">
        <f t="shared" si="13"/>
        <v>1877274747.4747474</v>
      </c>
      <c r="M32" s="18">
        <f t="shared" si="13"/>
        <v>770499167.19938862</v>
      </c>
    </row>
    <row r="33" spans="1:13">
      <c r="A33" s="2" t="s">
        <v>58</v>
      </c>
      <c r="B33" s="17">
        <f t="shared" ref="B33:F33" si="14">B31/B9</f>
        <v>7743866.3038702244</v>
      </c>
      <c r="C33" s="17">
        <f t="shared" si="14"/>
        <v>6633097.6216950379</v>
      </c>
      <c r="D33" s="17">
        <f t="shared" si="14"/>
        <v>10279253.349557525</v>
      </c>
      <c r="E33" s="17">
        <f t="shared" si="14"/>
        <v>13780445.805215618</v>
      </c>
      <c r="F33" s="17">
        <f t="shared" si="14"/>
        <v>5973227.9314888008</v>
      </c>
      <c r="G33" s="18"/>
      <c r="H33" s="17">
        <f t="shared" ref="H33:L33" si="15">H31/H9</f>
        <v>8148201.2835232662</v>
      </c>
      <c r="I33" s="18">
        <f t="shared" si="15"/>
        <v>6762949.1469871122</v>
      </c>
      <c r="J33" s="18">
        <f t="shared" si="15"/>
        <v>11632086.911622554</v>
      </c>
      <c r="K33" s="18">
        <f t="shared" si="15"/>
        <v>14540802.212064464</v>
      </c>
      <c r="L33" s="18">
        <f t="shared" si="15"/>
        <v>5946173.2711732704</v>
      </c>
      <c r="M33" s="18"/>
    </row>
    <row r="34" spans="1:13">
      <c r="A34" s="2" t="s">
        <v>96</v>
      </c>
      <c r="B34" s="17">
        <f t="shared" ref="B34:F34" si="16">B32/B11</f>
        <v>8313651.2055709157</v>
      </c>
      <c r="C34" s="17">
        <f t="shared" si="16"/>
        <v>6816888.55726822</v>
      </c>
      <c r="D34" s="17">
        <f t="shared" si="16"/>
        <v>11208506.625004141</v>
      </c>
      <c r="E34" s="17">
        <f t="shared" si="16"/>
        <v>18669558.01500209</v>
      </c>
      <c r="F34" s="17">
        <f t="shared" si="16"/>
        <v>6115668.6419382496</v>
      </c>
      <c r="G34" s="18"/>
      <c r="H34" s="17">
        <f t="shared" ref="H34:L34" si="17">H32/H11</f>
        <v>8482609.8090369925</v>
      </c>
      <c r="I34" s="18">
        <f t="shared" si="17"/>
        <v>6787246.8049892867</v>
      </c>
      <c r="J34" s="18">
        <f t="shared" si="17"/>
        <v>12178496.748974666</v>
      </c>
      <c r="K34" s="18">
        <f t="shared" si="17"/>
        <v>16678509.353772465</v>
      </c>
      <c r="L34" s="18">
        <f t="shared" si="17"/>
        <v>6055724.9918540241</v>
      </c>
      <c r="M34" s="18"/>
    </row>
    <row r="35" spans="1:13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>
      <c r="A39" s="2" t="s">
        <v>12</v>
      </c>
      <c r="B39" s="5">
        <f t="shared" ref="B39:F39" si="18">B10/B28*100</f>
        <v>1.3533167352774422</v>
      </c>
      <c r="C39" s="5">
        <f t="shared" si="18"/>
        <v>1.3145206313759326</v>
      </c>
      <c r="D39" s="5">
        <f t="shared" si="18"/>
        <v>0.16917897443705698</v>
      </c>
      <c r="E39" s="5">
        <f t="shared" si="18"/>
        <v>0.22754572061784162</v>
      </c>
      <c r="F39" s="5">
        <f t="shared" si="18"/>
        <v>0.39273552780930759</v>
      </c>
      <c r="G39" s="1"/>
      <c r="H39" s="5">
        <f t="shared" ref="H39" si="19">H10/H28*100</f>
        <v>1.3878275445559198</v>
      </c>
      <c r="I39" s="1">
        <f>I10/I28*100</f>
        <v>1.3466646365189734</v>
      </c>
      <c r="J39" s="1">
        <f t="shared" ref="J39:L39" si="20">J10/J28*100</f>
        <v>0.17763792315890981</v>
      </c>
      <c r="K39" s="1">
        <f t="shared" si="20"/>
        <v>0.22839161549002687</v>
      </c>
      <c r="L39" s="1">
        <f t="shared" si="20"/>
        <v>0.40862656072644726</v>
      </c>
      <c r="M39" s="1"/>
    </row>
    <row r="40" spans="1:13">
      <c r="A40" s="2" t="s">
        <v>13</v>
      </c>
      <c r="B40" s="1">
        <f t="shared" ref="B40:F40" si="21">B11/B28*100</f>
        <v>1.5967411935809896</v>
      </c>
      <c r="C40" s="1">
        <f t="shared" si="21"/>
        <v>1.6114297315129675</v>
      </c>
      <c r="D40" s="1">
        <f t="shared" si="21"/>
        <v>0.25799793601651189</v>
      </c>
      <c r="E40" s="1">
        <f t="shared" si="21"/>
        <v>0.14295623339931315</v>
      </c>
      <c r="F40" s="1">
        <f t="shared" si="21"/>
        <v>0.48127128263337116</v>
      </c>
      <c r="G40" s="1"/>
      <c r="H40" s="1">
        <f t="shared" ref="H40:L40" si="22">H11/H28*100</f>
        <v>1.8081199004116648</v>
      </c>
      <c r="I40" s="1">
        <f t="shared" si="22"/>
        <v>1.674871846926864</v>
      </c>
      <c r="J40" s="1">
        <f t="shared" si="22"/>
        <v>0.36458068991185777</v>
      </c>
      <c r="K40" s="1">
        <f t="shared" si="22"/>
        <v>0.18017560777546568</v>
      </c>
      <c r="L40" s="1">
        <f t="shared" si="22"/>
        <v>0.70374574347332575</v>
      </c>
      <c r="M40" s="1"/>
    </row>
    <row r="41" spans="1:13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>
      <c r="A43" s="2" t="s">
        <v>15</v>
      </c>
      <c r="B43" s="5">
        <f t="shared" ref="B43:F43" si="23">B11/B10*100</f>
        <v>117.98724954462661</v>
      </c>
      <c r="C43" s="1">
        <f t="shared" si="23"/>
        <v>122.5868725868726</v>
      </c>
      <c r="D43" s="1">
        <f t="shared" si="23"/>
        <v>152.5</v>
      </c>
      <c r="E43" s="1">
        <f t="shared" si="23"/>
        <v>62.825278810408925</v>
      </c>
      <c r="F43" s="1">
        <f t="shared" si="23"/>
        <v>122.54335260115607</v>
      </c>
      <c r="G43" s="1"/>
      <c r="H43" s="5">
        <f t="shared" ref="H43:L43" si="24">H11/H10*100</f>
        <v>130.28419182948488</v>
      </c>
      <c r="I43" s="1">
        <f t="shared" si="24"/>
        <v>124.3718592964824</v>
      </c>
      <c r="J43" s="1">
        <f t="shared" si="24"/>
        <v>205.23809523809521</v>
      </c>
      <c r="K43" s="1">
        <f t="shared" si="24"/>
        <v>78.888888888888886</v>
      </c>
      <c r="L43" s="1">
        <f t="shared" si="24"/>
        <v>172.22222222222223</v>
      </c>
      <c r="M43" s="1"/>
    </row>
    <row r="44" spans="1:13">
      <c r="A44" s="2" t="s">
        <v>16</v>
      </c>
      <c r="B44" s="5">
        <f>B17/B16*100</f>
        <v>102.4907129241461</v>
      </c>
      <c r="C44" s="5">
        <f>C17/C16*100</f>
        <v>107.84815493853988</v>
      </c>
      <c r="D44" s="5">
        <f t="shared" ref="D44:G44" si="25">D17/D16*100</f>
        <v>116.58064170271305</v>
      </c>
      <c r="E44" s="5">
        <f t="shared" si="25"/>
        <v>84.92187894441247</v>
      </c>
      <c r="F44" s="5">
        <f t="shared" si="25"/>
        <v>113.86699521347721</v>
      </c>
      <c r="G44" s="5">
        <f t="shared" si="25"/>
        <v>57.514783015070392</v>
      </c>
      <c r="H44" s="5">
        <f>H17/H16*100</f>
        <v>113.30505286974768</v>
      </c>
      <c r="I44" s="5">
        <f>I17/I16*100</f>
        <v>106.56239632902924</v>
      </c>
      <c r="J44" s="5">
        <f t="shared" ref="J44:M44" si="26">J17/J16*100</f>
        <v>170.13689695290597</v>
      </c>
      <c r="K44" s="5">
        <f t="shared" si="26"/>
        <v>92.826799902088823</v>
      </c>
      <c r="L44" s="5">
        <f t="shared" si="26"/>
        <v>156.59465303823285</v>
      </c>
      <c r="M44" s="5">
        <f t="shared" si="26"/>
        <v>61.970709216970135</v>
      </c>
    </row>
    <row r="45" spans="1:13">
      <c r="A45" s="2" t="s">
        <v>17</v>
      </c>
      <c r="B45" s="5">
        <f t="shared" ref="B45:F45" si="27">AVERAGE(B43:B44)</f>
        <v>110.23898123438636</v>
      </c>
      <c r="C45" s="1">
        <f t="shared" si="27"/>
        <v>115.21751376270623</v>
      </c>
      <c r="D45" s="1">
        <f t="shared" si="27"/>
        <v>134.54032085135651</v>
      </c>
      <c r="E45" s="1">
        <f t="shared" si="27"/>
        <v>73.873578877410694</v>
      </c>
      <c r="F45" s="1">
        <f t="shared" si="27"/>
        <v>118.20517390731663</v>
      </c>
      <c r="G45" s="1"/>
      <c r="H45" s="5">
        <f t="shared" ref="H45:L45" si="28">AVERAGE(H43:H44)</f>
        <v>121.79462234961628</v>
      </c>
      <c r="I45" s="1">
        <f t="shared" si="28"/>
        <v>115.46712781275582</v>
      </c>
      <c r="J45" s="1">
        <f t="shared" si="28"/>
        <v>187.68749609550059</v>
      </c>
      <c r="K45" s="1">
        <f t="shared" si="28"/>
        <v>85.857844395488854</v>
      </c>
      <c r="L45" s="1">
        <f t="shared" si="28"/>
        <v>164.40843763022752</v>
      </c>
      <c r="M45" s="1"/>
    </row>
    <row r="46" spans="1:13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>
      <c r="A48" s="2" t="s">
        <v>19</v>
      </c>
      <c r="B48" s="5">
        <f t="shared" ref="B48:F48" si="29">B11/B12*100</f>
        <v>24.436480241441103</v>
      </c>
      <c r="C48" s="1">
        <f t="shared" si="29"/>
        <v>25.989085948158252</v>
      </c>
      <c r="D48" s="1">
        <f t="shared" si="29"/>
        <v>20.132013201320131</v>
      </c>
      <c r="E48" s="1">
        <f t="shared" si="29"/>
        <v>17.333333333333336</v>
      </c>
      <c r="F48" s="1">
        <f t="shared" si="29"/>
        <v>27.07535121328225</v>
      </c>
      <c r="G48" s="1"/>
      <c r="H48" s="5">
        <f t="shared" ref="H48:L48" si="30">H11/H12*100</f>
        <v>27.541537595043646</v>
      </c>
      <c r="I48" s="1">
        <f t="shared" si="30"/>
        <v>26.832904187559294</v>
      </c>
      <c r="J48" s="1">
        <f t="shared" si="30"/>
        <v>28.7716955941255</v>
      </c>
      <c r="K48" s="1">
        <f t="shared" si="30"/>
        <v>21.913580246913579</v>
      </c>
      <c r="L48" s="1">
        <f t="shared" si="30"/>
        <v>38.557213930348261</v>
      </c>
      <c r="M48" s="1"/>
    </row>
    <row r="49" spans="1:13">
      <c r="A49" s="2" t="s">
        <v>20</v>
      </c>
      <c r="B49" s="5">
        <f>B17/B18*100</f>
        <v>21.106339898243448</v>
      </c>
      <c r="C49" s="5">
        <f t="shared" ref="C49:G49" si="31">C17/C18*100</f>
        <v>23.167683270008144</v>
      </c>
      <c r="D49" s="5">
        <f t="shared" si="31"/>
        <v>15.714908423085566</v>
      </c>
      <c r="E49" s="5">
        <f t="shared" si="31"/>
        <v>23.565223089378041</v>
      </c>
      <c r="F49" s="5">
        <f t="shared" si="31"/>
        <v>25.496298264993804</v>
      </c>
      <c r="G49" s="5">
        <f t="shared" si="31"/>
        <v>11.844259102658679</v>
      </c>
      <c r="H49" s="5">
        <f>H17/H18*100</f>
        <v>23.355288578722345</v>
      </c>
      <c r="I49" s="5">
        <f t="shared" ref="I49:M49" si="32">I17/I18*100</f>
        <v>22.844029319413487</v>
      </c>
      <c r="J49" s="5">
        <f t="shared" si="32"/>
        <v>23.363267117920842</v>
      </c>
      <c r="K49" s="5">
        <f t="shared" si="32"/>
        <v>25.650500276109899</v>
      </c>
      <c r="L49" s="5">
        <f t="shared" si="32"/>
        <v>34.85436379594902</v>
      </c>
      <c r="M49" s="5">
        <f t="shared" si="32"/>
        <v>12.773868071481791</v>
      </c>
    </row>
    <row r="50" spans="1:13">
      <c r="A50" s="2" t="s">
        <v>21</v>
      </c>
      <c r="B50" s="5">
        <f t="shared" ref="B50:F50" si="33">(B48+B49)/2</f>
        <v>22.771410069842275</v>
      </c>
      <c r="C50" s="1">
        <f t="shared" si="33"/>
        <v>24.578384609083198</v>
      </c>
      <c r="D50" s="1">
        <f t="shared" si="33"/>
        <v>17.923460812202848</v>
      </c>
      <c r="E50" s="1">
        <f t="shared" si="33"/>
        <v>20.44927821135569</v>
      </c>
      <c r="F50" s="1">
        <f t="shared" si="33"/>
        <v>26.285824739138029</v>
      </c>
      <c r="G50" s="1"/>
      <c r="H50" s="5">
        <f t="shared" ref="H50:L50" si="34">(H48+H49)/2</f>
        <v>25.448413086882994</v>
      </c>
      <c r="I50" s="1">
        <f t="shared" si="34"/>
        <v>24.83846675348639</v>
      </c>
      <c r="J50" s="1">
        <f t="shared" si="34"/>
        <v>26.067481356023173</v>
      </c>
      <c r="K50" s="1">
        <f t="shared" si="34"/>
        <v>23.782040261511739</v>
      </c>
      <c r="L50" s="1">
        <f t="shared" si="34"/>
        <v>36.705788863148641</v>
      </c>
      <c r="M50" s="1"/>
    </row>
    <row r="51" spans="1:13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>
      <c r="A53" s="2" t="s">
        <v>22</v>
      </c>
      <c r="B53" s="5">
        <f>B19/B17*100</f>
        <v>96.823562191454869</v>
      </c>
      <c r="C53" s="5"/>
      <c r="D53" s="5"/>
      <c r="E53" s="5"/>
      <c r="F53" s="5"/>
      <c r="G53" s="5"/>
      <c r="H53" s="5">
        <f>H19/H17*100</f>
        <v>96.904131012192508</v>
      </c>
      <c r="I53" s="5"/>
      <c r="J53" s="5"/>
      <c r="K53" s="5"/>
      <c r="L53" s="5"/>
      <c r="M53" s="5"/>
    </row>
    <row r="54" spans="1:13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>
      <c r="A56" s="2" t="s">
        <v>24</v>
      </c>
      <c r="B56" s="11">
        <f>((B11/B9)-1)*100</f>
        <v>-3.031437125748504</v>
      </c>
      <c r="C56" s="7">
        <f t="shared" ref="C56:F56" si="35">((C11/C9)-1)*100</f>
        <v>-5.1294820717131433</v>
      </c>
      <c r="D56" s="7">
        <f t="shared" si="35"/>
        <v>34.955752212389378</v>
      </c>
      <c r="E56" s="7">
        <f t="shared" si="35"/>
        <v>-18.75</v>
      </c>
      <c r="F56" s="7">
        <f t="shared" si="35"/>
        <v>-7.8260869565217384</v>
      </c>
      <c r="G56" s="1"/>
      <c r="H56" s="11">
        <f>((H11/H9)-1)*100</f>
        <v>2.479916171847707</v>
      </c>
      <c r="I56" s="7">
        <f t="shared" ref="I56:L56" si="36">((I11/I9)-1)*100</f>
        <v>-2.4630541871921152</v>
      </c>
      <c r="J56" s="7">
        <f t="shared" si="36"/>
        <v>9.1139240506329156</v>
      </c>
      <c r="K56" s="7">
        <f t="shared" si="36"/>
        <v>19.662921348314597</v>
      </c>
      <c r="L56" s="7">
        <f t="shared" si="36"/>
        <v>19.23076923076923</v>
      </c>
      <c r="M56" s="1"/>
    </row>
    <row r="57" spans="1:13">
      <c r="A57" s="2" t="s">
        <v>25</v>
      </c>
      <c r="B57" s="12">
        <f>((B32/B31)-1)*100</f>
        <v>4.1033997757808249</v>
      </c>
      <c r="C57" s="12">
        <f t="shared" ref="C57:F57" si="37">((C32/C31)-1)*100</f>
        <v>-2.5007945047877511</v>
      </c>
      <c r="D57" s="12">
        <f t="shared" si="37"/>
        <v>47.155867387984586</v>
      </c>
      <c r="E57" s="12">
        <f t="shared" si="37"/>
        <v>10.076379977838123</v>
      </c>
      <c r="F57" s="12">
        <f t="shared" si="37"/>
        <v>-5.6280597241093355</v>
      </c>
      <c r="G57" s="13"/>
      <c r="H57" s="12">
        <f>((H32/H31)-1)*100</f>
        <v>6.6857717305581543</v>
      </c>
      <c r="I57" s="12">
        <f t="shared" ref="I57:L57" si="38">((I32/I31)-1)*100</f>
        <v>-2.1126272801685775</v>
      </c>
      <c r="J57" s="12">
        <f t="shared" si="38"/>
        <v>14.239480792629466</v>
      </c>
      <c r="K57" s="12">
        <f t="shared" si="38"/>
        <v>37.255092525204333</v>
      </c>
      <c r="L57" s="12">
        <f t="shared" si="38"/>
        <v>21.42746537997904</v>
      </c>
      <c r="M57" s="13"/>
    </row>
    <row r="58" spans="1:13">
      <c r="A58" s="2" t="s">
        <v>26</v>
      </c>
      <c r="B58" s="5">
        <f>((B34/B33)-1)*100</f>
        <v>7.3578866078295446</v>
      </c>
      <c r="C58" s="1">
        <f t="shared" ref="C58:F58" si="39">((C34/C33)-1)*100</f>
        <v>2.7708160810426152</v>
      </c>
      <c r="D58" s="1">
        <f t="shared" si="39"/>
        <v>9.0400853432279327</v>
      </c>
      <c r="E58" s="1">
        <f t="shared" si="39"/>
        <v>35.478621511185395</v>
      </c>
      <c r="F58" s="1">
        <f t="shared" si="39"/>
        <v>2.3846521861077941</v>
      </c>
      <c r="G58" s="1"/>
      <c r="H58" s="5">
        <f>((H34/H33)-1)*100</f>
        <v>4.1040778679577228</v>
      </c>
      <c r="I58" s="1">
        <f t="shared" ref="I58:L58" si="40">((I34/I33)-1)*100</f>
        <v>0.3592760713423182</v>
      </c>
      <c r="J58" s="1">
        <f t="shared" si="40"/>
        <v>4.6974359932451248</v>
      </c>
      <c r="K58" s="1">
        <f t="shared" si="40"/>
        <v>14.701438823879688</v>
      </c>
      <c r="L58" s="1">
        <f t="shared" si="40"/>
        <v>1.8423903186921109</v>
      </c>
      <c r="M58" s="1"/>
    </row>
    <row r="59" spans="1:13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>
      <c r="A61" s="2" t="s">
        <v>28</v>
      </c>
      <c r="B61" s="5">
        <f t="shared" ref="B61:F62" si="41">B16/B10</f>
        <v>9474963.7632358707</v>
      </c>
      <c r="C61" s="1">
        <f t="shared" si="41"/>
        <v>7671011.5160534997</v>
      </c>
      <c r="D61" s="1">
        <f t="shared" si="41"/>
        <v>14515311.144239647</v>
      </c>
      <c r="E61" s="1">
        <f t="shared" si="41"/>
        <v>13673637.466784015</v>
      </c>
      <c r="F61" s="1">
        <f t="shared" si="41"/>
        <v>6515849.4083564626</v>
      </c>
      <c r="G61" s="1"/>
      <c r="H61" s="5">
        <f t="shared" ref="H61:L61" si="42">H16/H10</f>
        <v>9656219.5262133498</v>
      </c>
      <c r="I61" s="1">
        <f t="shared" si="42"/>
        <v>7842363.8017096948</v>
      </c>
      <c r="J61" s="1">
        <f t="shared" si="42"/>
        <v>14544150.06494217</v>
      </c>
      <c r="K61" s="1">
        <f t="shared" si="42"/>
        <v>14032494.731085932</v>
      </c>
      <c r="L61" s="1">
        <f t="shared" si="42"/>
        <v>6593463.385106924</v>
      </c>
      <c r="M61" s="1"/>
    </row>
    <row r="62" spans="1:13">
      <c r="A62" s="2" t="s">
        <v>29</v>
      </c>
      <c r="B62" s="5">
        <f t="shared" si="41"/>
        <v>8230514.6935152067</v>
      </c>
      <c r="C62" s="5">
        <f t="shared" si="41"/>
        <v>6748719.6716955379</v>
      </c>
      <c r="D62" s="5">
        <f t="shared" si="41"/>
        <v>11096421.5587541</v>
      </c>
      <c r="E62" s="5">
        <f t="shared" si="41"/>
        <v>18482862.434852071</v>
      </c>
      <c r="F62" s="5">
        <f t="shared" si="41"/>
        <v>6054511.9555188678</v>
      </c>
      <c r="G62" s="1"/>
      <c r="H62" s="5">
        <f t="shared" ref="H62:L62" si="43">H17/H11</f>
        <v>8397783.7109466232</v>
      </c>
      <c r="I62" s="5">
        <f t="shared" si="43"/>
        <v>6719374.3369393935</v>
      </c>
      <c r="J62" s="5">
        <f t="shared" si="43"/>
        <v>12056711.781484919</v>
      </c>
      <c r="K62" s="5">
        <f t="shared" si="43"/>
        <v>16511724.260234741</v>
      </c>
      <c r="L62" s="5">
        <f t="shared" si="43"/>
        <v>5995167.7419354841</v>
      </c>
      <c r="M62" s="1"/>
    </row>
    <row r="63" spans="1:13">
      <c r="A63" s="2" t="s">
        <v>30</v>
      </c>
      <c r="B63" s="5">
        <f>(B62/B61)*B45</f>
        <v>95.760108167199647</v>
      </c>
      <c r="C63" s="5">
        <f t="shared" ref="C63:L63" si="44">(C62/C61)*C45</f>
        <v>101.36482001454004</v>
      </c>
      <c r="D63" s="5">
        <f t="shared" si="44"/>
        <v>102.85112747370523</v>
      </c>
      <c r="E63" s="5">
        <f t="shared" si="44"/>
        <v>99.85603313516188</v>
      </c>
      <c r="F63" s="5">
        <f t="shared" si="44"/>
        <v>109.83596976753257</v>
      </c>
      <c r="G63" s="5"/>
      <c r="H63" s="5">
        <f t="shared" si="44"/>
        <v>105.92187686619343</v>
      </c>
      <c r="I63" s="5">
        <f t="shared" si="44"/>
        <v>98.932780345638577</v>
      </c>
      <c r="J63" s="5">
        <f t="shared" si="44"/>
        <v>155.58791921891685</v>
      </c>
      <c r="K63" s="5">
        <f t="shared" si="44"/>
        <v>101.02701475425705</v>
      </c>
      <c r="L63" s="5">
        <f t="shared" si="44"/>
        <v>149.48989691959409</v>
      </c>
      <c r="M63" s="1"/>
    </row>
    <row r="64" spans="1:13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>
      <c r="A66" s="2" t="s">
        <v>32</v>
      </c>
      <c r="B66" s="14">
        <f>(B23/C22)*100</f>
        <v>59.020588105776604</v>
      </c>
      <c r="C66" s="1"/>
      <c r="D66" s="1"/>
      <c r="E66" s="1"/>
      <c r="F66" s="1"/>
      <c r="G66" s="1"/>
      <c r="H66" s="14">
        <f>(H23/C22)*100</f>
        <v>59.020588105776604</v>
      </c>
      <c r="I66" s="1"/>
      <c r="J66" s="1"/>
      <c r="K66" s="1"/>
      <c r="L66" s="1"/>
      <c r="M66" s="1"/>
    </row>
    <row r="67" spans="1:13">
      <c r="A67" s="2" t="s">
        <v>33</v>
      </c>
      <c r="B67" s="14">
        <f t="shared" ref="B67" si="45">(B17/B23)*100</f>
        <v>84.910707428162198</v>
      </c>
      <c r="C67" s="1"/>
      <c r="D67" s="1"/>
      <c r="E67" s="1"/>
      <c r="F67" s="1"/>
      <c r="G67" s="1"/>
      <c r="H67" s="14">
        <f t="shared" ref="H67" si="46">(H17/H23)*100</f>
        <v>98.105384927234198</v>
      </c>
      <c r="I67" s="1"/>
      <c r="J67" s="1"/>
      <c r="K67" s="1"/>
      <c r="L67" s="1"/>
      <c r="M67" s="1"/>
    </row>
    <row r="68" spans="1:13" ht="15.75" thickBot="1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/>
    <row r="70" spans="1:13">
      <c r="A70" s="10" t="s">
        <v>40</v>
      </c>
    </row>
    <row r="71" spans="1:13">
      <c r="A71" s="10" t="s">
        <v>83</v>
      </c>
    </row>
    <row r="72" spans="1:13">
      <c r="A72" s="10" t="s">
        <v>84</v>
      </c>
    </row>
    <row r="73" spans="1:13">
      <c r="A73" s="10"/>
    </row>
    <row r="76" spans="1:13">
      <c r="A76" s="8" t="s">
        <v>35</v>
      </c>
    </row>
    <row r="77" spans="1:13">
      <c r="A77" s="8" t="s">
        <v>36</v>
      </c>
    </row>
    <row r="78" spans="1:13">
      <c r="A78" s="8" t="s">
        <v>37</v>
      </c>
    </row>
    <row r="79" spans="1:13">
      <c r="A79" s="8" t="s">
        <v>38</v>
      </c>
    </row>
    <row r="80" spans="1:13">
      <c r="A80" s="8" t="s">
        <v>39</v>
      </c>
    </row>
    <row r="81" spans="1:1">
      <c r="A81" s="31"/>
    </row>
    <row r="83" spans="1:1">
      <c r="A83" t="s">
        <v>126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M83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10" sqref="E10"/>
    </sheetView>
  </sheetViews>
  <sheetFormatPr baseColWidth="10" defaultColWidth="11.42578125" defaultRowHeight="1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>
      <c r="A2" s="39" t="s">
        <v>97</v>
      </c>
      <c r="B2" s="39"/>
      <c r="C2" s="39"/>
      <c r="D2" s="39"/>
      <c r="E2" s="39"/>
      <c r="F2" s="39"/>
      <c r="G2" s="39"/>
    </row>
    <row r="4" spans="1:13">
      <c r="A4" s="36"/>
      <c r="B4" s="25" t="s">
        <v>43</v>
      </c>
      <c r="C4" s="38" t="s">
        <v>45</v>
      </c>
      <c r="D4" s="38"/>
      <c r="E4" s="38"/>
      <c r="F4" s="38"/>
      <c r="G4" s="34" t="s">
        <v>3</v>
      </c>
      <c r="H4" s="25" t="s">
        <v>43</v>
      </c>
      <c r="I4" s="38" t="s">
        <v>47</v>
      </c>
      <c r="J4" s="38"/>
      <c r="K4" s="38"/>
      <c r="L4" s="38"/>
      <c r="M4" s="34" t="s">
        <v>3</v>
      </c>
    </row>
    <row r="5" spans="1:13" ht="15.75" thickBot="1">
      <c r="A5" s="37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5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5"/>
    </row>
    <row r="6" spans="1:13" ht="15.75" thickTop="1">
      <c r="A6" s="4" t="s">
        <v>4</v>
      </c>
      <c r="B6" s="10"/>
      <c r="H6" s="10"/>
    </row>
    <row r="7" spans="1:13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>
      <c r="A9" s="3" t="s">
        <v>59</v>
      </c>
      <c r="B9" s="17">
        <f>SUM(C9:F9)</f>
        <v>2345</v>
      </c>
      <c r="C9" s="18">
        <v>1704</v>
      </c>
      <c r="D9" s="18">
        <v>311</v>
      </c>
      <c r="E9" s="18">
        <v>85</v>
      </c>
      <c r="F9" s="18">
        <v>245</v>
      </c>
      <c r="G9" s="18">
        <v>0</v>
      </c>
      <c r="H9" s="17">
        <f>SUM(I9:L9)</f>
        <v>3311</v>
      </c>
      <c r="I9" s="18">
        <v>2233</v>
      </c>
      <c r="J9" s="18">
        <v>475</v>
      </c>
      <c r="K9" s="18">
        <v>304</v>
      </c>
      <c r="L9" s="18">
        <v>299</v>
      </c>
      <c r="M9" s="18">
        <v>0</v>
      </c>
    </row>
    <row r="10" spans="1:13">
      <c r="A10" s="3" t="s">
        <v>98</v>
      </c>
      <c r="B10" s="17">
        <f t="shared" ref="B10" si="0">SUM(C10:F10)</f>
        <v>2088</v>
      </c>
      <c r="C10" s="18">
        <v>1390</v>
      </c>
      <c r="D10" s="18">
        <v>261</v>
      </c>
      <c r="E10" s="18">
        <v>289</v>
      </c>
      <c r="F10" s="17">
        <v>148</v>
      </c>
      <c r="G10" s="18">
        <v>0</v>
      </c>
      <c r="H10" s="17">
        <f t="shared" ref="H10" si="1">SUM(I10:L10)</f>
        <v>2229</v>
      </c>
      <c r="I10" s="18">
        <v>1501</v>
      </c>
      <c r="J10" s="18">
        <v>271</v>
      </c>
      <c r="K10" s="18">
        <v>295</v>
      </c>
      <c r="L10" s="17">
        <v>162</v>
      </c>
      <c r="M10" s="18">
        <v>0</v>
      </c>
    </row>
    <row r="11" spans="1:13">
      <c r="A11" s="3" t="s">
        <v>99</v>
      </c>
      <c r="B11" s="17">
        <f>SUM(C11:F11)</f>
        <v>2280</v>
      </c>
      <c r="C11" s="18">
        <v>1618</v>
      </c>
      <c r="D11" s="18">
        <v>296</v>
      </c>
      <c r="E11" s="18">
        <v>99</v>
      </c>
      <c r="F11" s="18">
        <v>267</v>
      </c>
      <c r="G11" s="18">
        <v>0</v>
      </c>
      <c r="H11" s="17">
        <f>SUM(I11:L11)</f>
        <v>3323</v>
      </c>
      <c r="I11" s="18">
        <v>2345</v>
      </c>
      <c r="J11" s="18">
        <v>614</v>
      </c>
      <c r="K11" s="18">
        <v>105</v>
      </c>
      <c r="L11" s="18">
        <v>259</v>
      </c>
      <c r="M11" s="18">
        <v>0</v>
      </c>
    </row>
    <row r="12" spans="1:13">
      <c r="A12" s="3" t="s">
        <v>78</v>
      </c>
      <c r="B12" s="17">
        <f>SUM(C12:F12)</f>
        <v>10603</v>
      </c>
      <c r="C12" s="18">
        <v>7330</v>
      </c>
      <c r="D12" s="18">
        <v>1515</v>
      </c>
      <c r="E12" s="18">
        <v>975</v>
      </c>
      <c r="F12" s="17">
        <v>783</v>
      </c>
      <c r="G12" s="18">
        <v>0</v>
      </c>
      <c r="H12" s="17">
        <f>SUM(I12:L12)</f>
        <v>10653</v>
      </c>
      <c r="I12" s="18">
        <v>7379</v>
      </c>
      <c r="J12" s="18">
        <v>1498</v>
      </c>
      <c r="K12" s="18">
        <v>972</v>
      </c>
      <c r="L12" s="17">
        <v>804</v>
      </c>
      <c r="M12" s="18">
        <v>0</v>
      </c>
    </row>
    <row r="13" spans="1:13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>
      <c r="A15" s="3" t="s">
        <v>59</v>
      </c>
      <c r="B15" s="18">
        <f>SUM(C15:G15)</f>
        <v>18332355025.228958</v>
      </c>
      <c r="C15" s="17">
        <v>11431411703.5</v>
      </c>
      <c r="D15" s="17">
        <v>3500211401.73</v>
      </c>
      <c r="E15" s="17">
        <v>961825051.78999996</v>
      </c>
      <c r="F15" s="17">
        <v>1439944000</v>
      </c>
      <c r="G15" s="17">
        <v>998962868.20895624</v>
      </c>
      <c r="H15" s="18">
        <f>SUM(I15:M15)</f>
        <v>29289222984.300335</v>
      </c>
      <c r="I15" s="17">
        <v>14654565754.57</v>
      </c>
      <c r="J15" s="17">
        <v>6453063823.8400002</v>
      </c>
      <c r="K15" s="17">
        <v>4853180958.8599997</v>
      </c>
      <c r="L15" s="17">
        <v>1745028000</v>
      </c>
      <c r="M15" s="17">
        <v>1583384447.0303333</v>
      </c>
    </row>
    <row r="16" spans="1:13">
      <c r="A16" s="3" t="s">
        <v>98</v>
      </c>
      <c r="B16" s="18">
        <f>SUM(C16:G16)</f>
        <v>20784368510.611046</v>
      </c>
      <c r="C16" s="18">
        <v>10803330090.827143</v>
      </c>
      <c r="D16" s="18">
        <v>3833634700.3640718</v>
      </c>
      <c r="E16" s="18">
        <v>4000202176.5570073</v>
      </c>
      <c r="F16" s="17">
        <v>970727853.58295608</v>
      </c>
      <c r="G16" s="17">
        <v>1176473689.2798705</v>
      </c>
      <c r="H16" s="18">
        <f>SUM(I16:M16)</f>
        <v>22019407883.687412</v>
      </c>
      <c r="I16" s="18">
        <v>11629613745.518663</v>
      </c>
      <c r="J16" s="18">
        <v>3964682747.1820078</v>
      </c>
      <c r="K16" s="18">
        <v>4124587912.7388473</v>
      </c>
      <c r="L16" s="17">
        <v>1054141899.9259658</v>
      </c>
      <c r="M16" s="17">
        <v>1246381578.321929</v>
      </c>
    </row>
    <row r="17" spans="1:13">
      <c r="A17" s="3" t="s">
        <v>99</v>
      </c>
      <c r="B17" s="18">
        <f t="shared" ref="B17:B18" si="2">SUM(C17:G17)</f>
        <v>18297973263.952682</v>
      </c>
      <c r="C17" s="17">
        <v>11011017881</v>
      </c>
      <c r="D17" s="17">
        <v>3091594386.4299998</v>
      </c>
      <c r="E17" s="17">
        <v>1361972667.8899999</v>
      </c>
      <c r="F17" s="17">
        <v>1602756000</v>
      </c>
      <c r="G17" s="17">
        <v>1230632328.6326828</v>
      </c>
      <c r="H17" s="18">
        <f t="shared" ref="H17:H18" si="3">SUM(I17:M17)</f>
        <v>29536142900.840996</v>
      </c>
      <c r="I17" s="17">
        <v>16355567392.870003</v>
      </c>
      <c r="J17" s="17">
        <v>8737968740.0499992</v>
      </c>
      <c r="K17" s="17">
        <v>1122561798.3299999</v>
      </c>
      <c r="L17" s="17">
        <v>1548521114.4400001</v>
      </c>
      <c r="M17" s="17">
        <v>1771523855.1509974</v>
      </c>
    </row>
    <row r="18" spans="1:13">
      <c r="A18" s="3" t="s">
        <v>78</v>
      </c>
      <c r="B18" s="18">
        <f t="shared" si="2"/>
        <v>101037241292</v>
      </c>
      <c r="C18" s="18">
        <v>55492432388.45211</v>
      </c>
      <c r="D18" s="18">
        <v>21536292062.944668</v>
      </c>
      <c r="E18" s="18">
        <v>13255141865.802898</v>
      </c>
      <c r="F18" s="17">
        <v>5034285845.0644655</v>
      </c>
      <c r="G18" s="17">
        <v>5719089129.7358484</v>
      </c>
      <c r="H18" s="18">
        <f t="shared" si="3"/>
        <v>105496865623.67999</v>
      </c>
      <c r="I18" s="18">
        <v>58239993484.133667</v>
      </c>
      <c r="J18" s="18">
        <v>22241935391.964329</v>
      </c>
      <c r="K18" s="18">
        <v>13711222898.469645</v>
      </c>
      <c r="L18" s="17">
        <v>5332193153.4323568</v>
      </c>
      <c r="M18" s="17">
        <v>5971520695.6799994</v>
      </c>
    </row>
    <row r="19" spans="1:13">
      <c r="A19" s="3" t="s">
        <v>100</v>
      </c>
      <c r="B19" s="18">
        <f>SUM(C19:F19)</f>
        <v>17067340935.32</v>
      </c>
      <c r="C19" s="18">
        <f>C17</f>
        <v>11011017881</v>
      </c>
      <c r="D19" s="18">
        <f t="shared" ref="D19:F19" si="4">D17</f>
        <v>3091594386.4299998</v>
      </c>
      <c r="E19" s="18">
        <f t="shared" si="4"/>
        <v>1361972667.8899999</v>
      </c>
      <c r="F19" s="18">
        <f t="shared" si="4"/>
        <v>1602756000</v>
      </c>
      <c r="G19" s="18"/>
      <c r="H19" s="18">
        <f>SUM(I19:L19)</f>
        <v>27764619045.689999</v>
      </c>
      <c r="I19" s="18">
        <f>I17</f>
        <v>16355567392.870003</v>
      </c>
      <c r="J19" s="18">
        <f t="shared" ref="J19:L19" si="5">J17</f>
        <v>8737968740.0499992</v>
      </c>
      <c r="K19" s="18">
        <f t="shared" si="5"/>
        <v>1122561798.3299999</v>
      </c>
      <c r="L19" s="18">
        <f t="shared" si="5"/>
        <v>1548521114.4400001</v>
      </c>
      <c r="M19" s="18"/>
    </row>
    <row r="20" spans="1:13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>
      <c r="A22" s="3" t="s">
        <v>98</v>
      </c>
      <c r="B22" s="18">
        <f t="shared" ref="B22" si="6">B16</f>
        <v>20784368510.611046</v>
      </c>
      <c r="C22" s="18"/>
      <c r="D22" s="18"/>
      <c r="E22" s="18"/>
      <c r="F22" s="17"/>
      <c r="G22" s="17"/>
      <c r="H22" s="18">
        <f t="shared" ref="H22" si="7">H16</f>
        <v>22019407883.687412</v>
      </c>
      <c r="I22" s="18"/>
      <c r="J22" s="18"/>
      <c r="K22" s="18"/>
      <c r="L22" s="17"/>
      <c r="M22" s="17"/>
    </row>
    <row r="23" spans="1:13">
      <c r="A23" s="3" t="s">
        <v>99</v>
      </c>
      <c r="B23" s="18">
        <v>32544283477.25</v>
      </c>
      <c r="C23" s="18"/>
      <c r="D23" s="18"/>
      <c r="E23" s="18"/>
      <c r="F23" s="17"/>
      <c r="G23" s="17"/>
      <c r="H23" s="18">
        <v>32544283477.25</v>
      </c>
      <c r="I23" s="18"/>
      <c r="J23" s="18"/>
      <c r="K23" s="18"/>
      <c r="L23" s="17"/>
      <c r="M23" s="17"/>
    </row>
    <row r="24" spans="1:13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>
      <c r="A26" s="3" t="s">
        <v>60</v>
      </c>
      <c r="B26" s="5">
        <v>0.99</v>
      </c>
      <c r="C26" s="5">
        <v>0.99</v>
      </c>
      <c r="D26" s="5">
        <v>0.99</v>
      </c>
      <c r="E26" s="5">
        <v>0.99</v>
      </c>
      <c r="F26" s="5">
        <v>0.99</v>
      </c>
      <c r="G26" s="5">
        <v>0.99</v>
      </c>
      <c r="H26" s="5">
        <v>0.99</v>
      </c>
      <c r="I26" s="5">
        <v>0.99</v>
      </c>
      <c r="J26" s="5">
        <v>0.99</v>
      </c>
      <c r="K26" s="5">
        <v>0.99</v>
      </c>
      <c r="L26" s="5">
        <v>0.99</v>
      </c>
      <c r="M26" s="5">
        <v>0.99</v>
      </c>
    </row>
    <row r="27" spans="1:13">
      <c r="A27" s="3" t="s">
        <v>101</v>
      </c>
      <c r="B27" s="5">
        <v>0.99</v>
      </c>
      <c r="C27" s="5">
        <v>0.99</v>
      </c>
      <c r="D27" s="5">
        <v>0.99</v>
      </c>
      <c r="E27" s="5">
        <v>0.99</v>
      </c>
      <c r="F27" s="5">
        <v>0.99</v>
      </c>
      <c r="G27" s="5">
        <v>0.99</v>
      </c>
      <c r="H27" s="5">
        <v>0.99</v>
      </c>
      <c r="I27" s="5">
        <v>0.99</v>
      </c>
      <c r="J27" s="5">
        <v>0.99</v>
      </c>
      <c r="K27" s="5">
        <v>0.99</v>
      </c>
      <c r="L27" s="5">
        <v>0.99</v>
      </c>
      <c r="M27" s="5">
        <v>0.99</v>
      </c>
    </row>
    <row r="28" spans="1:13">
      <c r="A28" s="3" t="s">
        <v>8</v>
      </c>
      <c r="B28" s="19">
        <f>+C28+F28</f>
        <v>162268</v>
      </c>
      <c r="C28" s="20">
        <v>118218</v>
      </c>
      <c r="D28" s="20">
        <v>118218</v>
      </c>
      <c r="E28" s="20">
        <v>118218</v>
      </c>
      <c r="F28" s="20">
        <v>44050</v>
      </c>
      <c r="G28" s="18"/>
      <c r="H28" s="19">
        <f>+I28+L28</f>
        <v>162268</v>
      </c>
      <c r="I28" s="20">
        <v>118218</v>
      </c>
      <c r="J28" s="20">
        <v>118218</v>
      </c>
      <c r="K28" s="20">
        <v>118218</v>
      </c>
      <c r="L28" s="20">
        <v>44050</v>
      </c>
      <c r="M28" s="18"/>
    </row>
    <row r="29" spans="1:13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>
      <c r="A31" s="2" t="s">
        <v>61</v>
      </c>
      <c r="B31" s="17">
        <f t="shared" ref="B31:F31" si="8">B15/B26</f>
        <v>18517530328.514099</v>
      </c>
      <c r="C31" s="18">
        <f t="shared" si="8"/>
        <v>11546880508.585859</v>
      </c>
      <c r="D31" s="18">
        <f t="shared" si="8"/>
        <v>3535567072.4545455</v>
      </c>
      <c r="E31" s="18">
        <f t="shared" si="8"/>
        <v>971540456.35353529</v>
      </c>
      <c r="F31" s="18">
        <f t="shared" si="8"/>
        <v>1454488888.8888888</v>
      </c>
      <c r="G31" s="18">
        <f t="shared" ref="G31:L31" si="9">G15/G26</f>
        <v>1009053402.2312689</v>
      </c>
      <c r="H31" s="17">
        <f t="shared" si="9"/>
        <v>29585073721.515491</v>
      </c>
      <c r="I31" s="18">
        <f t="shared" si="9"/>
        <v>14802591671.282827</v>
      </c>
      <c r="J31" s="18">
        <f t="shared" si="9"/>
        <v>6518246286.7070713</v>
      </c>
      <c r="K31" s="18">
        <f t="shared" si="9"/>
        <v>4902202988.7474747</v>
      </c>
      <c r="L31" s="18">
        <f t="shared" si="9"/>
        <v>1762654545.4545455</v>
      </c>
      <c r="M31" s="18">
        <f t="shared" ref="M31" si="10">M15/M26</f>
        <v>1599378229.3235691</v>
      </c>
    </row>
    <row r="32" spans="1:13">
      <c r="A32" s="2" t="s">
        <v>102</v>
      </c>
      <c r="B32" s="17">
        <f t="shared" ref="B32" si="11">B17/B27</f>
        <v>18482801276.719883</v>
      </c>
      <c r="C32" s="18">
        <f>C17/C27</f>
        <v>11122240283.838385</v>
      </c>
      <c r="D32" s="18">
        <f t="shared" ref="D32:F32" si="12">D17/D27</f>
        <v>3122822612.5555553</v>
      </c>
      <c r="E32" s="18">
        <f t="shared" si="12"/>
        <v>1375729967.5656564</v>
      </c>
      <c r="F32" s="18">
        <f t="shared" si="12"/>
        <v>1618945454.5454545</v>
      </c>
      <c r="G32" s="18">
        <f t="shared" ref="G32:H32" si="13">G17/G27</f>
        <v>1243062958.2148311</v>
      </c>
      <c r="H32" s="17">
        <f t="shared" si="13"/>
        <v>29834487778.62727</v>
      </c>
      <c r="I32" s="18">
        <f>I17/I27</f>
        <v>16520775144.313135</v>
      </c>
      <c r="J32" s="18">
        <f t="shared" ref="J32:M32" si="14">J17/J27</f>
        <v>8826231050.5555553</v>
      </c>
      <c r="K32" s="18">
        <f t="shared" si="14"/>
        <v>1133900806.3939393</v>
      </c>
      <c r="L32" s="18">
        <f t="shared" si="14"/>
        <v>1564162741.8585858</v>
      </c>
      <c r="M32" s="18">
        <f t="shared" si="14"/>
        <v>1789418035.506058</v>
      </c>
    </row>
    <row r="33" spans="1:13">
      <c r="A33" s="2" t="s">
        <v>62</v>
      </c>
      <c r="B33" s="17">
        <f t="shared" ref="B33:F33" si="15">B31/B9</f>
        <v>7896601.4194089975</v>
      </c>
      <c r="C33" s="18">
        <f t="shared" si="15"/>
        <v>6776338.3266348941</v>
      </c>
      <c r="D33" s="18">
        <f t="shared" si="15"/>
        <v>11368382.869628763</v>
      </c>
      <c r="E33" s="18">
        <f t="shared" si="15"/>
        <v>11429887.721806297</v>
      </c>
      <c r="F33" s="18">
        <f t="shared" si="15"/>
        <v>5936689.3424036279</v>
      </c>
      <c r="G33" s="18"/>
      <c r="H33" s="17">
        <f t="shared" ref="H33:L33" si="16">H31/H9</f>
        <v>8935389.2242571712</v>
      </c>
      <c r="I33" s="18">
        <f t="shared" si="16"/>
        <v>6629015.5267724264</v>
      </c>
      <c r="J33" s="18">
        <f t="shared" si="16"/>
        <v>13722623.761488572</v>
      </c>
      <c r="K33" s="18">
        <f t="shared" si="16"/>
        <v>16125667.726143008</v>
      </c>
      <c r="L33" s="18">
        <f t="shared" si="16"/>
        <v>5895165.7038613558</v>
      </c>
      <c r="M33" s="18"/>
    </row>
    <row r="34" spans="1:13">
      <c r="A34" s="2" t="s">
        <v>103</v>
      </c>
      <c r="B34" s="17">
        <f t="shared" ref="B34:F34" si="17">B32/B11</f>
        <v>8106491.7880350361</v>
      </c>
      <c r="C34" s="18">
        <f t="shared" si="17"/>
        <v>6874066.9244983839</v>
      </c>
      <c r="D34" s="18">
        <f t="shared" si="17"/>
        <v>10550076.393768769</v>
      </c>
      <c r="E34" s="18">
        <f t="shared" si="17"/>
        <v>13896262.298642995</v>
      </c>
      <c r="F34" s="18">
        <f t="shared" si="17"/>
        <v>6063466.1218930883</v>
      </c>
      <c r="G34" s="18"/>
      <c r="H34" s="17">
        <f t="shared" ref="H34:L34" si="18">H32/H11</f>
        <v>8978178.6875194907</v>
      </c>
      <c r="I34" s="18">
        <f t="shared" si="18"/>
        <v>7045106.6713488847</v>
      </c>
      <c r="J34" s="18">
        <f t="shared" si="18"/>
        <v>14374969.137712631</v>
      </c>
      <c r="K34" s="18">
        <f t="shared" si="18"/>
        <v>10799055.298989898</v>
      </c>
      <c r="L34" s="18">
        <f t="shared" si="18"/>
        <v>6039238.3855543854</v>
      </c>
      <c r="M34" s="18"/>
    </row>
    <row r="35" spans="1:13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>
      <c r="A39" s="2" t="s">
        <v>12</v>
      </c>
      <c r="B39" s="5">
        <f t="shared" ref="B39:F39" si="19">B10/B28*100</f>
        <v>1.2867601745260926</v>
      </c>
      <c r="C39" s="1">
        <f>C10/C28*100</f>
        <v>1.1757938723375458</v>
      </c>
      <c r="D39" s="1">
        <f t="shared" si="19"/>
        <v>0.22077856164035933</v>
      </c>
      <c r="E39" s="1">
        <f t="shared" si="19"/>
        <v>0.24446361806154732</v>
      </c>
      <c r="F39" s="1">
        <f t="shared" si="19"/>
        <v>0.33598183881952326</v>
      </c>
      <c r="G39" s="1"/>
      <c r="H39" s="5">
        <f t="shared" ref="H39" si="20">H10/H28*100</f>
        <v>1.3736534621736878</v>
      </c>
      <c r="I39" s="1">
        <f>I10/I28*100</f>
        <v>1.2696882031501124</v>
      </c>
      <c r="J39" s="1">
        <f t="shared" ref="J39:L39" si="21">J10/J28*100</f>
        <v>0.22923751036221218</v>
      </c>
      <c r="K39" s="1">
        <f t="shared" si="21"/>
        <v>0.24953898729465901</v>
      </c>
      <c r="L39" s="1">
        <f t="shared" si="21"/>
        <v>0.36776390465380249</v>
      </c>
      <c r="M39" s="1"/>
    </row>
    <row r="40" spans="1:13">
      <c r="A40" s="2" t="s">
        <v>13</v>
      </c>
      <c r="B40" s="5">
        <f t="shared" ref="B40:F40" si="22">B11/B28*100</f>
        <v>1.4050829491951586</v>
      </c>
      <c r="C40" s="1">
        <f t="shared" si="22"/>
        <v>1.3686579031957908</v>
      </c>
      <c r="D40" s="1">
        <f t="shared" si="22"/>
        <v>0.25038488216684429</v>
      </c>
      <c r="E40" s="1">
        <f t="shared" si="22"/>
        <v>8.3743592346343196E-2</v>
      </c>
      <c r="F40" s="1">
        <f t="shared" si="22"/>
        <v>0.60612939841089664</v>
      </c>
      <c r="G40" s="1"/>
      <c r="H40" s="5">
        <f t="shared" ref="H40:L40" si="23">H11/H28*100</f>
        <v>2.0478467720068037</v>
      </c>
      <c r="I40" s="1">
        <f t="shared" si="23"/>
        <v>1.983623475274493</v>
      </c>
      <c r="J40" s="1">
        <f t="shared" si="23"/>
        <v>0.5193794515217649</v>
      </c>
      <c r="K40" s="1">
        <f t="shared" si="23"/>
        <v>8.8818961579454903E-2</v>
      </c>
      <c r="L40" s="1">
        <f t="shared" si="23"/>
        <v>0.58796821793416576</v>
      </c>
      <c r="M40" s="1"/>
    </row>
    <row r="41" spans="1:13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>
      <c r="A43" s="2" t="s">
        <v>15</v>
      </c>
      <c r="B43" s="5">
        <f t="shared" ref="B43:F43" si="24">B11/B10*100</f>
        <v>109.19540229885058</v>
      </c>
      <c r="C43" s="1">
        <f t="shared" si="24"/>
        <v>116.40287769784172</v>
      </c>
      <c r="D43" s="1">
        <f t="shared" si="24"/>
        <v>113.40996168582376</v>
      </c>
      <c r="E43" s="1">
        <f t="shared" si="24"/>
        <v>34.256055363321799</v>
      </c>
      <c r="F43" s="1">
        <f t="shared" si="24"/>
        <v>180.40540540540539</v>
      </c>
      <c r="G43" s="1"/>
      <c r="H43" s="5">
        <f t="shared" ref="H43:L43" si="25">H11/H10*100</f>
        <v>149.0803050695379</v>
      </c>
      <c r="I43" s="1">
        <f t="shared" si="25"/>
        <v>156.22918054630247</v>
      </c>
      <c r="J43" s="1">
        <f t="shared" si="25"/>
        <v>226.56826568265683</v>
      </c>
      <c r="K43" s="1">
        <f t="shared" si="25"/>
        <v>35.593220338983052</v>
      </c>
      <c r="L43" s="1">
        <f t="shared" si="25"/>
        <v>159.87654320987653</v>
      </c>
      <c r="M43" s="1"/>
    </row>
    <row r="44" spans="1:13">
      <c r="A44" s="2" t="s">
        <v>16</v>
      </c>
      <c r="B44" s="5">
        <f>B17/B16*100</f>
        <v>88.037186477958258</v>
      </c>
      <c r="C44" s="5">
        <f>C17/C16*100</f>
        <v>101.92244232497534</v>
      </c>
      <c r="D44" s="5">
        <f t="shared" ref="D44:G44" si="26">D17/D16*100</f>
        <v>80.643948317151811</v>
      </c>
      <c r="E44" s="5">
        <f t="shared" si="26"/>
        <v>34.04759579082716</v>
      </c>
      <c r="F44" s="5">
        <f t="shared" si="26"/>
        <v>165.10868562020019</v>
      </c>
      <c r="G44" s="5">
        <f t="shared" si="26"/>
        <v>104.60347221075239</v>
      </c>
      <c r="H44" s="5">
        <f>H17/H16*100</f>
        <v>134.13686261165174</v>
      </c>
      <c r="I44" s="5">
        <f>I17/I16*100</f>
        <v>140.63723654770934</v>
      </c>
      <c r="J44" s="5">
        <f t="shared" ref="J44:M44" si="27">J17/J16*100</f>
        <v>220.39515636555578</v>
      </c>
      <c r="K44" s="5">
        <f t="shared" si="27"/>
        <v>27.216338264071233</v>
      </c>
      <c r="L44" s="5">
        <f t="shared" si="27"/>
        <v>146.89873484288552</v>
      </c>
      <c r="M44" s="5">
        <f t="shared" si="27"/>
        <v>142.13334711959527</v>
      </c>
    </row>
    <row r="45" spans="1:13">
      <c r="A45" s="2" t="s">
        <v>17</v>
      </c>
      <c r="B45" s="5">
        <f t="shared" ref="B45:F45" si="28">AVERAGE(B43:B44)</f>
        <v>98.616294388404413</v>
      </c>
      <c r="C45" s="1">
        <f t="shared" si="28"/>
        <v>109.16266001140852</v>
      </c>
      <c r="D45" s="1">
        <f t="shared" si="28"/>
        <v>97.026955001487778</v>
      </c>
      <c r="E45" s="1">
        <f t="shared" si="28"/>
        <v>34.151825577074476</v>
      </c>
      <c r="F45" s="1">
        <f t="shared" si="28"/>
        <v>172.75704551280279</v>
      </c>
      <c r="G45" s="1"/>
      <c r="H45" s="5">
        <f t="shared" ref="H45:L45" si="29">AVERAGE(H43:H44)</f>
        <v>141.6085838405948</v>
      </c>
      <c r="I45" s="1">
        <f t="shared" si="29"/>
        <v>148.4332085470059</v>
      </c>
      <c r="J45" s="1">
        <f t="shared" si="29"/>
        <v>223.48171102410629</v>
      </c>
      <c r="K45" s="1">
        <f t="shared" si="29"/>
        <v>31.404779301527142</v>
      </c>
      <c r="L45" s="1">
        <f t="shared" si="29"/>
        <v>153.38763902638101</v>
      </c>
      <c r="M45" s="1"/>
    </row>
    <row r="46" spans="1:13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>
      <c r="A48" s="2" t="s">
        <v>19</v>
      </c>
      <c r="B48" s="5">
        <f t="shared" ref="B48:F48" si="30">B11/B12*100</f>
        <v>21.503348109025747</v>
      </c>
      <c r="C48" s="1">
        <f t="shared" si="30"/>
        <v>22.073669849931786</v>
      </c>
      <c r="D48" s="1">
        <f t="shared" si="30"/>
        <v>19.537953795379536</v>
      </c>
      <c r="E48" s="1">
        <f t="shared" si="30"/>
        <v>10.153846153846153</v>
      </c>
      <c r="F48" s="1">
        <f t="shared" si="30"/>
        <v>34.099616858237546</v>
      </c>
      <c r="G48" s="1"/>
      <c r="H48" s="5">
        <f t="shared" ref="H48:L48" si="31">H11/H12*100</f>
        <v>31.193091148033421</v>
      </c>
      <c r="I48" s="1">
        <f t="shared" si="31"/>
        <v>31.779373898902293</v>
      </c>
      <c r="J48" s="1">
        <f t="shared" si="31"/>
        <v>40.987983978638184</v>
      </c>
      <c r="K48" s="1">
        <f t="shared" si="31"/>
        <v>10.802469135802468</v>
      </c>
      <c r="L48" s="1">
        <f t="shared" si="31"/>
        <v>32.213930348258707</v>
      </c>
      <c r="M48" s="1"/>
    </row>
    <row r="49" spans="1:13">
      <c r="A49" s="2" t="s">
        <v>20</v>
      </c>
      <c r="B49" s="5">
        <f>B17/B18*100</f>
        <v>18.110127543042381</v>
      </c>
      <c r="C49" s="5">
        <f t="shared" ref="C49:G49" si="32">C17/C18*100</f>
        <v>19.842377432515239</v>
      </c>
      <c r="D49" s="5">
        <f t="shared" si="32"/>
        <v>14.355277024448398</v>
      </c>
      <c r="E49" s="5">
        <f t="shared" si="32"/>
        <v>10.275051611509113</v>
      </c>
      <c r="F49" s="5">
        <f t="shared" si="32"/>
        <v>31.836809615634294</v>
      </c>
      <c r="G49" s="5">
        <f t="shared" si="32"/>
        <v>21.51797778835321</v>
      </c>
      <c r="H49" s="5">
        <f>H17/H18*100</f>
        <v>27.997175770320958</v>
      </c>
      <c r="I49" s="5">
        <f t="shared" ref="I49:M49" si="33">I17/I18*100</f>
        <v>28.083051550007049</v>
      </c>
      <c r="J49" s="5">
        <f t="shared" si="33"/>
        <v>39.286009000848431</v>
      </c>
      <c r="K49" s="5">
        <f t="shared" si="33"/>
        <v>8.18717489054381</v>
      </c>
      <c r="L49" s="5">
        <f t="shared" si="33"/>
        <v>29.040979384687333</v>
      </c>
      <c r="M49" s="5">
        <f t="shared" si="33"/>
        <v>29.666209755122807</v>
      </c>
    </row>
    <row r="50" spans="1:13">
      <c r="A50" s="2" t="s">
        <v>21</v>
      </c>
      <c r="B50" s="5">
        <f t="shared" ref="B50:F50" si="34">(B48+B49)/2</f>
        <v>19.806737826034066</v>
      </c>
      <c r="C50" s="1">
        <f>(C48+C49)/2</f>
        <v>20.958023641223512</v>
      </c>
      <c r="D50" s="1">
        <f t="shared" si="34"/>
        <v>16.946615409913967</v>
      </c>
      <c r="E50" s="1">
        <f t="shared" si="34"/>
        <v>10.214448882677633</v>
      </c>
      <c r="F50" s="1">
        <f t="shared" si="34"/>
        <v>32.968213236935924</v>
      </c>
      <c r="G50" s="1"/>
      <c r="H50" s="5">
        <f t="shared" ref="H50:L50" si="35">(H48+H49)/2</f>
        <v>29.595133459177191</v>
      </c>
      <c r="I50" s="1">
        <f t="shared" si="35"/>
        <v>29.931212724454671</v>
      </c>
      <c r="J50" s="1">
        <f t="shared" si="35"/>
        <v>40.136996489743311</v>
      </c>
      <c r="K50" s="1">
        <f t="shared" si="35"/>
        <v>9.4948220131731382</v>
      </c>
      <c r="L50" s="1">
        <f t="shared" si="35"/>
        <v>30.62745486647302</v>
      </c>
      <c r="M50" s="1"/>
    </row>
    <row r="51" spans="1:13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>
      <c r="A53" s="2" t="s">
        <v>22</v>
      </c>
      <c r="B53" s="5">
        <f>B19/B17*100</f>
        <v>93.274488322392244</v>
      </c>
      <c r="C53" s="5"/>
      <c r="D53" s="5"/>
      <c r="E53" s="5"/>
      <c r="F53" s="5"/>
      <c r="G53" s="5"/>
      <c r="H53" s="5">
        <f>H19/H17*100</f>
        <v>94.002182813448684</v>
      </c>
      <c r="I53" s="5"/>
      <c r="J53" s="5"/>
      <c r="K53" s="5"/>
      <c r="L53" s="5"/>
      <c r="M53" s="5"/>
    </row>
    <row r="54" spans="1:13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>
      <c r="A56" s="2" t="s">
        <v>24</v>
      </c>
      <c r="B56" s="11">
        <f>((B11/B9)-1)*100</f>
        <v>-2.7718550106609841</v>
      </c>
      <c r="C56" s="7">
        <f t="shared" ref="C56:F56" si="36">((C11/C9)-1)*100</f>
        <v>-5.046948356807512</v>
      </c>
      <c r="D56" s="7">
        <f t="shared" si="36"/>
        <v>-4.8231511254019255</v>
      </c>
      <c r="E56" s="7">
        <f t="shared" si="36"/>
        <v>16.470588235294127</v>
      </c>
      <c r="F56" s="7">
        <f t="shared" si="36"/>
        <v>8.9795918367346914</v>
      </c>
      <c r="G56" s="1"/>
      <c r="H56" s="11">
        <f>((H11/H9)-1)*100</f>
        <v>0.36242826940502404</v>
      </c>
      <c r="I56" s="7">
        <f t="shared" ref="I56:L56" si="37">((I11/I9)-1)*100</f>
        <v>5.0156739811912265</v>
      </c>
      <c r="J56" s="7">
        <f t="shared" si="37"/>
        <v>29.263157894736835</v>
      </c>
      <c r="K56" s="7">
        <f t="shared" si="37"/>
        <v>-65.460526315789465</v>
      </c>
      <c r="L56" s="7">
        <f t="shared" si="37"/>
        <v>-13.377926421404684</v>
      </c>
      <c r="M56" s="1"/>
    </row>
    <row r="57" spans="1:13">
      <c r="A57" s="2" t="s">
        <v>25</v>
      </c>
      <c r="B57" s="12">
        <f>((B32/B31)-1)*100</f>
        <v>-0.18754688761458693</v>
      </c>
      <c r="C57" s="12">
        <f t="shared" ref="C57:F57" si="38">((C32/C31)-1)*100</f>
        <v>-3.6775319917074278</v>
      </c>
      <c r="D57" s="12">
        <f t="shared" si="38"/>
        <v>-11.674066746312494</v>
      </c>
      <c r="E57" s="12">
        <f t="shared" si="38"/>
        <v>41.602952153856585</v>
      </c>
      <c r="F57" s="12">
        <f t="shared" si="38"/>
        <v>11.306828598889961</v>
      </c>
      <c r="G57" s="13"/>
      <c r="H57" s="12">
        <f>((H32/H31)-1)*100</f>
        <v>0.84304017444578605</v>
      </c>
      <c r="I57" s="12">
        <f t="shared" ref="I57:L57" si="39">((I32/I31)-1)*100</f>
        <v>11.607315199834911</v>
      </c>
      <c r="J57" s="12">
        <f t="shared" si="39"/>
        <v>35.408063186493166</v>
      </c>
      <c r="K57" s="12">
        <f t="shared" si="39"/>
        <v>-76.869566417451566</v>
      </c>
      <c r="L57" s="12">
        <f t="shared" si="39"/>
        <v>-11.260958882035133</v>
      </c>
      <c r="M57" s="13"/>
    </row>
    <row r="58" spans="1:13">
      <c r="A58" s="2" t="s">
        <v>26</v>
      </c>
      <c r="B58" s="5">
        <f>((B34/B33)-1)*100</f>
        <v>2.6579835739227065</v>
      </c>
      <c r="C58" s="1">
        <f t="shared" ref="C58:F58" si="40">((C34/C33)-1)*100</f>
        <v>1.4422036379051484</v>
      </c>
      <c r="D58" s="1">
        <f t="shared" si="40"/>
        <v>-7.1980903989972367</v>
      </c>
      <c r="E58" s="1">
        <f t="shared" si="40"/>
        <v>21.578292253311204</v>
      </c>
      <c r="F58" s="1">
        <f t="shared" si="40"/>
        <v>2.1354794259477172</v>
      </c>
      <c r="G58" s="1"/>
      <c r="H58" s="5">
        <f>((H34/H33)-1)*100</f>
        <v>0.47887632187479934</v>
      </c>
      <c r="I58" s="1">
        <f t="shared" ref="I58:L58" si="41">((I34/I33)-1)*100</f>
        <v>6.2768165634248696</v>
      </c>
      <c r="J58" s="1">
        <f t="shared" si="41"/>
        <v>4.7537948103977934</v>
      </c>
      <c r="K58" s="1">
        <f t="shared" si="41"/>
        <v>-33.031887532431185</v>
      </c>
      <c r="L58" s="1">
        <f t="shared" si="41"/>
        <v>2.4439123330945778</v>
      </c>
      <c r="M58" s="1"/>
    </row>
    <row r="59" spans="1:13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>
      <c r="A61" s="2" t="s">
        <v>28</v>
      </c>
      <c r="B61" s="5">
        <f t="shared" ref="B61:F62" si="42">B16/B10</f>
        <v>9954199.4782619961</v>
      </c>
      <c r="C61" s="1">
        <f t="shared" si="42"/>
        <v>7772179.9214583756</v>
      </c>
      <c r="D61" s="1">
        <f t="shared" si="42"/>
        <v>14688255.556950467</v>
      </c>
      <c r="E61" s="1">
        <f t="shared" si="42"/>
        <v>13841530.022688607</v>
      </c>
      <c r="F61" s="1">
        <f t="shared" si="42"/>
        <v>6558971.9836686226</v>
      </c>
      <c r="G61" s="1"/>
      <c r="H61" s="5">
        <f t="shared" ref="H61:L61" si="43">H16/H10</f>
        <v>9878603.8060508799</v>
      </c>
      <c r="I61" s="1">
        <f t="shared" si="43"/>
        <v>7747910.5566413477</v>
      </c>
      <c r="J61" s="1">
        <f t="shared" si="43"/>
        <v>14629825.635357963</v>
      </c>
      <c r="K61" s="1">
        <f t="shared" si="43"/>
        <v>13981653.941487618</v>
      </c>
      <c r="L61" s="1">
        <f t="shared" si="43"/>
        <v>6507048.764975097</v>
      </c>
      <c r="M61" s="1"/>
    </row>
    <row r="62" spans="1:13">
      <c r="A62" s="2" t="s">
        <v>29</v>
      </c>
      <c r="B62" s="5">
        <f t="shared" si="42"/>
        <v>8025426.8701546853</v>
      </c>
      <c r="C62" s="5">
        <f t="shared" si="42"/>
        <v>6805326.2552533997</v>
      </c>
      <c r="D62" s="5">
        <f t="shared" si="42"/>
        <v>10444575.629831081</v>
      </c>
      <c r="E62" s="5">
        <f t="shared" si="42"/>
        <v>13757299.675656565</v>
      </c>
      <c r="F62" s="5">
        <f t="shared" si="42"/>
        <v>6002831.4606741574</v>
      </c>
      <c r="G62" s="1"/>
      <c r="H62" s="5">
        <f t="shared" ref="H62:L62" si="44">H17/H11</f>
        <v>8888396.9006442968</v>
      </c>
      <c r="I62" s="5">
        <f t="shared" si="44"/>
        <v>6974655.604635396</v>
      </c>
      <c r="J62" s="5">
        <f t="shared" si="44"/>
        <v>14231219.446335504</v>
      </c>
      <c r="K62" s="5">
        <f t="shared" si="44"/>
        <v>10691064.745999999</v>
      </c>
      <c r="L62" s="5">
        <f t="shared" si="44"/>
        <v>5978846.0016988423</v>
      </c>
      <c r="M62" s="1"/>
    </row>
    <row r="63" spans="1:13">
      <c r="A63" s="2" t="s">
        <v>30</v>
      </c>
      <c r="B63" s="5">
        <f>(B62/B61)*B45</f>
        <v>79.507936378824766</v>
      </c>
      <c r="C63" s="5">
        <f t="shared" ref="C63:L63" si="45">(C62/C61)*C45</f>
        <v>95.582902580250988</v>
      </c>
      <c r="D63" s="5">
        <f t="shared" si="45"/>
        <v>68.994263186394093</v>
      </c>
      <c r="E63" s="5">
        <f t="shared" si="45"/>
        <v>33.944000277745609</v>
      </c>
      <c r="F63" s="5">
        <f t="shared" si="45"/>
        <v>158.10883632976402</v>
      </c>
      <c r="G63" s="5"/>
      <c r="H63" s="5">
        <f t="shared" si="45"/>
        <v>127.41408830895755</v>
      </c>
      <c r="I63" s="5">
        <f t="shared" si="45"/>
        <v>133.6193161160046</v>
      </c>
      <c r="J63" s="5">
        <f t="shared" si="45"/>
        <v>217.39269838869643</v>
      </c>
      <c r="K63" s="5">
        <f t="shared" si="45"/>
        <v>24.013648903882409</v>
      </c>
      <c r="L63" s="5">
        <f t="shared" si="45"/>
        <v>140.93656055556133</v>
      </c>
      <c r="M63" s="1"/>
    </row>
    <row r="64" spans="1:13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>
      <c r="A66" s="2" t="s">
        <v>32</v>
      </c>
      <c r="B66" s="14">
        <f t="shared" ref="B66" si="46">(B23/B22)*100</f>
        <v>156.58057381264754</v>
      </c>
      <c r="C66" s="1"/>
      <c r="D66" s="1"/>
      <c r="E66" s="1"/>
      <c r="F66" s="1"/>
      <c r="G66" s="1"/>
      <c r="H66" s="14">
        <f t="shared" ref="H66" si="47">(H23/H22)*100</f>
        <v>147.79817717696082</v>
      </c>
      <c r="I66" s="1"/>
      <c r="J66" s="1"/>
      <c r="K66" s="1"/>
      <c r="L66" s="1"/>
      <c r="M66" s="1"/>
    </row>
    <row r="67" spans="1:13">
      <c r="A67" s="2" t="s">
        <v>33</v>
      </c>
      <c r="B67" s="14">
        <f t="shared" ref="B67" si="48">(B17/B23)*100</f>
        <v>56.224845990982828</v>
      </c>
      <c r="C67" s="1"/>
      <c r="D67" s="1"/>
      <c r="E67" s="1"/>
      <c r="F67" s="1"/>
      <c r="G67" s="1"/>
      <c r="H67" s="14">
        <f t="shared" ref="H67" si="49">(H17/H23)*100</f>
        <v>90.756777366102298</v>
      </c>
      <c r="I67" s="1"/>
      <c r="J67" s="1"/>
      <c r="K67" s="1"/>
      <c r="L67" s="1"/>
      <c r="M67" s="1"/>
    </row>
    <row r="68" spans="1:13" ht="15.75" thickBot="1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/>
    <row r="70" spans="1:13">
      <c r="A70" s="10" t="s">
        <v>40</v>
      </c>
    </row>
    <row r="71" spans="1:13">
      <c r="A71" s="10" t="s">
        <v>83</v>
      </c>
    </row>
    <row r="72" spans="1:13">
      <c r="A72" s="10" t="s">
        <v>84</v>
      </c>
    </row>
    <row r="73" spans="1:13">
      <c r="A73" s="10"/>
    </row>
    <row r="76" spans="1:13">
      <c r="A76" s="8" t="s">
        <v>35</v>
      </c>
    </row>
    <row r="77" spans="1:13">
      <c r="A77" s="8" t="s">
        <v>36</v>
      </c>
    </row>
    <row r="78" spans="1:13">
      <c r="A78" s="8" t="s">
        <v>37</v>
      </c>
    </row>
    <row r="79" spans="1:13">
      <c r="A79" s="8" t="s">
        <v>38</v>
      </c>
    </row>
    <row r="80" spans="1:13">
      <c r="A80" s="8" t="s">
        <v>39</v>
      </c>
    </row>
    <row r="81" spans="1:1">
      <c r="A81" s="31"/>
    </row>
    <row r="83" spans="1:1">
      <c r="A83" t="s">
        <v>127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83"/>
  <sheetViews>
    <sheetView zoomScale="80" zoomScaleNormal="80" workbookViewId="0">
      <selection activeCell="G63" sqref="G63"/>
    </sheetView>
  </sheetViews>
  <sheetFormatPr baseColWidth="10" defaultColWidth="11.42578125" defaultRowHeight="1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1" spans="1:13">
      <c r="E1" s="23"/>
      <c r="K1" s="23"/>
    </row>
    <row r="2" spans="1:13" ht="15.75">
      <c r="A2" s="39" t="s">
        <v>104</v>
      </c>
      <c r="B2" s="39"/>
      <c r="C2" s="39"/>
      <c r="D2" s="39"/>
      <c r="E2" s="39"/>
      <c r="F2" s="39"/>
      <c r="G2" s="39"/>
    </row>
    <row r="4" spans="1:13">
      <c r="A4" s="36"/>
      <c r="B4" s="25" t="s">
        <v>43</v>
      </c>
      <c r="C4" s="38" t="s">
        <v>45</v>
      </c>
      <c r="D4" s="38"/>
      <c r="E4" s="38"/>
      <c r="F4" s="38"/>
      <c r="G4" s="34" t="s">
        <v>3</v>
      </c>
      <c r="H4" s="25" t="s">
        <v>43</v>
      </c>
      <c r="I4" s="38" t="s">
        <v>47</v>
      </c>
      <c r="J4" s="38"/>
      <c r="K4" s="38"/>
      <c r="L4" s="38"/>
      <c r="M4" s="34" t="s">
        <v>3</v>
      </c>
    </row>
    <row r="5" spans="1:13" ht="15.75" thickBot="1">
      <c r="A5" s="37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5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5"/>
    </row>
    <row r="6" spans="1:13" ht="15.75" thickTop="1">
      <c r="A6" s="4" t="s">
        <v>4</v>
      </c>
      <c r="B6" s="10"/>
      <c r="H6" s="10"/>
    </row>
    <row r="7" spans="1:13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>
      <c r="A9" s="3" t="s">
        <v>63</v>
      </c>
      <c r="B9" s="17">
        <f>SUM(C9:F9)</f>
        <v>5500</v>
      </c>
      <c r="C9" s="18">
        <f>+'I Trimestre'!C9+'II Trimestre'!C9</f>
        <v>4354</v>
      </c>
      <c r="D9" s="18">
        <f>+'I Trimestre'!D9+'II Trimestre'!D9</f>
        <v>542</v>
      </c>
      <c r="E9" s="18">
        <f>+'I Trimestre'!E9+'II Trimestre'!E9</f>
        <v>150</v>
      </c>
      <c r="F9" s="18">
        <f>+'I Trimestre'!F9+'II Trimestre'!F9</f>
        <v>454</v>
      </c>
      <c r="G9" s="18"/>
      <c r="H9" s="17">
        <f>SUM(I9:L9)</f>
        <v>4602</v>
      </c>
      <c r="I9" s="18">
        <f>+'I Trimestre'!I9+'II Trimestre'!I9</f>
        <v>3564</v>
      </c>
      <c r="J9" s="18">
        <f>+'I Trimestre'!J9+'II Trimestre'!J9</f>
        <v>400</v>
      </c>
      <c r="K9" s="18">
        <f>+'I Trimestre'!K9+'II Trimestre'!K9</f>
        <v>246</v>
      </c>
      <c r="L9" s="18">
        <f>+'I Trimestre'!L9+'II Trimestre'!L9</f>
        <v>392</v>
      </c>
      <c r="M9" s="18"/>
    </row>
    <row r="10" spans="1:13">
      <c r="A10" s="3" t="s">
        <v>105</v>
      </c>
      <c r="B10" s="17">
        <f t="shared" ref="B10" si="0">SUM(C10:F10)</f>
        <v>6319</v>
      </c>
      <c r="C10" s="18">
        <f>+'I Trimestre'!C10+'II Trimestre'!C10</f>
        <v>4386</v>
      </c>
      <c r="D10" s="18">
        <f>+'I Trimestre'!D10+'II Trimestre'!D10</f>
        <v>1054</v>
      </c>
      <c r="E10" s="18">
        <f>+'I Trimestre'!E10+'II Trimestre'!E10</f>
        <v>417</v>
      </c>
      <c r="F10" s="18">
        <f>+'I Trimestre'!F10+'II Trimestre'!F10</f>
        <v>462</v>
      </c>
      <c r="G10" s="18"/>
      <c r="H10" s="17">
        <f t="shared" ref="H10" si="1">SUM(I10:L10)</f>
        <v>6172</v>
      </c>
      <c r="I10" s="18">
        <f>+'I Trimestre'!I10+'II Trimestre'!I10</f>
        <v>4286</v>
      </c>
      <c r="J10" s="18">
        <f>+'I Trimestre'!J10+'II Trimestre'!J10</f>
        <v>1017</v>
      </c>
      <c r="K10" s="18">
        <f>+'I Trimestre'!K10+'II Trimestre'!K10</f>
        <v>407</v>
      </c>
      <c r="L10" s="18">
        <f>+'I Trimestre'!L10+'II Trimestre'!L10</f>
        <v>462</v>
      </c>
      <c r="M10" s="18"/>
    </row>
    <row r="11" spans="1:13">
      <c r="A11" s="3" t="s">
        <v>106</v>
      </c>
      <c r="B11" s="17">
        <f>SUM(C11:F11)</f>
        <v>6025</v>
      </c>
      <c r="C11" s="18">
        <f>+'I Trimestre'!C11+'II Trimestre'!C11</f>
        <v>4286</v>
      </c>
      <c r="D11" s="18">
        <f>+'I Trimestre'!D11+'II Trimestre'!D11</f>
        <v>763</v>
      </c>
      <c r="E11" s="18">
        <f>+'I Trimestre'!E11+'II Trimestre'!E11</f>
        <v>463</v>
      </c>
      <c r="F11" s="18">
        <f>+'I Trimestre'!F11+'II Trimestre'!F11</f>
        <v>513</v>
      </c>
      <c r="G11" s="18"/>
      <c r="H11" s="17">
        <f>SUM(I11:L11)</f>
        <v>5392</v>
      </c>
      <c r="I11" s="18">
        <f>+'I Trimestre'!I11+'II Trimestre'!I11</f>
        <v>3967</v>
      </c>
      <c r="J11" s="18">
        <f>+'I Trimestre'!J11+'II Trimestre'!J11</f>
        <v>656</v>
      </c>
      <c r="K11" s="18">
        <f>+'I Trimestre'!K11+'II Trimestre'!K11</f>
        <v>303</v>
      </c>
      <c r="L11" s="18">
        <f>+'I Trimestre'!L11+'II Trimestre'!L11</f>
        <v>466</v>
      </c>
      <c r="M11" s="18"/>
    </row>
    <row r="12" spans="1:13">
      <c r="A12" s="3" t="s">
        <v>78</v>
      </c>
      <c r="B12" s="17">
        <f>SUM(C12:F12)</f>
        <v>10603</v>
      </c>
      <c r="C12" s="18">
        <f>+'II Trimestre'!C12</f>
        <v>7330</v>
      </c>
      <c r="D12" s="18">
        <f>+'II Trimestre'!D12</f>
        <v>1515</v>
      </c>
      <c r="E12" s="18">
        <f>+'II Trimestre'!E12</f>
        <v>975</v>
      </c>
      <c r="F12" s="18">
        <f>+'II Trimestre'!F12</f>
        <v>783</v>
      </c>
      <c r="G12" s="18"/>
      <c r="H12" s="17">
        <f>SUM(I12:L12)</f>
        <v>10653</v>
      </c>
      <c r="I12" s="18">
        <f>+'II Trimestre'!I12</f>
        <v>7379</v>
      </c>
      <c r="J12" s="18">
        <f>+'II Trimestre'!J12</f>
        <v>1498</v>
      </c>
      <c r="K12" s="18">
        <f>+'II Trimestre'!K12</f>
        <v>972</v>
      </c>
      <c r="L12" s="18">
        <f>+'II Trimestre'!L12</f>
        <v>804</v>
      </c>
      <c r="M12" s="18"/>
    </row>
    <row r="13" spans="1:13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>
      <c r="A15" s="3" t="s">
        <v>63</v>
      </c>
      <c r="B15" s="18">
        <f>SUM(C15:G15)</f>
        <v>40889625326.36879</v>
      </c>
      <c r="C15" s="18">
        <f>+'I Trimestre'!C15+'II Trimestre'!C15</f>
        <v>28341871595.110001</v>
      </c>
      <c r="D15" s="18">
        <f>+'I Trimestre'!D15+'II Trimestre'!D15</f>
        <v>6262720251.7700005</v>
      </c>
      <c r="E15" s="18">
        <f>+'I Trimestre'!E15+'II Trimestre'!E15</f>
        <v>1646815689.3000002</v>
      </c>
      <c r="F15" s="18">
        <f>+'I Trimestre'!F15+'II Trimestre'!F15</f>
        <v>2677139000</v>
      </c>
      <c r="G15" s="18">
        <f>+'I Trimestre'!G15+'II Trimestre'!G15</f>
        <v>1961078790.1887839</v>
      </c>
      <c r="H15" s="18">
        <f>SUM(I15:M15)</f>
        <v>35179628737.169258</v>
      </c>
      <c r="I15" s="18">
        <f>+'I Trimestre'!I15+'II Trimestre'!I15</f>
        <v>24377379281.59</v>
      </c>
      <c r="J15" s="18">
        <f>+'I Trimestre'!J15+'II Trimestre'!J15</f>
        <v>4174055423.1700001</v>
      </c>
      <c r="K15" s="18">
        <f>+'I Trimestre'!K15+'II Trimestre'!K15</f>
        <v>2808682484.1500001</v>
      </c>
      <c r="L15" s="18">
        <f>+'I Trimestre'!L15+'II Trimestre'!L15</f>
        <v>2350765000</v>
      </c>
      <c r="M15" s="18">
        <f>+'I Trimestre'!M15+'II Trimestre'!M15</f>
        <v>1468746548.2592554</v>
      </c>
    </row>
    <row r="16" spans="1:13">
      <c r="A16" s="3" t="s">
        <v>105</v>
      </c>
      <c r="B16" s="18">
        <f>SUM(C16:G16)</f>
        <v>59445852357.322968</v>
      </c>
      <c r="C16" s="18">
        <f>+'I Trimestre'!C16+'II Trimestre'!C16</f>
        <v>32768350401.67783</v>
      </c>
      <c r="D16" s="18">
        <f>+'I Trimestre'!D16+'II Trimestre'!D16</f>
        <v>14799595133.73267</v>
      </c>
      <c r="E16" s="18">
        <f>+'I Trimestre'!E16+'II Trimestre'!E16</f>
        <v>5576731210.6809921</v>
      </c>
      <c r="F16" s="18">
        <f>+'I Trimestre'!F16+'II Trimestre'!F16</f>
        <v>2936316043.8358412</v>
      </c>
      <c r="G16" s="18">
        <f>+'I Trimestre'!G16+'II Trimestre'!G16</f>
        <v>3364859567.3956399</v>
      </c>
      <c r="H16" s="18">
        <f>SUM(I16:M16)</f>
        <v>61731651366.960114</v>
      </c>
      <c r="I16" s="18">
        <f>+'I Trimestre'!I16+'II Trimestre'!I16</f>
        <v>34125336566.293167</v>
      </c>
      <c r="J16" s="18">
        <f>+'I Trimestre'!J16+'II Trimestre'!J16</f>
        <v>15222981131.144463</v>
      </c>
      <c r="K16" s="18">
        <f>+'I Trimestre'!K16+'II Trimestre'!K16</f>
        <v>5797861408.3375959</v>
      </c>
      <c r="L16" s="18">
        <f>+'I Trimestre'!L16+'II Trimestre'!L16</f>
        <v>3091227844.1871452</v>
      </c>
      <c r="M16" s="18">
        <f>+'I Trimestre'!M16+'II Trimestre'!M16</f>
        <v>3494244416.9977422</v>
      </c>
    </row>
    <row r="17" spans="1:13">
      <c r="A17" s="3" t="s">
        <v>106</v>
      </c>
      <c r="B17" s="18">
        <f>SUM(C17:G17)</f>
        <v>49455762518.647011</v>
      </c>
      <c r="C17" s="18">
        <f>+'I Trimestre'!C17+'II Trimestre'!C17</f>
        <v>28932521625.220001</v>
      </c>
      <c r="D17" s="18">
        <f>+'I Trimestre'!D17+'II Trimestre'!D17</f>
        <v>8813758893.2000008</v>
      </c>
      <c r="E17" s="18">
        <f>+'I Trimestre'!E17+'II Trimestre'!E17</f>
        <v>6954001249.9499998</v>
      </c>
      <c r="F17" s="18">
        <f>+'I Trimestre'!F17+'II Trimestre'!F17</f>
        <v>3017748000</v>
      </c>
      <c r="G17" s="18">
        <f>+'I Trimestre'!G17+'II Trimestre'!G17</f>
        <v>1737732750.2770121</v>
      </c>
      <c r="H17" s="18">
        <f>SUM(I17:M17)</f>
        <v>41352369204.551521</v>
      </c>
      <c r="I17" s="18">
        <f>+'I Trimestre'!I17+'II Trimestre'!I17</f>
        <v>26614878122.32</v>
      </c>
      <c r="J17" s="18">
        <f>+'I Trimestre'!J17+'II Trimestre'!J17</f>
        <v>6380700184.21</v>
      </c>
      <c r="K17" s="18">
        <f>+'I Trimestre'!K17+'II Trimestre'!K17</f>
        <v>4041344131.9099998</v>
      </c>
      <c r="L17" s="18">
        <f>+'I Trimestre'!L17+'II Trimestre'!L17</f>
        <v>2788446534.5699997</v>
      </c>
      <c r="M17" s="18">
        <f>+'I Trimestre'!M17+'II Trimestre'!M17</f>
        <v>1527000231.5415196</v>
      </c>
    </row>
    <row r="18" spans="1:13">
      <c r="A18" s="3" t="s">
        <v>78</v>
      </c>
      <c r="B18" s="18">
        <f t="shared" ref="B18" si="2">SUM(C18:G18)</f>
        <v>101037241292</v>
      </c>
      <c r="C18" s="18">
        <f>+'II Trimestre'!C18</f>
        <v>55492432388.45211</v>
      </c>
      <c r="D18" s="18">
        <f>+'II Trimestre'!D18</f>
        <v>21536292062.944668</v>
      </c>
      <c r="E18" s="18">
        <f>+'II Trimestre'!E18</f>
        <v>13255141865.802898</v>
      </c>
      <c r="F18" s="18">
        <f>+'II Trimestre'!F18</f>
        <v>5034285845.0644655</v>
      </c>
      <c r="G18" s="18">
        <f>+'II Trimestre'!G18</f>
        <v>5719089129.7358484</v>
      </c>
      <c r="H18" s="18">
        <f t="shared" ref="H18" si="3">SUM(I18:M18)</f>
        <v>105496865623.67999</v>
      </c>
      <c r="I18" s="18">
        <f>+'II Trimestre'!I18</f>
        <v>58239993484.133667</v>
      </c>
      <c r="J18" s="18">
        <f>+'II Trimestre'!J18</f>
        <v>22241935391.964329</v>
      </c>
      <c r="K18" s="18">
        <f>+'II Trimestre'!K18</f>
        <v>13711222898.469645</v>
      </c>
      <c r="L18" s="18">
        <f>+'II Trimestre'!L18</f>
        <v>5332193153.4323568</v>
      </c>
      <c r="M18" s="18">
        <f>+'II Trimestre'!M18</f>
        <v>5971520695.6799994</v>
      </c>
    </row>
    <row r="19" spans="1:13">
      <c r="A19" s="3" t="s">
        <v>107</v>
      </c>
      <c r="B19" s="18">
        <f>SUM(C19:F19)</f>
        <v>47718029768.369995</v>
      </c>
      <c r="C19" s="18">
        <f t="shared" ref="C19:F19" si="4">+C17</f>
        <v>28932521625.220001</v>
      </c>
      <c r="D19" s="18">
        <f t="shared" si="4"/>
        <v>8813758893.2000008</v>
      </c>
      <c r="E19" s="18">
        <f t="shared" si="4"/>
        <v>6954001249.9499998</v>
      </c>
      <c r="F19" s="18">
        <f t="shared" si="4"/>
        <v>3017748000</v>
      </c>
      <c r="G19" s="18"/>
      <c r="H19" s="18">
        <f>SUM(I19:L19)</f>
        <v>39825368973.010002</v>
      </c>
      <c r="I19" s="18">
        <f t="shared" ref="I19:L19" si="5">+I17</f>
        <v>26614878122.32</v>
      </c>
      <c r="J19" s="18">
        <f t="shared" si="5"/>
        <v>6380700184.21</v>
      </c>
      <c r="K19" s="18">
        <f t="shared" si="5"/>
        <v>4041344131.9099998</v>
      </c>
      <c r="L19" s="18">
        <f t="shared" si="5"/>
        <v>2788446534.5699997</v>
      </c>
      <c r="M19" s="18"/>
    </row>
    <row r="20" spans="1:13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>
      <c r="A22" s="3" t="s">
        <v>105</v>
      </c>
      <c r="B22" s="18">
        <f t="shared" ref="B22" si="6">B16</f>
        <v>59445852357.322968</v>
      </c>
      <c r="C22" s="18">
        <f>B22+H22</f>
        <v>121177503724.28308</v>
      </c>
      <c r="D22" s="18"/>
      <c r="E22" s="18"/>
      <c r="F22" s="17"/>
      <c r="G22" s="17"/>
      <c r="H22" s="18">
        <f t="shared" ref="H22" si="7">H16</f>
        <v>61731651366.960114</v>
      </c>
      <c r="I22" s="18"/>
      <c r="J22" s="18"/>
      <c r="K22" s="18"/>
      <c r="L22" s="17"/>
      <c r="M22" s="17"/>
    </row>
    <row r="23" spans="1:13">
      <c r="A23" s="3" t="s">
        <v>106</v>
      </c>
      <c r="B23" s="18">
        <f>'I Trimestre'!B23+'II Trimestre'!B23</f>
        <v>46916084730.130005</v>
      </c>
      <c r="C23" s="18"/>
      <c r="D23" s="18"/>
      <c r="E23" s="18"/>
      <c r="F23" s="17"/>
      <c r="G23" s="17"/>
      <c r="H23" s="18">
        <f>'I Trimestre'!H23+'II Trimestre'!H23</f>
        <v>46916084730.130005</v>
      </c>
      <c r="I23" s="18"/>
      <c r="J23" s="18"/>
      <c r="K23" s="18"/>
      <c r="L23" s="17"/>
      <c r="M23" s="17"/>
    </row>
    <row r="24" spans="1:13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>
      <c r="A26" s="3" t="s">
        <v>64</v>
      </c>
      <c r="B26" s="22">
        <v>1</v>
      </c>
      <c r="C26" s="22">
        <v>1</v>
      </c>
      <c r="D26" s="22">
        <v>1</v>
      </c>
      <c r="E26" s="22">
        <v>1</v>
      </c>
      <c r="F26" s="22">
        <v>1</v>
      </c>
      <c r="G26" s="22">
        <v>1</v>
      </c>
      <c r="H26" s="22">
        <v>1</v>
      </c>
      <c r="I26" s="22">
        <v>1</v>
      </c>
      <c r="J26" s="22">
        <v>1</v>
      </c>
      <c r="K26" s="22">
        <v>1</v>
      </c>
      <c r="L26" s="22">
        <v>1</v>
      </c>
      <c r="M26" s="22">
        <v>1</v>
      </c>
    </row>
    <row r="27" spans="1:13">
      <c r="A27" s="3" t="s">
        <v>108</v>
      </c>
      <c r="B27" s="22">
        <v>0.99</v>
      </c>
      <c r="C27" s="22">
        <v>0.99</v>
      </c>
      <c r="D27" s="22">
        <v>0.99</v>
      </c>
      <c r="E27" s="22">
        <v>0.99</v>
      </c>
      <c r="F27" s="22">
        <v>0.99</v>
      </c>
      <c r="G27" s="22">
        <v>0.99</v>
      </c>
      <c r="H27" s="22">
        <v>0.99</v>
      </c>
      <c r="I27" s="22">
        <v>0.99</v>
      </c>
      <c r="J27" s="22">
        <v>0.99</v>
      </c>
      <c r="K27" s="22">
        <v>0.99</v>
      </c>
      <c r="L27" s="22">
        <v>0.99</v>
      </c>
      <c r="M27" s="22">
        <v>0.99</v>
      </c>
    </row>
    <row r="28" spans="1:13">
      <c r="A28" s="3" t="s">
        <v>8</v>
      </c>
      <c r="B28" s="19">
        <f>+C28+F28</f>
        <v>162268</v>
      </c>
      <c r="C28" s="20">
        <v>118218</v>
      </c>
      <c r="D28" s="20">
        <v>118218</v>
      </c>
      <c r="E28" s="20">
        <v>118218</v>
      </c>
      <c r="F28" s="20">
        <v>44050</v>
      </c>
      <c r="G28" s="18"/>
      <c r="H28" s="19">
        <f>+I28+L28</f>
        <v>162268</v>
      </c>
      <c r="I28" s="20">
        <v>118218</v>
      </c>
      <c r="J28" s="20">
        <v>118218</v>
      </c>
      <c r="K28" s="20">
        <v>118218</v>
      </c>
      <c r="L28" s="20">
        <v>44050</v>
      </c>
      <c r="M28" s="18"/>
    </row>
    <row r="29" spans="1:13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>
      <c r="A31" s="2" t="s">
        <v>65</v>
      </c>
      <c r="B31" s="17">
        <f t="shared" ref="B31:F31" si="8">B15/B26</f>
        <v>40889625326.36879</v>
      </c>
      <c r="C31" s="18">
        <f t="shared" si="8"/>
        <v>28341871595.110001</v>
      </c>
      <c r="D31" s="18">
        <f t="shared" si="8"/>
        <v>6262720251.7700005</v>
      </c>
      <c r="E31" s="18">
        <f t="shared" si="8"/>
        <v>1646815689.3000002</v>
      </c>
      <c r="F31" s="18">
        <f t="shared" si="8"/>
        <v>2677139000</v>
      </c>
      <c r="G31" s="18">
        <f t="shared" ref="G31:L31" si="9">G15/G26</f>
        <v>1961078790.1887839</v>
      </c>
      <c r="H31" s="17">
        <f t="shared" si="9"/>
        <v>35179628737.169258</v>
      </c>
      <c r="I31" s="18">
        <f t="shared" si="9"/>
        <v>24377379281.59</v>
      </c>
      <c r="J31" s="18">
        <f t="shared" si="9"/>
        <v>4174055423.1700001</v>
      </c>
      <c r="K31" s="18">
        <f t="shared" si="9"/>
        <v>2808682484.1500001</v>
      </c>
      <c r="L31" s="18">
        <f t="shared" si="9"/>
        <v>2350765000</v>
      </c>
      <c r="M31" s="18">
        <f t="shared" ref="M31" si="10">M15/M26</f>
        <v>1468746548.2592554</v>
      </c>
    </row>
    <row r="32" spans="1:13">
      <c r="A32" s="2" t="s">
        <v>109</v>
      </c>
      <c r="B32" s="17">
        <f t="shared" ref="B32" si="11">B17/B27</f>
        <v>49955315675.401024</v>
      </c>
      <c r="C32" s="18">
        <f>C17/C27</f>
        <v>29224769318.404041</v>
      </c>
      <c r="D32" s="18">
        <f t="shared" ref="D32:F32" si="12">D17/D27</f>
        <v>8902786760.8080826</v>
      </c>
      <c r="E32" s="18">
        <f t="shared" si="12"/>
        <v>7024243686.818182</v>
      </c>
      <c r="F32" s="18">
        <f t="shared" si="12"/>
        <v>3048230303.030303</v>
      </c>
      <c r="G32" s="18">
        <f t="shared" ref="G32:H32" si="13">G17/G27</f>
        <v>1755285606.3404162</v>
      </c>
      <c r="H32" s="17">
        <f t="shared" si="13"/>
        <v>41770069903.587395</v>
      </c>
      <c r="I32" s="18">
        <f>I17/I27</f>
        <v>26883715275.070705</v>
      </c>
      <c r="J32" s="18">
        <f t="shared" ref="J32:M32" si="14">J17/J27</f>
        <v>6445151701.2222223</v>
      </c>
      <c r="K32" s="18">
        <f t="shared" si="14"/>
        <v>4082165789.8080807</v>
      </c>
      <c r="L32" s="18">
        <f t="shared" si="14"/>
        <v>2816612661.181818</v>
      </c>
      <c r="M32" s="18">
        <f t="shared" si="14"/>
        <v>1542424476.3045652</v>
      </c>
    </row>
    <row r="33" spans="1:13">
      <c r="A33" s="2" t="s">
        <v>66</v>
      </c>
      <c r="B33" s="17">
        <f t="shared" ref="B33:F33" si="15">B31/B9</f>
        <v>7434477.3320670528</v>
      </c>
      <c r="C33" s="18">
        <f t="shared" si="15"/>
        <v>6509387.1371405609</v>
      </c>
      <c r="D33" s="18">
        <f t="shared" si="15"/>
        <v>11554834.412859779</v>
      </c>
      <c r="E33" s="18">
        <f t="shared" si="15"/>
        <v>10978771.262000002</v>
      </c>
      <c r="F33" s="18">
        <f t="shared" si="15"/>
        <v>5896781.9383259909</v>
      </c>
      <c r="G33" s="18"/>
      <c r="H33" s="17">
        <f t="shared" ref="H33:L33" si="16">H31/H9</f>
        <v>7644421.7160298256</v>
      </c>
      <c r="I33" s="18">
        <f t="shared" si="16"/>
        <v>6839893.1766526373</v>
      </c>
      <c r="J33" s="18">
        <f t="shared" si="16"/>
        <v>10435138.557925001</v>
      </c>
      <c r="K33" s="18">
        <f t="shared" si="16"/>
        <v>11417408.472154472</v>
      </c>
      <c r="L33" s="18">
        <f t="shared" si="16"/>
        <v>5996849.4897959186</v>
      </c>
      <c r="M33" s="18"/>
    </row>
    <row r="34" spans="1:13">
      <c r="A34" s="2" t="s">
        <v>110</v>
      </c>
      <c r="B34" s="17">
        <f t="shared" ref="B34:F34" si="17">B32/B11</f>
        <v>8291338.7013113732</v>
      </c>
      <c r="C34" s="18">
        <f t="shared" si="17"/>
        <v>6818658.2637433605</v>
      </c>
      <c r="D34" s="18">
        <f t="shared" si="17"/>
        <v>11668134.679958168</v>
      </c>
      <c r="E34" s="18">
        <f t="shared" si="17"/>
        <v>15171152.671313567</v>
      </c>
      <c r="F34" s="18">
        <f t="shared" si="17"/>
        <v>5941969.4016185245</v>
      </c>
      <c r="G34" s="18"/>
      <c r="H34" s="17">
        <f t="shared" ref="H34:L34" si="18">H32/H11</f>
        <v>7746674.6853834186</v>
      </c>
      <c r="I34" s="18">
        <f t="shared" si="18"/>
        <v>6776837.7300405102</v>
      </c>
      <c r="J34" s="18">
        <f t="shared" si="18"/>
        <v>9824926.373814363</v>
      </c>
      <c r="K34" s="18">
        <f t="shared" si="18"/>
        <v>13472494.355802247</v>
      </c>
      <c r="L34" s="18">
        <f t="shared" si="18"/>
        <v>6044233.178501755</v>
      </c>
      <c r="M34" s="18"/>
    </row>
    <row r="35" spans="1:13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>
      <c r="A39" s="2" t="s">
        <v>12</v>
      </c>
      <c r="B39" s="5">
        <f t="shared" ref="B39:F39" si="19">B10/B28*100</f>
        <v>3.894175068405354</v>
      </c>
      <c r="C39" s="1">
        <f>C10/C28*100</f>
        <v>3.7100949094046589</v>
      </c>
      <c r="D39" s="1">
        <f t="shared" si="19"/>
        <v>0.89157319528329027</v>
      </c>
      <c r="E39" s="1">
        <f t="shared" si="19"/>
        <v>0.35273816170126376</v>
      </c>
      <c r="F39" s="1">
        <f t="shared" si="19"/>
        <v>1.0488081725312146</v>
      </c>
      <c r="G39" s="1"/>
      <c r="H39" s="5">
        <f t="shared" ref="H39" si="20">H10/H28*100</f>
        <v>3.8035841940493502</v>
      </c>
      <c r="I39" s="1">
        <f>I10/I28*100</f>
        <v>3.6255054221861309</v>
      </c>
      <c r="J39" s="1">
        <f t="shared" ref="J39:L39" si="21">J10/J28*100</f>
        <v>0.86027508501243466</v>
      </c>
      <c r="K39" s="1">
        <f t="shared" si="21"/>
        <v>0.34427921297941089</v>
      </c>
      <c r="L39" s="1">
        <f t="shared" si="21"/>
        <v>1.0488081725312146</v>
      </c>
      <c r="M39" s="1"/>
    </row>
    <row r="40" spans="1:13">
      <c r="A40" s="2" t="s">
        <v>13</v>
      </c>
      <c r="B40" s="5">
        <f t="shared" ref="B40:F40" si="22">B11/B28*100</f>
        <v>3.7129933196933465</v>
      </c>
      <c r="C40" s="1">
        <f t="shared" si="22"/>
        <v>3.6255054221861309</v>
      </c>
      <c r="D40" s="1">
        <f t="shared" si="22"/>
        <v>0.64541778747737233</v>
      </c>
      <c r="E40" s="1">
        <f t="shared" si="22"/>
        <v>0.39164932582178691</v>
      </c>
      <c r="F40" s="1">
        <f t="shared" si="22"/>
        <v>1.1645856980703746</v>
      </c>
      <c r="G40" s="1"/>
      <c r="H40" s="5">
        <f t="shared" ref="H40:L40" si="23">H11/H28*100</f>
        <v>3.3228979219562702</v>
      </c>
      <c r="I40" s="1">
        <f t="shared" si="23"/>
        <v>3.355664957959025</v>
      </c>
      <c r="J40" s="1">
        <f t="shared" si="23"/>
        <v>0.55490703615354686</v>
      </c>
      <c r="K40" s="1">
        <f t="shared" si="23"/>
        <v>0.25630614627214132</v>
      </c>
      <c r="L40" s="1">
        <f t="shared" si="23"/>
        <v>1.0578887627695801</v>
      </c>
      <c r="M40" s="1"/>
    </row>
    <row r="41" spans="1:13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>
      <c r="A43" s="2" t="s">
        <v>15</v>
      </c>
      <c r="B43" s="5">
        <f t="shared" ref="B43:F43" si="24">B11/B10*100</f>
        <v>95.347365089412889</v>
      </c>
      <c r="C43" s="1">
        <f t="shared" si="24"/>
        <v>97.720018239854085</v>
      </c>
      <c r="D43" s="1">
        <f t="shared" si="24"/>
        <v>72.39089184060721</v>
      </c>
      <c r="E43" s="1">
        <f t="shared" si="24"/>
        <v>111.03117505995203</v>
      </c>
      <c r="F43" s="1">
        <f t="shared" si="24"/>
        <v>111.03896103896105</v>
      </c>
      <c r="G43" s="1"/>
      <c r="H43" s="5">
        <f t="shared" ref="H43:L43" si="25">H11/H10*100</f>
        <v>87.362281270252751</v>
      </c>
      <c r="I43" s="1">
        <f t="shared" si="25"/>
        <v>92.557162855809622</v>
      </c>
      <c r="J43" s="1">
        <f t="shared" si="25"/>
        <v>64.503441494591939</v>
      </c>
      <c r="K43" s="1">
        <f t="shared" si="25"/>
        <v>74.447174447174447</v>
      </c>
      <c r="L43" s="1">
        <f t="shared" si="25"/>
        <v>100.86580086580086</v>
      </c>
      <c r="M43" s="1"/>
    </row>
    <row r="44" spans="1:13">
      <c r="A44" s="2" t="s">
        <v>16</v>
      </c>
      <c r="B44" s="5">
        <f>B17/B16*100</f>
        <v>83.194639419708309</v>
      </c>
      <c r="C44" s="5">
        <f>C17/C16*100</f>
        <v>88.294104739976703</v>
      </c>
      <c r="D44" s="5">
        <f t="shared" ref="D44:G44" si="26">D17/D16*100</f>
        <v>59.55405410456688</v>
      </c>
      <c r="E44" s="5">
        <f t="shared" si="26"/>
        <v>124.69672622254329</v>
      </c>
      <c r="F44" s="5">
        <f t="shared" si="26"/>
        <v>102.7732694624309</v>
      </c>
      <c r="G44" s="5">
        <f t="shared" si="26"/>
        <v>51.643544566170284</v>
      </c>
      <c r="H44" s="5">
        <f>H17/H16*100</f>
        <v>66.987304387395753</v>
      </c>
      <c r="I44" s="5">
        <f>I17/I16*100</f>
        <v>77.991547630942577</v>
      </c>
      <c r="J44" s="5">
        <f t="shared" ref="J44:M44" si="27">J17/J16*100</f>
        <v>41.914918827271123</v>
      </c>
      <c r="K44" s="5">
        <f t="shared" si="27"/>
        <v>69.704048566913968</v>
      </c>
      <c r="L44" s="5">
        <f t="shared" si="27"/>
        <v>90.205144205513477</v>
      </c>
      <c r="M44" s="5">
        <f t="shared" si="27"/>
        <v>43.700441334711201</v>
      </c>
    </row>
    <row r="45" spans="1:13">
      <c r="A45" s="2" t="s">
        <v>17</v>
      </c>
      <c r="B45" s="5">
        <f t="shared" ref="B45:F45" si="28">AVERAGE(B43:B44)</f>
        <v>89.271002254560599</v>
      </c>
      <c r="C45" s="1">
        <f t="shared" si="28"/>
        <v>93.007061489915401</v>
      </c>
      <c r="D45" s="1">
        <f t="shared" si="28"/>
        <v>65.972472972587042</v>
      </c>
      <c r="E45" s="1">
        <f t="shared" si="28"/>
        <v>117.86395064124767</v>
      </c>
      <c r="F45" s="1">
        <f t="shared" si="28"/>
        <v>106.90611525069598</v>
      </c>
      <c r="G45" s="1"/>
      <c r="H45" s="5">
        <f t="shared" ref="H45:L45" si="29">AVERAGE(H43:H44)</f>
        <v>77.174792828824252</v>
      </c>
      <c r="I45" s="1">
        <f t="shared" si="29"/>
        <v>85.274355243376107</v>
      </c>
      <c r="J45" s="1">
        <f t="shared" si="29"/>
        <v>53.209180160931531</v>
      </c>
      <c r="K45" s="1">
        <f t="shared" si="29"/>
        <v>72.075611507044215</v>
      </c>
      <c r="L45" s="1">
        <f t="shared" si="29"/>
        <v>95.535472535657163</v>
      </c>
      <c r="M45" s="1"/>
    </row>
    <row r="46" spans="1:13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>
      <c r="A48" s="2" t="s">
        <v>19</v>
      </c>
      <c r="B48" s="5">
        <f t="shared" ref="B48:F48" si="30">B11/B12*100</f>
        <v>56.823540507403571</v>
      </c>
      <c r="C48" s="1">
        <f t="shared" si="30"/>
        <v>58.47203274215552</v>
      </c>
      <c r="D48" s="1">
        <f t="shared" si="30"/>
        <v>50.363036303630359</v>
      </c>
      <c r="E48" s="1">
        <f t="shared" si="30"/>
        <v>47.487179487179489</v>
      </c>
      <c r="F48" s="1">
        <f t="shared" si="30"/>
        <v>65.517241379310349</v>
      </c>
      <c r="G48" s="1"/>
      <c r="H48" s="5">
        <f t="shared" ref="H48:L48" si="31">H11/H12*100</f>
        <v>50.614850276917302</v>
      </c>
      <c r="I48" s="1">
        <f t="shared" si="31"/>
        <v>53.760672177801872</v>
      </c>
      <c r="J48" s="1">
        <f t="shared" si="31"/>
        <v>43.791722296395193</v>
      </c>
      <c r="K48" s="1">
        <f t="shared" si="31"/>
        <v>31.172839506172838</v>
      </c>
      <c r="L48" s="1">
        <f t="shared" si="31"/>
        <v>57.960199004975124</v>
      </c>
      <c r="M48" s="1"/>
    </row>
    <row r="49" spans="1:13">
      <c r="A49" s="2" t="s">
        <v>20</v>
      </c>
      <c r="B49" s="5">
        <f>B17/B18*100</f>
        <v>48.948053100261021</v>
      </c>
      <c r="C49" s="5">
        <f t="shared" ref="C49:G49" si="32">C17/C18*100</f>
        <v>52.137778756371134</v>
      </c>
      <c r="D49" s="5">
        <f t="shared" si="32"/>
        <v>40.92514564456966</v>
      </c>
      <c r="E49" s="5">
        <f t="shared" si="32"/>
        <v>52.462669357698175</v>
      </c>
      <c r="F49" s="5">
        <f t="shared" si="32"/>
        <v>59.943914447340184</v>
      </c>
      <c r="G49" s="5">
        <f t="shared" si="32"/>
        <v>30.384781752077256</v>
      </c>
      <c r="H49" s="5">
        <f>H17/H18*100</f>
        <v>39.197723041422286</v>
      </c>
      <c r="I49" s="5">
        <f t="shared" ref="I49:M49" si="33">I17/I18*100</f>
        <v>45.698628262330928</v>
      </c>
      <c r="J49" s="5">
        <f t="shared" si="33"/>
        <v>28.687702179529079</v>
      </c>
      <c r="K49" s="5">
        <f t="shared" si="33"/>
        <v>29.474716893130427</v>
      </c>
      <c r="L49" s="5">
        <f t="shared" si="33"/>
        <v>52.294552247700629</v>
      </c>
      <c r="M49" s="5">
        <f t="shared" si="33"/>
        <v>25.571379709798265</v>
      </c>
    </row>
    <row r="50" spans="1:13">
      <c r="A50" s="2" t="s">
        <v>21</v>
      </c>
      <c r="B50" s="5">
        <f t="shared" ref="B50:F50" si="34">(B48+B49)/2</f>
        <v>52.885796803832292</v>
      </c>
      <c r="C50" s="1">
        <f t="shared" si="34"/>
        <v>55.304905749263327</v>
      </c>
      <c r="D50" s="1">
        <f t="shared" si="34"/>
        <v>45.64409097410001</v>
      </c>
      <c r="E50" s="1">
        <f t="shared" si="34"/>
        <v>49.974924422438832</v>
      </c>
      <c r="F50" s="1">
        <f t="shared" si="34"/>
        <v>62.730577913325263</v>
      </c>
      <c r="G50" s="1"/>
      <c r="H50" s="5">
        <f t="shared" ref="H50:L50" si="35">(H48+H49)/2</f>
        <v>44.906286659169794</v>
      </c>
      <c r="I50" s="1">
        <f t="shared" si="35"/>
        <v>49.729650220066404</v>
      </c>
      <c r="J50" s="1">
        <f t="shared" si="35"/>
        <v>36.239712237962138</v>
      </c>
      <c r="K50" s="1">
        <f t="shared" si="35"/>
        <v>30.323778199651635</v>
      </c>
      <c r="L50" s="1">
        <f t="shared" si="35"/>
        <v>55.12737562633788</v>
      </c>
      <c r="M50" s="1"/>
    </row>
    <row r="51" spans="1:13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>
      <c r="A53" s="2" t="s">
        <v>22</v>
      </c>
      <c r="B53" s="5">
        <f>B19/B17*100</f>
        <v>96.486288630931909</v>
      </c>
      <c r="C53" s="5"/>
      <c r="D53" s="5"/>
      <c r="E53" s="5"/>
      <c r="F53" s="5"/>
      <c r="G53" s="5"/>
      <c r="H53" s="5">
        <f>H19/H17*100</f>
        <v>96.307345235799829</v>
      </c>
      <c r="I53" s="5"/>
      <c r="J53" s="5"/>
      <c r="K53" s="5"/>
      <c r="L53" s="5"/>
      <c r="M53" s="5"/>
    </row>
    <row r="54" spans="1:13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>
      <c r="A56" s="2" t="s">
        <v>24</v>
      </c>
      <c r="B56" s="11">
        <f>((B11/B9)-1)*100</f>
        <v>9.5454545454545467</v>
      </c>
      <c r="C56" s="7">
        <f t="shared" ref="C56:F56" si="36">((C11/C9)-1)*100</f>
        <v>-1.5617822691777694</v>
      </c>
      <c r="D56" s="7">
        <f t="shared" si="36"/>
        <v>40.774907749077485</v>
      </c>
      <c r="E56" s="7">
        <f t="shared" si="36"/>
        <v>208.66666666666666</v>
      </c>
      <c r="F56" s="7">
        <f t="shared" si="36"/>
        <v>12.995594713656388</v>
      </c>
      <c r="G56" s="1"/>
      <c r="H56" s="11">
        <f>((H11/H9)-1)*100</f>
        <v>17.166449369839199</v>
      </c>
      <c r="I56" s="7">
        <f t="shared" ref="I56:L56" si="37">((I11/I9)-1)*100</f>
        <v>11.30751964085297</v>
      </c>
      <c r="J56" s="7">
        <f t="shared" si="37"/>
        <v>63.999999999999993</v>
      </c>
      <c r="K56" s="7">
        <f t="shared" si="37"/>
        <v>23.170731707317071</v>
      </c>
      <c r="L56" s="7">
        <f t="shared" si="37"/>
        <v>18.877551020408156</v>
      </c>
      <c r="M56" s="1"/>
    </row>
    <row r="57" spans="1:13">
      <c r="A57" s="2" t="s">
        <v>25</v>
      </c>
      <c r="B57" s="12">
        <f>((B32/B31)-1)*100</f>
        <v>22.171125992651184</v>
      </c>
      <c r="C57" s="12">
        <f t="shared" ref="C57:F57" si="38">((C32/C31)-1)*100</f>
        <v>3.1151708535944733</v>
      </c>
      <c r="D57" s="12">
        <f t="shared" si="38"/>
        <v>42.15526804493517</v>
      </c>
      <c r="E57" s="12">
        <f t="shared" si="38"/>
        <v>326.53490202075534</v>
      </c>
      <c r="F57" s="12">
        <f t="shared" si="38"/>
        <v>13.861488067310024</v>
      </c>
      <c r="G57" s="13"/>
      <c r="H57" s="12">
        <f>((H32/H31)-1)*100</f>
        <v>18.733685951196421</v>
      </c>
      <c r="I57" s="12">
        <f t="shared" ref="I57:L57" si="39">((I32/I31)-1)*100</f>
        <v>10.281400492355264</v>
      </c>
      <c r="J57" s="12">
        <f t="shared" si="39"/>
        <v>54.409825644515067</v>
      </c>
      <c r="K57" s="12">
        <f t="shared" si="39"/>
        <v>45.340949460988234</v>
      </c>
      <c r="L57" s="12">
        <f t="shared" si="39"/>
        <v>19.816853712804907</v>
      </c>
      <c r="M57" s="13"/>
    </row>
    <row r="58" spans="1:13">
      <c r="A58" s="2" t="s">
        <v>26</v>
      </c>
      <c r="B58" s="5">
        <f>((B34/B33)-1)*100</f>
        <v>11.525509204909801</v>
      </c>
      <c r="C58" s="1">
        <f t="shared" ref="C58:F58" si="40">((C34/C33)-1)*100</f>
        <v>4.7511558321396086</v>
      </c>
      <c r="D58" s="1">
        <f t="shared" si="40"/>
        <v>0.9805442730732139</v>
      </c>
      <c r="E58" s="1">
        <f t="shared" si="40"/>
        <v>38.186253354456355</v>
      </c>
      <c r="F58" s="1">
        <f t="shared" si="40"/>
        <v>0.76630717847709917</v>
      </c>
      <c r="G58" s="1"/>
      <c r="H58" s="5">
        <f>((H34/H33)-1)*100</f>
        <v>1.3376154946969532</v>
      </c>
      <c r="I58" s="1">
        <f t="shared" ref="I58:L58" si="41">((I34/I33)-1)*100</f>
        <v>-0.92187765193996185</v>
      </c>
      <c r="J58" s="1">
        <f t="shared" si="41"/>
        <v>-5.8476672899298476</v>
      </c>
      <c r="K58" s="1">
        <f t="shared" si="41"/>
        <v>17.999582730703324</v>
      </c>
      <c r="L58" s="1">
        <f t="shared" si="41"/>
        <v>0.79014303738094149</v>
      </c>
      <c r="M58" s="1"/>
    </row>
    <row r="59" spans="1:13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>
      <c r="A61" s="2" t="s">
        <v>28</v>
      </c>
      <c r="B61" s="5">
        <f t="shared" ref="B61:F62" si="42">B16/B10</f>
        <v>9407477.8220166117</v>
      </c>
      <c r="C61" s="1">
        <f t="shared" si="42"/>
        <v>7471124.1225895649</v>
      </c>
      <c r="D61" s="1">
        <f t="shared" si="42"/>
        <v>14041361.606956992</v>
      </c>
      <c r="E61" s="1">
        <f t="shared" si="42"/>
        <v>13373456.140721804</v>
      </c>
      <c r="F61" s="1">
        <f t="shared" si="42"/>
        <v>6355662.4325451106</v>
      </c>
      <c r="G61" s="1"/>
      <c r="H61" s="5">
        <f t="shared" ref="H61:L61" si="43">H16/H10</f>
        <v>10001887.778185371</v>
      </c>
      <c r="I61" s="1">
        <f t="shared" si="43"/>
        <v>7962047.7289531417</v>
      </c>
      <c r="J61" s="1">
        <f t="shared" si="43"/>
        <v>14968516.353141064</v>
      </c>
      <c r="K61" s="1">
        <f t="shared" si="43"/>
        <v>14245359.725645199</v>
      </c>
      <c r="L61" s="1">
        <f t="shared" si="43"/>
        <v>6690969.3597124359</v>
      </c>
      <c r="M61" s="1"/>
    </row>
    <row r="62" spans="1:13">
      <c r="A62" s="2" t="s">
        <v>29</v>
      </c>
      <c r="B62" s="5">
        <f t="shared" si="42"/>
        <v>8208425.3142982591</v>
      </c>
      <c r="C62" s="5">
        <f t="shared" si="42"/>
        <v>6750471.6811059266</v>
      </c>
      <c r="D62" s="5">
        <f t="shared" si="42"/>
        <v>11551453.333158586</v>
      </c>
      <c r="E62" s="5">
        <f t="shared" si="42"/>
        <v>15019441.144600432</v>
      </c>
      <c r="F62" s="5">
        <f t="shared" si="42"/>
        <v>5882549.7076023389</v>
      </c>
      <c r="G62" s="1"/>
      <c r="H62" s="5">
        <f t="shared" ref="H62:L62" si="44">H17/H11</f>
        <v>7669207.9385295846</v>
      </c>
      <c r="I62" s="5">
        <f t="shared" si="44"/>
        <v>6709069.3527401062</v>
      </c>
      <c r="J62" s="5">
        <f t="shared" si="44"/>
        <v>9726677.1100762188</v>
      </c>
      <c r="K62" s="5">
        <f t="shared" si="44"/>
        <v>13337769.412244223</v>
      </c>
      <c r="L62" s="5">
        <f t="shared" si="44"/>
        <v>5983790.8467167374</v>
      </c>
      <c r="M62" s="1"/>
    </row>
    <row r="63" spans="1:13">
      <c r="A63" s="2" t="s">
        <v>30</v>
      </c>
      <c r="B63" s="5">
        <f>(B62/B61)*B45</f>
        <v>77.892753892459638</v>
      </c>
      <c r="C63" s="5">
        <f t="shared" ref="C63:L63" si="45">(C62/C61)*C45</f>
        <v>84.035752107533654</v>
      </c>
      <c r="D63" s="5">
        <f t="shared" si="45"/>
        <v>54.273792253759986</v>
      </c>
      <c r="E63" s="5">
        <f t="shared" si="45"/>
        <v>132.37046961525118</v>
      </c>
      <c r="F63" s="5">
        <f t="shared" si="45"/>
        <v>98.94807090266589</v>
      </c>
      <c r="G63" s="5"/>
      <c r="H63" s="5">
        <f t="shared" si="45"/>
        <v>59.175782306625429</v>
      </c>
      <c r="I63" s="5">
        <f t="shared" si="45"/>
        <v>71.854827151762009</v>
      </c>
      <c r="J63" s="5">
        <f t="shared" si="45"/>
        <v>34.575805811819791</v>
      </c>
      <c r="K63" s="5">
        <f t="shared" si="45"/>
        <v>67.48358097246377</v>
      </c>
      <c r="L63" s="5">
        <f t="shared" si="45"/>
        <v>85.438186212257975</v>
      </c>
      <c r="M63" s="1"/>
    </row>
    <row r="64" spans="1:13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>
      <c r="A66" s="2" t="s">
        <v>32</v>
      </c>
      <c r="B66" s="14">
        <f>(B23/C22)*100</f>
        <v>38.716827206540621</v>
      </c>
      <c r="C66" s="1"/>
      <c r="D66" s="1"/>
      <c r="E66" s="1"/>
      <c r="F66" s="1"/>
      <c r="G66" s="1"/>
      <c r="H66" s="14">
        <f>(H23/C22)*100</f>
        <v>38.716827206540621</v>
      </c>
      <c r="I66" s="1"/>
      <c r="J66" s="1"/>
      <c r="K66" s="1"/>
      <c r="L66" s="1"/>
      <c r="M66" s="1"/>
    </row>
    <row r="67" spans="1:13">
      <c r="A67" s="2" t="s">
        <v>33</v>
      </c>
      <c r="B67" s="14">
        <f t="shared" ref="B67" si="46">(B17/B23)*100</f>
        <v>105.41323472136625</v>
      </c>
      <c r="C67" s="1"/>
      <c r="D67" s="1"/>
      <c r="E67" s="1"/>
      <c r="F67" s="1"/>
      <c r="G67" s="1"/>
      <c r="H67" s="14">
        <f t="shared" ref="H67" si="47">(H17/H23)*100</f>
        <v>88.14113420251924</v>
      </c>
      <c r="I67" s="1"/>
      <c r="J67" s="1"/>
      <c r="K67" s="1"/>
      <c r="L67" s="1"/>
      <c r="M67" s="1"/>
    </row>
    <row r="68" spans="1:13" ht="15.75" thickBot="1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/>
    <row r="70" spans="1:13">
      <c r="A70" s="10" t="s">
        <v>40</v>
      </c>
    </row>
    <row r="71" spans="1:13">
      <c r="A71" s="10" t="s">
        <v>83</v>
      </c>
    </row>
    <row r="72" spans="1:13">
      <c r="A72" s="10" t="s">
        <v>84</v>
      </c>
    </row>
    <row r="73" spans="1:13">
      <c r="A73" s="10"/>
    </row>
    <row r="76" spans="1:13">
      <c r="A76" s="8" t="s">
        <v>35</v>
      </c>
    </row>
    <row r="77" spans="1:13">
      <c r="A77" s="8" t="s">
        <v>36</v>
      </c>
    </row>
    <row r="78" spans="1:13">
      <c r="A78" s="8" t="s">
        <v>37</v>
      </c>
    </row>
    <row r="79" spans="1:13">
      <c r="A79" s="8" t="s">
        <v>38</v>
      </c>
    </row>
    <row r="80" spans="1:13">
      <c r="A80" s="8" t="s">
        <v>39</v>
      </c>
    </row>
    <row r="81" spans="1:1">
      <c r="A81" s="31"/>
    </row>
    <row r="83" spans="1:1">
      <c r="A83" t="s">
        <v>125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2:M83"/>
  <sheetViews>
    <sheetView zoomScale="80" zoomScaleNormal="80" workbookViewId="0">
      <selection activeCell="H69" sqref="H69"/>
    </sheetView>
  </sheetViews>
  <sheetFormatPr baseColWidth="10" defaultColWidth="11.42578125" defaultRowHeight="15"/>
  <cols>
    <col min="1" max="1" width="69.85546875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>
      <c r="A2" s="39" t="s">
        <v>111</v>
      </c>
      <c r="B2" s="39"/>
      <c r="C2" s="39"/>
      <c r="D2" s="39"/>
      <c r="E2" s="39"/>
      <c r="F2" s="39"/>
      <c r="G2" s="39"/>
    </row>
    <row r="4" spans="1:13">
      <c r="A4" s="36"/>
      <c r="B4" s="25" t="s">
        <v>43</v>
      </c>
      <c r="C4" s="38" t="s">
        <v>45</v>
      </c>
      <c r="D4" s="38"/>
      <c r="E4" s="38"/>
      <c r="F4" s="38"/>
      <c r="G4" s="34" t="s">
        <v>3</v>
      </c>
      <c r="H4" s="25" t="s">
        <v>43</v>
      </c>
      <c r="I4" s="38" t="s">
        <v>47</v>
      </c>
      <c r="J4" s="38"/>
      <c r="K4" s="38"/>
      <c r="L4" s="38"/>
      <c r="M4" s="34" t="s">
        <v>3</v>
      </c>
    </row>
    <row r="5" spans="1:13" ht="15.75" thickBot="1">
      <c r="A5" s="37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5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5"/>
    </row>
    <row r="6" spans="1:13" ht="15.75" thickTop="1">
      <c r="A6" s="4" t="s">
        <v>4</v>
      </c>
      <c r="B6" s="10"/>
      <c r="H6" s="10"/>
    </row>
    <row r="7" spans="1:13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>
      <c r="A9" s="3" t="s">
        <v>67</v>
      </c>
      <c r="B9" s="17">
        <f>SUM(C9:F9)</f>
        <v>8172</v>
      </c>
      <c r="C9" s="18">
        <f>+'I Trimestre'!C9+'II Trimestre'!C9+'III Trimestre'!C9</f>
        <v>6362</v>
      </c>
      <c r="D9" s="18">
        <f>+'I Trimestre'!D9+'II Trimestre'!D9+'III Trimestre'!D9</f>
        <v>768</v>
      </c>
      <c r="E9" s="18">
        <f>+'I Trimestre'!E9+'II Trimestre'!E9+'III Trimestre'!E9</f>
        <v>358</v>
      </c>
      <c r="F9" s="18">
        <f>+'I Trimestre'!F9+'II Trimestre'!F9+'III Trimestre'!F9</f>
        <v>684</v>
      </c>
      <c r="G9" s="18"/>
      <c r="H9" s="17">
        <f>SUM(I9:L9)</f>
        <v>7465</v>
      </c>
      <c r="I9" s="18">
        <f>+'I Trimestre'!I9+'II Trimestre'!I9+'III Trimestre'!I9</f>
        <v>5594</v>
      </c>
      <c r="J9" s="18">
        <f>+'I Trimestre'!J9+'II Trimestre'!J9+'III Trimestre'!J9</f>
        <v>795</v>
      </c>
      <c r="K9" s="18">
        <f>+'I Trimestre'!K9+'II Trimestre'!K9+'III Trimestre'!K9</f>
        <v>424</v>
      </c>
      <c r="L9" s="18">
        <f>+'I Trimestre'!L9+'II Trimestre'!L9+'III Trimestre'!L9</f>
        <v>652</v>
      </c>
      <c r="M9" s="18"/>
    </row>
    <row r="10" spans="1:13">
      <c r="A10" s="3" t="s">
        <v>112</v>
      </c>
      <c r="B10" s="17">
        <f t="shared" ref="B10" si="0">SUM(C10:F10)</f>
        <v>8515</v>
      </c>
      <c r="C10" s="18">
        <f>+'I Trimestre'!C10+'II Trimestre'!C10+'III Trimestre'!C10</f>
        <v>5940</v>
      </c>
      <c r="D10" s="18">
        <f>+'I Trimestre'!D10+'II Trimestre'!D10+'III Trimestre'!D10</f>
        <v>1254</v>
      </c>
      <c r="E10" s="18">
        <f>+'I Trimestre'!E10+'II Trimestre'!E10+'III Trimestre'!E10</f>
        <v>686</v>
      </c>
      <c r="F10" s="18">
        <f>+'I Trimestre'!F10+'II Trimestre'!F10+'III Trimestre'!F10</f>
        <v>635</v>
      </c>
      <c r="G10" s="18"/>
      <c r="H10" s="17">
        <f t="shared" ref="H10" si="1">SUM(I10:L10)</f>
        <v>8424</v>
      </c>
      <c r="I10" s="18">
        <f>+'I Trimestre'!I10+'II Trimestre'!I10+'III Trimestre'!I10</f>
        <v>5878</v>
      </c>
      <c r="J10" s="18">
        <f>+'I Trimestre'!J10+'II Trimestre'!J10+'III Trimestre'!J10</f>
        <v>1227</v>
      </c>
      <c r="K10" s="18">
        <f>+'I Trimestre'!K10+'II Trimestre'!K10+'III Trimestre'!K10</f>
        <v>677</v>
      </c>
      <c r="L10" s="18">
        <f>+'I Trimestre'!L10+'II Trimestre'!L10+'III Trimestre'!L10</f>
        <v>642</v>
      </c>
      <c r="M10" s="18"/>
    </row>
    <row r="11" spans="1:13">
      <c r="A11" s="3" t="s">
        <v>113</v>
      </c>
      <c r="B11" s="17">
        <f>SUM(C11:F11)</f>
        <v>8616</v>
      </c>
      <c r="C11" s="18">
        <f>+'I Trimestre'!C11+'II Trimestre'!C11+'III Trimestre'!C11</f>
        <v>6191</v>
      </c>
      <c r="D11" s="18">
        <f>+'I Trimestre'!D11+'II Trimestre'!D11+'III Trimestre'!D11</f>
        <v>1068</v>
      </c>
      <c r="E11" s="18">
        <f>+'I Trimestre'!E11+'II Trimestre'!E11+'III Trimestre'!E11</f>
        <v>632</v>
      </c>
      <c r="F11" s="18">
        <f>+'I Trimestre'!F11+'II Trimestre'!F11+'III Trimestre'!F11</f>
        <v>725</v>
      </c>
      <c r="G11" s="18"/>
      <c r="H11" s="17">
        <f>SUM(I11:L11)</f>
        <v>8326</v>
      </c>
      <c r="I11" s="18">
        <f>+'I Trimestre'!I11+'II Trimestre'!I11+'III Trimestre'!I11</f>
        <v>5947</v>
      </c>
      <c r="J11" s="18">
        <f>+'I Trimestre'!J11+'II Trimestre'!J11+'III Trimestre'!J11</f>
        <v>1087</v>
      </c>
      <c r="K11" s="18">
        <f>+'I Trimestre'!K11+'II Trimestre'!K11+'III Trimestre'!K11</f>
        <v>516</v>
      </c>
      <c r="L11" s="18">
        <f>+'I Trimestre'!L11+'II Trimestre'!L11+'III Trimestre'!L11</f>
        <v>776</v>
      </c>
      <c r="M11" s="18"/>
    </row>
    <row r="12" spans="1:13">
      <c r="A12" s="3" t="s">
        <v>78</v>
      </c>
      <c r="B12" s="17">
        <f>SUM(C12:F12)</f>
        <v>10603</v>
      </c>
      <c r="C12" s="18">
        <f>+'III Trimestre'!C12</f>
        <v>7330</v>
      </c>
      <c r="D12" s="18">
        <f>+'III Trimestre'!D12</f>
        <v>1515</v>
      </c>
      <c r="E12" s="18">
        <f>+'III Trimestre'!E12</f>
        <v>975</v>
      </c>
      <c r="F12" s="18">
        <f>+'III Trimestre'!F12</f>
        <v>783</v>
      </c>
      <c r="G12" s="18"/>
      <c r="H12" s="17">
        <f>SUM(I12:L12)</f>
        <v>10653</v>
      </c>
      <c r="I12" s="18">
        <f>+'III Trimestre'!I12</f>
        <v>7379</v>
      </c>
      <c r="J12" s="18">
        <f>+'III Trimestre'!J12</f>
        <v>1498</v>
      </c>
      <c r="K12" s="18">
        <f>+'III Trimestre'!K12</f>
        <v>972</v>
      </c>
      <c r="L12" s="18">
        <f>+'III Trimestre'!L12</f>
        <v>804</v>
      </c>
      <c r="M12" s="18"/>
    </row>
    <row r="13" spans="1:13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>
      <c r="A15" s="3" t="s">
        <v>67</v>
      </c>
      <c r="B15" s="18">
        <f>SUM(C15:G15)</f>
        <v>61374319982.670609</v>
      </c>
      <c r="C15" s="18">
        <f>+'I Trimestre'!C15+'II Trimestre'!C15+'III Trimestre'!C15</f>
        <v>41527939019.229996</v>
      </c>
      <c r="D15" s="18">
        <f>+'I Trimestre'!D15+'II Trimestre'!D15+'III Trimestre'!D15</f>
        <v>8562600396.2000008</v>
      </c>
      <c r="E15" s="18">
        <f>+'I Trimestre'!E15+'II Trimestre'!E15+'III Trimestre'!E15</f>
        <v>4484485089.5100002</v>
      </c>
      <c r="F15" s="18">
        <f>+'I Trimestre'!F15+'II Trimestre'!F15+'III Trimestre'!F15</f>
        <v>4037243000</v>
      </c>
      <c r="G15" s="18">
        <f>+'I Trimestre'!G15+'II Trimestre'!G15+'III Trimestre'!G15</f>
        <v>2762052477.7306128</v>
      </c>
      <c r="H15" s="18">
        <f>SUM(I15:M15)</f>
        <v>58274646009.149094</v>
      </c>
      <c r="I15" s="18">
        <f>+'I Trimestre'!I15+'II Trimestre'!I15+'III Trimestre'!I15</f>
        <v>37968878182.290001</v>
      </c>
      <c r="J15" s="18">
        <f>+'I Trimestre'!J15+'II Trimestre'!J15+'III Trimestre'!J15</f>
        <v>8722783009.9599991</v>
      </c>
      <c r="K15" s="18">
        <f>+'I Trimestre'!K15+'II Trimestre'!K15+'III Trimestre'!K15</f>
        <v>5371062649.96</v>
      </c>
      <c r="L15" s="18">
        <f>+'I Trimestre'!L15+'II Trimestre'!L15+'III Trimestre'!L15</f>
        <v>3881310000</v>
      </c>
      <c r="M15" s="18">
        <f>+'I Trimestre'!M15+'II Trimestre'!M15+'III Trimestre'!M15</f>
        <v>2330612166.9390917</v>
      </c>
    </row>
    <row r="16" spans="1:13">
      <c r="A16" s="3" t="s">
        <v>112</v>
      </c>
      <c r="B16" s="18">
        <f>SUM(C16:G16)</f>
        <v>80252872781.388947</v>
      </c>
      <c r="C16" s="18">
        <f>+'I Trimestre'!C16+'II Trimestre'!C16+'III Trimestre'!C16</f>
        <v>44689102297.624969</v>
      </c>
      <c r="D16" s="18">
        <f>+'I Trimestre'!D16+'II Trimestre'!D16+'III Trimestre'!D16</f>
        <v>17702657362.580601</v>
      </c>
      <c r="E16" s="18">
        <f>+'I Trimestre'!E16+'II Trimestre'!E16+'III Trimestre'!E16</f>
        <v>9254939689.2458916</v>
      </c>
      <c r="F16" s="18">
        <f>+'I Trimestre'!F16+'II Trimestre'!F16+'III Trimestre'!F16</f>
        <v>4063557991.4815092</v>
      </c>
      <c r="G16" s="18">
        <f>+'I Trimestre'!G16+'II Trimestre'!G16+'III Trimestre'!G16</f>
        <v>4542615440.4559784</v>
      </c>
      <c r="H16" s="18">
        <f>SUM(I16:M16)</f>
        <v>83477457739.992584</v>
      </c>
      <c r="I16" s="18">
        <f>+'I Trimestre'!I16+'II Trimestre'!I16+'III Trimestre'!I16</f>
        <v>46610379738.615005</v>
      </c>
      <c r="J16" s="18">
        <f>+'I Trimestre'!J16+'II Trimestre'!J16+'III Trimestre'!J16</f>
        <v>18277252644.782318</v>
      </c>
      <c r="K16" s="18">
        <f>+'I Trimestre'!K16+'II Trimestre'!K16+'III Trimestre'!K16</f>
        <v>9586634985.7307968</v>
      </c>
      <c r="L16" s="18">
        <f>+'I Trimestre'!L16+'II Trimestre'!L16+'III Trimestre'!L16</f>
        <v>4278051253.5063915</v>
      </c>
      <c r="M16" s="18">
        <f>+'I Trimestre'!M16+'II Trimestre'!M16+'III Trimestre'!M16</f>
        <v>4725139117.3580704</v>
      </c>
    </row>
    <row r="17" spans="1:13">
      <c r="A17" s="3" t="s">
        <v>113</v>
      </c>
      <c r="B17" s="18">
        <f>SUM(C17:G17)</f>
        <v>70781026089.544907</v>
      </c>
      <c r="C17" s="18">
        <f>+'I Trimestre'!C17+'II Trimestre'!C17+'III Trimestre'!C17</f>
        <v>41788832599.800003</v>
      </c>
      <c r="D17" s="18">
        <f>+'I Trimestre'!D17+'II Trimestre'!D17+'III Trimestre'!D17</f>
        <v>12198167468.620001</v>
      </c>
      <c r="E17" s="18">
        <f>+'I Trimestre'!E17+'II Trimestre'!E17+'III Trimestre'!E17</f>
        <v>10077605001.439999</v>
      </c>
      <c r="F17" s="18">
        <f>+'I Trimestre'!F17+'II Trimestre'!F17+'III Trimestre'!F17</f>
        <v>4301304534.5699997</v>
      </c>
      <c r="G17" s="18">
        <f>+'I Trimestre'!G17+'II Trimestre'!G17+'III Trimestre'!G17</f>
        <v>2415116485.1149135</v>
      </c>
      <c r="H17" s="18">
        <f>SUM(I17:M17)</f>
        <v>65991466612.468918</v>
      </c>
      <c r="I17" s="18">
        <f>+'I Trimestre'!I17+'II Trimestre'!I17+'III Trimestre'!I17</f>
        <v>39919239309.459999</v>
      </c>
      <c r="J17" s="18">
        <f>+'I Trimestre'!J17+'II Trimestre'!J17+'III Trimestre'!J17</f>
        <v>11577142962.029999</v>
      </c>
      <c r="K17" s="18">
        <f>+'I Trimestre'!K17+'II Trimestre'!K17+'III Trimestre'!K17</f>
        <v>7558341399.3400002</v>
      </c>
      <c r="L17" s="18">
        <f>+'I Trimestre'!L17+'II Trimestre'!L17+'III Trimestre'!L17</f>
        <v>4646948534.5699997</v>
      </c>
      <c r="M17" s="18">
        <f>+'I Trimestre'!M17+'II Trimestre'!M17+'III Trimestre'!M17</f>
        <v>2289794407.0689144</v>
      </c>
    </row>
    <row r="18" spans="1:13">
      <c r="A18" s="3" t="s">
        <v>78</v>
      </c>
      <c r="B18" s="18">
        <f t="shared" ref="B18" si="2">SUM(C18:G18)</f>
        <v>101037241292</v>
      </c>
      <c r="C18" s="18">
        <f>+'III Trimestre'!C18</f>
        <v>55492432388.45211</v>
      </c>
      <c r="D18" s="18">
        <f>+'III Trimestre'!D18</f>
        <v>21536292062.944668</v>
      </c>
      <c r="E18" s="18">
        <f>+'III Trimestre'!E18</f>
        <v>13255141865.802898</v>
      </c>
      <c r="F18" s="18">
        <f>+'III Trimestre'!F18</f>
        <v>5034285845.0644655</v>
      </c>
      <c r="G18" s="18">
        <f>+'III Trimestre'!G18</f>
        <v>5719089129.7358484</v>
      </c>
      <c r="H18" s="18">
        <f t="shared" ref="H18" si="3">SUM(I18:M18)</f>
        <v>105496865623.67999</v>
      </c>
      <c r="I18" s="18">
        <f>+'III Trimestre'!I18</f>
        <v>58239993484.133667</v>
      </c>
      <c r="J18" s="18">
        <f>+'III Trimestre'!J18</f>
        <v>22241935391.964329</v>
      </c>
      <c r="K18" s="18">
        <f>+'III Trimestre'!K18</f>
        <v>13711222898.469645</v>
      </c>
      <c r="L18" s="18">
        <f>+'III Trimestre'!L18</f>
        <v>5332193153.4323568</v>
      </c>
      <c r="M18" s="18">
        <f>+'III Trimestre'!M18</f>
        <v>5971520695.6799994</v>
      </c>
    </row>
    <row r="19" spans="1:13">
      <c r="A19" s="3" t="s">
        <v>114</v>
      </c>
      <c r="B19" s="18">
        <f>SUM(C19:F19)</f>
        <v>68365909604.43</v>
      </c>
      <c r="C19" s="18">
        <f>+C17</f>
        <v>41788832599.800003</v>
      </c>
      <c r="D19" s="18">
        <f t="shared" ref="D19:F19" si="4">+D17</f>
        <v>12198167468.620001</v>
      </c>
      <c r="E19" s="18">
        <f t="shared" si="4"/>
        <v>10077605001.439999</v>
      </c>
      <c r="F19" s="18">
        <f t="shared" si="4"/>
        <v>4301304534.5699997</v>
      </c>
      <c r="G19" s="18"/>
      <c r="H19" s="18">
        <f>SUM(I19:L19)</f>
        <v>63701672205.400002</v>
      </c>
      <c r="I19" s="18">
        <f>+I17</f>
        <v>39919239309.459999</v>
      </c>
      <c r="J19" s="18">
        <f t="shared" ref="J19:L19" si="5">+J17</f>
        <v>11577142962.029999</v>
      </c>
      <c r="K19" s="18">
        <f t="shared" si="5"/>
        <v>7558341399.3400002</v>
      </c>
      <c r="L19" s="18">
        <f t="shared" si="5"/>
        <v>4646948534.5699997</v>
      </c>
      <c r="M19" s="18"/>
    </row>
    <row r="20" spans="1:13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>
      <c r="A22" s="3" t="s">
        <v>112</v>
      </c>
      <c r="B22" s="18">
        <f t="shared" ref="B22" si="6">B16</f>
        <v>80252872781.388947</v>
      </c>
      <c r="C22" s="18">
        <f>B22+H22</f>
        <v>163730330521.38153</v>
      </c>
      <c r="D22" s="18"/>
      <c r="E22" s="18"/>
      <c r="F22" s="17"/>
      <c r="G22" s="17"/>
      <c r="H22" s="18">
        <f t="shared" ref="H22" si="7">H16</f>
        <v>83477457739.992584</v>
      </c>
      <c r="I22" s="18"/>
      <c r="J22" s="18"/>
      <c r="K22" s="18"/>
      <c r="L22" s="17"/>
      <c r="M22" s="17"/>
    </row>
    <row r="23" spans="1:13">
      <c r="A23" s="3" t="s">
        <v>113</v>
      </c>
      <c r="B23" s="18">
        <f>'I Trimestre'!B23+'II Trimestre'!B23+'III Trimestre'!B23</f>
        <v>72031013361.410004</v>
      </c>
      <c r="C23" s="18"/>
      <c r="D23" s="18"/>
      <c r="E23" s="18"/>
      <c r="F23" s="17"/>
      <c r="G23" s="17"/>
      <c r="H23" s="18">
        <f>'I Trimestre'!H23+'II Trimestre'!H23+'III Trimestre'!H23</f>
        <v>72031013361.410004</v>
      </c>
      <c r="I23" s="18"/>
      <c r="J23" s="18"/>
      <c r="K23" s="18"/>
      <c r="L23" s="17"/>
      <c r="M23" s="17"/>
    </row>
    <row r="24" spans="1:13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>
      <c r="A26" s="3" t="s">
        <v>68</v>
      </c>
      <c r="B26" s="22">
        <v>0.99</v>
      </c>
      <c r="C26" s="22">
        <v>0.99</v>
      </c>
      <c r="D26" s="22">
        <v>0.99</v>
      </c>
      <c r="E26" s="22">
        <v>0.99</v>
      </c>
      <c r="F26" s="22">
        <v>0.99</v>
      </c>
      <c r="G26" s="22">
        <v>0.99</v>
      </c>
      <c r="H26" s="22">
        <v>0.99</v>
      </c>
      <c r="I26" s="22">
        <v>0.99</v>
      </c>
      <c r="J26" s="22">
        <v>0.99</v>
      </c>
      <c r="K26" s="22">
        <v>0.99</v>
      </c>
      <c r="L26" s="22">
        <v>0.99</v>
      </c>
      <c r="M26" s="22">
        <v>0.99</v>
      </c>
    </row>
    <row r="27" spans="1:13">
      <c r="A27" s="3" t="s">
        <v>115</v>
      </c>
      <c r="B27" s="22">
        <v>0.99</v>
      </c>
      <c r="C27" s="22">
        <v>0.99</v>
      </c>
      <c r="D27" s="22">
        <v>0.99</v>
      </c>
      <c r="E27" s="22">
        <v>0.99</v>
      </c>
      <c r="F27" s="22">
        <v>0.99</v>
      </c>
      <c r="G27" s="22">
        <v>0.99</v>
      </c>
      <c r="H27" s="22">
        <v>0.99</v>
      </c>
      <c r="I27" s="22">
        <v>0.99</v>
      </c>
      <c r="J27" s="22">
        <v>0.99</v>
      </c>
      <c r="K27" s="22">
        <v>0.99</v>
      </c>
      <c r="L27" s="22">
        <v>0.99</v>
      </c>
      <c r="M27" s="22">
        <v>0.99</v>
      </c>
    </row>
    <row r="28" spans="1:13">
      <c r="A28" s="3" t="s">
        <v>8</v>
      </c>
      <c r="B28" s="19">
        <f>+C28+F28</f>
        <v>162268</v>
      </c>
      <c r="C28" s="20">
        <v>118218</v>
      </c>
      <c r="D28" s="20">
        <v>118218</v>
      </c>
      <c r="E28" s="20">
        <v>118218</v>
      </c>
      <c r="F28" s="20">
        <v>44050</v>
      </c>
      <c r="G28" s="18"/>
      <c r="H28" s="19">
        <f>+I28+L28</f>
        <v>162268</v>
      </c>
      <c r="I28" s="20">
        <v>118218</v>
      </c>
      <c r="J28" s="20">
        <v>118218</v>
      </c>
      <c r="K28" s="20">
        <v>118218</v>
      </c>
      <c r="L28" s="20">
        <v>44050</v>
      </c>
      <c r="M28" s="18"/>
    </row>
    <row r="29" spans="1:13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>
      <c r="A31" s="2" t="s">
        <v>69</v>
      </c>
      <c r="B31" s="17">
        <f t="shared" ref="B31:F31" si="8">B15/B26</f>
        <v>61994262608.758194</v>
      </c>
      <c r="C31" s="18">
        <f t="shared" si="8"/>
        <v>41947413150.737373</v>
      </c>
      <c r="D31" s="18">
        <f t="shared" si="8"/>
        <v>8649091309.2929306</v>
      </c>
      <c r="E31" s="18">
        <f t="shared" si="8"/>
        <v>4529782918.69697</v>
      </c>
      <c r="F31" s="18">
        <f t="shared" si="8"/>
        <v>4078023232.3232322</v>
      </c>
      <c r="G31" s="18">
        <f t="shared" ref="G31:L31" si="9">G15/G26</f>
        <v>2789951997.7076898</v>
      </c>
      <c r="H31" s="17">
        <f t="shared" si="9"/>
        <v>58863278797.1203</v>
      </c>
      <c r="I31" s="18">
        <f t="shared" si="9"/>
        <v>38352402204.333336</v>
      </c>
      <c r="J31" s="18">
        <f t="shared" si="9"/>
        <v>8810891929.2525253</v>
      </c>
      <c r="K31" s="18">
        <f t="shared" si="9"/>
        <v>5425315808.0404043</v>
      </c>
      <c r="L31" s="18">
        <f t="shared" si="9"/>
        <v>3920515151.5151515</v>
      </c>
      <c r="M31" s="18">
        <f t="shared" ref="M31" si="10">M15/M26</f>
        <v>2354153703.9788804</v>
      </c>
    </row>
    <row r="32" spans="1:13">
      <c r="A32" s="2" t="s">
        <v>116</v>
      </c>
      <c r="B32" s="17">
        <f t="shared" ref="B32" si="11">B17/B27</f>
        <v>71495985949.035263</v>
      </c>
      <c r="C32" s="18">
        <f>C17/C27</f>
        <v>42210942020</v>
      </c>
      <c r="D32" s="18">
        <f t="shared" ref="D32:F32" si="12">D17/D27</f>
        <v>12321381281.434345</v>
      </c>
      <c r="E32" s="18">
        <f t="shared" si="12"/>
        <v>10179398991.353535</v>
      </c>
      <c r="F32" s="18">
        <f t="shared" si="12"/>
        <v>4344752055.121212</v>
      </c>
      <c r="G32" s="18">
        <f t="shared" ref="G32:H32" si="13">G17/G27</f>
        <v>2439511601.1261754</v>
      </c>
      <c r="H32" s="17">
        <f t="shared" si="13"/>
        <v>66658047083.301941</v>
      </c>
      <c r="I32" s="18">
        <f>I17/I27</f>
        <v>40322463948.949493</v>
      </c>
      <c r="J32" s="18">
        <f t="shared" ref="J32:M32" si="14">J17/J27</f>
        <v>11694083800.030302</v>
      </c>
      <c r="K32" s="18">
        <f t="shared" si="14"/>
        <v>7634688282.1616163</v>
      </c>
      <c r="L32" s="18">
        <f t="shared" si="14"/>
        <v>4693887408.6565657</v>
      </c>
      <c r="M32" s="18">
        <f t="shared" si="14"/>
        <v>2312923643.5039539</v>
      </c>
    </row>
    <row r="33" spans="1:13">
      <c r="A33" s="2" t="s">
        <v>70</v>
      </c>
      <c r="B33" s="17">
        <f t="shared" ref="B33:F33" si="15">B31/B9</f>
        <v>7586179.957018869</v>
      </c>
      <c r="C33" s="18">
        <f t="shared" si="15"/>
        <v>6593431.8061517403</v>
      </c>
      <c r="D33" s="18">
        <f t="shared" si="15"/>
        <v>11261837.642308503</v>
      </c>
      <c r="E33" s="18">
        <f t="shared" si="15"/>
        <v>12653024.912561368</v>
      </c>
      <c r="F33" s="18">
        <f t="shared" si="15"/>
        <v>5962022.2694784096</v>
      </c>
      <c r="G33" s="18"/>
      <c r="H33" s="17">
        <f t="shared" ref="H33:L33" si="16">H31/H9</f>
        <v>7885234.9359839652</v>
      </c>
      <c r="I33" s="18">
        <f t="shared" si="16"/>
        <v>6855988.9532236923</v>
      </c>
      <c r="J33" s="18">
        <f t="shared" si="16"/>
        <v>11082882.929877391</v>
      </c>
      <c r="K33" s="18">
        <f t="shared" si="16"/>
        <v>12795556.15103869</v>
      </c>
      <c r="L33" s="18">
        <f t="shared" si="16"/>
        <v>6013060.0483361222</v>
      </c>
      <c r="M33" s="18"/>
    </row>
    <row r="34" spans="1:13">
      <c r="A34" s="2" t="s">
        <v>117</v>
      </c>
      <c r="B34" s="17">
        <f t="shared" ref="B34:F34" si="17">B32/B11</f>
        <v>8298048.5084767016</v>
      </c>
      <c r="C34" s="18">
        <f t="shared" si="17"/>
        <v>6818113.7166855112</v>
      </c>
      <c r="D34" s="18">
        <f t="shared" si="17"/>
        <v>11536873.859020922</v>
      </c>
      <c r="E34" s="18">
        <f t="shared" si="17"/>
        <v>16106643.973660655</v>
      </c>
      <c r="F34" s="18">
        <f t="shared" si="17"/>
        <v>5992761.4553396031</v>
      </c>
      <c r="G34" s="18"/>
      <c r="H34" s="17">
        <f t="shared" ref="H34:L34" si="18">H32/H11</f>
        <v>8006010.9396231016</v>
      </c>
      <c r="I34" s="18">
        <f t="shared" si="18"/>
        <v>6780303.3376407418</v>
      </c>
      <c r="J34" s="18">
        <f t="shared" si="18"/>
        <v>10758126.77095704</v>
      </c>
      <c r="K34" s="18">
        <f t="shared" si="18"/>
        <v>14795907.523569023</v>
      </c>
      <c r="L34" s="18">
        <f t="shared" si="18"/>
        <v>6048823.9802275328</v>
      </c>
      <c r="M34" s="18"/>
    </row>
    <row r="35" spans="1:13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>
      <c r="A39" s="2" t="s">
        <v>12</v>
      </c>
      <c r="B39" s="5">
        <f t="shared" ref="B39:F39" si="19">B10/B28*100</f>
        <v>5.2474918036827969</v>
      </c>
      <c r="C39" s="1">
        <f>C10/C28*100</f>
        <v>5.0246155407805917</v>
      </c>
      <c r="D39" s="1">
        <f t="shared" si="19"/>
        <v>1.0607521697203472</v>
      </c>
      <c r="E39" s="1">
        <f t="shared" si="19"/>
        <v>0.58028388231910533</v>
      </c>
      <c r="F39" s="1">
        <f t="shared" si="19"/>
        <v>1.4415437003405223</v>
      </c>
      <c r="G39" s="1"/>
      <c r="H39" s="5">
        <f t="shared" ref="H39" si="20">H10/H28*100</f>
        <v>5.1914117386052707</v>
      </c>
      <c r="I39" s="1">
        <f>I10/I28*100</f>
        <v>4.9721700587051041</v>
      </c>
      <c r="J39" s="1">
        <f t="shared" ref="J39:L39" si="21">J10/J28*100</f>
        <v>1.0379130081713446</v>
      </c>
      <c r="K39" s="1">
        <f t="shared" si="21"/>
        <v>0.57267082846943784</v>
      </c>
      <c r="L39" s="1">
        <f t="shared" si="21"/>
        <v>1.4574347332576616</v>
      </c>
      <c r="M39" s="1"/>
    </row>
    <row r="40" spans="1:13">
      <c r="A40" s="2" t="s">
        <v>13</v>
      </c>
      <c r="B40" s="5">
        <f t="shared" ref="B40:F40" si="22">B11/B28*100</f>
        <v>5.3097345132743365</v>
      </c>
      <c r="C40" s="1">
        <f t="shared" si="22"/>
        <v>5.2369351536990978</v>
      </c>
      <c r="D40" s="1">
        <f t="shared" si="22"/>
        <v>0.90341572349388422</v>
      </c>
      <c r="E40" s="1">
        <f t="shared" si="22"/>
        <v>0.53460555922109998</v>
      </c>
      <c r="F40" s="1">
        <f t="shared" si="22"/>
        <v>1.6458569807037458</v>
      </c>
      <c r="G40" s="1"/>
      <c r="H40" s="5">
        <f t="shared" ref="H40:L40" si="23">H11/H28*100</f>
        <v>5.1310178223679346</v>
      </c>
      <c r="I40" s="1">
        <f t="shared" si="23"/>
        <v>5.0305368048858883</v>
      </c>
      <c r="J40" s="1">
        <f t="shared" si="23"/>
        <v>0.91948772606540463</v>
      </c>
      <c r="K40" s="1">
        <f t="shared" si="23"/>
        <v>0.43648175404760692</v>
      </c>
      <c r="L40" s="1">
        <f t="shared" si="23"/>
        <v>1.7616345062429057</v>
      </c>
      <c r="M40" s="1"/>
    </row>
    <row r="41" spans="1:13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>
      <c r="A43" s="2" t="s">
        <v>15</v>
      </c>
      <c r="B43" s="5">
        <f t="shared" ref="B43:F43" si="24">B11/B10*100</f>
        <v>101.18614210217262</v>
      </c>
      <c r="C43" s="1">
        <f t="shared" si="24"/>
        <v>104.22558922558922</v>
      </c>
      <c r="D43" s="1">
        <f t="shared" si="24"/>
        <v>85.167464114832541</v>
      </c>
      <c r="E43" s="1">
        <f t="shared" si="24"/>
        <v>92.128279883381921</v>
      </c>
      <c r="F43" s="1">
        <f t="shared" si="24"/>
        <v>114.1732283464567</v>
      </c>
      <c r="G43" s="1"/>
      <c r="H43" s="5">
        <f t="shared" ref="H43:L43" si="25">H11/H10*100</f>
        <v>98.836657169990502</v>
      </c>
      <c r="I43" s="1">
        <f t="shared" si="25"/>
        <v>101.17386866281049</v>
      </c>
      <c r="J43" s="1">
        <f t="shared" si="25"/>
        <v>88.590057049714758</v>
      </c>
      <c r="K43" s="1">
        <f t="shared" si="25"/>
        <v>76.218611521418026</v>
      </c>
      <c r="L43" s="1">
        <f t="shared" si="25"/>
        <v>120.87227414330218</v>
      </c>
      <c r="M43" s="1"/>
    </row>
    <row r="44" spans="1:13">
      <c r="A44" s="2" t="s">
        <v>16</v>
      </c>
      <c r="B44" s="5">
        <f>B17/B16*100</f>
        <v>88.19749827816679</v>
      </c>
      <c r="C44" s="5">
        <f>C17/C16*100</f>
        <v>93.510118689542125</v>
      </c>
      <c r="D44" s="5">
        <f t="shared" ref="D44:G44" si="26">D17/D16*100</f>
        <v>68.90585531189322</v>
      </c>
      <c r="E44" s="5">
        <f t="shared" si="26"/>
        <v>108.88893217910467</v>
      </c>
      <c r="F44" s="5">
        <f t="shared" si="26"/>
        <v>105.85069890935191</v>
      </c>
      <c r="G44" s="5">
        <f t="shared" si="26"/>
        <v>53.165770177378015</v>
      </c>
      <c r="H44" s="5">
        <f>H17/H16*100</f>
        <v>79.053038268142615</v>
      </c>
      <c r="I44" s="5">
        <f>I17/I16*100</f>
        <v>85.644527106026473</v>
      </c>
      <c r="J44" s="5">
        <f t="shared" ref="J44:M44" si="27">J17/J16*100</f>
        <v>63.341811742887813</v>
      </c>
      <c r="K44" s="5">
        <f t="shared" si="27"/>
        <v>78.842486551226727</v>
      </c>
      <c r="L44" s="5">
        <f t="shared" si="27"/>
        <v>108.62302153956784</v>
      </c>
      <c r="M44" s="5">
        <f t="shared" si="27"/>
        <v>48.459830498052916</v>
      </c>
    </row>
    <row r="45" spans="1:13">
      <c r="A45" s="2" t="s">
        <v>17</v>
      </c>
      <c r="B45" s="5">
        <f t="shared" ref="B45:F45" si="28">AVERAGE(B43:B44)</f>
        <v>94.691820190169707</v>
      </c>
      <c r="C45" s="1">
        <f t="shared" si="28"/>
        <v>98.867853957565671</v>
      </c>
      <c r="D45" s="1">
        <f t="shared" si="28"/>
        <v>77.03665971336288</v>
      </c>
      <c r="E45" s="1">
        <f t="shared" si="28"/>
        <v>100.50860603124329</v>
      </c>
      <c r="F45" s="1">
        <f t="shared" si="28"/>
        <v>110.01196362790429</v>
      </c>
      <c r="G45" s="1"/>
      <c r="H45" s="5">
        <f t="shared" ref="H45:L45" si="29">AVERAGE(H43:H44)</f>
        <v>88.944847719066559</v>
      </c>
      <c r="I45" s="1">
        <f t="shared" si="29"/>
        <v>93.409197884418489</v>
      </c>
      <c r="J45" s="1">
        <f t="shared" si="29"/>
        <v>75.965934396301293</v>
      </c>
      <c r="K45" s="1">
        <f t="shared" si="29"/>
        <v>77.530549036322384</v>
      </c>
      <c r="L45" s="1">
        <f t="shared" si="29"/>
        <v>114.74764784143501</v>
      </c>
      <c r="M45" s="1"/>
    </row>
    <row r="46" spans="1:13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>
      <c r="A48" s="2" t="s">
        <v>19</v>
      </c>
      <c r="B48" s="5">
        <f t="shared" ref="B48:F48" si="30">B11/B12*100</f>
        <v>81.260020748844667</v>
      </c>
      <c r="C48" s="1">
        <f t="shared" si="30"/>
        <v>84.461118690313768</v>
      </c>
      <c r="D48" s="1">
        <f t="shared" si="30"/>
        <v>70.495049504950487</v>
      </c>
      <c r="E48" s="1">
        <f t="shared" si="30"/>
        <v>64.820512820512818</v>
      </c>
      <c r="F48" s="1">
        <f t="shared" si="30"/>
        <v>92.592592592592595</v>
      </c>
      <c r="G48" s="1"/>
      <c r="H48" s="5">
        <f t="shared" ref="H48:L48" si="31">H11/H12*100</f>
        <v>78.156387871960959</v>
      </c>
      <c r="I48" s="1">
        <f t="shared" si="31"/>
        <v>80.593576365361159</v>
      </c>
      <c r="J48" s="1">
        <f t="shared" si="31"/>
        <v>72.563417890520697</v>
      </c>
      <c r="K48" s="1">
        <f t="shared" si="31"/>
        <v>53.086419753086425</v>
      </c>
      <c r="L48" s="1">
        <f t="shared" si="31"/>
        <v>96.517412935323392</v>
      </c>
      <c r="M48" s="1"/>
    </row>
    <row r="49" spans="1:13">
      <c r="A49" s="2" t="s">
        <v>20</v>
      </c>
      <c r="B49" s="5">
        <f>B17/B18*100</f>
        <v>70.054392998504468</v>
      </c>
      <c r="C49" s="5">
        <f t="shared" ref="C49:G49" si="32">C17/C18*100</f>
        <v>75.305462026379288</v>
      </c>
      <c r="D49" s="5">
        <f t="shared" si="32"/>
        <v>56.640054067655221</v>
      </c>
      <c r="E49" s="5">
        <f t="shared" si="32"/>
        <v>76.027892447076212</v>
      </c>
      <c r="F49" s="5">
        <f t="shared" si="32"/>
        <v>85.440212712333988</v>
      </c>
      <c r="G49" s="5">
        <f t="shared" si="32"/>
        <v>42.229040854735942</v>
      </c>
      <c r="H49" s="5">
        <f>H17/H18*100</f>
        <v>62.553011620144638</v>
      </c>
      <c r="I49" s="5">
        <f t="shared" ref="I49:M49" si="33">I17/I18*100</f>
        <v>68.542657581744422</v>
      </c>
      <c r="J49" s="5">
        <f t="shared" si="33"/>
        <v>52.05096929744991</v>
      </c>
      <c r="K49" s="5">
        <f t="shared" si="33"/>
        <v>55.125217169240329</v>
      </c>
      <c r="L49" s="5">
        <f t="shared" si="33"/>
        <v>87.148916043649663</v>
      </c>
      <c r="M49" s="5">
        <f t="shared" si="33"/>
        <v>38.345247781280058</v>
      </c>
    </row>
    <row r="50" spans="1:13">
      <c r="A50" s="2" t="s">
        <v>21</v>
      </c>
      <c r="B50" s="5">
        <f t="shared" ref="B50:F50" si="34">(B48+B49)/2</f>
        <v>75.657206873674568</v>
      </c>
      <c r="C50" s="1">
        <f t="shared" si="34"/>
        <v>79.883290358346528</v>
      </c>
      <c r="D50" s="1">
        <f t="shared" si="34"/>
        <v>63.567551786302857</v>
      </c>
      <c r="E50" s="1">
        <f t="shared" si="34"/>
        <v>70.424202633794522</v>
      </c>
      <c r="F50" s="1">
        <f t="shared" si="34"/>
        <v>89.016402652463285</v>
      </c>
      <c r="G50" s="1"/>
      <c r="H50" s="5">
        <f t="shared" ref="H50:L50" si="35">(H48+H49)/2</f>
        <v>70.354699746052802</v>
      </c>
      <c r="I50" s="1">
        <f t="shared" si="35"/>
        <v>74.56811697355279</v>
      </c>
      <c r="J50" s="1">
        <f t="shared" si="35"/>
        <v>62.307193593985303</v>
      </c>
      <c r="K50" s="1">
        <f t="shared" si="35"/>
        <v>54.105818461163381</v>
      </c>
      <c r="L50" s="1">
        <f t="shared" si="35"/>
        <v>91.833164489486535</v>
      </c>
      <c r="M50" s="1"/>
    </row>
    <row r="51" spans="1:13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>
      <c r="A53" s="2" t="s">
        <v>22</v>
      </c>
      <c r="B53" s="5">
        <f>B19/B17*100</f>
        <v>96.587904105742197</v>
      </c>
      <c r="C53" s="5"/>
      <c r="D53" s="5"/>
      <c r="E53" s="5"/>
      <c r="F53" s="5"/>
      <c r="G53" s="5"/>
      <c r="H53" s="5">
        <f>H19/H17*100</f>
        <v>96.530165906880654</v>
      </c>
      <c r="I53" s="5"/>
      <c r="J53" s="5"/>
      <c r="K53" s="5"/>
      <c r="L53" s="5"/>
      <c r="M53" s="5"/>
    </row>
    <row r="54" spans="1:13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>
      <c r="A56" s="2" t="s">
        <v>24</v>
      </c>
      <c r="B56" s="11">
        <f>((B11/B9)-1)*100</f>
        <v>5.4331864904552107</v>
      </c>
      <c r="C56" s="7">
        <f t="shared" ref="C56:F56" si="36">((C11/C9)-1)*100</f>
        <v>-2.6878340144608659</v>
      </c>
      <c r="D56" s="7">
        <f t="shared" si="36"/>
        <v>39.0625</v>
      </c>
      <c r="E56" s="7">
        <f t="shared" si="36"/>
        <v>76.536312849162002</v>
      </c>
      <c r="F56" s="7">
        <f t="shared" si="36"/>
        <v>5.9941520467836185</v>
      </c>
      <c r="G56" s="1"/>
      <c r="H56" s="11">
        <f>((H11/H9)-1)*100</f>
        <v>11.533824514400525</v>
      </c>
      <c r="I56" s="7">
        <f t="shared" ref="I56:L56" si="37">((I11/I9)-1)*100</f>
        <v>6.3103324991061749</v>
      </c>
      <c r="J56" s="7">
        <f t="shared" si="37"/>
        <v>36.729559748427661</v>
      </c>
      <c r="K56" s="7">
        <f t="shared" si="37"/>
        <v>21.698113207547177</v>
      </c>
      <c r="L56" s="7">
        <f t="shared" si="37"/>
        <v>19.018404907975462</v>
      </c>
      <c r="M56" s="1"/>
    </row>
    <row r="57" spans="1:13">
      <c r="A57" s="2" t="s">
        <v>25</v>
      </c>
      <c r="B57" s="12">
        <f>((B32/B31)-1)*100</f>
        <v>15.326778544398278</v>
      </c>
      <c r="C57" s="12">
        <f t="shared" ref="C57:F57" si="38">((C32/C31)-1)*100</f>
        <v>0.62823628316635016</v>
      </c>
      <c r="D57" s="12">
        <f t="shared" si="38"/>
        <v>42.458679655697004</v>
      </c>
      <c r="E57" s="12">
        <f t="shared" si="38"/>
        <v>124.72156335212912</v>
      </c>
      <c r="F57" s="12">
        <f t="shared" si="38"/>
        <v>6.5406400994441061</v>
      </c>
      <c r="G57" s="13"/>
      <c r="H57" s="12">
        <f>((H32/H31)-1)*100</f>
        <v>13.24215783671734</v>
      </c>
      <c r="I57" s="12">
        <f t="shared" ref="I57:L57" si="39">((I32/I31)-1)*100</f>
        <v>5.136736244368989</v>
      </c>
      <c r="J57" s="12">
        <f t="shared" si="39"/>
        <v>32.723042047598618</v>
      </c>
      <c r="K57" s="12">
        <f t="shared" si="39"/>
        <v>40.723389242095131</v>
      </c>
      <c r="L57" s="12">
        <f t="shared" si="39"/>
        <v>19.726291756391532</v>
      </c>
      <c r="M57" s="13"/>
    </row>
    <row r="58" spans="1:13">
      <c r="A58" s="2" t="s">
        <v>26</v>
      </c>
      <c r="B58" s="5">
        <f>((B34/B33)-1)*100</f>
        <v>9.3837551375142159</v>
      </c>
      <c r="C58" s="1">
        <f t="shared" ref="C58:F58" si="40">((C34/C33)-1)*100</f>
        <v>3.4076626124219578</v>
      </c>
      <c r="D58" s="1">
        <f t="shared" si="40"/>
        <v>2.4421966063439049</v>
      </c>
      <c r="E58" s="1">
        <f t="shared" si="40"/>
        <v>27.294809620351622</v>
      </c>
      <c r="F58" s="1">
        <f t="shared" si="40"/>
        <v>0.5155832110617542</v>
      </c>
      <c r="G58" s="1"/>
      <c r="H58" s="5">
        <f>((H34/H33)-1)*100</f>
        <v>1.5316728622501774</v>
      </c>
      <c r="I58" s="1">
        <f t="shared" ref="I58:L58" si="41">((I34/I33)-1)*100</f>
        <v>-1.1039343280645597</v>
      </c>
      <c r="J58" s="1">
        <f t="shared" si="41"/>
        <v>-2.9302498363929175</v>
      </c>
      <c r="K58" s="1">
        <f t="shared" si="41"/>
        <v>15.633172555520014</v>
      </c>
      <c r="L58" s="1">
        <f t="shared" si="41"/>
        <v>0.59477090872070981</v>
      </c>
      <c r="M58" s="1"/>
    </row>
    <row r="59" spans="1:13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>
      <c r="A61" s="2" t="s">
        <v>28</v>
      </c>
      <c r="B61" s="5">
        <f t="shared" ref="B61:F62" si="42">B16/B10</f>
        <v>9424882.2996346392</v>
      </c>
      <c r="C61" s="1">
        <f t="shared" si="42"/>
        <v>7523417.8952230588</v>
      </c>
      <c r="D61" s="1">
        <f t="shared" si="42"/>
        <v>14116951.644801117</v>
      </c>
      <c r="E61" s="1">
        <f t="shared" si="42"/>
        <v>13491165.72776369</v>
      </c>
      <c r="F61" s="1">
        <f t="shared" si="42"/>
        <v>6399303.9235929279</v>
      </c>
      <c r="G61" s="1"/>
      <c r="H61" s="5">
        <f t="shared" ref="H61:L61" si="43">H16/H10</f>
        <v>9909479.7886980753</v>
      </c>
      <c r="I61" s="1">
        <f t="shared" si="43"/>
        <v>7929632.4836024167</v>
      </c>
      <c r="J61" s="1">
        <f t="shared" si="43"/>
        <v>14895886.42606546</v>
      </c>
      <c r="K61" s="1">
        <f t="shared" si="43"/>
        <v>14160465.266958341</v>
      </c>
      <c r="L61" s="1">
        <f t="shared" si="43"/>
        <v>6663631.2359912638</v>
      </c>
      <c r="M61" s="1"/>
    </row>
    <row r="62" spans="1:13">
      <c r="A62" s="2" t="s">
        <v>29</v>
      </c>
      <c r="B62" s="5">
        <f t="shared" si="42"/>
        <v>8215068.0233919341</v>
      </c>
      <c r="C62" s="5">
        <f t="shared" si="42"/>
        <v>6749932.5795186562</v>
      </c>
      <c r="D62" s="5">
        <f t="shared" si="42"/>
        <v>11421505.120430712</v>
      </c>
      <c r="E62" s="5">
        <f t="shared" si="42"/>
        <v>15945577.533924049</v>
      </c>
      <c r="F62" s="5">
        <f t="shared" si="42"/>
        <v>5932833.8407862065</v>
      </c>
      <c r="G62" s="1"/>
      <c r="H62" s="5">
        <f t="shared" ref="H62:L62" si="44">H17/H11</f>
        <v>7925950.8302268693</v>
      </c>
      <c r="I62" s="5">
        <f t="shared" si="44"/>
        <v>6712500.304264335</v>
      </c>
      <c r="J62" s="5">
        <f t="shared" si="44"/>
        <v>10650545.50324747</v>
      </c>
      <c r="K62" s="5">
        <f t="shared" si="44"/>
        <v>14647948.448333334</v>
      </c>
      <c r="L62" s="5">
        <f t="shared" si="44"/>
        <v>5988335.740425257</v>
      </c>
      <c r="M62" s="1"/>
    </row>
    <row r="63" spans="1:13">
      <c r="A63" s="2" t="s">
        <v>30</v>
      </c>
      <c r="B63" s="5">
        <f>(B62/B61)*B45</f>
        <v>82.536812597776162</v>
      </c>
      <c r="C63" s="5">
        <f t="shared" ref="C63:L63" si="45">(C62/C61)*C45</f>
        <v>88.703214122798499</v>
      </c>
      <c r="D63" s="5">
        <f t="shared" si="45"/>
        <v>62.327521232325388</v>
      </c>
      <c r="E63" s="5">
        <f t="shared" si="45"/>
        <v>118.79386871659726</v>
      </c>
      <c r="F63" s="5">
        <f t="shared" si="45"/>
        <v>101.99276491567528</v>
      </c>
      <c r="G63" s="5"/>
      <c r="H63" s="5">
        <f t="shared" si="45"/>
        <v>71.141220796208771</v>
      </c>
      <c r="I63" s="5">
        <f t="shared" si="45"/>
        <v>79.071668266698481</v>
      </c>
      <c r="J63" s="5">
        <f t="shared" si="45"/>
        <v>54.315575310023746</v>
      </c>
      <c r="K63" s="5">
        <f t="shared" si="45"/>
        <v>80.199588364159013</v>
      </c>
      <c r="L63" s="5">
        <f t="shared" si="45"/>
        <v>103.1190677219968</v>
      </c>
      <c r="M63" s="1"/>
    </row>
    <row r="64" spans="1:13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>
      <c r="A66" s="2" t="s">
        <v>32</v>
      </c>
      <c r="B66" s="14">
        <f>(B23/C22)*100</f>
        <v>43.993689582153181</v>
      </c>
      <c r="C66" s="1"/>
      <c r="D66" s="1"/>
      <c r="E66" s="1"/>
      <c r="F66" s="1"/>
      <c r="G66" s="1"/>
      <c r="H66" s="14">
        <f>(H23/C22)*100</f>
        <v>43.993689582153181</v>
      </c>
      <c r="I66" s="1"/>
      <c r="J66" s="1"/>
      <c r="K66" s="1"/>
      <c r="L66" s="1"/>
      <c r="M66" s="1"/>
    </row>
    <row r="67" spans="1:13">
      <c r="A67" s="2" t="s">
        <v>33</v>
      </c>
      <c r="B67" s="14">
        <f t="shared" ref="B67" si="46">(B17/B23)*100</f>
        <v>98.264654051729934</v>
      </c>
      <c r="C67" s="1"/>
      <c r="D67" s="1"/>
      <c r="E67" s="1"/>
      <c r="F67" s="1"/>
      <c r="G67" s="1"/>
      <c r="H67" s="14">
        <f t="shared" ref="H67" si="47">(H17/H23)*100</f>
        <v>91.615352239127716</v>
      </c>
      <c r="I67" s="1"/>
      <c r="J67" s="1"/>
      <c r="K67" s="1"/>
      <c r="L67" s="1"/>
      <c r="M67" s="1"/>
    </row>
    <row r="68" spans="1:13" ht="15.75" thickBot="1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/>
    <row r="70" spans="1:13">
      <c r="A70" s="10" t="s">
        <v>40</v>
      </c>
    </row>
    <row r="71" spans="1:13">
      <c r="A71" s="10" t="s">
        <v>83</v>
      </c>
    </row>
    <row r="72" spans="1:13">
      <c r="A72" s="10" t="s">
        <v>84</v>
      </c>
    </row>
    <row r="73" spans="1:13">
      <c r="A73" s="10"/>
    </row>
    <row r="76" spans="1:13">
      <c r="A76" s="8" t="s">
        <v>35</v>
      </c>
    </row>
    <row r="77" spans="1:13">
      <c r="A77" s="8" t="s">
        <v>36</v>
      </c>
    </row>
    <row r="78" spans="1:13">
      <c r="A78" s="8" t="s">
        <v>37</v>
      </c>
    </row>
    <row r="79" spans="1:13">
      <c r="A79" s="8" t="s">
        <v>38</v>
      </c>
    </row>
    <row r="80" spans="1:13">
      <c r="A80" s="8" t="s">
        <v>39</v>
      </c>
    </row>
    <row r="81" spans="1:1">
      <c r="A81" s="31"/>
    </row>
    <row r="83" spans="1:1">
      <c r="A83" s="33" t="s">
        <v>126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M83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63" sqref="F63"/>
    </sheetView>
  </sheetViews>
  <sheetFormatPr baseColWidth="10" defaultColWidth="11.42578125" defaultRowHeight="1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>
      <c r="A2" s="39" t="s">
        <v>128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4" spans="1:13">
      <c r="A4" s="36"/>
      <c r="B4" s="25" t="s">
        <v>43</v>
      </c>
      <c r="C4" s="38" t="s">
        <v>45</v>
      </c>
      <c r="D4" s="38"/>
      <c r="E4" s="38"/>
      <c r="F4" s="38"/>
      <c r="G4" s="34" t="s">
        <v>3</v>
      </c>
      <c r="H4" s="25" t="s">
        <v>43</v>
      </c>
      <c r="I4" s="38" t="s">
        <v>47</v>
      </c>
      <c r="J4" s="38"/>
      <c r="K4" s="38"/>
      <c r="L4" s="38"/>
      <c r="M4" s="34" t="s">
        <v>3</v>
      </c>
    </row>
    <row r="5" spans="1:13" ht="15.75" thickBot="1">
      <c r="A5" s="37"/>
      <c r="B5" s="26" t="s">
        <v>46</v>
      </c>
      <c r="C5" s="9" t="s">
        <v>0</v>
      </c>
      <c r="D5" s="9" t="s">
        <v>1</v>
      </c>
      <c r="E5" s="9" t="s">
        <v>2</v>
      </c>
      <c r="F5" s="9" t="s">
        <v>44</v>
      </c>
      <c r="G5" s="35"/>
      <c r="H5" s="26" t="s">
        <v>48</v>
      </c>
      <c r="I5" s="9" t="s">
        <v>0</v>
      </c>
      <c r="J5" s="9" t="s">
        <v>1</v>
      </c>
      <c r="K5" s="9" t="s">
        <v>2</v>
      </c>
      <c r="L5" s="9" t="s">
        <v>44</v>
      </c>
      <c r="M5" s="35"/>
    </row>
    <row r="6" spans="1:13" ht="15.75" thickTop="1">
      <c r="A6" s="4" t="s">
        <v>4</v>
      </c>
      <c r="B6" s="10"/>
      <c r="H6" s="10"/>
    </row>
    <row r="7" spans="1:13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>
      <c r="A9" s="3" t="s">
        <v>71</v>
      </c>
      <c r="B9" s="17">
        <f>SUM(C9:F9)</f>
        <v>10517</v>
      </c>
      <c r="C9" s="18">
        <f>+'I Trimestre'!C9+'II Trimestre'!C9+'III Trimestre'!C9+'IV Trimestre'!C9</f>
        <v>8066</v>
      </c>
      <c r="D9" s="18">
        <f>+'I Trimestre'!D9+'II Trimestre'!D9+'III Trimestre'!D9+'IV Trimestre'!D9</f>
        <v>1079</v>
      </c>
      <c r="E9" s="18">
        <f>+'I Trimestre'!E9+'II Trimestre'!E9+'III Trimestre'!E9+'IV Trimestre'!E9</f>
        <v>443</v>
      </c>
      <c r="F9" s="18">
        <f>+'I Trimestre'!F9+'II Trimestre'!F9+'III Trimestre'!F9+'IV Trimestre'!F9</f>
        <v>929</v>
      </c>
      <c r="G9" s="18"/>
      <c r="H9" s="17">
        <f>SUM(I9:L9)</f>
        <v>10776</v>
      </c>
      <c r="I9" s="18">
        <f>+'I Trimestre'!I9+'II Trimestre'!I9+'III Trimestre'!I9+'IV Trimestre'!I9</f>
        <v>7827</v>
      </c>
      <c r="J9" s="18">
        <f>+'I Trimestre'!J9+'II Trimestre'!J9+'III Trimestre'!J9+'IV Trimestre'!J9</f>
        <v>1270</v>
      </c>
      <c r="K9" s="18">
        <f>+'I Trimestre'!K9+'II Trimestre'!K9+'III Trimestre'!K9+'IV Trimestre'!K9</f>
        <v>728</v>
      </c>
      <c r="L9" s="18">
        <f>+'I Trimestre'!L9+'II Trimestre'!L9+'III Trimestre'!L9+'IV Trimestre'!L9</f>
        <v>951</v>
      </c>
      <c r="M9" s="18"/>
    </row>
    <row r="10" spans="1:13">
      <c r="A10" s="3" t="s">
        <v>118</v>
      </c>
      <c r="B10" s="17">
        <f t="shared" ref="B10" si="0">SUM(C10:F10)</f>
        <v>10603</v>
      </c>
      <c r="C10" s="18">
        <f>+'I Trimestre'!C10+'II Trimestre'!C10+'III Trimestre'!C10+'IV Trimestre'!C10</f>
        <v>7330</v>
      </c>
      <c r="D10" s="18">
        <f>+'I Trimestre'!D10+'II Trimestre'!D10+'III Trimestre'!D10+'IV Trimestre'!D10</f>
        <v>1515</v>
      </c>
      <c r="E10" s="18">
        <f>+'I Trimestre'!E10+'II Trimestre'!E10+'III Trimestre'!E10+'IV Trimestre'!E10</f>
        <v>975</v>
      </c>
      <c r="F10" s="18">
        <f>+'I Trimestre'!F10+'II Trimestre'!F10+'III Trimestre'!F10+'IV Trimestre'!F10</f>
        <v>783</v>
      </c>
      <c r="G10" s="18"/>
      <c r="H10" s="17">
        <f t="shared" ref="H10" si="1">SUM(I10:L10)</f>
        <v>10653</v>
      </c>
      <c r="I10" s="18">
        <f>+'I Trimestre'!I10+'II Trimestre'!I10+'III Trimestre'!I10+'IV Trimestre'!I10</f>
        <v>7379</v>
      </c>
      <c r="J10" s="18">
        <f>+'I Trimestre'!J10+'II Trimestre'!J10+'III Trimestre'!J10+'IV Trimestre'!J10</f>
        <v>1498</v>
      </c>
      <c r="K10" s="18">
        <f>+'I Trimestre'!K10+'II Trimestre'!K10+'III Trimestre'!K10+'IV Trimestre'!K10</f>
        <v>972</v>
      </c>
      <c r="L10" s="18">
        <f>+'I Trimestre'!L10+'II Trimestre'!L10+'III Trimestre'!L10+'IV Trimestre'!L10</f>
        <v>804</v>
      </c>
      <c r="M10" s="18"/>
    </row>
    <row r="11" spans="1:13">
      <c r="A11" s="3" t="s">
        <v>119</v>
      </c>
      <c r="B11" s="17">
        <f>SUM(C11:F11)</f>
        <v>10896</v>
      </c>
      <c r="C11" s="18">
        <f>+'I Trimestre'!C11+'II Trimestre'!C11+'III Trimestre'!C11+'IV Trimestre'!C11</f>
        <v>7809</v>
      </c>
      <c r="D11" s="18">
        <f>+'I Trimestre'!D11+'II Trimestre'!D11+'III Trimestre'!D11+'IV Trimestre'!D11</f>
        <v>1364</v>
      </c>
      <c r="E11" s="18">
        <f>+'I Trimestre'!E11+'II Trimestre'!E11+'III Trimestre'!E11+'IV Trimestre'!E11</f>
        <v>731</v>
      </c>
      <c r="F11" s="18">
        <f>+'I Trimestre'!F11+'II Trimestre'!F11+'III Trimestre'!F11+'IV Trimestre'!F11</f>
        <v>992</v>
      </c>
      <c r="G11" s="18"/>
      <c r="H11" s="17">
        <f>SUM(I11:L11)</f>
        <v>11649</v>
      </c>
      <c r="I11" s="18">
        <f>+'I Trimestre'!I11+'II Trimestre'!I11+'III Trimestre'!I11+'IV Trimestre'!I11</f>
        <v>8292</v>
      </c>
      <c r="J11" s="18">
        <f>+'I Trimestre'!J11+'II Trimestre'!J11+'III Trimestre'!J11+'IV Trimestre'!J11</f>
        <v>1701</v>
      </c>
      <c r="K11" s="18">
        <f>+'I Trimestre'!K11+'II Trimestre'!K11+'III Trimestre'!K11+'IV Trimestre'!K11</f>
        <v>621</v>
      </c>
      <c r="L11" s="18">
        <f>+'I Trimestre'!L11+'II Trimestre'!L11+'III Trimestre'!L11+'IV Trimestre'!L11</f>
        <v>1035</v>
      </c>
      <c r="M11" s="18"/>
    </row>
    <row r="12" spans="1:13">
      <c r="A12" s="3" t="s">
        <v>78</v>
      </c>
      <c r="B12" s="17">
        <f>SUM(C12:F12)</f>
        <v>10603</v>
      </c>
      <c r="C12" s="18">
        <f>+'IV Trimestre'!C12</f>
        <v>7330</v>
      </c>
      <c r="D12" s="18">
        <f>+'IV Trimestre'!D12</f>
        <v>1515</v>
      </c>
      <c r="E12" s="18">
        <f>+'IV Trimestre'!E12</f>
        <v>975</v>
      </c>
      <c r="F12" s="18">
        <f>+'IV Trimestre'!F12</f>
        <v>783</v>
      </c>
      <c r="G12" s="18"/>
      <c r="H12" s="17">
        <f>SUM(I12:L12)</f>
        <v>10653</v>
      </c>
      <c r="I12" s="18">
        <f>+'IV Trimestre'!I12</f>
        <v>7379</v>
      </c>
      <c r="J12" s="18">
        <f>+'IV Trimestre'!J12</f>
        <v>1498</v>
      </c>
      <c r="K12" s="18">
        <f>+'IV Trimestre'!K12</f>
        <v>972</v>
      </c>
      <c r="L12" s="18">
        <f>+'IV Trimestre'!L12</f>
        <v>804</v>
      </c>
      <c r="M12" s="18"/>
    </row>
    <row r="13" spans="1:13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>
      <c r="A15" s="3" t="s">
        <v>71</v>
      </c>
      <c r="B15" s="18">
        <f>SUM(C15:G15)</f>
        <v>79706675007.899567</v>
      </c>
      <c r="C15" s="18">
        <f>+'I Trimestre'!C15+'II Trimestre'!C15+'III Trimestre'!C15+'IV Trimestre'!C15</f>
        <v>52959350722.729996</v>
      </c>
      <c r="D15" s="18">
        <f>+'I Trimestre'!D15+'II Trimestre'!D15+'III Trimestre'!D15+'IV Trimestre'!D15</f>
        <v>12062811797.93</v>
      </c>
      <c r="E15" s="18">
        <f>+'I Trimestre'!E15+'II Trimestre'!E15+'III Trimestre'!E15+'IV Trimestre'!E15</f>
        <v>5446310141.3000002</v>
      </c>
      <c r="F15" s="18">
        <f>+'I Trimestre'!F15+'II Trimestre'!F15+'III Trimestre'!F15+'IV Trimestre'!F15</f>
        <v>5477187000</v>
      </c>
      <c r="G15" s="18">
        <f>+'I Trimestre'!G15+'II Trimestre'!G15+'III Trimestre'!G15+'IV Trimestre'!G15</f>
        <v>3761015345.939569</v>
      </c>
      <c r="H15" s="18">
        <f>SUM(I15:M15)</f>
        <v>87563868993.449432</v>
      </c>
      <c r="I15" s="18">
        <f>+'I Trimestre'!I15+'II Trimestre'!I15+'III Trimestre'!I15+'IV Trimestre'!I15</f>
        <v>52623443936.860001</v>
      </c>
      <c r="J15" s="18">
        <f>+'I Trimestre'!J15+'II Trimestre'!J15+'III Trimestre'!J15+'IV Trimestre'!J15</f>
        <v>15175846833.799999</v>
      </c>
      <c r="K15" s="18">
        <f>+'I Trimestre'!K15+'II Trimestre'!K15+'III Trimestre'!K15+'IV Trimestre'!K15</f>
        <v>10224243608.82</v>
      </c>
      <c r="L15" s="18">
        <f>+'I Trimestre'!L15+'II Trimestre'!L15+'III Trimestre'!L15+'IV Trimestre'!L15</f>
        <v>5626338000</v>
      </c>
      <c r="M15" s="18">
        <f>+'I Trimestre'!M15+'II Trimestre'!M15+'III Trimestre'!M15+'IV Trimestre'!M15</f>
        <v>3913996613.9694252</v>
      </c>
    </row>
    <row r="16" spans="1:13">
      <c r="A16" s="3" t="s">
        <v>118</v>
      </c>
      <c r="B16" s="18">
        <f>SUM(C16:G16)</f>
        <v>101037241292.00002</v>
      </c>
      <c r="C16" s="18">
        <f>+'I Trimestre'!C16+'II Trimestre'!C16+'III Trimestre'!C16+'IV Trimestre'!C16</f>
        <v>55492432388.45211</v>
      </c>
      <c r="D16" s="18">
        <f>+'I Trimestre'!D16+'II Trimestre'!D16+'III Trimestre'!D16+'IV Trimestre'!D16</f>
        <v>21536292062.944672</v>
      </c>
      <c r="E16" s="18">
        <f>+'I Trimestre'!E16+'II Trimestre'!E16+'III Trimestre'!E16+'IV Trimestre'!E16</f>
        <v>13255141865.802898</v>
      </c>
      <c r="F16" s="18">
        <f>+'I Trimestre'!F16+'II Trimestre'!F16+'III Trimestre'!F16+'IV Trimestre'!F16</f>
        <v>5034285845.0644655</v>
      </c>
      <c r="G16" s="18">
        <f>+'I Trimestre'!G16+'II Trimestre'!G16+'III Trimestre'!G16+'IV Trimestre'!G16</f>
        <v>5719089129.7358494</v>
      </c>
      <c r="H16" s="18">
        <f>SUM(I16:M16)</f>
        <v>105496865623.67999</v>
      </c>
      <c r="I16" s="18">
        <f>+'I Trimestre'!I16+'II Trimestre'!I16+'III Trimestre'!I16+'IV Trimestre'!I16</f>
        <v>58239993484.133667</v>
      </c>
      <c r="J16" s="18">
        <f>+'I Trimestre'!J16+'II Trimestre'!J16+'III Trimestre'!J16+'IV Trimestre'!J16</f>
        <v>22241935391.964325</v>
      </c>
      <c r="K16" s="18">
        <f>+'I Trimestre'!K16+'II Trimestre'!K16+'III Trimestre'!K16+'IV Trimestre'!K16</f>
        <v>13711222898.469645</v>
      </c>
      <c r="L16" s="18">
        <f>+'I Trimestre'!L16+'II Trimestre'!L16+'III Trimestre'!L16+'IV Trimestre'!L16</f>
        <v>5332193153.4323578</v>
      </c>
      <c r="M16" s="18">
        <f>+'I Trimestre'!M16+'II Trimestre'!M16+'III Trimestre'!M16+'IV Trimestre'!M16</f>
        <v>5971520695.6799994</v>
      </c>
    </row>
    <row r="17" spans="1:13">
      <c r="A17" s="3" t="s">
        <v>119</v>
      </c>
      <c r="B17" s="18">
        <f>SUM(C17:G17)</f>
        <v>89078999353.497589</v>
      </c>
      <c r="C17" s="18">
        <f>+'I Trimestre'!C17+'II Trimestre'!C17+'III Trimestre'!C17+'IV Trimestre'!C17</f>
        <v>52799850480.800003</v>
      </c>
      <c r="D17" s="18">
        <f>+'I Trimestre'!D17+'II Trimestre'!D17+'III Trimestre'!D17+'IV Trimestre'!D17</f>
        <v>15289761855.050001</v>
      </c>
      <c r="E17" s="18">
        <f>+'I Trimestre'!E17+'II Trimestre'!E17+'III Trimestre'!E17+'IV Trimestre'!E17</f>
        <v>11439577669.329998</v>
      </c>
      <c r="F17" s="18">
        <f>+'I Trimestre'!F17+'II Trimestre'!F17+'III Trimestre'!F17+'IV Trimestre'!F17</f>
        <v>5904060534.5699997</v>
      </c>
      <c r="G17" s="18">
        <f>+'I Trimestre'!G17+'II Trimestre'!G17+'III Trimestre'!G17+'IV Trimestre'!G17</f>
        <v>3645748813.7475963</v>
      </c>
      <c r="H17" s="18">
        <f>SUM(I17:M17)</f>
        <v>95527609513.309906</v>
      </c>
      <c r="I17" s="18">
        <f>+'I Trimestre'!I17+'II Trimestre'!I17+'III Trimestre'!I17+'IV Trimestre'!I17</f>
        <v>56274806702.330002</v>
      </c>
      <c r="J17" s="18">
        <f>+'I Trimestre'!J17+'II Trimestre'!J17+'III Trimestre'!J17+'IV Trimestre'!J17</f>
        <v>20315111702.079998</v>
      </c>
      <c r="K17" s="18">
        <f>+'I Trimestre'!K17+'II Trimestre'!K17+'III Trimestre'!K17+'IV Trimestre'!K17</f>
        <v>8680903197.6700001</v>
      </c>
      <c r="L17" s="18">
        <f>+'I Trimestre'!L17+'II Trimestre'!L17+'III Trimestre'!L17+'IV Trimestre'!L17</f>
        <v>6195469649.0100002</v>
      </c>
      <c r="M17" s="18">
        <f>+'I Trimestre'!M17+'II Trimestre'!M17+'III Trimestre'!M17+'IV Trimestre'!M17</f>
        <v>4061318262.2199116</v>
      </c>
    </row>
    <row r="18" spans="1:13">
      <c r="A18" s="3" t="s">
        <v>78</v>
      </c>
      <c r="B18" s="18">
        <f t="shared" ref="B18" si="2">SUM(C18:G18)</f>
        <v>101037241292</v>
      </c>
      <c r="C18" s="18">
        <f>+'IV Trimestre'!C18</f>
        <v>55492432388.45211</v>
      </c>
      <c r="D18" s="18">
        <f>+'IV Trimestre'!D18</f>
        <v>21536292062.944668</v>
      </c>
      <c r="E18" s="18">
        <f>+'IV Trimestre'!E18</f>
        <v>13255141865.802898</v>
      </c>
      <c r="F18" s="18">
        <f>+'IV Trimestre'!F18</f>
        <v>5034285845.0644655</v>
      </c>
      <c r="G18" s="18">
        <f>+'IV Trimestre'!G18</f>
        <v>5719089129.7358484</v>
      </c>
      <c r="H18" s="18">
        <f t="shared" ref="H18" si="3">SUM(I18:M18)</f>
        <v>105496865623.67999</v>
      </c>
      <c r="I18" s="18">
        <f>+'IV Trimestre'!I18</f>
        <v>58239993484.133667</v>
      </c>
      <c r="J18" s="18">
        <f>+'IV Trimestre'!J18</f>
        <v>22241935391.964329</v>
      </c>
      <c r="K18" s="18">
        <f>+'IV Trimestre'!K18</f>
        <v>13711222898.469645</v>
      </c>
      <c r="L18" s="18">
        <f>+'IV Trimestre'!L18</f>
        <v>5332193153.4323568</v>
      </c>
      <c r="M18" s="18">
        <f>+'IV Trimestre'!M18</f>
        <v>5971520695.6799994</v>
      </c>
    </row>
    <row r="19" spans="1:13">
      <c r="A19" s="3" t="s">
        <v>120</v>
      </c>
      <c r="B19" s="18">
        <f>SUM(C19:F19)</f>
        <v>85433250539.75</v>
      </c>
      <c r="C19" s="18">
        <f>+C17</f>
        <v>52799850480.800003</v>
      </c>
      <c r="D19" s="18">
        <f t="shared" ref="D19:F19" si="4">+D17</f>
        <v>15289761855.050001</v>
      </c>
      <c r="E19" s="18">
        <f t="shared" si="4"/>
        <v>11439577669.329998</v>
      </c>
      <c r="F19" s="18">
        <f t="shared" si="4"/>
        <v>5904060534.5699997</v>
      </c>
      <c r="G19" s="18"/>
      <c r="H19" s="18">
        <f>SUM(I19:L19)</f>
        <v>91466291251.089996</v>
      </c>
      <c r="I19" s="18">
        <f>+I17</f>
        <v>56274806702.330002</v>
      </c>
      <c r="J19" s="18">
        <f t="shared" ref="J19:L19" si="5">+J17</f>
        <v>20315111702.079998</v>
      </c>
      <c r="K19" s="18">
        <f t="shared" si="5"/>
        <v>8680903197.6700001</v>
      </c>
      <c r="L19" s="18">
        <f t="shared" si="5"/>
        <v>6195469649.0100002</v>
      </c>
      <c r="M19" s="18"/>
    </row>
    <row r="20" spans="1:13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>
      <c r="A22" s="3" t="s">
        <v>118</v>
      </c>
      <c r="B22" s="18">
        <f t="shared" ref="B22" si="6">B16</f>
        <v>101037241292.00002</v>
      </c>
      <c r="C22" s="18"/>
      <c r="D22" s="18"/>
      <c r="E22" s="18"/>
      <c r="F22" s="17"/>
      <c r="G22" s="17"/>
      <c r="H22" s="18">
        <f t="shared" ref="H22" si="7">H16</f>
        <v>105496865623.67999</v>
      </c>
      <c r="I22" s="18"/>
      <c r="J22" s="18"/>
      <c r="K22" s="18"/>
      <c r="L22" s="17"/>
      <c r="M22" s="17"/>
    </row>
    <row r="23" spans="1:13">
      <c r="A23" s="3" t="s">
        <v>119</v>
      </c>
      <c r="B23" s="18">
        <f>'I Trimestre'!B23+'II Trimestre'!B23+'III Trimestre'!B23+'IV Trimestre'!B23</f>
        <v>104575296838.66</v>
      </c>
      <c r="C23" s="18"/>
      <c r="D23" s="18"/>
      <c r="E23" s="18"/>
      <c r="F23" s="17"/>
      <c r="G23" s="17"/>
      <c r="H23" s="18">
        <f>'I Trimestre'!H23+'II Trimestre'!H23+'III Trimestre'!H23+'IV Trimestre'!H23</f>
        <v>104575296838.66</v>
      </c>
      <c r="I23" s="18"/>
      <c r="J23" s="18"/>
      <c r="K23" s="18"/>
      <c r="L23" s="17"/>
      <c r="M23" s="17"/>
    </row>
    <row r="24" spans="1:13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>
      <c r="A26" s="3" t="s">
        <v>72</v>
      </c>
      <c r="B26" s="22">
        <v>0.99</v>
      </c>
      <c r="C26" s="22">
        <v>0.99</v>
      </c>
      <c r="D26" s="22">
        <v>0.99</v>
      </c>
      <c r="E26" s="22">
        <v>0.99</v>
      </c>
      <c r="F26" s="22">
        <v>0.99</v>
      </c>
      <c r="G26" s="22">
        <v>0.99</v>
      </c>
      <c r="H26" s="22">
        <v>0.99</v>
      </c>
      <c r="I26" s="22">
        <v>0.99</v>
      </c>
      <c r="J26" s="22">
        <v>0.99</v>
      </c>
      <c r="K26" s="22">
        <v>0.99</v>
      </c>
      <c r="L26" s="22">
        <v>0.99</v>
      </c>
      <c r="M26" s="22">
        <v>0.99</v>
      </c>
    </row>
    <row r="27" spans="1:13">
      <c r="A27" s="3" t="s">
        <v>121</v>
      </c>
      <c r="B27" s="22">
        <v>0.99</v>
      </c>
      <c r="C27" s="22">
        <v>0.99</v>
      </c>
      <c r="D27" s="22">
        <v>0.99</v>
      </c>
      <c r="E27" s="22">
        <v>0.99</v>
      </c>
      <c r="F27" s="22">
        <v>0.99</v>
      </c>
      <c r="G27" s="22">
        <v>0.99</v>
      </c>
      <c r="H27" s="22">
        <v>0.99</v>
      </c>
      <c r="I27" s="22">
        <v>0.99</v>
      </c>
      <c r="J27" s="22">
        <v>0.99</v>
      </c>
      <c r="K27" s="22">
        <v>0.99</v>
      </c>
      <c r="L27" s="22">
        <v>0.99</v>
      </c>
      <c r="M27" s="22">
        <v>0.99</v>
      </c>
    </row>
    <row r="28" spans="1:13">
      <c r="A28" s="3" t="s">
        <v>8</v>
      </c>
      <c r="B28" s="19">
        <f>+C28+F28</f>
        <v>162268</v>
      </c>
      <c r="C28" s="20">
        <v>118218</v>
      </c>
      <c r="D28" s="20">
        <v>118218</v>
      </c>
      <c r="E28" s="20">
        <v>118218</v>
      </c>
      <c r="F28" s="20">
        <v>44050</v>
      </c>
      <c r="G28" s="18"/>
      <c r="H28" s="19">
        <f>+I28+L28</f>
        <v>162268</v>
      </c>
      <c r="I28" s="20">
        <v>118218</v>
      </c>
      <c r="J28" s="20">
        <v>118218</v>
      </c>
      <c r="K28" s="20">
        <v>118218</v>
      </c>
      <c r="L28" s="20">
        <v>44050</v>
      </c>
      <c r="M28" s="18"/>
    </row>
    <row r="29" spans="1:13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>
      <c r="A31" s="2" t="s">
        <v>73</v>
      </c>
      <c r="B31" s="17">
        <f t="shared" ref="B31:F31" si="8">B15/B26</f>
        <v>80511792937.272293</v>
      </c>
      <c r="C31" s="18">
        <f t="shared" si="8"/>
        <v>53494293659.323227</v>
      </c>
      <c r="D31" s="18">
        <f t="shared" si="8"/>
        <v>12184658381.747475</v>
      </c>
      <c r="E31" s="18">
        <f t="shared" si="8"/>
        <v>5501323375.0505056</v>
      </c>
      <c r="F31" s="18">
        <f t="shared" si="8"/>
        <v>5532512121.212121</v>
      </c>
      <c r="G31" s="18">
        <f t="shared" ref="G31:L31" si="9">G15/G26</f>
        <v>3799005399.9389586</v>
      </c>
      <c r="H31" s="17">
        <f t="shared" si="9"/>
        <v>88448352518.635788</v>
      </c>
      <c r="I31" s="18">
        <f t="shared" si="9"/>
        <v>53154993875.616165</v>
      </c>
      <c r="J31" s="18">
        <f t="shared" si="9"/>
        <v>15329138215.959595</v>
      </c>
      <c r="K31" s="18">
        <f t="shared" si="9"/>
        <v>10327518796.787878</v>
      </c>
      <c r="L31" s="18">
        <f t="shared" si="9"/>
        <v>5683169696.969697</v>
      </c>
      <c r="M31" s="18">
        <f t="shared" ref="M31" si="10">M15/M26</f>
        <v>3953531933.3024497</v>
      </c>
    </row>
    <row r="32" spans="1:13">
      <c r="A32" s="2" t="s">
        <v>122</v>
      </c>
      <c r="B32" s="17">
        <f t="shared" ref="B32" si="11">B17/B27</f>
        <v>89978787225.755142</v>
      </c>
      <c r="C32" s="18">
        <f>C17/C27</f>
        <v>53333182303.838387</v>
      </c>
      <c r="D32" s="18">
        <f t="shared" ref="D32:F32" si="12">D17/D27</f>
        <v>15444203893.989901</v>
      </c>
      <c r="E32" s="18">
        <f t="shared" si="12"/>
        <v>11555128958.919189</v>
      </c>
      <c r="F32" s="18">
        <f t="shared" si="12"/>
        <v>5963697509.666666</v>
      </c>
      <c r="G32" s="18">
        <f t="shared" ref="G32:H32" si="13">G17/G27</f>
        <v>3682574559.3410063</v>
      </c>
      <c r="H32" s="17">
        <f t="shared" si="13"/>
        <v>96492534861.929199</v>
      </c>
      <c r="I32" s="18">
        <f>I17/I27</f>
        <v>56843239093.262627</v>
      </c>
      <c r="J32" s="18">
        <f t="shared" ref="J32:M32" si="14">J17/J27</f>
        <v>20520314850.585857</v>
      </c>
      <c r="K32" s="18">
        <f t="shared" si="14"/>
        <v>8768589088.5555553</v>
      </c>
      <c r="L32" s="18">
        <f t="shared" si="14"/>
        <v>6258050150.515152</v>
      </c>
      <c r="M32" s="18">
        <f t="shared" si="14"/>
        <v>4102341679.0100117</v>
      </c>
    </row>
    <row r="33" spans="1:13">
      <c r="A33" s="2" t="s">
        <v>74</v>
      </c>
      <c r="B33" s="17">
        <f t="shared" ref="B33:F33" si="15">B31/B9</f>
        <v>7655395.353929095</v>
      </c>
      <c r="C33" s="18">
        <f t="shared" si="15"/>
        <v>6632072.1124873823</v>
      </c>
      <c r="D33" s="18">
        <f t="shared" si="15"/>
        <v>11292547.15639247</v>
      </c>
      <c r="E33" s="18">
        <f t="shared" si="15"/>
        <v>12418337.189730261</v>
      </c>
      <c r="F33" s="18">
        <f t="shared" si="15"/>
        <v>5955341.3576018522</v>
      </c>
      <c r="G33" s="18"/>
      <c r="H33" s="17">
        <f t="shared" ref="H33:L33" si="16">H31/H9</f>
        <v>8207902.0525831282</v>
      </c>
      <c r="I33" s="18">
        <f t="shared" si="16"/>
        <v>6791234.6845044289</v>
      </c>
      <c r="J33" s="18">
        <f t="shared" si="16"/>
        <v>12070187.571621729</v>
      </c>
      <c r="K33" s="18">
        <f t="shared" si="16"/>
        <v>14186152.193389943</v>
      </c>
      <c r="L33" s="18">
        <f t="shared" si="16"/>
        <v>5975993.3722078828</v>
      </c>
      <c r="M33" s="18"/>
    </row>
    <row r="34" spans="1:13">
      <c r="A34" s="2" t="s">
        <v>123</v>
      </c>
      <c r="B34" s="17">
        <f t="shared" ref="B34:F34" si="17">B32/B11</f>
        <v>8257965.053758732</v>
      </c>
      <c r="C34" s="18">
        <f t="shared" si="17"/>
        <v>6829707.0436468674</v>
      </c>
      <c r="D34" s="18">
        <f t="shared" si="17"/>
        <v>11322730.127558578</v>
      </c>
      <c r="E34" s="18">
        <f t="shared" si="17"/>
        <v>15807289.957481792</v>
      </c>
      <c r="F34" s="18">
        <f t="shared" si="17"/>
        <v>6011791.8444220424</v>
      </c>
      <c r="G34" s="18"/>
      <c r="H34" s="17">
        <f t="shared" ref="H34:L34" si="18">H32/H11</f>
        <v>8283332.0338165676</v>
      </c>
      <c r="I34" s="18">
        <f t="shared" si="18"/>
        <v>6855190.4357528491</v>
      </c>
      <c r="J34" s="18">
        <f t="shared" si="18"/>
        <v>12063677.160838246</v>
      </c>
      <c r="K34" s="18">
        <f t="shared" si="18"/>
        <v>14120111.25371265</v>
      </c>
      <c r="L34" s="18">
        <f t="shared" si="18"/>
        <v>6046425.2661982141</v>
      </c>
      <c r="M34" s="18"/>
    </row>
    <row r="35" spans="1:13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>
      <c r="A39" s="2" t="s">
        <v>12</v>
      </c>
      <c r="B39" s="5">
        <f t="shared" ref="B39:F39" si="19">B10/B28*100</f>
        <v>6.5342519782088893</v>
      </c>
      <c r="C39" s="1">
        <f>C10/C28*100</f>
        <v>6.2004094131181375</v>
      </c>
      <c r="D39" s="1">
        <f t="shared" si="19"/>
        <v>1.2815307313607065</v>
      </c>
      <c r="E39" s="1">
        <f t="shared" si="19"/>
        <v>0.8247475003806527</v>
      </c>
      <c r="F39" s="1">
        <f t="shared" si="19"/>
        <v>1.7775255391600453</v>
      </c>
      <c r="G39" s="1"/>
      <c r="H39" s="5">
        <f t="shared" ref="H39" si="20">H10/H28*100</f>
        <v>6.5650652007789576</v>
      </c>
      <c r="I39" s="1">
        <f>I10/I28*100</f>
        <v>6.2418582618552172</v>
      </c>
      <c r="J39" s="1">
        <f t="shared" ref="J39:L39" si="21">J10/J28*100</f>
        <v>1.2671505185335565</v>
      </c>
      <c r="K39" s="1">
        <f t="shared" si="21"/>
        <v>0.82220981576409691</v>
      </c>
      <c r="L39" s="1">
        <f t="shared" si="21"/>
        <v>1.8251986379114644</v>
      </c>
      <c r="M39" s="1"/>
    </row>
    <row r="40" spans="1:13">
      <c r="A40" s="2" t="s">
        <v>13</v>
      </c>
      <c r="B40" s="5">
        <f>B11/B28*100</f>
        <v>6.7148174624694956</v>
      </c>
      <c r="C40" s="1">
        <f t="shared" ref="C40:F40" si="22">C11/C28*100</f>
        <v>6.6055930568948886</v>
      </c>
      <c r="D40" s="1">
        <f t="shared" si="22"/>
        <v>1.1538006056607284</v>
      </c>
      <c r="E40" s="1">
        <f t="shared" si="22"/>
        <v>0.61834915156744319</v>
      </c>
      <c r="F40" s="1">
        <f t="shared" si="22"/>
        <v>2.2519863791146424</v>
      </c>
      <c r="G40" s="1"/>
      <c r="H40" s="5">
        <f>H11/H28*100</f>
        <v>7.1788645943747387</v>
      </c>
      <c r="I40" s="1">
        <f t="shared" ref="I40:L40" si="23">I11/I28*100</f>
        <v>7.0141602801603824</v>
      </c>
      <c r="J40" s="1">
        <f t="shared" si="23"/>
        <v>1.4388671775871695</v>
      </c>
      <c r="K40" s="1">
        <f t="shared" si="23"/>
        <v>0.52530071562706182</v>
      </c>
      <c r="L40" s="1">
        <f t="shared" si="23"/>
        <v>2.3496027241770712</v>
      </c>
      <c r="M40" s="1"/>
    </row>
    <row r="41" spans="1:13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>
      <c r="A43" s="2" t="s">
        <v>15</v>
      </c>
      <c r="B43" s="5">
        <f t="shared" ref="B43:F43" si="24">B11/B10*100</f>
        <v>102.7633688578704</v>
      </c>
      <c r="C43" s="1">
        <f t="shared" si="24"/>
        <v>106.53478854024556</v>
      </c>
      <c r="D43" s="1">
        <f t="shared" si="24"/>
        <v>90.033003300330023</v>
      </c>
      <c r="E43" s="1">
        <f t="shared" si="24"/>
        <v>74.974358974358978</v>
      </c>
      <c r="F43" s="1">
        <f t="shared" si="24"/>
        <v>126.69220945083015</v>
      </c>
      <c r="G43" s="1"/>
      <c r="H43" s="5">
        <f t="shared" ref="H43:L43" si="25">H11/H10*100</f>
        <v>109.34947901999436</v>
      </c>
      <c r="I43" s="1">
        <f t="shared" si="25"/>
        <v>112.37295026426347</v>
      </c>
      <c r="J43" s="1">
        <f t="shared" si="25"/>
        <v>113.55140186915888</v>
      </c>
      <c r="K43" s="1">
        <f t="shared" si="25"/>
        <v>63.888888888888886</v>
      </c>
      <c r="L43" s="1">
        <f t="shared" si="25"/>
        <v>128.73134328358208</v>
      </c>
      <c r="M43" s="1"/>
    </row>
    <row r="44" spans="1:13">
      <c r="A44" s="2" t="s">
        <v>16</v>
      </c>
      <c r="B44" s="5">
        <f>B17/B16*100</f>
        <v>88.164520541546835</v>
      </c>
      <c r="C44" s="5">
        <f>C17/C16*100</f>
        <v>95.147839458894524</v>
      </c>
      <c r="D44" s="5">
        <f t="shared" ref="D44:G44" si="26">D17/D16*100</f>
        <v>70.995331092103612</v>
      </c>
      <c r="E44" s="5">
        <f t="shared" si="26"/>
        <v>86.302944058585325</v>
      </c>
      <c r="F44" s="5">
        <f t="shared" si="26"/>
        <v>117.27702232796828</v>
      </c>
      <c r="G44" s="5">
        <f t="shared" si="26"/>
        <v>63.747018643089135</v>
      </c>
      <c r="H44" s="5">
        <f>H17/H16*100</f>
        <v>90.550187390465581</v>
      </c>
      <c r="I44" s="5">
        <f>I17/I16*100</f>
        <v>96.625709131751464</v>
      </c>
      <c r="J44" s="5">
        <f t="shared" ref="J44:M44" si="27">J17/J16*100</f>
        <v>91.336978298298362</v>
      </c>
      <c r="K44" s="5">
        <f t="shared" si="27"/>
        <v>63.312392059784138</v>
      </c>
      <c r="L44" s="5">
        <f t="shared" si="27"/>
        <v>116.18989542833698</v>
      </c>
      <c r="M44" s="5">
        <f t="shared" si="27"/>
        <v>68.011457536402858</v>
      </c>
    </row>
    <row r="45" spans="1:13">
      <c r="A45" s="2" t="s">
        <v>17</v>
      </c>
      <c r="B45" s="5">
        <f t="shared" ref="B45:F45" si="28">AVERAGE(B43:B44)</f>
        <v>95.46394469970862</v>
      </c>
      <c r="C45" s="1">
        <f t="shared" si="28"/>
        <v>100.84131399957005</v>
      </c>
      <c r="D45" s="1">
        <f t="shared" si="28"/>
        <v>80.514167196216818</v>
      </c>
      <c r="E45" s="1">
        <f t="shared" si="28"/>
        <v>80.638651516472152</v>
      </c>
      <c r="F45" s="1">
        <f t="shared" si="28"/>
        <v>121.98461588939921</v>
      </c>
      <c r="G45" s="1"/>
      <c r="H45" s="5">
        <f t="shared" ref="H45:L45" si="29">AVERAGE(H43:H44)</f>
        <v>99.949833205229965</v>
      </c>
      <c r="I45" s="1">
        <f t="shared" si="29"/>
        <v>104.49932969800747</v>
      </c>
      <c r="J45" s="1">
        <f t="shared" si="29"/>
        <v>102.44419008372861</v>
      </c>
      <c r="K45" s="1">
        <f t="shared" si="29"/>
        <v>63.600640474336515</v>
      </c>
      <c r="L45" s="1">
        <f t="shared" si="29"/>
        <v>122.46061935595952</v>
      </c>
      <c r="M45" s="1"/>
    </row>
    <row r="46" spans="1:13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>
      <c r="A48" s="2" t="s">
        <v>19</v>
      </c>
      <c r="B48" s="5">
        <f t="shared" ref="B48:F48" si="30">B11/B12*100</f>
        <v>102.7633688578704</v>
      </c>
      <c r="C48" s="1">
        <f t="shared" si="30"/>
        <v>106.53478854024556</v>
      </c>
      <c r="D48" s="1">
        <f t="shared" si="30"/>
        <v>90.033003300330023</v>
      </c>
      <c r="E48" s="1">
        <f t="shared" si="30"/>
        <v>74.974358974358978</v>
      </c>
      <c r="F48" s="1">
        <f t="shared" si="30"/>
        <v>126.69220945083015</v>
      </c>
      <c r="G48" s="1"/>
      <c r="H48" s="5">
        <f t="shared" ref="H48:L48" si="31">H11/H12*100</f>
        <v>109.34947901999436</v>
      </c>
      <c r="I48" s="1">
        <f t="shared" si="31"/>
        <v>112.37295026426347</v>
      </c>
      <c r="J48" s="1">
        <f t="shared" si="31"/>
        <v>113.55140186915888</v>
      </c>
      <c r="K48" s="1">
        <f t="shared" si="31"/>
        <v>63.888888888888886</v>
      </c>
      <c r="L48" s="1">
        <f t="shared" si="31"/>
        <v>128.73134328358208</v>
      </c>
      <c r="M48" s="1"/>
    </row>
    <row r="49" spans="1:13">
      <c r="A49" s="2" t="s">
        <v>20</v>
      </c>
      <c r="B49" s="5">
        <f>B17/B18*100</f>
        <v>88.164520541546835</v>
      </c>
      <c r="C49" s="5">
        <f t="shared" ref="C49:G49" si="32">C17/C18*100</f>
        <v>95.147839458894524</v>
      </c>
      <c r="D49" s="5">
        <f t="shared" si="32"/>
        <v>70.995331092103626</v>
      </c>
      <c r="E49" s="5">
        <f t="shared" si="32"/>
        <v>86.302944058585325</v>
      </c>
      <c r="F49" s="5">
        <f t="shared" si="32"/>
        <v>117.27702232796828</v>
      </c>
      <c r="G49" s="5">
        <f t="shared" si="32"/>
        <v>63.747018643089149</v>
      </c>
      <c r="H49" s="5">
        <f>H17/H18*100</f>
        <v>90.550187390465581</v>
      </c>
      <c r="I49" s="5">
        <f t="shared" ref="I49:M49" si="33">I17/I18*100</f>
        <v>96.625709131751464</v>
      </c>
      <c r="J49" s="5">
        <f t="shared" si="33"/>
        <v>91.336978298298348</v>
      </c>
      <c r="K49" s="5">
        <f t="shared" si="33"/>
        <v>63.312392059784138</v>
      </c>
      <c r="L49" s="5">
        <f t="shared" si="33"/>
        <v>116.189895428337</v>
      </c>
      <c r="M49" s="5">
        <f t="shared" si="33"/>
        <v>68.011457536402858</v>
      </c>
    </row>
    <row r="50" spans="1:13">
      <c r="A50" s="2" t="s">
        <v>21</v>
      </c>
      <c r="B50" s="5">
        <f t="shared" ref="B50:F50" si="34">(B48+B49)/2</f>
        <v>95.46394469970862</v>
      </c>
      <c r="C50" s="1">
        <f t="shared" si="34"/>
        <v>100.84131399957005</v>
      </c>
      <c r="D50" s="1">
        <f t="shared" si="34"/>
        <v>80.514167196216818</v>
      </c>
      <c r="E50" s="1">
        <f t="shared" si="34"/>
        <v>80.638651516472152</v>
      </c>
      <c r="F50" s="1">
        <f t="shared" si="34"/>
        <v>121.98461588939921</v>
      </c>
      <c r="G50" s="1"/>
      <c r="H50" s="5">
        <f t="shared" ref="H50:L50" si="35">(H48+H49)/2</f>
        <v>99.949833205229965</v>
      </c>
      <c r="I50" s="1">
        <f t="shared" si="35"/>
        <v>104.49932969800747</v>
      </c>
      <c r="J50" s="1">
        <f t="shared" si="35"/>
        <v>102.44419008372861</v>
      </c>
      <c r="K50" s="1">
        <f t="shared" si="35"/>
        <v>63.600640474336515</v>
      </c>
      <c r="L50" s="1">
        <f t="shared" si="35"/>
        <v>122.46061935595954</v>
      </c>
      <c r="M50" s="1"/>
    </row>
    <row r="51" spans="1:13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>
      <c r="A53" s="2" t="s">
        <v>22</v>
      </c>
      <c r="B53" s="5">
        <f>B19/B17*100</f>
        <v>95.907285847161418</v>
      </c>
      <c r="C53" s="5"/>
      <c r="D53" s="5"/>
      <c r="E53" s="5"/>
      <c r="F53" s="5"/>
      <c r="G53" s="5"/>
      <c r="H53" s="5">
        <f>H19/H17*100</f>
        <v>95.748539837947007</v>
      </c>
      <c r="I53" s="5"/>
      <c r="J53" s="5"/>
      <c r="K53" s="5"/>
      <c r="L53" s="5"/>
      <c r="M53" s="5"/>
    </row>
    <row r="54" spans="1:13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>
      <c r="A56" s="2" t="s">
        <v>24</v>
      </c>
      <c r="B56" s="11">
        <f>((B11/B9)-1)*100</f>
        <v>3.6036892649995211</v>
      </c>
      <c r="C56" s="7">
        <f t="shared" ref="C56:F56" si="36">((C11/C9)-1)*100</f>
        <v>-3.1862137366724497</v>
      </c>
      <c r="D56" s="7">
        <f t="shared" si="36"/>
        <v>26.413345690454126</v>
      </c>
      <c r="E56" s="7">
        <f t="shared" si="36"/>
        <v>65.011286681715589</v>
      </c>
      <c r="F56" s="7">
        <f t="shared" si="36"/>
        <v>6.7814854682454184</v>
      </c>
      <c r="G56" s="1"/>
      <c r="H56" s="11">
        <f>((H11/H9)-1)*100</f>
        <v>8.1013363028953123</v>
      </c>
      <c r="I56" s="7">
        <f t="shared" ref="I56:L56" si="37">((I11/I9)-1)*100</f>
        <v>5.9409735530854713</v>
      </c>
      <c r="J56" s="7">
        <f t="shared" si="37"/>
        <v>33.937007874015748</v>
      </c>
      <c r="K56" s="7">
        <f t="shared" si="37"/>
        <v>-14.697802197802201</v>
      </c>
      <c r="L56" s="7">
        <f t="shared" si="37"/>
        <v>8.8328075709779075</v>
      </c>
      <c r="M56" s="1"/>
    </row>
    <row r="57" spans="1:13">
      <c r="A57" s="2" t="s">
        <v>25</v>
      </c>
      <c r="B57" s="12">
        <f>((B32/B31)-1)*100</f>
        <v>11.758518774831783</v>
      </c>
      <c r="C57" s="12">
        <f t="shared" ref="C57:F57" si="38">((C32/C31)-1)*100</f>
        <v>-0.30117484401396277</v>
      </c>
      <c r="D57" s="12">
        <f t="shared" si="38"/>
        <v>26.751226092027338</v>
      </c>
      <c r="E57" s="12">
        <f t="shared" si="38"/>
        <v>110.04271465523705</v>
      </c>
      <c r="F57" s="12">
        <f t="shared" si="38"/>
        <v>7.7936636921470681</v>
      </c>
      <c r="G57" s="13"/>
      <c r="H57" s="12">
        <f>((H32/H31)-1)*100</f>
        <v>9.0947791725103357</v>
      </c>
      <c r="I57" s="12">
        <f t="shared" ref="I57:L57" si="39">((I32/I31)-1)*100</f>
        <v>6.9386617300286613</v>
      </c>
      <c r="J57" s="12">
        <f t="shared" si="39"/>
        <v>33.864765008261074</v>
      </c>
      <c r="K57" s="12">
        <f t="shared" si="39"/>
        <v>-15.094910393357885</v>
      </c>
      <c r="L57" s="12">
        <f t="shared" si="39"/>
        <v>10.115489844548975</v>
      </c>
      <c r="M57" s="13"/>
    </row>
    <row r="58" spans="1:13">
      <c r="A58" s="2" t="s">
        <v>26</v>
      </c>
      <c r="B58" s="5">
        <f>((B34/B33)-1)*100</f>
        <v>7.8711767579759506</v>
      </c>
      <c r="C58" s="1">
        <f t="shared" ref="C58:F58" si="40">((C34/C33)-1)*100</f>
        <v>2.9799876691232408</v>
      </c>
      <c r="D58" s="1">
        <f t="shared" si="40"/>
        <v>0.26728222382512712</v>
      </c>
      <c r="E58" s="1">
        <f t="shared" si="40"/>
        <v>27.289907786963099</v>
      </c>
      <c r="F58" s="1">
        <f t="shared" si="40"/>
        <v>0.94789674395627799</v>
      </c>
      <c r="G58" s="1"/>
      <c r="H58" s="5">
        <f>((H34/H33)-1)*100</f>
        <v>0.9189922193296729</v>
      </c>
      <c r="I58" s="1">
        <f t="shared" ref="I58:L58" si="41">((I34/I33)-1)*100</f>
        <v>0.94173967208566189</v>
      </c>
      <c r="J58" s="1">
        <f t="shared" si="41"/>
        <v>-5.3937942097848079E-2</v>
      </c>
      <c r="K58" s="1">
        <f t="shared" si="41"/>
        <v>-0.46553102474160557</v>
      </c>
      <c r="L58" s="1">
        <f t="shared" si="41"/>
        <v>1.1785805238319735</v>
      </c>
      <c r="M58" s="1"/>
    </row>
    <row r="59" spans="1:13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>
      <c r="A61" s="2" t="s">
        <v>28</v>
      </c>
      <c r="B61" s="5">
        <f t="shared" ref="B61:F62" si="42">B16/B10</f>
        <v>9529118.295953976</v>
      </c>
      <c r="C61" s="1">
        <f t="shared" si="42"/>
        <v>7570591.0489020618</v>
      </c>
      <c r="D61" s="1">
        <f t="shared" si="42"/>
        <v>14215374.298973382</v>
      </c>
      <c r="E61" s="1">
        <f t="shared" si="42"/>
        <v>13595017.298259383</v>
      </c>
      <c r="F61" s="1">
        <f t="shared" si="42"/>
        <v>6429483.8378856517</v>
      </c>
      <c r="G61" s="1"/>
      <c r="H61" s="5">
        <f t="shared" ref="H61:L61" si="43">H16/H10</f>
        <v>9903019.3958208952</v>
      </c>
      <c r="I61" s="1">
        <f t="shared" si="43"/>
        <v>7892667.500221394</v>
      </c>
      <c r="J61" s="1">
        <f t="shared" si="43"/>
        <v>14847753.933220511</v>
      </c>
      <c r="K61" s="1">
        <f t="shared" si="43"/>
        <v>14106196.397602515</v>
      </c>
      <c r="L61" s="1">
        <f t="shared" si="43"/>
        <v>6632081.0366074098</v>
      </c>
      <c r="M61" s="1"/>
    </row>
    <row r="62" spans="1:13">
      <c r="A62" s="2" t="s">
        <v>29</v>
      </c>
      <c r="B62" s="5">
        <f t="shared" si="42"/>
        <v>8175385.4032211443</v>
      </c>
      <c r="C62" s="5">
        <f t="shared" si="42"/>
        <v>6761409.973210399</v>
      </c>
      <c r="D62" s="5">
        <f t="shared" si="42"/>
        <v>11209502.826282993</v>
      </c>
      <c r="E62" s="5">
        <f t="shared" si="42"/>
        <v>15649217.057906974</v>
      </c>
      <c r="F62" s="5">
        <f t="shared" si="42"/>
        <v>5951673.9259778224</v>
      </c>
      <c r="G62" s="1"/>
      <c r="H62" s="5">
        <f t="shared" ref="H62:L62" si="44">H17/H11</f>
        <v>8200498.7134784022</v>
      </c>
      <c r="I62" s="5">
        <f t="shared" si="44"/>
        <v>6786638.5313953208</v>
      </c>
      <c r="J62" s="5">
        <f t="shared" si="44"/>
        <v>11943040.389229864</v>
      </c>
      <c r="K62" s="5">
        <f t="shared" si="44"/>
        <v>13978910.141175523</v>
      </c>
      <c r="L62" s="5">
        <f t="shared" si="44"/>
        <v>5985961.0135362325</v>
      </c>
      <c r="M62" s="1"/>
    </row>
    <row r="63" spans="1:13">
      <c r="A63" s="2" t="s">
        <v>30</v>
      </c>
      <c r="B63" s="5">
        <f>(B62/B61)*B45</f>
        <v>81.90207276189301</v>
      </c>
      <c r="C63" s="5">
        <f t="shared" ref="C63:L63" si="45">(C62/C61)*C45</f>
        <v>90.062910779894509</v>
      </c>
      <c r="D63" s="5">
        <f t="shared" si="45"/>
        <v>63.489273357156215</v>
      </c>
      <c r="E63" s="5">
        <f t="shared" si="45"/>
        <v>92.823108139756584</v>
      </c>
      <c r="F63" s="5">
        <f t="shared" si="45"/>
        <v>112.9192756471891</v>
      </c>
      <c r="G63" s="5"/>
      <c r="H63" s="5">
        <f t="shared" si="45"/>
        <v>82.76652259792192</v>
      </c>
      <c r="I63" s="5">
        <f t="shared" si="45"/>
        <v>89.855448416341801</v>
      </c>
      <c r="J63" s="5">
        <f t="shared" si="45"/>
        <v>82.402705844582485</v>
      </c>
      <c r="K63" s="5">
        <f t="shared" si="45"/>
        <v>63.026744634228031</v>
      </c>
      <c r="L63" s="5">
        <f t="shared" si="45"/>
        <v>110.53008687801824</v>
      </c>
      <c r="M63" s="1"/>
    </row>
    <row r="64" spans="1:13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>
      <c r="A66" s="2" t="s">
        <v>32</v>
      </c>
      <c r="B66" s="14">
        <f t="shared" ref="B66" si="46">(B23/B22)*100</f>
        <v>103.50173411448847</v>
      </c>
      <c r="C66" s="1"/>
      <c r="D66" s="1"/>
      <c r="E66" s="1"/>
      <c r="F66" s="1"/>
      <c r="G66" s="1"/>
      <c r="H66" s="14">
        <f t="shared" ref="H66" si="47">(H23/H22)*100</f>
        <v>99.126449132330308</v>
      </c>
      <c r="I66" s="1"/>
      <c r="J66" s="1"/>
      <c r="K66" s="1"/>
      <c r="L66" s="1"/>
      <c r="M66" s="1"/>
    </row>
    <row r="67" spans="1:13">
      <c r="A67" s="2" t="s">
        <v>33</v>
      </c>
      <c r="B67" s="14">
        <f t="shared" ref="B67" si="48">(B17/B23)*100</f>
        <v>85.181684438275823</v>
      </c>
      <c r="C67" s="1"/>
      <c r="D67" s="1"/>
      <c r="E67" s="1"/>
      <c r="F67" s="1"/>
      <c r="G67" s="1"/>
      <c r="H67" s="14">
        <f t="shared" ref="H67" si="49">(H17/H23)*100</f>
        <v>91.348160035052089</v>
      </c>
      <c r="I67" s="1"/>
      <c r="J67" s="1"/>
      <c r="K67" s="1"/>
      <c r="L67" s="1"/>
      <c r="M67" s="1"/>
    </row>
    <row r="68" spans="1:13" ht="15.75" thickBot="1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/>
    <row r="70" spans="1:13">
      <c r="A70" s="10" t="s">
        <v>40</v>
      </c>
    </row>
    <row r="71" spans="1:13">
      <c r="A71" s="10" t="s">
        <v>83</v>
      </c>
    </row>
    <row r="72" spans="1:13">
      <c r="A72" s="10" t="s">
        <v>84</v>
      </c>
    </row>
    <row r="73" spans="1:13">
      <c r="A73" s="10"/>
    </row>
    <row r="76" spans="1:13">
      <c r="A76" s="8" t="s">
        <v>35</v>
      </c>
    </row>
    <row r="77" spans="1:13">
      <c r="A77" s="8" t="s">
        <v>36</v>
      </c>
    </row>
    <row r="78" spans="1:13">
      <c r="A78" s="8" t="s">
        <v>37</v>
      </c>
    </row>
    <row r="79" spans="1:13">
      <c r="A79" s="8" t="s">
        <v>38</v>
      </c>
    </row>
    <row r="80" spans="1:13">
      <c r="A80" s="8" t="s">
        <v>39</v>
      </c>
    </row>
    <row r="81" spans="1:1">
      <c r="A81" s="31"/>
    </row>
    <row r="83" spans="1:1">
      <c r="A83" s="33" t="s">
        <v>127</v>
      </c>
    </row>
  </sheetData>
  <mergeCells count="6">
    <mergeCell ref="A2:M2"/>
    <mergeCell ref="M4:M5"/>
    <mergeCell ref="A4:A5"/>
    <mergeCell ref="C4:F4"/>
    <mergeCell ref="G4:G5"/>
    <mergeCell ref="I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</cp:lastModifiedBy>
  <dcterms:created xsi:type="dcterms:W3CDTF">2012-04-17T14:24:25Z</dcterms:created>
  <dcterms:modified xsi:type="dcterms:W3CDTF">2017-06-07T15:42:54Z</dcterms:modified>
</cp:coreProperties>
</file>