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C:\Users\207180055\Desktop\ACTUALIZACIÓN PW 2025\2024\Indicadores\"/>
    </mc:Choice>
  </mc:AlternateContent>
  <xr:revisionPtr revIDLastSave="0" documentId="13_ncr:1_{62AF5624-9237-42FA-B861-E31B254E4030}" xr6:coauthVersionLast="47" xr6:coauthVersionMax="47" xr10:uidLastSave="{00000000-0000-0000-0000-000000000000}"/>
  <bookViews>
    <workbookView xWindow="-108" yWindow="-108" windowWidth="23256" windowHeight="13896" tabRatio="876" xr2:uid="{00000000-000D-0000-FFFF-FFFF00000000}"/>
  </bookViews>
  <sheets>
    <sheet name="I trimestre" sheetId="1" r:id="rId1"/>
    <sheet name="II trimestre" sheetId="17" r:id="rId2"/>
    <sheet name="I Semestre" sheetId="18" r:id="rId3"/>
    <sheet name="III trimestre" sheetId="20" r:id="rId4"/>
    <sheet name="III T Acumulado" sheetId="21" r:id="rId5"/>
    <sheet name="IV trimestre" sheetId="24" r:id="rId6"/>
    <sheet name="Anual" sheetId="25" r:id="rId7"/>
  </sheets>
  <definedNames>
    <definedName name="_xlnm.Print_Area" localSheetId="6">Anual!$C$111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7" i="25" l="1"/>
  <c r="H47" i="25"/>
  <c r="H46" i="25"/>
  <c r="D73" i="25" l="1"/>
  <c r="H38" i="25" l="1"/>
  <c r="H39" i="25"/>
  <c r="E73" i="25"/>
  <c r="B73" i="25"/>
  <c r="E72" i="25"/>
  <c r="D72" i="25"/>
  <c r="B72" i="25"/>
  <c r="F67" i="25"/>
  <c r="G67" i="25"/>
  <c r="H67" i="25"/>
  <c r="F68" i="25"/>
  <c r="G68" i="25"/>
  <c r="G69" i="25" s="1"/>
  <c r="F69" i="25"/>
  <c r="D67" i="25"/>
  <c r="D68" i="25"/>
  <c r="D69" i="25" s="1"/>
  <c r="D62" i="25"/>
  <c r="D63" i="25"/>
  <c r="D64" i="25"/>
  <c r="D59" i="25"/>
  <c r="D50" i="25"/>
  <c r="D51" i="25"/>
  <c r="D52" i="25"/>
  <c r="D55" i="25"/>
  <c r="D56" i="25"/>
  <c r="D57" i="25"/>
  <c r="D46" i="25"/>
  <c r="D47" i="25"/>
  <c r="D38" i="25"/>
  <c r="D39" i="25"/>
  <c r="D40" i="25"/>
  <c r="D41" i="25"/>
  <c r="H24" i="25"/>
  <c r="H18" i="25"/>
  <c r="D67" i="24"/>
  <c r="D68" i="24"/>
  <c r="D69" i="24"/>
  <c r="D62" i="24"/>
  <c r="D63" i="24"/>
  <c r="D64" i="24"/>
  <c r="D59" i="24"/>
  <c r="D55" i="24"/>
  <c r="D56" i="24"/>
  <c r="D57" i="24"/>
  <c r="D50" i="24"/>
  <c r="D51" i="24"/>
  <c r="D52" i="24"/>
  <c r="D46" i="24"/>
  <c r="D47" i="24"/>
  <c r="D38" i="24"/>
  <c r="D40" i="24"/>
  <c r="D39" i="24"/>
  <c r="D41" i="24"/>
  <c r="D73" i="24"/>
  <c r="F67" i="24"/>
  <c r="G67" i="24"/>
  <c r="H67" i="24"/>
  <c r="F68" i="24"/>
  <c r="F69" i="24" s="1"/>
  <c r="G68" i="24"/>
  <c r="G69" i="24"/>
  <c r="E67" i="24"/>
  <c r="E68" i="24"/>
  <c r="E69" i="24"/>
  <c r="E62" i="24"/>
  <c r="F62" i="24"/>
  <c r="G62" i="24"/>
  <c r="E63" i="24"/>
  <c r="F63" i="24"/>
  <c r="G63" i="24"/>
  <c r="E64" i="24"/>
  <c r="F64" i="24"/>
  <c r="G64" i="24"/>
  <c r="F38" i="24"/>
  <c r="G38" i="24"/>
  <c r="H38" i="24"/>
  <c r="F39" i="24"/>
  <c r="F41" i="24" s="1"/>
  <c r="G39" i="24"/>
  <c r="G41" i="24" s="1"/>
  <c r="H39" i="24"/>
  <c r="F40" i="24"/>
  <c r="G40" i="24"/>
  <c r="E38" i="24"/>
  <c r="E40" i="24" s="1"/>
  <c r="E39" i="24"/>
  <c r="E41" i="24"/>
  <c r="D30" i="25"/>
  <c r="E30" i="25" l="1"/>
  <c r="E73" i="24"/>
  <c r="E72" i="24"/>
  <c r="D72" i="24"/>
  <c r="B17" i="24" l="1"/>
  <c r="G55" i="24" l="1"/>
  <c r="H55" i="24"/>
  <c r="G56" i="24"/>
  <c r="G57" i="24" s="1"/>
  <c r="H56" i="24"/>
  <c r="G50" i="24"/>
  <c r="H50" i="24"/>
  <c r="G51" i="24"/>
  <c r="H51" i="24"/>
  <c r="G46" i="24"/>
  <c r="H46" i="24"/>
  <c r="G47" i="24"/>
  <c r="H47" i="24"/>
  <c r="E73" i="21"/>
  <c r="D73" i="21"/>
  <c r="B73" i="21"/>
  <c r="E72" i="21"/>
  <c r="D72" i="21"/>
  <c r="B72" i="21"/>
  <c r="H67" i="21"/>
  <c r="H59" i="21"/>
  <c r="H50" i="21"/>
  <c r="H51" i="21"/>
  <c r="H52" i="21"/>
  <c r="H55" i="21"/>
  <c r="H56" i="21"/>
  <c r="H57" i="21"/>
  <c r="H46" i="21"/>
  <c r="H47" i="21"/>
  <c r="G38" i="21"/>
  <c r="H38" i="21"/>
  <c r="G39" i="21"/>
  <c r="H39" i="21"/>
  <c r="G40" i="21"/>
  <c r="G41" i="21"/>
  <c r="D16" i="21"/>
  <c r="E16" i="21"/>
  <c r="D17" i="21"/>
  <c r="E17" i="21"/>
  <c r="D18" i="21"/>
  <c r="E18" i="21"/>
  <c r="D19" i="21"/>
  <c r="E19" i="21"/>
  <c r="D22" i="21"/>
  <c r="E22" i="21"/>
  <c r="D23" i="21"/>
  <c r="E23" i="21"/>
  <c r="D24" i="21"/>
  <c r="E24" i="21"/>
  <c r="D25" i="21"/>
  <c r="E25" i="21"/>
  <c r="E73" i="20"/>
  <c r="D73" i="20"/>
  <c r="B73" i="20"/>
  <c r="E72" i="20"/>
  <c r="D72" i="20"/>
  <c r="B72" i="20"/>
  <c r="H67" i="20"/>
  <c r="H59" i="20"/>
  <c r="H55" i="20"/>
  <c r="H56" i="20"/>
  <c r="H57" i="20"/>
  <c r="H50" i="20"/>
  <c r="H51" i="20"/>
  <c r="H52" i="20"/>
  <c r="H46" i="20"/>
  <c r="H47" i="20"/>
  <c r="F38" i="20"/>
  <c r="G38" i="20"/>
  <c r="H38" i="20"/>
  <c r="F39" i="20"/>
  <c r="F41" i="20" s="1"/>
  <c r="G39" i="20"/>
  <c r="G41" i="20" s="1"/>
  <c r="H39" i="20"/>
  <c r="F40" i="20"/>
  <c r="G40" i="20"/>
  <c r="E73" i="18"/>
  <c r="D73" i="18"/>
  <c r="B73" i="18"/>
  <c r="E72" i="18"/>
  <c r="D72" i="18"/>
  <c r="B72" i="18"/>
  <c r="F67" i="18"/>
  <c r="G67" i="18"/>
  <c r="H67" i="18"/>
  <c r="F68" i="18"/>
  <c r="G68" i="18"/>
  <c r="F69" i="18"/>
  <c r="G69" i="18"/>
  <c r="F62" i="18"/>
  <c r="G62" i="18"/>
  <c r="F63" i="18"/>
  <c r="G63" i="18"/>
  <c r="F64" i="18"/>
  <c r="G64" i="18"/>
  <c r="H59" i="18"/>
  <c r="H55" i="18"/>
  <c r="H57" i="18" s="1"/>
  <c r="H56" i="18"/>
  <c r="G50" i="18"/>
  <c r="H50" i="18"/>
  <c r="G51" i="18"/>
  <c r="H51" i="18"/>
  <c r="G52" i="18"/>
  <c r="H52" i="18"/>
  <c r="H46" i="17"/>
  <c r="H47" i="17"/>
  <c r="H46" i="18"/>
  <c r="H47" i="18"/>
  <c r="F38" i="18"/>
  <c r="G38" i="18"/>
  <c r="H38" i="18"/>
  <c r="F39" i="18"/>
  <c r="F41" i="18" s="1"/>
  <c r="G39" i="18"/>
  <c r="G41" i="18" s="1"/>
  <c r="H39" i="18"/>
  <c r="F40" i="18"/>
  <c r="G40" i="18"/>
  <c r="E73" i="17"/>
  <c r="D73" i="17"/>
  <c r="B73" i="17"/>
  <c r="E72" i="17"/>
  <c r="D72" i="17"/>
  <c r="B72" i="17"/>
  <c r="F67" i="17"/>
  <c r="G67" i="17"/>
  <c r="H67" i="17"/>
  <c r="F68" i="17"/>
  <c r="G68" i="17"/>
  <c r="F69" i="17"/>
  <c r="G69" i="17"/>
  <c r="F62" i="17"/>
  <c r="G62" i="17"/>
  <c r="F63" i="17"/>
  <c r="G63" i="17"/>
  <c r="F64" i="17"/>
  <c r="G64" i="17"/>
  <c r="H59" i="17"/>
  <c r="H55" i="17"/>
  <c r="H56" i="17"/>
  <c r="H57" i="17"/>
  <c r="H50" i="17"/>
  <c r="H51" i="17"/>
  <c r="H52" i="17"/>
  <c r="F38" i="17"/>
  <c r="F40" i="17" s="1"/>
  <c r="G38" i="17"/>
  <c r="H38" i="17"/>
  <c r="F39" i="17"/>
  <c r="F41" i="17" s="1"/>
  <c r="G39" i="17"/>
  <c r="G41" i="17" s="1"/>
  <c r="H39" i="17"/>
  <c r="G40" i="17"/>
  <c r="E73" i="1"/>
  <c r="D73" i="1"/>
  <c r="B73" i="1"/>
  <c r="E72" i="1"/>
  <c r="D72" i="1"/>
  <c r="B72" i="1"/>
  <c r="F67" i="1"/>
  <c r="G67" i="1"/>
  <c r="F68" i="1"/>
  <c r="G68" i="1"/>
  <c r="F69" i="1"/>
  <c r="G69" i="1"/>
  <c r="F59" i="1"/>
  <c r="G59" i="1"/>
  <c r="F38" i="1"/>
  <c r="G38" i="1"/>
  <c r="F39" i="1"/>
  <c r="G39" i="1"/>
  <c r="F41" i="1"/>
  <c r="G41" i="1"/>
  <c r="F16" i="1"/>
  <c r="F17" i="1"/>
  <c r="F18" i="1"/>
  <c r="F19" i="1"/>
  <c r="F22" i="1"/>
  <c r="F23" i="1"/>
  <c r="F24" i="1"/>
  <c r="F25" i="1"/>
  <c r="H57" i="24" l="1"/>
  <c r="H52" i="24"/>
  <c r="G52" i="24"/>
  <c r="G16" i="25"/>
  <c r="H17" i="25"/>
  <c r="H16" i="25"/>
  <c r="F16" i="25" l="1"/>
  <c r="E29" i="24"/>
  <c r="D29" i="24"/>
  <c r="G67" i="20"/>
  <c r="G68" i="20"/>
  <c r="G62" i="20"/>
  <c r="G50" i="20"/>
  <c r="G51" i="20"/>
  <c r="G52" i="20"/>
  <c r="G69" i="20" s="1"/>
  <c r="B30" i="20"/>
  <c r="E29" i="20"/>
  <c r="D29" i="20"/>
  <c r="G50" i="17"/>
  <c r="G51" i="17"/>
  <c r="G52" i="17"/>
  <c r="E29" i="17"/>
  <c r="D29" i="17"/>
  <c r="F50" i="1"/>
  <c r="F52" i="1" s="1"/>
  <c r="G50" i="1"/>
  <c r="G52" i="1" s="1"/>
  <c r="F51" i="1"/>
  <c r="G51" i="1"/>
  <c r="E29" i="1"/>
  <c r="D29" i="1"/>
  <c r="D26" i="1"/>
  <c r="E26" i="1"/>
  <c r="E46" i="24" l="1"/>
  <c r="E47" i="24"/>
  <c r="E46" i="20"/>
  <c r="G46" i="20"/>
  <c r="E47" i="20"/>
  <c r="G47" i="20"/>
  <c r="E46" i="17"/>
  <c r="G46" i="17"/>
  <c r="E47" i="17"/>
  <c r="G47" i="17"/>
  <c r="E46" i="1"/>
  <c r="G46" i="1"/>
  <c r="E47" i="1"/>
  <c r="G47" i="1"/>
  <c r="E55" i="24" l="1"/>
  <c r="E56" i="24"/>
  <c r="E57" i="24"/>
  <c r="E50" i="24"/>
  <c r="E51" i="24"/>
  <c r="E52" i="24" s="1"/>
  <c r="H25" i="25" l="1"/>
  <c r="G25" i="25"/>
  <c r="G23" i="25"/>
  <c r="H23" i="25"/>
  <c r="G24" i="25"/>
  <c r="H22" i="25"/>
  <c r="G22" i="25"/>
  <c r="G38" i="25" s="1"/>
  <c r="G40" i="25" s="1"/>
  <c r="E25" i="25"/>
  <c r="D25" i="25"/>
  <c r="D23" i="25"/>
  <c r="E23" i="25"/>
  <c r="D24" i="25"/>
  <c r="E24" i="25"/>
  <c r="E22" i="25"/>
  <c r="E38" i="25" s="1"/>
  <c r="D22" i="25"/>
  <c r="H19" i="25"/>
  <c r="G19" i="25"/>
  <c r="G17" i="25"/>
  <c r="G18" i="25"/>
  <c r="E19" i="25"/>
  <c r="E17" i="25"/>
  <c r="E46" i="25" s="1"/>
  <c r="E18" i="25"/>
  <c r="E16" i="25"/>
  <c r="D19" i="25"/>
  <c r="D18" i="25"/>
  <c r="D17" i="25"/>
  <c r="D16" i="25"/>
  <c r="H56" i="25" l="1"/>
  <c r="H51" i="25"/>
  <c r="H50" i="25"/>
  <c r="H52" i="25" s="1"/>
  <c r="H55" i="25"/>
  <c r="H57" i="25" s="1"/>
  <c r="D29" i="25"/>
  <c r="E29" i="25"/>
  <c r="G39" i="25"/>
  <c r="G63" i="25" s="1"/>
  <c r="G62" i="25"/>
  <c r="G46" i="25"/>
  <c r="E40" i="25"/>
  <c r="C16" i="25"/>
  <c r="E56" i="25"/>
  <c r="E51" i="25"/>
  <c r="E39" i="25"/>
  <c r="E68" i="25"/>
  <c r="E47" i="25"/>
  <c r="E55" i="25"/>
  <c r="E50" i="25"/>
  <c r="E62" i="25"/>
  <c r="G56" i="25"/>
  <c r="G51" i="25"/>
  <c r="E67" i="25"/>
  <c r="G50" i="25"/>
  <c r="G55" i="25"/>
  <c r="C17" i="25"/>
  <c r="G41" i="25" l="1"/>
  <c r="G64" i="25" s="1"/>
  <c r="B16" i="25"/>
  <c r="C46" i="25"/>
  <c r="E52" i="25"/>
  <c r="E69" i="25" s="1"/>
  <c r="E41" i="25"/>
  <c r="E64" i="25" s="1"/>
  <c r="E63" i="25"/>
  <c r="G52" i="25"/>
  <c r="E57" i="25"/>
  <c r="G57" i="25"/>
  <c r="B30" i="25"/>
  <c r="E26" i="25"/>
  <c r="E59" i="25" s="1"/>
  <c r="D26" i="25"/>
  <c r="F25" i="25"/>
  <c r="C25" i="25"/>
  <c r="G26" i="25"/>
  <c r="G59" i="25" s="1"/>
  <c r="F24" i="25"/>
  <c r="F39" i="25" s="1"/>
  <c r="F23" i="25"/>
  <c r="C23" i="25"/>
  <c r="C22" i="25"/>
  <c r="F19" i="25"/>
  <c r="C19" i="25"/>
  <c r="F18" i="25"/>
  <c r="C18" i="25"/>
  <c r="F17" i="25"/>
  <c r="B30" i="24"/>
  <c r="B72" i="24" s="1"/>
  <c r="H26" i="24"/>
  <c r="H59" i="24" s="1"/>
  <c r="G26" i="24"/>
  <c r="G59" i="24" s="1"/>
  <c r="E26" i="24"/>
  <c r="E59" i="24" s="1"/>
  <c r="D26" i="24"/>
  <c r="F25" i="24"/>
  <c r="C25" i="24"/>
  <c r="B25" i="24" s="1"/>
  <c r="F24" i="24"/>
  <c r="C24" i="24"/>
  <c r="F23" i="24"/>
  <c r="C23" i="24"/>
  <c r="F22" i="24"/>
  <c r="C22" i="24"/>
  <c r="F19" i="24"/>
  <c r="C19" i="24"/>
  <c r="F18" i="24"/>
  <c r="C18" i="24"/>
  <c r="F17" i="24"/>
  <c r="C17" i="24"/>
  <c r="F16" i="24"/>
  <c r="C16" i="24"/>
  <c r="E30" i="21"/>
  <c r="D30" i="21"/>
  <c r="H25" i="21"/>
  <c r="G25" i="21"/>
  <c r="G23" i="21"/>
  <c r="H23" i="21"/>
  <c r="G24" i="21"/>
  <c r="H24" i="21"/>
  <c r="H22" i="21"/>
  <c r="G22" i="21"/>
  <c r="D29" i="21"/>
  <c r="E29" i="21"/>
  <c r="E38" i="21"/>
  <c r="H19" i="21"/>
  <c r="G19" i="21"/>
  <c r="G17" i="21"/>
  <c r="G46" i="21" s="1"/>
  <c r="H17" i="21"/>
  <c r="G18" i="21"/>
  <c r="H18" i="21"/>
  <c r="H16" i="21"/>
  <c r="G16" i="21"/>
  <c r="E46" i="21"/>
  <c r="E47" i="21"/>
  <c r="E62" i="20"/>
  <c r="E67" i="20"/>
  <c r="E68" i="20"/>
  <c r="G55" i="20"/>
  <c r="G56" i="20"/>
  <c r="E50" i="20"/>
  <c r="E51" i="20"/>
  <c r="E55" i="20"/>
  <c r="E56" i="20"/>
  <c r="E38" i="20"/>
  <c r="E40" i="20" s="1"/>
  <c r="E39" i="20"/>
  <c r="E41" i="20" s="1"/>
  <c r="B18" i="24" l="1"/>
  <c r="B47" i="24" s="1"/>
  <c r="B25" i="25"/>
  <c r="B19" i="24"/>
  <c r="F46" i="24"/>
  <c r="B24" i="24"/>
  <c r="B73" i="24" s="1"/>
  <c r="F56" i="24"/>
  <c r="F51" i="24"/>
  <c r="B18" i="25"/>
  <c r="B47" i="25" s="1"/>
  <c r="F55" i="24"/>
  <c r="F47" i="24"/>
  <c r="F50" i="24"/>
  <c r="B16" i="24"/>
  <c r="G56" i="21"/>
  <c r="G68" i="21"/>
  <c r="G47" i="21"/>
  <c r="G62" i="21"/>
  <c r="G67" i="21"/>
  <c r="E56" i="21"/>
  <c r="G63" i="20"/>
  <c r="G64" i="20"/>
  <c r="C38" i="25"/>
  <c r="C40" i="25" s="1"/>
  <c r="F41" i="25"/>
  <c r="F62" i="25"/>
  <c r="B23" i="24"/>
  <c r="B29" i="24" s="1"/>
  <c r="C67" i="25"/>
  <c r="B23" i="25"/>
  <c r="B19" i="25"/>
  <c r="F46" i="25"/>
  <c r="B17" i="25"/>
  <c r="B46" i="25" s="1"/>
  <c r="C46" i="24"/>
  <c r="C38" i="24"/>
  <c r="C40" i="24" s="1"/>
  <c r="B22" i="24"/>
  <c r="B38" i="24" s="1"/>
  <c r="B40" i="24" s="1"/>
  <c r="C47" i="24"/>
  <c r="C55" i="24"/>
  <c r="C50" i="24"/>
  <c r="C62" i="24"/>
  <c r="C26" i="24"/>
  <c r="C59" i="24" s="1"/>
  <c r="C68" i="24"/>
  <c r="C51" i="24"/>
  <c r="C39" i="24"/>
  <c r="C56" i="24"/>
  <c r="C67" i="24"/>
  <c r="E64" i="20"/>
  <c r="E63" i="20"/>
  <c r="E57" i="20"/>
  <c r="F19" i="21"/>
  <c r="C19" i="21"/>
  <c r="E40" i="21"/>
  <c r="E67" i="21"/>
  <c r="E68" i="21"/>
  <c r="F56" i="25"/>
  <c r="F51" i="25"/>
  <c r="F47" i="25"/>
  <c r="F55" i="25"/>
  <c r="F50" i="25"/>
  <c r="C18" i="21"/>
  <c r="G50" i="21"/>
  <c r="E39" i="21"/>
  <c r="G55" i="21"/>
  <c r="G57" i="21" s="1"/>
  <c r="G51" i="21"/>
  <c r="E62" i="21"/>
  <c r="C47" i="25"/>
  <c r="C50" i="25"/>
  <c r="C62" i="25"/>
  <c r="C55" i="25"/>
  <c r="F17" i="21"/>
  <c r="F46" i="21" s="1"/>
  <c r="E50" i="21"/>
  <c r="E55" i="21"/>
  <c r="E51" i="21"/>
  <c r="F26" i="25"/>
  <c r="F59" i="25" s="1"/>
  <c r="H26" i="25"/>
  <c r="H59" i="25" s="1"/>
  <c r="C24" i="25"/>
  <c r="B24" i="25" s="1"/>
  <c r="F22" i="25"/>
  <c r="F38" i="25" s="1"/>
  <c r="F40" i="25" s="1"/>
  <c r="B62" i="24"/>
  <c r="F26" i="24"/>
  <c r="F59" i="24" s="1"/>
  <c r="B55" i="24"/>
  <c r="E26" i="21"/>
  <c r="E59" i="21" s="1"/>
  <c r="F25" i="21"/>
  <c r="G57" i="20"/>
  <c r="E52" i="20"/>
  <c r="E69" i="20" s="1"/>
  <c r="F23" i="21"/>
  <c r="F67" i="21" s="1"/>
  <c r="C25" i="21"/>
  <c r="B25" i="21" s="1"/>
  <c r="C24" i="21"/>
  <c r="G26" i="21"/>
  <c r="G59" i="21" s="1"/>
  <c r="B30" i="21"/>
  <c r="F22" i="21"/>
  <c r="F38" i="21" s="1"/>
  <c r="C23" i="21"/>
  <c r="C22" i="21"/>
  <c r="F18" i="21"/>
  <c r="F16" i="21"/>
  <c r="C17" i="21"/>
  <c r="C16" i="21"/>
  <c r="F24" i="21"/>
  <c r="D26" i="21"/>
  <c r="H26" i="21"/>
  <c r="H26" i="20"/>
  <c r="G26" i="20"/>
  <c r="G59" i="20" s="1"/>
  <c r="E26" i="20"/>
  <c r="E59" i="20" s="1"/>
  <c r="D26" i="20"/>
  <c r="F25" i="20"/>
  <c r="C25" i="20"/>
  <c r="F24" i="20"/>
  <c r="C24" i="20"/>
  <c r="B24" i="20" s="1"/>
  <c r="F23" i="20"/>
  <c r="F67" i="20" s="1"/>
  <c r="C23" i="20"/>
  <c r="B23" i="20" s="1"/>
  <c r="B29" i="20" s="1"/>
  <c r="F22" i="20"/>
  <c r="C22" i="20"/>
  <c r="F19" i="20"/>
  <c r="C19" i="20"/>
  <c r="B19" i="20" s="1"/>
  <c r="F18" i="20"/>
  <c r="C18" i="20"/>
  <c r="F17" i="20"/>
  <c r="F46" i="20" s="1"/>
  <c r="C17" i="20"/>
  <c r="F16" i="20"/>
  <c r="C16" i="20"/>
  <c r="E30" i="18"/>
  <c r="D30" i="18"/>
  <c r="H25" i="18"/>
  <c r="G25" i="18"/>
  <c r="F25" i="18" s="1"/>
  <c r="H24" i="18"/>
  <c r="H26" i="18" s="1"/>
  <c r="G24" i="18"/>
  <c r="H23" i="18"/>
  <c r="G23" i="18"/>
  <c r="H22" i="18"/>
  <c r="G22" i="18"/>
  <c r="E25" i="18"/>
  <c r="D25" i="18"/>
  <c r="D23" i="18"/>
  <c r="E23" i="18"/>
  <c r="D24" i="18"/>
  <c r="E24" i="18"/>
  <c r="E22" i="18"/>
  <c r="E38" i="18" s="1"/>
  <c r="D22" i="18"/>
  <c r="H19" i="18"/>
  <c r="G19" i="18"/>
  <c r="H18" i="18"/>
  <c r="G18" i="18"/>
  <c r="H17" i="18"/>
  <c r="G17" i="18"/>
  <c r="G46" i="18" s="1"/>
  <c r="H16" i="18"/>
  <c r="G16" i="18"/>
  <c r="E19" i="18"/>
  <c r="D19" i="18"/>
  <c r="D18" i="18"/>
  <c r="E18" i="18"/>
  <c r="E16" i="18"/>
  <c r="E17" i="18"/>
  <c r="E46" i="18" s="1"/>
  <c r="D17" i="18"/>
  <c r="D16" i="18"/>
  <c r="F57" i="24" l="1"/>
  <c r="F52" i="24"/>
  <c r="C57" i="24"/>
  <c r="F47" i="20"/>
  <c r="F50" i="20"/>
  <c r="F62" i="20"/>
  <c r="F68" i="20"/>
  <c r="F51" i="20"/>
  <c r="B19" i="21"/>
  <c r="B25" i="20"/>
  <c r="B24" i="21"/>
  <c r="E29" i="18"/>
  <c r="G64" i="21"/>
  <c r="G63" i="21"/>
  <c r="D29" i="18"/>
  <c r="B23" i="21"/>
  <c r="B29" i="21" s="1"/>
  <c r="F39" i="21"/>
  <c r="F68" i="21"/>
  <c r="B18" i="21"/>
  <c r="B47" i="21" s="1"/>
  <c r="C46" i="21"/>
  <c r="B17" i="21"/>
  <c r="E57" i="21"/>
  <c r="C38" i="20"/>
  <c r="B22" i="20"/>
  <c r="B38" i="20" s="1"/>
  <c r="C38" i="21"/>
  <c r="C40" i="21" s="1"/>
  <c r="B22" i="21"/>
  <c r="B38" i="21" s="1"/>
  <c r="B22" i="25"/>
  <c r="B38" i="25" s="1"/>
  <c r="B40" i="25" s="1"/>
  <c r="F62" i="21"/>
  <c r="F40" i="21"/>
  <c r="B16" i="21"/>
  <c r="F64" i="25"/>
  <c r="F63" i="25"/>
  <c r="C63" i="24"/>
  <c r="C41" i="24"/>
  <c r="C64" i="24" s="1"/>
  <c r="B50" i="24"/>
  <c r="B46" i="24"/>
  <c r="C52" i="24"/>
  <c r="C69" i="24" s="1"/>
  <c r="B16" i="20"/>
  <c r="C47" i="20"/>
  <c r="B18" i="20"/>
  <c r="B47" i="20" s="1"/>
  <c r="C46" i="20"/>
  <c r="B17" i="20"/>
  <c r="B46" i="20" s="1"/>
  <c r="E56" i="18"/>
  <c r="F19" i="18"/>
  <c r="C67" i="21"/>
  <c r="G56" i="18"/>
  <c r="C24" i="18"/>
  <c r="F23" i="18"/>
  <c r="F16" i="18"/>
  <c r="F52" i="25"/>
  <c r="G55" i="18"/>
  <c r="G47" i="18"/>
  <c r="F47" i="21"/>
  <c r="F55" i="21"/>
  <c r="F50" i="21"/>
  <c r="E41" i="21"/>
  <c r="E64" i="21" s="1"/>
  <c r="E63" i="21"/>
  <c r="F17" i="18"/>
  <c r="F46" i="18" s="1"/>
  <c r="E40" i="18"/>
  <c r="F56" i="21"/>
  <c r="F51" i="21"/>
  <c r="C47" i="21"/>
  <c r="C62" i="21"/>
  <c r="C55" i="21"/>
  <c r="C50" i="21"/>
  <c r="E67" i="18"/>
  <c r="D26" i="18"/>
  <c r="F18" i="18"/>
  <c r="F47" i="18" s="1"/>
  <c r="C23" i="18"/>
  <c r="B23" i="18" s="1"/>
  <c r="C39" i="21"/>
  <c r="C56" i="21"/>
  <c r="C51" i="21"/>
  <c r="C68" i="21"/>
  <c r="C51" i="25"/>
  <c r="C52" i="25" s="1"/>
  <c r="C68" i="25"/>
  <c r="C39" i="25"/>
  <c r="C56" i="25"/>
  <c r="C57" i="25" s="1"/>
  <c r="E52" i="21"/>
  <c r="E69" i="21" s="1"/>
  <c r="E55" i="18"/>
  <c r="E47" i="18"/>
  <c r="F22" i="18"/>
  <c r="E26" i="18"/>
  <c r="E59" i="18" s="1"/>
  <c r="G52" i="21"/>
  <c r="G69" i="21" s="1"/>
  <c r="F57" i="25"/>
  <c r="B67" i="24"/>
  <c r="B67" i="25"/>
  <c r="B29" i="25"/>
  <c r="B55" i="25"/>
  <c r="B50" i="25"/>
  <c r="B62" i="25"/>
  <c r="C26" i="25"/>
  <c r="C59" i="25" s="1"/>
  <c r="B26" i="24"/>
  <c r="B59" i="24" s="1"/>
  <c r="B68" i="24"/>
  <c r="B51" i="24"/>
  <c r="B39" i="24"/>
  <c r="B56" i="24"/>
  <c r="B57" i="24" s="1"/>
  <c r="C26" i="21"/>
  <c r="C59" i="21" s="1"/>
  <c r="C62" i="20"/>
  <c r="C50" i="20"/>
  <c r="C55" i="20"/>
  <c r="C40" i="20"/>
  <c r="C51" i="20"/>
  <c r="C56" i="20"/>
  <c r="C68" i="20"/>
  <c r="C39" i="20"/>
  <c r="C67" i="20"/>
  <c r="F55" i="20"/>
  <c r="F26" i="20"/>
  <c r="F59" i="20" s="1"/>
  <c r="F56" i="20"/>
  <c r="F26" i="21"/>
  <c r="F59" i="21" s="1"/>
  <c r="C26" i="20"/>
  <c r="C59" i="20" s="1"/>
  <c r="E68" i="18"/>
  <c r="E50" i="18"/>
  <c r="E51" i="18"/>
  <c r="E39" i="18"/>
  <c r="E62" i="18"/>
  <c r="B30" i="18"/>
  <c r="G26" i="18"/>
  <c r="G59" i="18" s="1"/>
  <c r="F24" i="18"/>
  <c r="C25" i="18"/>
  <c r="B25" i="18" s="1"/>
  <c r="C22" i="18"/>
  <c r="C19" i="18"/>
  <c r="C18" i="18"/>
  <c r="C17" i="18"/>
  <c r="C16" i="18"/>
  <c r="C26" i="18"/>
  <c r="C59" i="18" s="1"/>
  <c r="E67" i="17"/>
  <c r="E68" i="17"/>
  <c r="E62" i="17"/>
  <c r="E55" i="17"/>
  <c r="G55" i="17"/>
  <c r="E56" i="17"/>
  <c r="E57" i="17" s="1"/>
  <c r="G56" i="17"/>
  <c r="E50" i="17"/>
  <c r="E51" i="17"/>
  <c r="E38" i="17"/>
  <c r="E40" i="17" s="1"/>
  <c r="E39" i="17"/>
  <c r="E41" i="17" s="1"/>
  <c r="B30" i="17"/>
  <c r="F52" i="20" l="1"/>
  <c r="F69" i="20" s="1"/>
  <c r="B19" i="18"/>
  <c r="B17" i="18"/>
  <c r="F63" i="21"/>
  <c r="F41" i="21"/>
  <c r="F64" i="21" s="1"/>
  <c r="C39" i="18"/>
  <c r="C41" i="18" s="1"/>
  <c r="B24" i="18"/>
  <c r="C47" i="18"/>
  <c r="B18" i="18"/>
  <c r="B16" i="18"/>
  <c r="C38" i="18"/>
  <c r="C40" i="18" s="1"/>
  <c r="B22" i="18"/>
  <c r="B38" i="18" s="1"/>
  <c r="C56" i="18"/>
  <c r="F63" i="20"/>
  <c r="F64" i="20"/>
  <c r="B40" i="20"/>
  <c r="B52" i="24"/>
  <c r="B69" i="24" s="1"/>
  <c r="E57" i="18"/>
  <c r="G57" i="17"/>
  <c r="F55" i="18"/>
  <c r="E52" i="17"/>
  <c r="E69" i="17" s="1"/>
  <c r="G57" i="18"/>
  <c r="C67" i="18"/>
  <c r="C51" i="18"/>
  <c r="C69" i="25"/>
  <c r="B67" i="21"/>
  <c r="B46" i="21"/>
  <c r="C52" i="21"/>
  <c r="C69" i="21" s="1"/>
  <c r="F52" i="21"/>
  <c r="F69" i="21" s="1"/>
  <c r="F57" i="21"/>
  <c r="C63" i="21"/>
  <c r="C41" i="21"/>
  <c r="C64" i="21" s="1"/>
  <c r="C57" i="21"/>
  <c r="B46" i="18"/>
  <c r="C46" i="18"/>
  <c r="F50" i="18"/>
  <c r="C41" i="25"/>
  <c r="C64" i="25" s="1"/>
  <c r="C63" i="25"/>
  <c r="B39" i="25"/>
  <c r="B26" i="25"/>
  <c r="B59" i="25" s="1"/>
  <c r="B68" i="25"/>
  <c r="B56" i="25"/>
  <c r="B57" i="25" s="1"/>
  <c r="B51" i="25"/>
  <c r="B52" i="25" s="1"/>
  <c r="B63" i="24"/>
  <c r="B41" i="24"/>
  <c r="B64" i="24" s="1"/>
  <c r="F57" i="20"/>
  <c r="C57" i="20"/>
  <c r="B50" i="20"/>
  <c r="B62" i="20"/>
  <c r="B55" i="20"/>
  <c r="B67" i="20"/>
  <c r="C52" i="20"/>
  <c r="C69" i="20" s="1"/>
  <c r="C41" i="20"/>
  <c r="C64" i="20" s="1"/>
  <c r="C63" i="20"/>
  <c r="B51" i="20"/>
  <c r="B39" i="20"/>
  <c r="B68" i="20"/>
  <c r="B56" i="20"/>
  <c r="B50" i="21"/>
  <c r="B55" i="21"/>
  <c r="B62" i="21"/>
  <c r="B40" i="21"/>
  <c r="B68" i="21"/>
  <c r="B39" i="21"/>
  <c r="B26" i="21"/>
  <c r="B59" i="21" s="1"/>
  <c r="B56" i="21"/>
  <c r="B51" i="21"/>
  <c r="B26" i="20"/>
  <c r="B59" i="20" s="1"/>
  <c r="B47" i="18"/>
  <c r="C62" i="18"/>
  <c r="C55" i="18"/>
  <c r="C50" i="18"/>
  <c r="E63" i="18"/>
  <c r="E41" i="18"/>
  <c r="E64" i="18" s="1"/>
  <c r="E52" i="18"/>
  <c r="E69" i="18" s="1"/>
  <c r="F56" i="18"/>
  <c r="F51" i="18"/>
  <c r="C68" i="18"/>
  <c r="F26" i="18"/>
  <c r="F59" i="18" s="1"/>
  <c r="B29" i="18"/>
  <c r="E63" i="17"/>
  <c r="E64" i="17"/>
  <c r="H26" i="17"/>
  <c r="G26" i="17"/>
  <c r="G59" i="17" s="1"/>
  <c r="E26" i="17"/>
  <c r="E59" i="17" s="1"/>
  <c r="D26" i="17"/>
  <c r="F25" i="17"/>
  <c r="C25" i="17"/>
  <c r="B25" i="17" s="1"/>
  <c r="F24" i="17"/>
  <c r="C24" i="17"/>
  <c r="F23" i="17"/>
  <c r="C23" i="17"/>
  <c r="F22" i="17"/>
  <c r="C22" i="17"/>
  <c r="F19" i="17"/>
  <c r="C19" i="17"/>
  <c r="B19" i="17" s="1"/>
  <c r="F18" i="17"/>
  <c r="C18" i="17"/>
  <c r="F17" i="17"/>
  <c r="F46" i="17" s="1"/>
  <c r="C17" i="17"/>
  <c r="F16" i="17"/>
  <c r="C16" i="17"/>
  <c r="C22" i="1"/>
  <c r="C23" i="1"/>
  <c r="B23" i="1" s="1"/>
  <c r="B30" i="1"/>
  <c r="E50" i="1"/>
  <c r="E51" i="1"/>
  <c r="E55" i="1"/>
  <c r="G55" i="1"/>
  <c r="E56" i="1"/>
  <c r="E57" i="1" s="1"/>
  <c r="G56" i="1"/>
  <c r="E62" i="1"/>
  <c r="E67" i="1"/>
  <c r="E68" i="1"/>
  <c r="E38" i="1"/>
  <c r="E40" i="1" s="1"/>
  <c r="E39" i="1"/>
  <c r="E41" i="1" s="1"/>
  <c r="E59" i="1"/>
  <c r="G26" i="1"/>
  <c r="H26" i="1"/>
  <c r="F26" i="1"/>
  <c r="C24" i="1"/>
  <c r="C25" i="1"/>
  <c r="B25" i="1" s="1"/>
  <c r="F46" i="1"/>
  <c r="F47" i="1"/>
  <c r="C17" i="1"/>
  <c r="C18" i="1"/>
  <c r="C19" i="1"/>
  <c r="B19" i="1" s="1"/>
  <c r="C16" i="1"/>
  <c r="B16" i="1" s="1"/>
  <c r="F47" i="17" l="1"/>
  <c r="F50" i="17"/>
  <c r="F51" i="17"/>
  <c r="B23" i="17"/>
  <c r="B29" i="17" s="1"/>
  <c r="B24" i="17"/>
  <c r="C46" i="17"/>
  <c r="B17" i="17"/>
  <c r="C38" i="17"/>
  <c r="B22" i="17"/>
  <c r="B16" i="17"/>
  <c r="C47" i="17"/>
  <c r="B18" i="17"/>
  <c r="C63" i="18"/>
  <c r="C57" i="18"/>
  <c r="F57" i="18"/>
  <c r="C64" i="18"/>
  <c r="B55" i="18"/>
  <c r="B22" i="1"/>
  <c r="B17" i="1"/>
  <c r="B46" i="1" s="1"/>
  <c r="C26" i="1"/>
  <c r="C59" i="1" s="1"/>
  <c r="B24" i="1"/>
  <c r="C47" i="1"/>
  <c r="B18" i="1"/>
  <c r="B47" i="1" s="1"/>
  <c r="F56" i="1"/>
  <c r="F52" i="18"/>
  <c r="B68" i="18"/>
  <c r="B50" i="18"/>
  <c r="B52" i="18" s="1"/>
  <c r="B67" i="18"/>
  <c r="B62" i="18"/>
  <c r="C52" i="18"/>
  <c r="C69" i="18" s="1"/>
  <c r="F55" i="1"/>
  <c r="F57" i="1" s="1"/>
  <c r="E64" i="1"/>
  <c r="C39" i="1"/>
  <c r="C41" i="1" s="1"/>
  <c r="C50" i="1"/>
  <c r="C46" i="1"/>
  <c r="B69" i="25"/>
  <c r="B63" i="25"/>
  <c r="B41" i="25"/>
  <c r="B64" i="25" s="1"/>
  <c r="B52" i="21"/>
  <c r="B69" i="21" s="1"/>
  <c r="B57" i="20"/>
  <c r="B52" i="20"/>
  <c r="B69" i="20" s="1"/>
  <c r="B41" i="20"/>
  <c r="B64" i="20" s="1"/>
  <c r="B63" i="20"/>
  <c r="B57" i="21"/>
  <c r="B41" i="21"/>
  <c r="B64" i="21" s="1"/>
  <c r="B63" i="21"/>
  <c r="C50" i="17"/>
  <c r="C55" i="17"/>
  <c r="C68" i="17"/>
  <c r="C39" i="17"/>
  <c r="C41" i="17" s="1"/>
  <c r="C56" i="17"/>
  <c r="C51" i="17"/>
  <c r="F55" i="17"/>
  <c r="F26" i="17"/>
  <c r="F59" i="17" s="1"/>
  <c r="F56" i="17"/>
  <c r="F57" i="17" s="1"/>
  <c r="C67" i="17"/>
  <c r="B26" i="18"/>
  <c r="B59" i="18" s="1"/>
  <c r="B39" i="18"/>
  <c r="B51" i="18"/>
  <c r="B56" i="18"/>
  <c r="B40" i="18"/>
  <c r="E63" i="1"/>
  <c r="C62" i="17"/>
  <c r="C40" i="17"/>
  <c r="C26" i="17"/>
  <c r="C59" i="17" s="1"/>
  <c r="B38" i="17"/>
  <c r="C62" i="1"/>
  <c r="C68" i="1"/>
  <c r="C38" i="1"/>
  <c r="C40" i="1" s="1"/>
  <c r="G57" i="1"/>
  <c r="B29" i="1"/>
  <c r="C51" i="1"/>
  <c r="C56" i="1"/>
  <c r="E52" i="1"/>
  <c r="E69" i="1" s="1"/>
  <c r="C55" i="1"/>
  <c r="C67" i="1"/>
  <c r="F52" i="17" l="1"/>
  <c r="B57" i="18"/>
  <c r="B39" i="17"/>
  <c r="B63" i="17" s="1"/>
  <c r="B26" i="17"/>
  <c r="B59" i="17" s="1"/>
  <c r="C64" i="17"/>
  <c r="B40" i="17"/>
  <c r="B69" i="18"/>
  <c r="B51" i="17"/>
  <c r="B56" i="17"/>
  <c r="B67" i="17"/>
  <c r="B46" i="17"/>
  <c r="B62" i="17"/>
  <c r="B47" i="17"/>
  <c r="C52" i="1"/>
  <c r="C69" i="1" s="1"/>
  <c r="C63" i="17"/>
  <c r="B68" i="17"/>
  <c r="C57" i="17"/>
  <c r="C52" i="17"/>
  <c r="C69" i="17" s="1"/>
  <c r="B63" i="18"/>
  <c r="B41" i="18"/>
  <c r="B64" i="18" s="1"/>
  <c r="B55" i="17"/>
  <c r="B50" i="17"/>
  <c r="C64" i="1"/>
  <c r="C57" i="1"/>
  <c r="C63" i="1"/>
  <c r="B41" i="17" l="1"/>
  <c r="B52" i="17"/>
  <c r="B69" i="17" s="1"/>
  <c r="B57" i="17"/>
  <c r="B64" i="17"/>
  <c r="B39" i="1"/>
  <c r="B38" i="1"/>
  <c r="B40" i="1" s="1"/>
  <c r="B62" i="1" l="1"/>
  <c r="B41" i="1"/>
  <c r="B55" i="1"/>
  <c r="B26" i="1"/>
  <c r="B59" i="1" s="1"/>
  <c r="B67" i="1"/>
  <c r="B51" i="1"/>
  <c r="B56" i="1"/>
  <c r="B68" i="1"/>
  <c r="B50" i="1"/>
  <c r="B57" i="1" l="1"/>
  <c r="B64" i="1"/>
  <c r="B63" i="1"/>
  <c r="B52" i="1"/>
  <c r="B69" i="1" s="1"/>
</calcChain>
</file>

<file path=xl/sharedStrings.xml><?xml version="1.0" encoding="utf-8"?>
<sst xmlns="http://schemas.openxmlformats.org/spreadsheetml/2006/main" count="515" uniqueCount="121">
  <si>
    <t>Indicador</t>
  </si>
  <si>
    <t>Total</t>
  </si>
  <si>
    <t>Productos</t>
  </si>
  <si>
    <t>Insumos</t>
  </si>
  <si>
    <t xml:space="preserve">Beneficiarios </t>
  </si>
  <si>
    <t>Otros insumos</t>
  </si>
  <si>
    <t>Población objetivo</t>
  </si>
  <si>
    <t>Cálculos intermedios</t>
  </si>
  <si>
    <t>Indicadores</t>
  </si>
  <si>
    <t>De Cobertura Potencial</t>
  </si>
  <si>
    <t>Cobertura Programada</t>
  </si>
  <si>
    <t>Cobertura Efectiva</t>
  </si>
  <si>
    <t>De resultado</t>
  </si>
  <si>
    <t>Índice efectividad en beneficiarios (IEB)</t>
  </si>
  <si>
    <t xml:space="preserve">Índice efectividad en gasto (IEG) </t>
  </si>
  <si>
    <t>Índice efectividad total (IET)</t>
  </si>
  <si>
    <t xml:space="preserve">De avance </t>
  </si>
  <si>
    <t xml:space="preserve">Índice avance beneficiarios (IAB) </t>
  </si>
  <si>
    <t>Índice avance gasto (IAG)</t>
  </si>
  <si>
    <t xml:space="preserve">Índice avance total (IAT) </t>
  </si>
  <si>
    <t>Índice transferencia efectiva del gasto (ITG)</t>
  </si>
  <si>
    <t>De expansión</t>
  </si>
  <si>
    <t xml:space="preserve">Índice de crecimiento beneficiarios (ICB) </t>
  </si>
  <si>
    <t xml:space="preserve">Índice de crecimiento del gasto real (ICGR) </t>
  </si>
  <si>
    <t xml:space="preserve">Índice de crecimiento del gasto real por beneficiario (ICGRB) </t>
  </si>
  <si>
    <t>De gasto medio</t>
  </si>
  <si>
    <t xml:space="preserve">Gasto programado por beneficiario (GPB) </t>
  </si>
  <si>
    <t xml:space="preserve">Gasto efectivo por beneficiario (GEB) </t>
  </si>
  <si>
    <t xml:space="preserve">Índice de eficiencia (IE) </t>
  </si>
  <si>
    <t>De giro de recursos</t>
  </si>
  <si>
    <t>Índice de giro efectivo (IGE)</t>
  </si>
  <si>
    <t xml:space="preserve">Índice de uso de recursos (IUR) </t>
  </si>
  <si>
    <t>Total Programa</t>
  </si>
  <si>
    <t>Fideicomiso</t>
  </si>
  <si>
    <t xml:space="preserve">Capital Semilla </t>
  </si>
  <si>
    <t xml:space="preserve">Créditos </t>
  </si>
  <si>
    <t xml:space="preserve">Gasto </t>
  </si>
  <si>
    <t>Ingresos</t>
  </si>
  <si>
    <t>n.d.</t>
  </si>
  <si>
    <t>Transferencia</t>
  </si>
  <si>
    <t xml:space="preserve">Transferencia </t>
  </si>
  <si>
    <t>Efectivos 1T 2023</t>
  </si>
  <si>
    <t>IPC (1T 2023)</t>
  </si>
  <si>
    <t>Gasto efectivo real 1T 2023</t>
  </si>
  <si>
    <t>Gasto efectivo real por beneficiario 1T 2023</t>
  </si>
  <si>
    <t>Efectivos 2T 2023</t>
  </si>
  <si>
    <t>IPC (2T 2023)</t>
  </si>
  <si>
    <t>Gasto efectivo real 2T 2023</t>
  </si>
  <si>
    <t>Gasto efectivo real por beneficiario 2T 2023</t>
  </si>
  <si>
    <t>Efectivos IS 2023</t>
  </si>
  <si>
    <t>IPC (IS 2023)</t>
  </si>
  <si>
    <t>Gasto efectivo real IS 2023</t>
  </si>
  <si>
    <t>Gasto efectivo real por beneficiario IS 2023</t>
  </si>
  <si>
    <t>Efectivos 3 TA 2023</t>
  </si>
  <si>
    <t>IPC (3 TA 2023)</t>
  </si>
  <si>
    <t>Gasto efectivo real 3 TA 2023</t>
  </si>
  <si>
    <t>Gasto efectivo real por beneficiario 3 TA 2023</t>
  </si>
  <si>
    <t>Efectivos 4T 2023</t>
  </si>
  <si>
    <t>IPC (4T 2023)</t>
  </si>
  <si>
    <t>Gasto efectivo real 4T 2023</t>
  </si>
  <si>
    <t>Gasto efectivo real por beneficiario 4T 2023</t>
  </si>
  <si>
    <t>Efectivos 2023</t>
  </si>
  <si>
    <t>IPC (2023)</t>
  </si>
  <si>
    <t>Gasto efectivo real 2023</t>
  </si>
  <si>
    <t>Gasto efectivo real por beneficiario 2023</t>
  </si>
  <si>
    <t>Programados 1T 2024</t>
  </si>
  <si>
    <t>Efectivos 1T 2024</t>
  </si>
  <si>
    <t>Programados año 2024</t>
  </si>
  <si>
    <t>En transferencias 1T 2024</t>
  </si>
  <si>
    <t>IPC (1T 2024)</t>
  </si>
  <si>
    <t>Gasto efectivo real 1T 2024</t>
  </si>
  <si>
    <t>Gasto efectivo real por beneficiario 1T 2024</t>
  </si>
  <si>
    <r>
      <rPr>
        <b/>
        <sz val="11"/>
        <color theme="1"/>
        <rFont val="Palatino Linotype"/>
        <family val="1"/>
      </rPr>
      <t xml:space="preserve">Fuentes: </t>
    </r>
    <r>
      <rPr>
        <sz val="11"/>
        <color theme="1"/>
        <rFont val="Palatino Linotype"/>
        <family val="1"/>
      </rPr>
      <t>Informes Trimestrales PRONAMYPE 2023 y 2024 - Cronogramas de Metas e Inversión - Modificaciones 2024 - IPC, INEC 2023 y 2024</t>
    </r>
  </si>
  <si>
    <r>
      <rPr>
        <b/>
        <sz val="11"/>
        <color theme="1"/>
        <rFont val="Palatino Linotype"/>
        <family val="1"/>
      </rPr>
      <t>Notas:</t>
    </r>
    <r>
      <rPr>
        <sz val="11"/>
        <color theme="1"/>
        <rFont val="Palatino Linotype"/>
        <family val="1"/>
      </rPr>
      <t xml:space="preserve"> 
</t>
    </r>
    <r>
      <rPr>
        <b/>
        <sz val="11"/>
        <color theme="1"/>
        <rFont val="Palatino Linotype"/>
        <family val="1"/>
      </rPr>
      <t>1.</t>
    </r>
    <r>
      <rPr>
        <sz val="11"/>
        <color theme="1"/>
        <rFont val="Palatino Linotype"/>
        <family val="1"/>
      </rPr>
      <t xml:space="preserve"> La UE del programa realizó una modificación para atrás de los beneficiarios efectivos del I Trimestre 2024, por ende, se realizó el ajuste para considerarlos en el cálculo anual. Se remitió una solicitud a la UE para que envíe la justificación correspondiente de los cambios que se realizaron. 
</t>
    </r>
    <r>
      <rPr>
        <b/>
        <sz val="11"/>
        <color theme="1"/>
        <rFont val="Palatino Linotype"/>
        <family val="1"/>
      </rPr>
      <t xml:space="preserve">2. </t>
    </r>
    <r>
      <rPr>
        <sz val="11"/>
        <color theme="1"/>
        <rFont val="Palatino Linotype"/>
        <family val="1"/>
      </rPr>
      <t xml:space="preserve">La UE del programa realizó una modificación para atrás de los beneficiarios y los recursos programados del I Trimestre 2024, por ende, se realizó el ajuste para considerarlos en el cáculo anual. Se llevó a cabo una sesión de trabajo para analizar el tema con la Analista del programa. </t>
    </r>
  </si>
  <si>
    <t>Programados 2T 2024</t>
  </si>
  <si>
    <t>Efectivos 2T 2024</t>
  </si>
  <si>
    <t>En transferencias 2T 2024</t>
  </si>
  <si>
    <t>IPC (2T 2024)</t>
  </si>
  <si>
    <t>Gasto efectivo real 2T 2024</t>
  </si>
  <si>
    <t>Gasto efectivo real por beneficiario 2T 2024</t>
  </si>
  <si>
    <r>
      <rPr>
        <b/>
        <sz val="11"/>
        <color theme="1"/>
        <rFont val="Palatino Linotype"/>
        <family val="1"/>
      </rPr>
      <t xml:space="preserve">Notas: 
1. </t>
    </r>
    <r>
      <rPr>
        <sz val="11"/>
        <color theme="1"/>
        <rFont val="Palatino Linotype"/>
        <family val="1"/>
      </rPr>
      <t xml:space="preserve">La UE del programa reporta ejecución de recursos de Fideicomiso para el producto Capital Semilla, sin embargo, no se cuenta con programación para el II Trimestre 2024, además, se debe considerar que se reporta ejecución de recursos y no de beneficiarios. En el Informe que elabore la analista del programa se deben tomar en consideración estos temas y consultar a la UE al respecto (Al realizar el cálculo de los Indicadores del II T). 
</t>
    </r>
    <r>
      <rPr>
        <b/>
        <sz val="11"/>
        <color theme="1"/>
        <rFont val="Palatino Linotype"/>
        <family val="1"/>
      </rPr>
      <t xml:space="preserve">2. </t>
    </r>
    <r>
      <rPr>
        <sz val="11"/>
        <color theme="1"/>
        <rFont val="Palatino Linotype"/>
        <family val="1"/>
      </rPr>
      <t xml:space="preserve">La UE del programa realizó una modificación para atrás de los beneficiarios y los recursos programados del II Trimestre 2024, por ende, se realizó el ajuste para considerarlos en el cáculo anual. Se llevó a cabo una sesión de trabajo para analizar el tema con la Analista del programa. </t>
    </r>
  </si>
  <si>
    <t>Programados IS 2024</t>
  </si>
  <si>
    <t>Efectivos IS 2024</t>
  </si>
  <si>
    <t>En transferencias IS 2024</t>
  </si>
  <si>
    <t>IPC (IS 2024)</t>
  </si>
  <si>
    <t>Gasto efectivo real IS 2024</t>
  </si>
  <si>
    <t>Gasto efectivo real por beneficiario IS 2024</t>
  </si>
  <si>
    <t>Efectivos 3T 2023</t>
  </si>
  <si>
    <t>Programados 3T 2024</t>
  </si>
  <si>
    <t>Efectivos 3T 2024</t>
  </si>
  <si>
    <t>En transferencias 3T 2024</t>
  </si>
  <si>
    <t>IPC (3T 2023)</t>
  </si>
  <si>
    <t>IPC (3T 2024)</t>
  </si>
  <si>
    <t>Gasto efectivo real 3T 2023</t>
  </si>
  <si>
    <t>Gasto efectivo real 3T 2024</t>
  </si>
  <si>
    <t>Gasto efectivo real por beneficiario 3T 2023</t>
  </si>
  <si>
    <t>Gasto efectivo real por beneficiario 3T 2024</t>
  </si>
  <si>
    <r>
      <rPr>
        <b/>
        <sz val="11"/>
        <color theme="1"/>
        <rFont val="Palatino Linotype"/>
        <family val="1"/>
      </rPr>
      <t xml:space="preserve">Nota:
</t>
    </r>
    <r>
      <rPr>
        <u/>
        <sz val="11"/>
        <color theme="1"/>
        <rFont val="Palatino Linotype"/>
        <family val="1"/>
      </rPr>
      <t xml:space="preserve">
</t>
    </r>
    <r>
      <rPr>
        <b/>
        <u/>
        <sz val="11"/>
        <color theme="1"/>
        <rFont val="Palatino Linotype"/>
        <family val="1"/>
      </rPr>
      <t>La UE del programa indica lo siguientepara el producto Capital Semilla:</t>
    </r>
    <r>
      <rPr>
        <b/>
        <sz val="11"/>
        <color theme="1"/>
        <rFont val="Palatino Linotype"/>
        <family val="1"/>
      </rPr>
      <t xml:space="preserve"> </t>
    </r>
    <r>
      <rPr>
        <sz val="11"/>
        <color theme="1"/>
        <rFont val="Palatino Linotype"/>
        <family val="1"/>
      </rPr>
      <t>Para el año 2024, la totalidad de los recursos de las transferencias de FODESAF se destinarán al producto capital semilla, no obstante, para este producto vía presupuesto extraordinario se le asignaron 100 millones de recursos del fideicomiso, que obedecen a las mismas condiciones de los recursos de Fodesaf. Los proyectos de capital semilla no se desembolsan en un salo tracto, si no en varios contra facturas, las personas se contabilizan únicamente al momento del primer desembolso según el mes que fuera. Por la forma en que se ejecutan estos recursos se van desembolsando los proyectos según disponibilidad de recursos transferidos por la DESAF al mes (un doceavo) y del fideicomiso, por lo que a nivel de ejecución para cada proyecto existe la posibilidad de que se haya tomado de las dos fuentes para completarlo, por tanto, las personas beneficiadas por mes corresponden a la sumatoria de los recursos transferidos por la DESAF y la fuente del Fideicomiso.</t>
    </r>
  </si>
  <si>
    <t>Programados 3 TA 2024</t>
  </si>
  <si>
    <t>Efectivos 3 TA 2024</t>
  </si>
  <si>
    <t>En transferencias 3 TA 2024</t>
  </si>
  <si>
    <t>IPC (3 TA 2024)</t>
  </si>
  <si>
    <t>Gasto efectivo real 3 TA 2024</t>
  </si>
  <si>
    <t>Gasto efectivo real por beneficiario 3 TA 2024</t>
  </si>
  <si>
    <t>Programados 4T 2024</t>
  </si>
  <si>
    <t>Efectivos 4T 2024</t>
  </si>
  <si>
    <t>En transferencias 4T 2024</t>
  </si>
  <si>
    <t>IPC (4T 2024)</t>
  </si>
  <si>
    <t>Gasto efectivo real 4T 2024</t>
  </si>
  <si>
    <t>Gasto efectivo real por beneficiario 4T 2024</t>
  </si>
  <si>
    <t>Programados 2024</t>
  </si>
  <si>
    <t>Efectivos 2024</t>
  </si>
  <si>
    <t>En transferencias 2024</t>
  </si>
  <si>
    <t>IPC (2024)</t>
  </si>
  <si>
    <t>Gasto efectivo real 2024</t>
  </si>
  <si>
    <t>Gasto efectivo real por beneficiario 2024</t>
  </si>
  <si>
    <t xml:space="preserve">Total </t>
  </si>
  <si>
    <t>Créditos
Fideicomiso</t>
  </si>
  <si>
    <t>Capital Semilla
Fideicomiso</t>
  </si>
  <si>
    <t>Créditos
Transferencia</t>
  </si>
  <si>
    <t>Capital Semilla
Transferencia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</si>
</sst>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3" x14ac:knownFonts="1">
    <font>
      <sz val="11"/>
      <color theme="1"/>
      <name val="Calibri"/>
      <family val="2"/>
      <scheme val="minor"/>
    </font>
    <font>
      <sz val="11"/>
      <color theme="1"/>
      <name val="Calibri"/>
      <family val="2"/>
      <scheme val="minor"/>
    </font>
    <font>
      <b/>
      <sz val="11"/>
      <color theme="1"/>
      <name val="Palatino Linotype"/>
      <family val="1"/>
    </font>
    <font>
      <sz val="11"/>
      <color theme="1"/>
      <name val="Palatino Linotype"/>
      <family val="1"/>
    </font>
    <font>
      <sz val="9"/>
      <color theme="1"/>
      <name val="Palatino Linotype"/>
      <family val="1"/>
    </font>
    <font>
      <b/>
      <sz val="10"/>
      <color theme="1"/>
      <name val="Palatino Linotype"/>
      <family val="1"/>
    </font>
    <font>
      <b/>
      <sz val="10"/>
      <color rgb="FF0070C0"/>
      <name val="Palatino Linotype"/>
      <family val="1"/>
    </font>
    <font>
      <sz val="11"/>
      <color rgb="FF4071B9"/>
      <name val="Palatino Linotype"/>
      <family val="1"/>
    </font>
    <font>
      <sz val="9"/>
      <color rgb="FF4071B9"/>
      <name val="Palatino Linotype"/>
      <family val="1"/>
    </font>
    <font>
      <sz val="11"/>
      <color rgb="FF0070C0"/>
      <name val="Palatino Linotype"/>
      <family val="1"/>
    </font>
    <font>
      <b/>
      <sz val="11"/>
      <color rgb="FF0070C0"/>
      <name val="Palatino Linotype"/>
      <family val="1"/>
    </font>
    <font>
      <u/>
      <sz val="11"/>
      <color theme="1"/>
      <name val="Palatino Linotype"/>
      <family val="1"/>
    </font>
    <font>
      <b/>
      <u/>
      <sz val="11"/>
      <color theme="1"/>
      <name val="Palatino Linotype"/>
      <family val="1"/>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right/>
      <top/>
      <bottom style="double">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56">
    <xf numFmtId="0" fontId="0" fillId="0" borderId="0" xfId="0"/>
    <xf numFmtId="0" fontId="0" fillId="0" borderId="0" xfId="0" applyFont="1" applyFill="1"/>
    <xf numFmtId="0" fontId="0" fillId="0" borderId="0" xfId="0" applyFont="1" applyFill="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xf numFmtId="0" fontId="3" fillId="0" borderId="0" xfId="0" applyFont="1" applyFill="1"/>
    <xf numFmtId="3" fontId="3" fillId="0" borderId="0" xfId="0" applyNumberFormat="1" applyFont="1" applyFill="1"/>
    <xf numFmtId="3" fontId="4" fillId="0" borderId="0" xfId="0" applyNumberFormat="1" applyFont="1" applyFill="1" applyAlignment="1">
      <alignment horizontal="right"/>
    </xf>
    <xf numFmtId="4" fontId="3" fillId="0" borderId="0" xfId="0" applyNumberFormat="1" applyFont="1" applyFill="1"/>
    <xf numFmtId="3" fontId="3" fillId="0" borderId="0" xfId="0" applyNumberFormat="1" applyFont="1" applyFill="1" applyAlignment="1">
      <alignment horizontal="right"/>
    </xf>
    <xf numFmtId="4" fontId="3" fillId="0" borderId="0" xfId="0" applyNumberFormat="1" applyFont="1" applyFill="1" applyAlignment="1">
      <alignment horizontal="right"/>
    </xf>
    <xf numFmtId="4" fontId="3" fillId="0" borderId="0" xfId="0" applyNumberFormat="1" applyFont="1" applyFill="1" applyBorder="1" applyAlignment="1">
      <alignment horizontal="right"/>
    </xf>
    <xf numFmtId="4" fontId="4" fillId="0" borderId="0" xfId="0" applyNumberFormat="1" applyFont="1" applyFill="1" applyAlignment="1">
      <alignment horizontal="right"/>
    </xf>
    <xf numFmtId="0" fontId="3" fillId="0" borderId="1" xfId="0" applyFont="1" applyFill="1" applyBorder="1"/>
    <xf numFmtId="4" fontId="3" fillId="0" borderId="1" xfId="0" applyNumberFormat="1" applyFont="1" applyFill="1" applyBorder="1"/>
    <xf numFmtId="2" fontId="3" fillId="0" borderId="0" xfId="0" applyNumberFormat="1" applyFont="1" applyFill="1" applyAlignment="1">
      <alignment horizontal="right"/>
    </xf>
    <xf numFmtId="3" fontId="5" fillId="0" borderId="0" xfId="0" applyNumberFormat="1" applyFont="1" applyFill="1" applyAlignment="1">
      <alignment horizontal="center"/>
    </xf>
    <xf numFmtId="3" fontId="5" fillId="0" borderId="0" xfId="0" applyNumberFormat="1" applyFont="1" applyFill="1"/>
    <xf numFmtId="4" fontId="5" fillId="0" borderId="0" xfId="0" applyNumberFormat="1" applyFont="1" applyFill="1" applyAlignment="1">
      <alignment horizontal="right" vertical="center"/>
    </xf>
    <xf numFmtId="2" fontId="3" fillId="0" borderId="0" xfId="0" applyNumberFormat="1" applyFont="1" applyAlignment="1">
      <alignment horizontal="right"/>
    </xf>
    <xf numFmtId="0" fontId="2" fillId="0" borderId="0" xfId="0" applyFont="1" applyAlignment="1">
      <alignment horizontal="center" vertical="center"/>
    </xf>
    <xf numFmtId="0" fontId="2" fillId="0" borderId="0" xfId="0" applyFont="1" applyAlignment="1">
      <alignment horizontal="center" vertical="center" wrapText="1"/>
    </xf>
    <xf numFmtId="0" fontId="5" fillId="2" borderId="0" xfId="0" applyFont="1" applyFill="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horizontal="center"/>
    </xf>
    <xf numFmtId="0" fontId="2" fillId="0" borderId="0" xfId="0" applyFont="1"/>
    <xf numFmtId="0" fontId="3" fillId="0" borderId="0" xfId="0" applyFont="1"/>
    <xf numFmtId="3" fontId="3" fillId="0" borderId="0" xfId="0" applyNumberFormat="1" applyFont="1"/>
    <xf numFmtId="3" fontId="7" fillId="0" borderId="0" xfId="0" applyNumberFormat="1" applyFont="1"/>
    <xf numFmtId="3" fontId="4" fillId="0" borderId="0" xfId="0" applyNumberFormat="1" applyFont="1" applyAlignment="1">
      <alignment horizontal="right"/>
    </xf>
    <xf numFmtId="3" fontId="8" fillId="0" borderId="0" xfId="0" applyNumberFormat="1" applyFont="1" applyAlignment="1">
      <alignment horizontal="right"/>
    </xf>
    <xf numFmtId="3" fontId="5" fillId="0" borderId="0" xfId="0" applyNumberFormat="1" applyFont="1"/>
    <xf numFmtId="3" fontId="5" fillId="0" borderId="0" xfId="0" applyNumberFormat="1" applyFont="1" applyAlignment="1">
      <alignment horizontal="center"/>
    </xf>
    <xf numFmtId="4" fontId="3" fillId="0" borderId="0" xfId="0" applyNumberFormat="1" applyFont="1"/>
    <xf numFmtId="3" fontId="3" fillId="0" borderId="0" xfId="0" applyNumberFormat="1" applyFont="1" applyAlignment="1">
      <alignment horizontal="right"/>
    </xf>
    <xf numFmtId="4" fontId="3" fillId="0" borderId="0" xfId="0" applyNumberFormat="1" applyFont="1" applyAlignment="1">
      <alignment horizontal="right"/>
    </xf>
    <xf numFmtId="4" fontId="4" fillId="0" borderId="0" xfId="0" applyNumberFormat="1" applyFont="1" applyAlignment="1">
      <alignment horizontal="right"/>
    </xf>
    <xf numFmtId="4" fontId="5" fillId="0" borderId="0" xfId="0" applyNumberFormat="1" applyFont="1" applyAlignment="1">
      <alignment horizontal="right" vertical="center"/>
    </xf>
    <xf numFmtId="4" fontId="3" fillId="0" borderId="1" xfId="0" applyNumberFormat="1" applyFont="1" applyBorder="1"/>
    <xf numFmtId="0" fontId="9" fillId="0" borderId="0" xfId="0" applyFont="1" applyAlignment="1">
      <alignment horizontal="center"/>
    </xf>
    <xf numFmtId="0" fontId="9" fillId="0" borderId="0" xfId="0" applyFont="1"/>
    <xf numFmtId="3" fontId="9" fillId="0" borderId="0" xfId="0" applyNumberFormat="1" applyFont="1"/>
    <xf numFmtId="3" fontId="9" fillId="0" borderId="0" xfId="0" applyNumberFormat="1" applyFont="1" applyFill="1"/>
    <xf numFmtId="3" fontId="10" fillId="0" borderId="0" xfId="0" applyNumberFormat="1" applyFont="1"/>
    <xf numFmtId="164" fontId="3" fillId="0" borderId="0" xfId="1" applyFont="1" applyFill="1" applyAlignment="1">
      <alignment horizontal="right"/>
    </xf>
    <xf numFmtId="0" fontId="0" fillId="0" borderId="0" xfId="0" applyFill="1"/>
    <xf numFmtId="0" fontId="3" fillId="0" borderId="0" xfId="0" applyFont="1" applyAlignment="1">
      <alignment horizontal="left"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cellXfs>
  <cellStyles count="3">
    <cellStyle name="Millares" xfId="1" builtinId="3"/>
    <cellStyle name="Normal" xfId="0" builtinId="0"/>
    <cellStyle name="Normal 2" xfId="2" xr:uid="{00000000-0005-0000-0000-000002000000}"/>
  </cellStyles>
  <dxfs count="0"/>
  <tableStyles count="0" defaultTableStyle="TableStyleMedium2" defaultPivotStyle="PivotStyleLight16"/>
  <colors>
    <mruColors>
      <color rgb="FF0035A0"/>
      <color rgb="FF192952"/>
      <color rgb="FFC1C5C8"/>
      <color rgb="FF4071B9"/>
      <color rgb="FFA2BFE6"/>
      <color rgb="FF102D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800"/>
            </a:pPr>
            <a:r>
              <a:rPr lang="es-CR" sz="1800"/>
              <a:t>Pronamype: Indicadores de cobertura 2024</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4.6931221969506567E-2"/>
          <c:y val="0.17988623435722412"/>
          <c:w val="0.93629356077822123"/>
          <c:h val="0.5119817158945198"/>
        </c:manualLayout>
      </c:layout>
      <c:bar3DChart>
        <c:barDir val="col"/>
        <c:grouping val="clustered"/>
        <c:varyColors val="0"/>
        <c:ser>
          <c:idx val="0"/>
          <c:order val="0"/>
          <c:tx>
            <c:strRef>
              <c:f>Anual!$A$46</c:f>
              <c:strCache>
                <c:ptCount val="1"/>
                <c:pt idx="0">
                  <c:v>Cobertura Programada</c:v>
                </c:pt>
              </c:strCache>
            </c:strRef>
          </c:tx>
          <c:spPr>
            <a:solidFill>
              <a:srgbClr val="102D7C"/>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Pt>
            <c:idx val="0"/>
            <c:invertIfNegative val="0"/>
            <c:bubble3D val="0"/>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2A5A-48AD-87AE-984A9C510DB3}"/>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(Anual!$B$9,Anual!$D$11,Anual!$E$11,Anual!$G$11)</c:f>
              <c:strCache>
                <c:ptCount val="4"/>
                <c:pt idx="0">
                  <c:v>Total Programa</c:v>
                </c:pt>
                <c:pt idx="1">
                  <c:v>Créditos
Transferencia</c:v>
                </c:pt>
                <c:pt idx="2">
                  <c:v>Créditos
Fideicomiso</c:v>
                </c:pt>
                <c:pt idx="3">
                  <c:v>Capital Semilla
Transferencia</c:v>
                </c:pt>
              </c:strCache>
            </c:strRef>
          </c:cat>
          <c:val>
            <c:numRef>
              <c:f>(Anual!$B$46,Anual!$D$46,Anual!$E$46,Anual!$G$46)</c:f>
              <c:numCache>
                <c:formatCode>#,##0.00</c:formatCode>
                <c:ptCount val="4"/>
                <c:pt idx="0">
                  <c:v>0.68176922860808575</c:v>
                </c:pt>
                <c:pt idx="1">
                  <c:v>8.1475168803438816E-2</c:v>
                </c:pt>
                <c:pt idx="2">
                  <c:v>0.4307882488457685</c:v>
                </c:pt>
                <c:pt idx="3">
                  <c:v>0.12268100130172971</c:v>
                </c:pt>
              </c:numCache>
            </c:numRef>
          </c:val>
          <c:extLst>
            <c:ext xmlns:c16="http://schemas.microsoft.com/office/drawing/2014/chart" uri="{C3380CC4-5D6E-409C-BE32-E72D297353CC}">
              <c16:uniqueId val="{00000000-3D71-481D-9535-F61ABE5BF035}"/>
            </c:ext>
          </c:extLst>
        </c:ser>
        <c:ser>
          <c:idx val="1"/>
          <c:order val="1"/>
          <c:tx>
            <c:strRef>
              <c:f>Anual!$A$47</c:f>
              <c:strCache>
                <c:ptCount val="1"/>
                <c:pt idx="0">
                  <c:v>Cobertura Efectiva</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(Anual!$B$9,Anual!$D$11,Anual!$E$11,Anual!$G$11)</c:f>
              <c:strCache>
                <c:ptCount val="4"/>
                <c:pt idx="0">
                  <c:v>Total Programa</c:v>
                </c:pt>
                <c:pt idx="1">
                  <c:v>Créditos
Transferencia</c:v>
                </c:pt>
                <c:pt idx="2">
                  <c:v>Créditos
Fideicomiso</c:v>
                </c:pt>
                <c:pt idx="3">
                  <c:v>Capital Semilla
Transferencia</c:v>
                </c:pt>
              </c:strCache>
            </c:strRef>
          </c:cat>
          <c:val>
            <c:numRef>
              <c:f>(Anual!$B$47,Anual!$D$47,Anual!$E$47,Anual!$G$47)</c:f>
              <c:numCache>
                <c:formatCode>#,##0.00</c:formatCode>
                <c:ptCount val="4"/>
                <c:pt idx="0">
                  <c:v>0.67802324383551382</c:v>
                </c:pt>
                <c:pt idx="1">
                  <c:v>8.1475168803438816E-2</c:v>
                </c:pt>
                <c:pt idx="2">
                  <c:v>0.33526563714518498</c:v>
                </c:pt>
                <c:pt idx="3">
                  <c:v>0.26128243788688998</c:v>
                </c:pt>
              </c:numCache>
            </c:numRef>
          </c:val>
          <c:extLst>
            <c:ext xmlns:c16="http://schemas.microsoft.com/office/drawing/2014/chart" uri="{C3380CC4-5D6E-409C-BE32-E72D297353CC}">
              <c16:uniqueId val="{00000001-3D71-481D-9535-F61ABE5BF035}"/>
            </c:ext>
          </c:extLst>
        </c:ser>
        <c:dLbls>
          <c:showLegendKey val="0"/>
          <c:showVal val="1"/>
          <c:showCatName val="0"/>
          <c:showSerName val="0"/>
          <c:showPercent val="0"/>
          <c:showBubbleSize val="0"/>
        </c:dLbls>
        <c:gapWidth val="100"/>
        <c:shape val="box"/>
        <c:axId val="51999488"/>
        <c:axId val="52001024"/>
        <c:axId val="0"/>
      </c:bar3DChart>
      <c:catAx>
        <c:axId val="5199948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2001024"/>
        <c:crosses val="autoZero"/>
        <c:auto val="1"/>
        <c:lblAlgn val="ctr"/>
        <c:lblOffset val="100"/>
        <c:noMultiLvlLbl val="0"/>
      </c:catAx>
      <c:valAx>
        <c:axId val="52001024"/>
        <c:scaling>
          <c:orientation val="minMax"/>
          <c:max val="2"/>
        </c:scaling>
        <c:delete val="0"/>
        <c:axPos val="l"/>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1999488"/>
        <c:crosses val="autoZero"/>
        <c:crossBetween val="between"/>
        <c:majorUnit val="1"/>
      </c:valAx>
    </c:plotArea>
    <c:legend>
      <c:legendPos val="b"/>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800"/>
            </a:pPr>
            <a:r>
              <a:rPr lang="es-CR" sz="1800"/>
              <a:t>Pronamype: Indicadores de</a:t>
            </a:r>
            <a:r>
              <a:rPr lang="es-CR" sz="1800" baseline="0"/>
              <a:t> resultado</a:t>
            </a:r>
            <a:r>
              <a:rPr lang="es-CR" sz="1800"/>
              <a:t> 2024</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4.6931221969506567E-2"/>
          <c:y val="0.17988623435722412"/>
          <c:w val="0.93629356077822123"/>
          <c:h val="0.5119817158945198"/>
        </c:manualLayout>
      </c:layout>
      <c:bar3DChart>
        <c:barDir val="col"/>
        <c:grouping val="clustered"/>
        <c:varyColors val="0"/>
        <c:ser>
          <c:idx val="0"/>
          <c:order val="0"/>
          <c:tx>
            <c:strRef>
              <c:f>Anual!$A$50</c:f>
              <c:strCache>
                <c:ptCount val="1"/>
                <c:pt idx="0">
                  <c:v>Índice efectividad en beneficiarios (IEB)</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(Anual!$B$9,Anual!$D$11,Anual!$E$11,Anual!$G$11,Anual!$H$11)</c:f>
              <c:strCache>
                <c:ptCount val="5"/>
                <c:pt idx="0">
                  <c:v>Total Programa</c:v>
                </c:pt>
                <c:pt idx="1">
                  <c:v>Créditos
Transferencia</c:v>
                </c:pt>
                <c:pt idx="2">
                  <c:v>Créditos
Fideicomiso</c:v>
                </c:pt>
                <c:pt idx="3">
                  <c:v>Capital Semilla
Transferencia</c:v>
                </c:pt>
                <c:pt idx="4">
                  <c:v>Capital Semilla
Fideicomiso</c:v>
                </c:pt>
              </c:strCache>
            </c:strRef>
          </c:cat>
          <c:val>
            <c:numRef>
              <c:f>(Anual!$B$50,Anual!$D$50,Anual!$E$50,Anual!$G$50,Anual!$H$50)</c:f>
              <c:numCache>
                <c:formatCode>#,##0.00</c:formatCode>
                <c:ptCount val="5"/>
                <c:pt idx="0">
                  <c:v>99.45054945054946</c:v>
                </c:pt>
                <c:pt idx="1">
                  <c:v>100</c:v>
                </c:pt>
                <c:pt idx="2">
                  <c:v>77.826086956521735</c:v>
                </c:pt>
                <c:pt idx="3">
                  <c:v>212.97709923664124</c:v>
                </c:pt>
                <c:pt idx="4">
                  <c:v>0</c:v>
                </c:pt>
              </c:numCache>
            </c:numRef>
          </c:val>
          <c:extLst>
            <c:ext xmlns:c16="http://schemas.microsoft.com/office/drawing/2014/chart" uri="{C3380CC4-5D6E-409C-BE32-E72D297353CC}">
              <c16:uniqueId val="{00000000-61FD-410B-AE2A-3B30929D9445}"/>
            </c:ext>
          </c:extLst>
        </c:ser>
        <c:ser>
          <c:idx val="1"/>
          <c:order val="1"/>
          <c:tx>
            <c:strRef>
              <c:f>Anual!$A$51</c:f>
              <c:strCache>
                <c:ptCount val="1"/>
                <c:pt idx="0">
                  <c:v>Índice efectividad en gasto (IEG)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(Anual!$B$9,Anual!$D$11,Anual!$E$11,Anual!$G$11,Anual!$H$11)</c:f>
              <c:strCache>
                <c:ptCount val="5"/>
                <c:pt idx="0">
                  <c:v>Total Programa</c:v>
                </c:pt>
                <c:pt idx="1">
                  <c:v>Créditos
Transferencia</c:v>
                </c:pt>
                <c:pt idx="2">
                  <c:v>Créditos
Fideicomiso</c:v>
                </c:pt>
                <c:pt idx="3">
                  <c:v>Capital Semilla
Transferencia</c:v>
                </c:pt>
                <c:pt idx="4">
                  <c:v>Capital Semilla
Fideicomiso</c:v>
                </c:pt>
              </c:strCache>
            </c:strRef>
          </c:cat>
          <c:val>
            <c:numRef>
              <c:f>(Anual!$B$51,Anual!$D$51,Anual!$E$51,Anual!$G$51,Anual!$H$51)</c:f>
              <c:numCache>
                <c:formatCode>#,##0.00</c:formatCode>
                <c:ptCount val="5"/>
                <c:pt idx="0">
                  <c:v>84.682995561930653</c:v>
                </c:pt>
                <c:pt idx="1">
                  <c:v>100</c:v>
                </c:pt>
                <c:pt idx="2">
                  <c:v>78.807220413450679</c:v>
                </c:pt>
                <c:pt idx="3">
                  <c:v>100.00421493679816</c:v>
                </c:pt>
                <c:pt idx="4">
                  <c:v>99.551552270000002</c:v>
                </c:pt>
              </c:numCache>
            </c:numRef>
          </c:val>
          <c:extLst>
            <c:ext xmlns:c16="http://schemas.microsoft.com/office/drawing/2014/chart" uri="{C3380CC4-5D6E-409C-BE32-E72D297353CC}">
              <c16:uniqueId val="{00000001-61FD-410B-AE2A-3B30929D9445}"/>
            </c:ext>
          </c:extLst>
        </c:ser>
        <c:ser>
          <c:idx val="2"/>
          <c:order val="2"/>
          <c:tx>
            <c:strRef>
              <c:f>Anual!$A$52</c:f>
              <c:strCache>
                <c:ptCount val="1"/>
                <c:pt idx="0">
                  <c:v>Índice efectividad total (IET)</c:v>
                </c:pt>
              </c:strCache>
            </c:strRef>
          </c:tx>
          <c:spPr>
            <a:solidFill>
              <a:srgbClr val="C1C5C8"/>
            </a:solidFill>
            <a:ln>
              <a:solidFill>
                <a:srgbClr val="C1C5C8"/>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(Anual!$B$9,Anual!$D$11,Anual!$E$11,Anual!$G$11,Anual!$H$11)</c:f>
              <c:strCache>
                <c:ptCount val="5"/>
                <c:pt idx="0">
                  <c:v>Total Programa</c:v>
                </c:pt>
                <c:pt idx="1">
                  <c:v>Créditos
Transferencia</c:v>
                </c:pt>
                <c:pt idx="2">
                  <c:v>Créditos
Fideicomiso</c:v>
                </c:pt>
                <c:pt idx="3">
                  <c:v>Capital Semilla
Transferencia</c:v>
                </c:pt>
                <c:pt idx="4">
                  <c:v>Capital Semilla
Fideicomiso</c:v>
                </c:pt>
              </c:strCache>
            </c:strRef>
          </c:cat>
          <c:val>
            <c:numRef>
              <c:f>(Anual!$B$52,Anual!$D$52,Anual!$E$52,Anual!$G$52,Anual!$H$52)</c:f>
              <c:numCache>
                <c:formatCode>#,##0.00</c:formatCode>
                <c:ptCount val="5"/>
                <c:pt idx="0">
                  <c:v>92.066772506240056</c:v>
                </c:pt>
                <c:pt idx="1">
                  <c:v>100</c:v>
                </c:pt>
                <c:pt idx="2">
                  <c:v>78.316653684986207</c:v>
                </c:pt>
                <c:pt idx="3">
                  <c:v>156.49065708671969</c:v>
                </c:pt>
                <c:pt idx="4">
                  <c:v>49.775776135000001</c:v>
                </c:pt>
              </c:numCache>
            </c:numRef>
          </c:val>
          <c:extLst>
            <c:ext xmlns:c16="http://schemas.microsoft.com/office/drawing/2014/chart" uri="{C3380CC4-5D6E-409C-BE32-E72D297353CC}">
              <c16:uniqueId val="{00000003-61FD-410B-AE2A-3B30929D9445}"/>
            </c:ext>
          </c:extLst>
        </c:ser>
        <c:dLbls>
          <c:showLegendKey val="0"/>
          <c:showVal val="1"/>
          <c:showCatName val="0"/>
          <c:showSerName val="0"/>
          <c:showPercent val="0"/>
          <c:showBubbleSize val="0"/>
        </c:dLbls>
        <c:gapWidth val="100"/>
        <c:shape val="box"/>
        <c:axId val="51999488"/>
        <c:axId val="52001024"/>
        <c:axId val="0"/>
      </c:bar3DChart>
      <c:catAx>
        <c:axId val="5199948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2001024"/>
        <c:crosses val="autoZero"/>
        <c:auto val="1"/>
        <c:lblAlgn val="ctr"/>
        <c:lblOffset val="100"/>
        <c:noMultiLvlLbl val="0"/>
      </c:catAx>
      <c:valAx>
        <c:axId val="52001024"/>
        <c:scaling>
          <c:orientation val="minMax"/>
          <c:max val="300"/>
        </c:scaling>
        <c:delete val="0"/>
        <c:axPos val="l"/>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1999488"/>
        <c:crosses val="autoZero"/>
        <c:crossBetween val="between"/>
        <c:majorUnit val="100"/>
      </c:valAx>
    </c:plotArea>
    <c:legend>
      <c:legendPos val="b"/>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800"/>
            </a:pPr>
            <a:r>
              <a:rPr lang="es-CR" sz="1800"/>
              <a:t>Pronamype: Indicadores de</a:t>
            </a:r>
            <a:r>
              <a:rPr lang="es-CR" sz="1800" baseline="0"/>
              <a:t> avance</a:t>
            </a:r>
            <a:r>
              <a:rPr lang="es-CR" sz="1800"/>
              <a:t> 2024</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4.6931221969506567E-2"/>
          <c:y val="0.17988623435722412"/>
          <c:w val="0.93629356077822123"/>
          <c:h val="0.5119817158945198"/>
        </c:manualLayout>
      </c:layout>
      <c:bar3DChart>
        <c:barDir val="col"/>
        <c:grouping val="clustered"/>
        <c:varyColors val="0"/>
        <c:ser>
          <c:idx val="0"/>
          <c:order val="0"/>
          <c:tx>
            <c:strRef>
              <c:f>Anual!$A$55</c:f>
              <c:strCache>
                <c:ptCount val="1"/>
                <c:pt idx="0">
                  <c:v>Índice avance beneficiarios (IAB)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(Anual!$B$9,Anual!$D$11,Anual!$E$11,Anual!$G$11,Anual!$H$11)</c:f>
              <c:strCache>
                <c:ptCount val="5"/>
                <c:pt idx="0">
                  <c:v>Total Programa</c:v>
                </c:pt>
                <c:pt idx="1">
                  <c:v>Créditos
Transferencia</c:v>
                </c:pt>
                <c:pt idx="2">
                  <c:v>Créditos
Fideicomiso</c:v>
                </c:pt>
                <c:pt idx="3">
                  <c:v>Capital Semilla
Transferencia</c:v>
                </c:pt>
                <c:pt idx="4">
                  <c:v>Capital Semilla
Fideicomiso</c:v>
                </c:pt>
              </c:strCache>
            </c:strRef>
          </c:cat>
          <c:val>
            <c:numRef>
              <c:f>(Anual!$B$55,Anual!$D$55,Anual!$E$55,Anual!$G$55,Anual!$H$55)</c:f>
              <c:numCache>
                <c:formatCode>#,##0.00</c:formatCode>
                <c:ptCount val="5"/>
                <c:pt idx="0">
                  <c:v>99.45054945054946</c:v>
                </c:pt>
                <c:pt idx="1">
                  <c:v>100</c:v>
                </c:pt>
                <c:pt idx="2">
                  <c:v>77.826086956521735</c:v>
                </c:pt>
                <c:pt idx="3">
                  <c:v>212.97709923664124</c:v>
                </c:pt>
                <c:pt idx="4">
                  <c:v>0</c:v>
                </c:pt>
              </c:numCache>
            </c:numRef>
          </c:val>
          <c:extLst>
            <c:ext xmlns:c16="http://schemas.microsoft.com/office/drawing/2014/chart" uri="{C3380CC4-5D6E-409C-BE32-E72D297353CC}">
              <c16:uniqueId val="{00000000-6DB8-4C48-B1C2-48AB004B9146}"/>
            </c:ext>
          </c:extLst>
        </c:ser>
        <c:ser>
          <c:idx val="1"/>
          <c:order val="1"/>
          <c:tx>
            <c:strRef>
              <c:f>Anual!$A$56</c:f>
              <c:strCache>
                <c:ptCount val="1"/>
                <c:pt idx="0">
                  <c:v>Índice avance gasto (IAG)</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(Anual!$B$9,Anual!$D$11,Anual!$E$11,Anual!$G$11,Anual!$H$11)</c:f>
              <c:strCache>
                <c:ptCount val="5"/>
                <c:pt idx="0">
                  <c:v>Total Programa</c:v>
                </c:pt>
                <c:pt idx="1">
                  <c:v>Créditos
Transferencia</c:v>
                </c:pt>
                <c:pt idx="2">
                  <c:v>Créditos
Fideicomiso</c:v>
                </c:pt>
                <c:pt idx="3">
                  <c:v>Capital Semilla
Transferencia</c:v>
                </c:pt>
                <c:pt idx="4">
                  <c:v>Capital Semilla
Fideicomiso</c:v>
                </c:pt>
              </c:strCache>
            </c:strRef>
          </c:cat>
          <c:val>
            <c:numRef>
              <c:f>(Anual!$B$56,Anual!$D$56,Anual!$E$56,Anual!$G$56,Anual!$H$56)</c:f>
              <c:numCache>
                <c:formatCode>#,##0.00</c:formatCode>
                <c:ptCount val="5"/>
                <c:pt idx="0">
                  <c:v>84.682995561930653</c:v>
                </c:pt>
                <c:pt idx="1">
                  <c:v>100</c:v>
                </c:pt>
                <c:pt idx="2">
                  <c:v>78.807220413450679</c:v>
                </c:pt>
                <c:pt idx="3">
                  <c:v>100.00421493679816</c:v>
                </c:pt>
                <c:pt idx="4">
                  <c:v>99.551552270000002</c:v>
                </c:pt>
              </c:numCache>
            </c:numRef>
          </c:val>
          <c:extLst>
            <c:ext xmlns:c16="http://schemas.microsoft.com/office/drawing/2014/chart" uri="{C3380CC4-5D6E-409C-BE32-E72D297353CC}">
              <c16:uniqueId val="{00000001-6DB8-4C48-B1C2-48AB004B9146}"/>
            </c:ext>
          </c:extLst>
        </c:ser>
        <c:ser>
          <c:idx val="2"/>
          <c:order val="2"/>
          <c:tx>
            <c:strRef>
              <c:f>Anual!$A$57</c:f>
              <c:strCache>
                <c:ptCount val="1"/>
                <c:pt idx="0">
                  <c:v>Índice avance total (IAT) </c:v>
                </c:pt>
              </c:strCache>
            </c:strRef>
          </c:tx>
          <c:spPr>
            <a:solidFill>
              <a:srgbClr val="C1C5C8"/>
            </a:solidFill>
            <a:ln>
              <a:solidFill>
                <a:srgbClr val="C1C5C8"/>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(Anual!$B$9,Anual!$D$11,Anual!$E$11,Anual!$G$11,Anual!$H$11)</c:f>
              <c:strCache>
                <c:ptCount val="5"/>
                <c:pt idx="0">
                  <c:v>Total Programa</c:v>
                </c:pt>
                <c:pt idx="1">
                  <c:v>Créditos
Transferencia</c:v>
                </c:pt>
                <c:pt idx="2">
                  <c:v>Créditos
Fideicomiso</c:v>
                </c:pt>
                <c:pt idx="3">
                  <c:v>Capital Semilla
Transferencia</c:v>
                </c:pt>
                <c:pt idx="4">
                  <c:v>Capital Semilla
Fideicomiso</c:v>
                </c:pt>
              </c:strCache>
            </c:strRef>
          </c:cat>
          <c:val>
            <c:numRef>
              <c:f>(Anual!$B$57,Anual!$D$57,Anual!$E$57,Anual!$G$57,Anual!$H$57)</c:f>
              <c:numCache>
                <c:formatCode>#,##0.00</c:formatCode>
                <c:ptCount val="5"/>
                <c:pt idx="0">
                  <c:v>92.066772506240056</c:v>
                </c:pt>
                <c:pt idx="1">
                  <c:v>100</c:v>
                </c:pt>
                <c:pt idx="2">
                  <c:v>78.316653684986207</c:v>
                </c:pt>
                <c:pt idx="3">
                  <c:v>156.49065708671969</c:v>
                </c:pt>
                <c:pt idx="4">
                  <c:v>49.775776135000001</c:v>
                </c:pt>
              </c:numCache>
            </c:numRef>
          </c:val>
          <c:extLst>
            <c:ext xmlns:c16="http://schemas.microsoft.com/office/drawing/2014/chart" uri="{C3380CC4-5D6E-409C-BE32-E72D297353CC}">
              <c16:uniqueId val="{00000002-6DB8-4C48-B1C2-48AB004B9146}"/>
            </c:ext>
          </c:extLst>
        </c:ser>
        <c:dLbls>
          <c:showLegendKey val="0"/>
          <c:showVal val="1"/>
          <c:showCatName val="0"/>
          <c:showSerName val="0"/>
          <c:showPercent val="0"/>
          <c:showBubbleSize val="0"/>
        </c:dLbls>
        <c:gapWidth val="100"/>
        <c:shape val="box"/>
        <c:axId val="51999488"/>
        <c:axId val="52001024"/>
        <c:axId val="0"/>
      </c:bar3DChart>
      <c:catAx>
        <c:axId val="5199948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2001024"/>
        <c:crosses val="autoZero"/>
        <c:auto val="1"/>
        <c:lblAlgn val="ctr"/>
        <c:lblOffset val="100"/>
        <c:noMultiLvlLbl val="0"/>
      </c:catAx>
      <c:valAx>
        <c:axId val="52001024"/>
        <c:scaling>
          <c:orientation val="minMax"/>
          <c:max val="300"/>
        </c:scaling>
        <c:delete val="0"/>
        <c:axPos val="l"/>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1999488"/>
        <c:crosses val="autoZero"/>
        <c:crossBetween val="between"/>
        <c:majorUnit val="100"/>
      </c:valAx>
    </c:plotArea>
    <c:legend>
      <c:legendPos val="b"/>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800"/>
            </a:pPr>
            <a:r>
              <a:rPr lang="es-CR" sz="1800"/>
              <a:t>Pronamype: Indicadores de</a:t>
            </a:r>
            <a:r>
              <a:rPr lang="es-CR" sz="1800" baseline="0"/>
              <a:t> expansión</a:t>
            </a:r>
            <a:r>
              <a:rPr lang="es-CR" sz="1800"/>
              <a:t> 2024</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4.6931221969506567E-2"/>
          <c:y val="0.17988623435722412"/>
          <c:w val="0.93629356077822123"/>
          <c:h val="0.61363822262311152"/>
        </c:manualLayout>
      </c:layout>
      <c:bar3DChart>
        <c:barDir val="col"/>
        <c:grouping val="clustered"/>
        <c:varyColors val="0"/>
        <c:ser>
          <c:idx val="0"/>
          <c:order val="0"/>
          <c:tx>
            <c:strRef>
              <c:f>Anual!$A$62</c:f>
              <c:strCache>
                <c:ptCount val="1"/>
                <c:pt idx="0">
                  <c:v>Índice de crecimiento beneficiarios (ICB)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(Anual!$B$9,Anual!$D$11,Anual!$E$11,Anual!$G$11)</c:f>
              <c:strCache>
                <c:ptCount val="4"/>
                <c:pt idx="0">
                  <c:v>Total Programa</c:v>
                </c:pt>
                <c:pt idx="1">
                  <c:v>Créditos
Transferencia</c:v>
                </c:pt>
                <c:pt idx="2">
                  <c:v>Créditos
Fideicomiso</c:v>
                </c:pt>
                <c:pt idx="3">
                  <c:v>Capital Semilla
Transferencia</c:v>
                </c:pt>
              </c:strCache>
            </c:strRef>
          </c:cat>
          <c:val>
            <c:numRef>
              <c:f>(Anual!$B$62,Anual!$D$62,Anual!$E$62,Anual!$G$62)</c:f>
              <c:numCache>
                <c:formatCode>#,##0.00</c:formatCode>
                <c:ptCount val="4"/>
                <c:pt idx="0">
                  <c:v>25.913043478260867</c:v>
                </c:pt>
                <c:pt idx="1">
                  <c:v>102.32558139534885</c:v>
                </c:pt>
                <c:pt idx="2">
                  <c:v>-2.1857923497267784</c:v>
                </c:pt>
                <c:pt idx="3">
                  <c:v>68.07228915662651</c:v>
                </c:pt>
              </c:numCache>
            </c:numRef>
          </c:val>
          <c:extLst>
            <c:ext xmlns:c16="http://schemas.microsoft.com/office/drawing/2014/chart" uri="{C3380CC4-5D6E-409C-BE32-E72D297353CC}">
              <c16:uniqueId val="{00000000-070F-45DC-B0BA-E4F41D3F5D2C}"/>
            </c:ext>
          </c:extLst>
        </c:ser>
        <c:ser>
          <c:idx val="1"/>
          <c:order val="1"/>
          <c:tx>
            <c:strRef>
              <c:f>Anual!$A$63</c:f>
              <c:strCache>
                <c:ptCount val="1"/>
                <c:pt idx="0">
                  <c:v>Índice de crecimiento del gasto real (ICGR)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(Anual!$B$9,Anual!$D$11,Anual!$E$11,Anual!$G$11)</c:f>
              <c:strCache>
                <c:ptCount val="4"/>
                <c:pt idx="0">
                  <c:v>Total Programa</c:v>
                </c:pt>
                <c:pt idx="1">
                  <c:v>Créditos
Transferencia</c:v>
                </c:pt>
                <c:pt idx="2">
                  <c:v>Créditos
Fideicomiso</c:v>
                </c:pt>
                <c:pt idx="3">
                  <c:v>Capital Semilla
Transferencia</c:v>
                </c:pt>
              </c:strCache>
            </c:strRef>
          </c:cat>
          <c:val>
            <c:numRef>
              <c:f>(Anual!$B$63,Anual!$D$63,Anual!$E$63,Anual!$G$63)</c:f>
              <c:numCache>
                <c:formatCode>#,##0.00</c:formatCode>
                <c:ptCount val="4"/>
                <c:pt idx="0">
                  <c:v>24.3457904928283</c:v>
                </c:pt>
                <c:pt idx="1">
                  <c:v>129.37835646064792</c:v>
                </c:pt>
                <c:pt idx="2">
                  <c:v>6.6722240129942323</c:v>
                </c:pt>
                <c:pt idx="3">
                  <c:v>16.173588306376054</c:v>
                </c:pt>
              </c:numCache>
            </c:numRef>
          </c:val>
          <c:extLst>
            <c:ext xmlns:c16="http://schemas.microsoft.com/office/drawing/2014/chart" uri="{C3380CC4-5D6E-409C-BE32-E72D297353CC}">
              <c16:uniqueId val="{00000001-070F-45DC-B0BA-E4F41D3F5D2C}"/>
            </c:ext>
          </c:extLst>
        </c:ser>
        <c:ser>
          <c:idx val="2"/>
          <c:order val="2"/>
          <c:tx>
            <c:strRef>
              <c:f>Anual!$A$64</c:f>
              <c:strCache>
                <c:ptCount val="1"/>
                <c:pt idx="0">
                  <c:v>Índice de crecimiento del gasto real por beneficiario (ICGRB) </c:v>
                </c:pt>
              </c:strCache>
            </c:strRef>
          </c:tx>
          <c:spPr>
            <a:solidFill>
              <a:srgbClr val="C1C5C8"/>
            </a:solidFill>
            <a:ln>
              <a:solidFill>
                <a:srgbClr val="C1C5C8"/>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(Anual!$B$9,Anual!$D$11,Anual!$E$11,Anual!$G$11)</c:f>
              <c:strCache>
                <c:ptCount val="4"/>
                <c:pt idx="0">
                  <c:v>Total Programa</c:v>
                </c:pt>
                <c:pt idx="1">
                  <c:v>Créditos
Transferencia</c:v>
                </c:pt>
                <c:pt idx="2">
                  <c:v>Créditos
Fideicomiso</c:v>
                </c:pt>
                <c:pt idx="3">
                  <c:v>Capital Semilla
Transferencia</c:v>
                </c:pt>
              </c:strCache>
            </c:strRef>
          </c:cat>
          <c:val>
            <c:numRef>
              <c:f>(Anual!$B$64,Anual!$D$64,Anual!$E$64,Anual!$G$64)</c:f>
              <c:numCache>
                <c:formatCode>#,##0.00</c:formatCode>
                <c:ptCount val="4"/>
                <c:pt idx="0">
                  <c:v>-1.2447105892593013</c:v>
                </c:pt>
                <c:pt idx="1">
                  <c:v>13.370911813883456</c:v>
                </c:pt>
                <c:pt idx="2">
                  <c:v>9.0559608624466215</c:v>
                </c:pt>
                <c:pt idx="3">
                  <c:v>-30.878796921654384</c:v>
                </c:pt>
              </c:numCache>
            </c:numRef>
          </c:val>
          <c:extLst>
            <c:ext xmlns:c16="http://schemas.microsoft.com/office/drawing/2014/chart" uri="{C3380CC4-5D6E-409C-BE32-E72D297353CC}">
              <c16:uniqueId val="{00000002-070F-45DC-B0BA-E4F41D3F5D2C}"/>
            </c:ext>
          </c:extLst>
        </c:ser>
        <c:dLbls>
          <c:showLegendKey val="0"/>
          <c:showVal val="1"/>
          <c:showCatName val="0"/>
          <c:showSerName val="0"/>
          <c:showPercent val="0"/>
          <c:showBubbleSize val="0"/>
        </c:dLbls>
        <c:gapWidth val="100"/>
        <c:shape val="box"/>
        <c:axId val="51999488"/>
        <c:axId val="52001024"/>
        <c:axId val="0"/>
      </c:bar3DChart>
      <c:catAx>
        <c:axId val="51999488"/>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vert="horz"/>
          <a:lstStyle/>
          <a:p>
            <a:pPr>
              <a:defRPr/>
            </a:pPr>
            <a:endParaRPr lang="es-CR"/>
          </a:p>
        </c:txPr>
        <c:crossAx val="52001024"/>
        <c:crosses val="autoZero"/>
        <c:auto val="1"/>
        <c:lblAlgn val="ctr"/>
        <c:lblOffset val="100"/>
        <c:noMultiLvlLbl val="0"/>
      </c:catAx>
      <c:valAx>
        <c:axId val="52001024"/>
        <c:scaling>
          <c:orientation val="minMax"/>
          <c:max val="200"/>
          <c:min val="-100"/>
        </c:scaling>
        <c:delete val="0"/>
        <c:axPos val="l"/>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1999488"/>
        <c:crosses val="autoZero"/>
        <c:crossBetween val="between"/>
        <c:majorUnit val="50"/>
      </c:valAx>
    </c:plotArea>
    <c:legend>
      <c:legendPos val="b"/>
      <c:layout>
        <c:manualLayout>
          <c:xMode val="edge"/>
          <c:yMode val="edge"/>
          <c:x val="3.8615994599523439E-3"/>
          <c:y val="0.88880350814789921"/>
          <c:w val="0.99018272474740154"/>
          <c:h val="9.6837769171332383E-2"/>
        </c:manualLayout>
      </c:layout>
      <c:overlay val="0"/>
      <c:spPr>
        <a:noFill/>
        <a:ln>
          <a:noFill/>
        </a:ln>
        <a:effectLst/>
      </c:spPr>
      <c:txPr>
        <a:bodyPr rot="0" vert="horz"/>
        <a:lstStyle/>
        <a:p>
          <a:pPr>
            <a:defRPr sz="1000"/>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800"/>
            </a:pPr>
            <a:r>
              <a:rPr lang="es-CR" sz="1800"/>
              <a:t>Pronamype: Índice</a:t>
            </a:r>
            <a:r>
              <a:rPr lang="es-CR" sz="1800" baseline="0"/>
              <a:t> de eficiencia </a:t>
            </a:r>
            <a:r>
              <a:rPr lang="es-CR" sz="1800"/>
              <a:t>2024</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4.6931221969506567E-2"/>
          <c:y val="0.17988623435722412"/>
          <c:w val="0.93629356077822123"/>
          <c:h val="0.5119817158945198"/>
        </c:manualLayout>
      </c:layout>
      <c:bar3DChart>
        <c:barDir val="col"/>
        <c:grouping val="clustered"/>
        <c:varyColors val="0"/>
        <c:ser>
          <c:idx val="0"/>
          <c:order val="0"/>
          <c:tx>
            <c:strRef>
              <c:f>Anual!$A$69</c:f>
              <c:strCache>
                <c:ptCount val="1"/>
                <c:pt idx="0">
                  <c:v>Índice de eficiencia (IE)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(Anual!$B$9,Anual!$D$11,Anual!$E$11,Anual!$G$11)</c:f>
              <c:strCache>
                <c:ptCount val="4"/>
                <c:pt idx="0">
                  <c:v>Total Programa</c:v>
                </c:pt>
                <c:pt idx="1">
                  <c:v>Créditos
Transferencia</c:v>
                </c:pt>
                <c:pt idx="2">
                  <c:v>Créditos
Fideicomiso</c:v>
                </c:pt>
                <c:pt idx="3">
                  <c:v>Capital Semilla
Transferencia</c:v>
                </c:pt>
              </c:strCache>
            </c:strRef>
          </c:cat>
          <c:val>
            <c:numRef>
              <c:f>(Anual!$B$69,Anual!$D$69,Anual!$E$69,Anual!$G$69)</c:f>
              <c:numCache>
                <c:formatCode>#,##0.00</c:formatCode>
                <c:ptCount val="4"/>
                <c:pt idx="0">
                  <c:v>78.395646184176314</c:v>
                </c:pt>
                <c:pt idx="1">
                  <c:v>100</c:v>
                </c:pt>
                <c:pt idx="2">
                  <c:v>79.303971590459014</c:v>
                </c:pt>
                <c:pt idx="3">
                  <c:v>73.480789075413739</c:v>
                </c:pt>
              </c:numCache>
            </c:numRef>
          </c:val>
          <c:extLst>
            <c:ext xmlns:c16="http://schemas.microsoft.com/office/drawing/2014/chart" uri="{C3380CC4-5D6E-409C-BE32-E72D297353CC}">
              <c16:uniqueId val="{00000000-E05C-4356-9D71-8D9D7FD70FE8}"/>
            </c:ext>
          </c:extLst>
        </c:ser>
        <c:dLbls>
          <c:showLegendKey val="0"/>
          <c:showVal val="1"/>
          <c:showCatName val="0"/>
          <c:showSerName val="0"/>
          <c:showPercent val="0"/>
          <c:showBubbleSize val="0"/>
        </c:dLbls>
        <c:gapWidth val="100"/>
        <c:shape val="box"/>
        <c:axId val="51999488"/>
        <c:axId val="52001024"/>
        <c:axId val="0"/>
      </c:bar3DChart>
      <c:catAx>
        <c:axId val="5199948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2001024"/>
        <c:crosses val="autoZero"/>
        <c:auto val="1"/>
        <c:lblAlgn val="ctr"/>
        <c:lblOffset val="100"/>
        <c:noMultiLvlLbl val="0"/>
      </c:catAx>
      <c:valAx>
        <c:axId val="52001024"/>
        <c:scaling>
          <c:orientation val="minMax"/>
          <c:max val="150"/>
          <c:min val="0"/>
        </c:scaling>
        <c:delete val="0"/>
        <c:axPos val="l"/>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1999488"/>
        <c:crosses val="autoZero"/>
        <c:crossBetween val="between"/>
        <c:majorUnit val="50"/>
      </c:valAx>
    </c:plotArea>
    <c:legend>
      <c:legendPos val="b"/>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rtl="0">
              <a:defRPr sz="1800"/>
            </a:pPr>
            <a:r>
              <a:rPr lang="es-CR" sz="1800"/>
              <a:t>Pronamype: Indicadores de gasto medio 2024</a:t>
            </a:r>
          </a:p>
        </c:rich>
      </c:tx>
      <c:layout>
        <c:manualLayout>
          <c:xMode val="edge"/>
          <c:yMode val="edge"/>
          <c:x val="0.27473551453679707"/>
          <c:y val="2.3349139965684117E-2"/>
        </c:manualLayout>
      </c:layout>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Anual!$A$67</c:f>
              <c:strCache>
                <c:ptCount val="1"/>
                <c:pt idx="0">
                  <c:v>Gasto programado por beneficiario (GPB)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(Anual!$B$9,Anual!$D$11,Anual!$E$11,Anual!$G$11)</c:f>
              <c:strCache>
                <c:ptCount val="4"/>
                <c:pt idx="0">
                  <c:v>Total Programa</c:v>
                </c:pt>
                <c:pt idx="1">
                  <c:v>Créditos
Transferencia</c:v>
                </c:pt>
                <c:pt idx="2">
                  <c:v>Créditos
Fideicomiso</c:v>
                </c:pt>
                <c:pt idx="3">
                  <c:v>Capital Semilla
Transferencia</c:v>
                </c:pt>
              </c:strCache>
            </c:strRef>
          </c:cat>
          <c:val>
            <c:numRef>
              <c:f>(Anual!$B$67,Anual!$D$67,Anual!$E$67,Anual!$G$67)</c:f>
              <c:numCache>
                <c:formatCode>#,##0.00</c:formatCode>
                <c:ptCount val="4"/>
                <c:pt idx="0">
                  <c:v>3504763.3794642859</c:v>
                </c:pt>
                <c:pt idx="1">
                  <c:v>4000000</c:v>
                </c:pt>
                <c:pt idx="2">
                  <c:v>4004347.8260434782</c:v>
                </c:pt>
                <c:pt idx="3">
                  <c:v>1995936.9486259543</c:v>
                </c:pt>
              </c:numCache>
            </c:numRef>
          </c:val>
          <c:extLst>
            <c:ext xmlns:c16="http://schemas.microsoft.com/office/drawing/2014/chart" uri="{C3380CC4-5D6E-409C-BE32-E72D297353CC}">
              <c16:uniqueId val="{00000000-574C-4A88-AA9F-384D5F5BF43C}"/>
            </c:ext>
          </c:extLst>
        </c:ser>
        <c:ser>
          <c:idx val="1"/>
          <c:order val="1"/>
          <c:tx>
            <c:strRef>
              <c:f>Anual!$A$68</c:f>
              <c:strCache>
                <c:ptCount val="1"/>
                <c:pt idx="0">
                  <c:v>Gasto efectivo por beneficiario (GEB)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(Anual!$B$9,Anual!$D$11,Anual!$E$11,Anual!$G$11)</c:f>
              <c:strCache>
                <c:ptCount val="4"/>
                <c:pt idx="0">
                  <c:v>Total Programa</c:v>
                </c:pt>
                <c:pt idx="1">
                  <c:v>Créditos
Transferencia</c:v>
                </c:pt>
                <c:pt idx="2">
                  <c:v>Créditos
Fideicomiso</c:v>
                </c:pt>
                <c:pt idx="3">
                  <c:v>Capital Semilla
Transferencia</c:v>
                </c:pt>
              </c:strCache>
            </c:strRef>
          </c:cat>
          <c:val>
            <c:numRef>
              <c:f>(Anual!$B$68,Anual!$D$68,Anual!$E$68,Anual!$G$68)</c:f>
              <c:numCache>
                <c:formatCode>#,##0.00</c:formatCode>
                <c:ptCount val="4"/>
                <c:pt idx="0">
                  <c:v>2984336.0680110492</c:v>
                </c:pt>
                <c:pt idx="1">
                  <c:v>4000000</c:v>
                </c:pt>
                <c:pt idx="2">
                  <c:v>4054829.6089385473</c:v>
                </c:pt>
                <c:pt idx="3">
                  <c:v>937199.86010752677</c:v>
                </c:pt>
              </c:numCache>
            </c:numRef>
          </c:val>
          <c:extLst>
            <c:ext xmlns:c16="http://schemas.microsoft.com/office/drawing/2014/chart" uri="{C3380CC4-5D6E-409C-BE32-E72D297353CC}">
              <c16:uniqueId val="{00000001-574C-4A88-AA9F-384D5F5BF43C}"/>
            </c:ext>
          </c:extLst>
        </c:ser>
        <c:dLbls>
          <c:showLegendKey val="0"/>
          <c:showVal val="0"/>
          <c:showCatName val="0"/>
          <c:showSerName val="0"/>
          <c:showPercent val="0"/>
          <c:showBubbleSize val="0"/>
        </c:dLbls>
        <c:gapWidth val="150"/>
        <c:shape val="box"/>
        <c:axId val="248353792"/>
        <c:axId val="248354184"/>
        <c:axId val="0"/>
      </c:bar3DChart>
      <c:catAx>
        <c:axId val="24835379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248354184"/>
        <c:crosses val="autoZero"/>
        <c:auto val="1"/>
        <c:lblAlgn val="ctr"/>
        <c:lblOffset val="100"/>
        <c:noMultiLvlLbl val="0"/>
      </c:catAx>
      <c:valAx>
        <c:axId val="248354184"/>
        <c:scaling>
          <c:orientation val="minMax"/>
          <c:max val="6000000"/>
        </c:scaling>
        <c:delete val="0"/>
        <c:axPos val="l"/>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248353792"/>
        <c:crosses val="autoZero"/>
        <c:crossBetween val="between"/>
        <c:majorUnit val="2000000"/>
      </c:valAx>
      <c:dTable>
        <c:showHorzBorder val="1"/>
        <c:showVertBorder val="1"/>
        <c:showOutline val="1"/>
        <c:showKeys val="1"/>
      </c:dTable>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89" l="0.70000000000000062" r="0.70000000000000062" t="0.750000000000001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800"/>
            </a:pPr>
            <a:r>
              <a:rPr lang="es-CR" sz="1800"/>
              <a:t>Pronamype: </a:t>
            </a:r>
            <a:r>
              <a:rPr lang="es-CR" sz="1800" b="1" i="0" u="none" strike="noStrike" baseline="0">
                <a:effectLst/>
              </a:rPr>
              <a:t>Indicadores de giro de recursos 2024</a:t>
            </a:r>
            <a:endParaRPr lang="es-CR" sz="1800"/>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4.6931221969506567E-2"/>
          <c:y val="0.17988623435722412"/>
          <c:w val="0.93629356077822123"/>
          <c:h val="0.56801622318761891"/>
        </c:manualLayout>
      </c:layout>
      <c:bar3DChart>
        <c:barDir val="col"/>
        <c:grouping val="clustered"/>
        <c:varyColors val="0"/>
        <c:ser>
          <c:idx val="0"/>
          <c:order val="0"/>
          <c:tx>
            <c:strRef>
              <c:f>Anual!$A$72</c:f>
              <c:strCache>
                <c:ptCount val="1"/>
                <c:pt idx="0">
                  <c:v>Índice de giro efectivo (IGE)</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(Anual!$B$71,Anual!$D$71,Anual!$E$71)</c:f>
              <c:strCache>
                <c:ptCount val="3"/>
                <c:pt idx="0">
                  <c:v>Total</c:v>
                </c:pt>
                <c:pt idx="1">
                  <c:v>Transferencia </c:v>
                </c:pt>
                <c:pt idx="2">
                  <c:v>Fideicomiso</c:v>
                </c:pt>
              </c:strCache>
            </c:strRef>
          </c:cat>
          <c:val>
            <c:numRef>
              <c:f>(Anual!$B$72,Anual!$D$72,Anual!$E$72)</c:f>
              <c:numCache>
                <c:formatCode>#,##0.00</c:formatCode>
                <c:ptCount val="3"/>
                <c:pt idx="0">
                  <c:v>97.504143271129109</c:v>
                </c:pt>
                <c:pt idx="1">
                  <c:v>100.00180824993217</c:v>
                </c:pt>
                <c:pt idx="2">
                  <c:v>96.720288363508971</c:v>
                </c:pt>
              </c:numCache>
            </c:numRef>
          </c:val>
          <c:extLst>
            <c:ext xmlns:c16="http://schemas.microsoft.com/office/drawing/2014/chart" uri="{C3380CC4-5D6E-409C-BE32-E72D297353CC}">
              <c16:uniqueId val="{00000000-C4D7-4BAF-9749-CC4C3AE22C0F}"/>
            </c:ext>
          </c:extLst>
        </c:ser>
        <c:ser>
          <c:idx val="1"/>
          <c:order val="1"/>
          <c:tx>
            <c:strRef>
              <c:f>Anual!$A$73</c:f>
              <c:strCache>
                <c:ptCount val="1"/>
                <c:pt idx="0">
                  <c:v>Índice de uso de recursos (IUR) </c:v>
                </c:pt>
              </c:strCache>
            </c:strRef>
          </c:tx>
          <c:spPr>
            <a:solidFill>
              <a:srgbClr val="0035A0"/>
            </a:solidFill>
            <a:ln>
              <a:solidFill>
                <a:srgbClr val="0035A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(Anual!$B$71,Anual!$D$71,Anual!$E$71)</c:f>
              <c:strCache>
                <c:ptCount val="3"/>
                <c:pt idx="0">
                  <c:v>Total</c:v>
                </c:pt>
                <c:pt idx="1">
                  <c:v>Transferencia </c:v>
                </c:pt>
                <c:pt idx="2">
                  <c:v>Fideicomiso</c:v>
                </c:pt>
              </c:strCache>
            </c:strRef>
          </c:cat>
          <c:val>
            <c:numRef>
              <c:f>(Anual!$B$73,Anual!$D$73,Anual!$E$73)</c:f>
              <c:numCache>
                <c:formatCode>#,##0.00</c:formatCode>
                <c:ptCount val="3"/>
                <c:pt idx="0">
                  <c:v>86.850663695852617</c:v>
                </c:pt>
                <c:pt idx="1">
                  <c:v>100</c:v>
                </c:pt>
                <c:pt idx="2">
                  <c:v>82.583929380591471</c:v>
                </c:pt>
              </c:numCache>
            </c:numRef>
          </c:val>
          <c:extLst>
            <c:ext xmlns:c16="http://schemas.microsoft.com/office/drawing/2014/chart" uri="{C3380CC4-5D6E-409C-BE32-E72D297353CC}">
              <c16:uniqueId val="{00000004-C4D7-4BAF-9749-CC4C3AE22C0F}"/>
            </c:ext>
          </c:extLst>
        </c:ser>
        <c:dLbls>
          <c:showLegendKey val="0"/>
          <c:showVal val="1"/>
          <c:showCatName val="0"/>
          <c:showSerName val="0"/>
          <c:showPercent val="0"/>
          <c:showBubbleSize val="0"/>
        </c:dLbls>
        <c:gapWidth val="100"/>
        <c:shape val="box"/>
        <c:axId val="51999488"/>
        <c:axId val="52001024"/>
        <c:axId val="0"/>
      </c:bar3DChart>
      <c:catAx>
        <c:axId val="5199948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2001024"/>
        <c:crosses val="autoZero"/>
        <c:auto val="1"/>
        <c:lblAlgn val="ctr"/>
        <c:lblOffset val="100"/>
        <c:noMultiLvlLbl val="0"/>
      </c:catAx>
      <c:valAx>
        <c:axId val="52001024"/>
        <c:scaling>
          <c:orientation val="minMax"/>
          <c:max val="200"/>
        </c:scaling>
        <c:delete val="0"/>
        <c:axPos val="l"/>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1999488"/>
        <c:crosses val="autoZero"/>
        <c:crossBetween val="between"/>
        <c:majorUnit val="100"/>
      </c:valAx>
    </c:plotArea>
    <c:legend>
      <c:legendPos val="b"/>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5</xdr:row>
      <xdr:rowOff>11906</xdr:rowOff>
    </xdr:to>
    <xdr:sp macro="" textlink="">
      <xdr:nvSpPr>
        <xdr:cNvPr id="10" name="Rectángulo 9">
          <a:extLst>
            <a:ext uri="{FF2B5EF4-FFF2-40B4-BE49-F238E27FC236}">
              <a16:creationId xmlns:a16="http://schemas.microsoft.com/office/drawing/2014/main" id="{7A45E602-14C0-4720-884A-218A413A31D2}"/>
            </a:ext>
          </a:extLst>
        </xdr:cNvPr>
        <xdr:cNvSpPr/>
      </xdr:nvSpPr>
      <xdr:spPr>
        <a:xfrm>
          <a:off x="0" y="0"/>
          <a:ext cx="11191875" cy="964406"/>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333132</xdr:colOff>
      <xdr:row>0</xdr:row>
      <xdr:rowOff>119064</xdr:rowOff>
    </xdr:from>
    <xdr:to>
      <xdr:col>0</xdr:col>
      <xdr:colOff>3381375</xdr:colOff>
      <xdr:row>5</xdr:row>
      <xdr:rowOff>11906</xdr:rowOff>
    </xdr:to>
    <xdr:pic>
      <xdr:nvPicPr>
        <xdr:cNvPr id="11" name="Imagen 10">
          <a:extLst>
            <a:ext uri="{FF2B5EF4-FFF2-40B4-BE49-F238E27FC236}">
              <a16:creationId xmlns:a16="http://schemas.microsoft.com/office/drawing/2014/main" id="{1B23EEE7-F88C-4A05-84C6-1DE08AF078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3132" y="119064"/>
          <a:ext cx="3048243" cy="845342"/>
        </a:xfrm>
        <a:prstGeom prst="rect">
          <a:avLst/>
        </a:prstGeom>
      </xdr:spPr>
    </xdr:pic>
    <xdr:clientData/>
  </xdr:twoCellAnchor>
  <xdr:twoCellAnchor editAs="oneCell">
    <xdr:from>
      <xdr:col>0</xdr:col>
      <xdr:colOff>3369469</xdr:colOff>
      <xdr:row>1</xdr:row>
      <xdr:rowOff>35720</xdr:rowOff>
    </xdr:from>
    <xdr:to>
      <xdr:col>2</xdr:col>
      <xdr:colOff>83344</xdr:colOff>
      <xdr:row>4</xdr:row>
      <xdr:rowOff>71438</xdr:rowOff>
    </xdr:to>
    <xdr:pic>
      <xdr:nvPicPr>
        <xdr:cNvPr id="12" name="Imagen 11">
          <a:extLst>
            <a:ext uri="{FF2B5EF4-FFF2-40B4-BE49-F238E27FC236}">
              <a16:creationId xmlns:a16="http://schemas.microsoft.com/office/drawing/2014/main" id="{F20AB63E-2226-4F05-B5C4-88A543564089}"/>
            </a:ext>
          </a:extLst>
        </xdr:cNvPr>
        <xdr:cNvPicPr>
          <a:picLocks noChangeAspect="1"/>
        </xdr:cNvPicPr>
      </xdr:nvPicPr>
      <xdr:blipFill rotWithShape="1">
        <a:blip xmlns:r="http://schemas.openxmlformats.org/officeDocument/2006/relationships" r:embed="rId2"/>
        <a:srcRect l="63388" r="1826" b="1724"/>
        <a:stretch/>
      </xdr:blipFill>
      <xdr:spPr>
        <a:xfrm>
          <a:off x="3369469" y="226220"/>
          <a:ext cx="1885950" cy="607218"/>
        </a:xfrm>
        <a:prstGeom prst="rect">
          <a:avLst/>
        </a:prstGeom>
      </xdr:spPr>
    </xdr:pic>
    <xdr:clientData/>
  </xdr:twoCellAnchor>
  <xdr:twoCellAnchor>
    <xdr:from>
      <xdr:col>0</xdr:col>
      <xdr:colOff>0</xdr:colOff>
      <xdr:row>5</xdr:row>
      <xdr:rowOff>0</xdr:rowOff>
    </xdr:from>
    <xdr:to>
      <xdr:col>8</xdr:col>
      <xdr:colOff>0</xdr:colOff>
      <xdr:row>7</xdr:row>
      <xdr:rowOff>261937</xdr:rowOff>
    </xdr:to>
    <xdr:sp macro="" textlink="">
      <xdr:nvSpPr>
        <xdr:cNvPr id="13" name="Rectángulo 12">
          <a:extLst>
            <a:ext uri="{FF2B5EF4-FFF2-40B4-BE49-F238E27FC236}">
              <a16:creationId xmlns:a16="http://schemas.microsoft.com/office/drawing/2014/main" id="{BDAEEEE9-0AA7-4490-9998-A6D5BA26664F}"/>
            </a:ext>
          </a:extLst>
        </xdr:cNvPr>
        <xdr:cNvSpPr/>
      </xdr:nvSpPr>
      <xdr:spPr>
        <a:xfrm>
          <a:off x="0" y="952500"/>
          <a:ext cx="11191875" cy="642937"/>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0</xdr:colOff>
      <xdr:row>5</xdr:row>
      <xdr:rowOff>47625</xdr:rowOff>
    </xdr:from>
    <xdr:to>
      <xdr:col>7</xdr:col>
      <xdr:colOff>789783</xdr:colOff>
      <xdr:row>7</xdr:row>
      <xdr:rowOff>226218</xdr:rowOff>
    </xdr:to>
    <xdr:sp macro="" textlink="">
      <xdr:nvSpPr>
        <xdr:cNvPr id="15" name="CuadroTexto 14">
          <a:extLst>
            <a:ext uri="{FF2B5EF4-FFF2-40B4-BE49-F238E27FC236}">
              <a16:creationId xmlns:a16="http://schemas.microsoft.com/office/drawing/2014/main" id="{B89796B3-7D59-4BF2-92C8-89C730DB8F5F}"/>
            </a:ext>
          </a:extLst>
        </xdr:cNvPr>
        <xdr:cNvSpPr txBox="1"/>
      </xdr:nvSpPr>
      <xdr:spPr>
        <a:xfrm>
          <a:off x="0" y="1000125"/>
          <a:ext cx="10981533" cy="559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 Trimestre 2024</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13-05-2024  </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endParaRPr lang="es-CR" sz="1100">
            <a:solidFill>
              <a:schemeClr val="bg1"/>
            </a:solidFill>
            <a:latin typeface="Palatino Linotype" panose="0204050205050503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5</xdr:row>
      <xdr:rowOff>11906</xdr:rowOff>
    </xdr:to>
    <xdr:sp macro="" textlink="">
      <xdr:nvSpPr>
        <xdr:cNvPr id="8" name="Rectángulo 7">
          <a:extLst>
            <a:ext uri="{FF2B5EF4-FFF2-40B4-BE49-F238E27FC236}">
              <a16:creationId xmlns:a16="http://schemas.microsoft.com/office/drawing/2014/main" id="{832C92E0-FED8-414A-B703-985BA2753760}"/>
            </a:ext>
          </a:extLst>
        </xdr:cNvPr>
        <xdr:cNvSpPr/>
      </xdr:nvSpPr>
      <xdr:spPr>
        <a:xfrm>
          <a:off x="0" y="0"/>
          <a:ext cx="11182350" cy="964406"/>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333132</xdr:colOff>
      <xdr:row>0</xdr:row>
      <xdr:rowOff>119064</xdr:rowOff>
    </xdr:from>
    <xdr:to>
      <xdr:col>0</xdr:col>
      <xdr:colOff>3381375</xdr:colOff>
      <xdr:row>5</xdr:row>
      <xdr:rowOff>11906</xdr:rowOff>
    </xdr:to>
    <xdr:pic>
      <xdr:nvPicPr>
        <xdr:cNvPr id="9" name="Imagen 8">
          <a:extLst>
            <a:ext uri="{FF2B5EF4-FFF2-40B4-BE49-F238E27FC236}">
              <a16:creationId xmlns:a16="http://schemas.microsoft.com/office/drawing/2014/main" id="{32535B58-3BD8-4EA2-8C12-E3B4809D03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3132" y="119064"/>
          <a:ext cx="3048243" cy="845342"/>
        </a:xfrm>
        <a:prstGeom prst="rect">
          <a:avLst/>
        </a:prstGeom>
      </xdr:spPr>
    </xdr:pic>
    <xdr:clientData/>
  </xdr:twoCellAnchor>
  <xdr:twoCellAnchor editAs="oneCell">
    <xdr:from>
      <xdr:col>0</xdr:col>
      <xdr:colOff>3369469</xdr:colOff>
      <xdr:row>1</xdr:row>
      <xdr:rowOff>35720</xdr:rowOff>
    </xdr:from>
    <xdr:to>
      <xdr:col>2</xdr:col>
      <xdr:colOff>83344</xdr:colOff>
      <xdr:row>4</xdr:row>
      <xdr:rowOff>71438</xdr:rowOff>
    </xdr:to>
    <xdr:pic>
      <xdr:nvPicPr>
        <xdr:cNvPr id="14" name="Imagen 13">
          <a:extLst>
            <a:ext uri="{FF2B5EF4-FFF2-40B4-BE49-F238E27FC236}">
              <a16:creationId xmlns:a16="http://schemas.microsoft.com/office/drawing/2014/main" id="{7C1D2649-9579-4B6F-B178-9F25753A01FD}"/>
            </a:ext>
          </a:extLst>
        </xdr:cNvPr>
        <xdr:cNvPicPr>
          <a:picLocks noChangeAspect="1"/>
        </xdr:cNvPicPr>
      </xdr:nvPicPr>
      <xdr:blipFill rotWithShape="1">
        <a:blip xmlns:r="http://schemas.openxmlformats.org/officeDocument/2006/relationships" r:embed="rId2"/>
        <a:srcRect l="63388" r="1826" b="1724"/>
        <a:stretch/>
      </xdr:blipFill>
      <xdr:spPr>
        <a:xfrm>
          <a:off x="3369469" y="226220"/>
          <a:ext cx="1885950" cy="607218"/>
        </a:xfrm>
        <a:prstGeom prst="rect">
          <a:avLst/>
        </a:prstGeom>
      </xdr:spPr>
    </xdr:pic>
    <xdr:clientData/>
  </xdr:twoCellAnchor>
  <xdr:twoCellAnchor>
    <xdr:from>
      <xdr:col>0</xdr:col>
      <xdr:colOff>0</xdr:colOff>
      <xdr:row>5</xdr:row>
      <xdr:rowOff>0</xdr:rowOff>
    </xdr:from>
    <xdr:to>
      <xdr:col>8</xdr:col>
      <xdr:colOff>0</xdr:colOff>
      <xdr:row>7</xdr:row>
      <xdr:rowOff>261937</xdr:rowOff>
    </xdr:to>
    <xdr:sp macro="" textlink="">
      <xdr:nvSpPr>
        <xdr:cNvPr id="15" name="Rectángulo 14">
          <a:extLst>
            <a:ext uri="{FF2B5EF4-FFF2-40B4-BE49-F238E27FC236}">
              <a16:creationId xmlns:a16="http://schemas.microsoft.com/office/drawing/2014/main" id="{8513E3CF-01E4-447A-A5E1-5FF76CB200B6}"/>
            </a:ext>
          </a:extLst>
        </xdr:cNvPr>
        <xdr:cNvSpPr/>
      </xdr:nvSpPr>
      <xdr:spPr>
        <a:xfrm>
          <a:off x="0" y="952500"/>
          <a:ext cx="11182350" cy="642937"/>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0</xdr:colOff>
      <xdr:row>5</xdr:row>
      <xdr:rowOff>47625</xdr:rowOff>
    </xdr:from>
    <xdr:to>
      <xdr:col>7</xdr:col>
      <xdr:colOff>789783</xdr:colOff>
      <xdr:row>7</xdr:row>
      <xdr:rowOff>226218</xdr:rowOff>
    </xdr:to>
    <xdr:sp macro="" textlink="">
      <xdr:nvSpPr>
        <xdr:cNvPr id="16" name="CuadroTexto 15">
          <a:extLst>
            <a:ext uri="{FF2B5EF4-FFF2-40B4-BE49-F238E27FC236}">
              <a16:creationId xmlns:a16="http://schemas.microsoft.com/office/drawing/2014/main" id="{E4891D36-E0B1-410D-BA0F-56F35CD990FC}"/>
            </a:ext>
          </a:extLst>
        </xdr:cNvPr>
        <xdr:cNvSpPr txBox="1"/>
      </xdr:nvSpPr>
      <xdr:spPr>
        <a:xfrm>
          <a:off x="0" y="1000125"/>
          <a:ext cx="10981533" cy="559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 Trimestre 2024</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06-09-2024  </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endParaRPr lang="es-CR" sz="1100">
            <a:solidFill>
              <a:schemeClr val="bg1"/>
            </a:solidFill>
            <a:latin typeface="Palatino Linotype" panose="0204050205050503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5</xdr:row>
      <xdr:rowOff>11906</xdr:rowOff>
    </xdr:to>
    <xdr:sp macro="" textlink="">
      <xdr:nvSpPr>
        <xdr:cNvPr id="8" name="Rectángulo 7">
          <a:extLst>
            <a:ext uri="{FF2B5EF4-FFF2-40B4-BE49-F238E27FC236}">
              <a16:creationId xmlns:a16="http://schemas.microsoft.com/office/drawing/2014/main" id="{544CED56-CD84-46E3-AF22-E1D11275F3A7}"/>
            </a:ext>
          </a:extLst>
        </xdr:cNvPr>
        <xdr:cNvSpPr/>
      </xdr:nvSpPr>
      <xdr:spPr>
        <a:xfrm>
          <a:off x="0" y="0"/>
          <a:ext cx="11191875" cy="964406"/>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333132</xdr:colOff>
      <xdr:row>0</xdr:row>
      <xdr:rowOff>119064</xdr:rowOff>
    </xdr:from>
    <xdr:to>
      <xdr:col>0</xdr:col>
      <xdr:colOff>3381375</xdr:colOff>
      <xdr:row>5</xdr:row>
      <xdr:rowOff>11906</xdr:rowOff>
    </xdr:to>
    <xdr:pic>
      <xdr:nvPicPr>
        <xdr:cNvPr id="9" name="Imagen 8">
          <a:extLst>
            <a:ext uri="{FF2B5EF4-FFF2-40B4-BE49-F238E27FC236}">
              <a16:creationId xmlns:a16="http://schemas.microsoft.com/office/drawing/2014/main" id="{70AB12BA-2C7A-4DFD-83CD-71F69F77D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3132" y="119064"/>
          <a:ext cx="3048243" cy="845342"/>
        </a:xfrm>
        <a:prstGeom prst="rect">
          <a:avLst/>
        </a:prstGeom>
      </xdr:spPr>
    </xdr:pic>
    <xdr:clientData/>
  </xdr:twoCellAnchor>
  <xdr:twoCellAnchor editAs="oneCell">
    <xdr:from>
      <xdr:col>0</xdr:col>
      <xdr:colOff>3369469</xdr:colOff>
      <xdr:row>1</xdr:row>
      <xdr:rowOff>35720</xdr:rowOff>
    </xdr:from>
    <xdr:to>
      <xdr:col>2</xdr:col>
      <xdr:colOff>83344</xdr:colOff>
      <xdr:row>4</xdr:row>
      <xdr:rowOff>71438</xdr:rowOff>
    </xdr:to>
    <xdr:pic>
      <xdr:nvPicPr>
        <xdr:cNvPr id="14" name="Imagen 13">
          <a:extLst>
            <a:ext uri="{FF2B5EF4-FFF2-40B4-BE49-F238E27FC236}">
              <a16:creationId xmlns:a16="http://schemas.microsoft.com/office/drawing/2014/main" id="{84646F74-8129-4F79-9904-5A99F31B8FC9}"/>
            </a:ext>
          </a:extLst>
        </xdr:cNvPr>
        <xdr:cNvPicPr>
          <a:picLocks noChangeAspect="1"/>
        </xdr:cNvPicPr>
      </xdr:nvPicPr>
      <xdr:blipFill rotWithShape="1">
        <a:blip xmlns:r="http://schemas.openxmlformats.org/officeDocument/2006/relationships" r:embed="rId2"/>
        <a:srcRect l="63388" r="1826" b="1724"/>
        <a:stretch/>
      </xdr:blipFill>
      <xdr:spPr>
        <a:xfrm>
          <a:off x="3369469" y="226220"/>
          <a:ext cx="1885950" cy="607218"/>
        </a:xfrm>
        <a:prstGeom prst="rect">
          <a:avLst/>
        </a:prstGeom>
      </xdr:spPr>
    </xdr:pic>
    <xdr:clientData/>
  </xdr:twoCellAnchor>
  <xdr:twoCellAnchor>
    <xdr:from>
      <xdr:col>0</xdr:col>
      <xdr:colOff>0</xdr:colOff>
      <xdr:row>5</xdr:row>
      <xdr:rowOff>0</xdr:rowOff>
    </xdr:from>
    <xdr:to>
      <xdr:col>8</xdr:col>
      <xdr:colOff>0</xdr:colOff>
      <xdr:row>7</xdr:row>
      <xdr:rowOff>261937</xdr:rowOff>
    </xdr:to>
    <xdr:sp macro="" textlink="">
      <xdr:nvSpPr>
        <xdr:cNvPr id="15" name="Rectángulo 14">
          <a:extLst>
            <a:ext uri="{FF2B5EF4-FFF2-40B4-BE49-F238E27FC236}">
              <a16:creationId xmlns:a16="http://schemas.microsoft.com/office/drawing/2014/main" id="{4C842283-98EF-48E0-8EB4-EF88E75BDFDD}"/>
            </a:ext>
          </a:extLst>
        </xdr:cNvPr>
        <xdr:cNvSpPr/>
      </xdr:nvSpPr>
      <xdr:spPr>
        <a:xfrm>
          <a:off x="0" y="952500"/>
          <a:ext cx="11191875" cy="642937"/>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0</xdr:colOff>
      <xdr:row>5</xdr:row>
      <xdr:rowOff>47625</xdr:rowOff>
    </xdr:from>
    <xdr:to>
      <xdr:col>7</xdr:col>
      <xdr:colOff>789783</xdr:colOff>
      <xdr:row>7</xdr:row>
      <xdr:rowOff>226218</xdr:rowOff>
    </xdr:to>
    <xdr:sp macro="" textlink="">
      <xdr:nvSpPr>
        <xdr:cNvPr id="16" name="CuadroTexto 15">
          <a:extLst>
            <a:ext uri="{FF2B5EF4-FFF2-40B4-BE49-F238E27FC236}">
              <a16:creationId xmlns:a16="http://schemas.microsoft.com/office/drawing/2014/main" id="{B51F6DFB-B3B5-4352-9ADB-20F1FA946A3B}"/>
            </a:ext>
          </a:extLst>
        </xdr:cNvPr>
        <xdr:cNvSpPr txBox="1"/>
      </xdr:nvSpPr>
      <xdr:spPr>
        <a:xfrm>
          <a:off x="0" y="1000125"/>
          <a:ext cx="10981533" cy="559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 Semestre 2024</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06-09-2024  </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endParaRPr lang="es-CR" sz="1100">
            <a:solidFill>
              <a:schemeClr val="bg1"/>
            </a:solidFill>
            <a:latin typeface="Palatino Linotype" panose="0204050205050503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5</xdr:row>
      <xdr:rowOff>11906</xdr:rowOff>
    </xdr:to>
    <xdr:sp macro="" textlink="">
      <xdr:nvSpPr>
        <xdr:cNvPr id="8" name="Rectángulo 7">
          <a:extLst>
            <a:ext uri="{FF2B5EF4-FFF2-40B4-BE49-F238E27FC236}">
              <a16:creationId xmlns:a16="http://schemas.microsoft.com/office/drawing/2014/main" id="{EC25EBE9-9868-47B2-8D78-93C20D1EB0F6}"/>
            </a:ext>
          </a:extLst>
        </xdr:cNvPr>
        <xdr:cNvSpPr/>
      </xdr:nvSpPr>
      <xdr:spPr>
        <a:xfrm>
          <a:off x="0" y="0"/>
          <a:ext cx="11191875" cy="964406"/>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333132</xdr:colOff>
      <xdr:row>0</xdr:row>
      <xdr:rowOff>119064</xdr:rowOff>
    </xdr:from>
    <xdr:to>
      <xdr:col>0</xdr:col>
      <xdr:colOff>3381375</xdr:colOff>
      <xdr:row>5</xdr:row>
      <xdr:rowOff>11906</xdr:rowOff>
    </xdr:to>
    <xdr:pic>
      <xdr:nvPicPr>
        <xdr:cNvPr id="9" name="Imagen 8">
          <a:extLst>
            <a:ext uri="{FF2B5EF4-FFF2-40B4-BE49-F238E27FC236}">
              <a16:creationId xmlns:a16="http://schemas.microsoft.com/office/drawing/2014/main" id="{8F7FB14A-C83C-4C30-BC56-A4D1981EFE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3132" y="119064"/>
          <a:ext cx="3048243" cy="845342"/>
        </a:xfrm>
        <a:prstGeom prst="rect">
          <a:avLst/>
        </a:prstGeom>
      </xdr:spPr>
    </xdr:pic>
    <xdr:clientData/>
  </xdr:twoCellAnchor>
  <xdr:twoCellAnchor editAs="oneCell">
    <xdr:from>
      <xdr:col>0</xdr:col>
      <xdr:colOff>3369469</xdr:colOff>
      <xdr:row>1</xdr:row>
      <xdr:rowOff>35720</xdr:rowOff>
    </xdr:from>
    <xdr:to>
      <xdr:col>2</xdr:col>
      <xdr:colOff>83344</xdr:colOff>
      <xdr:row>4</xdr:row>
      <xdr:rowOff>71438</xdr:rowOff>
    </xdr:to>
    <xdr:pic>
      <xdr:nvPicPr>
        <xdr:cNvPr id="14" name="Imagen 13">
          <a:extLst>
            <a:ext uri="{FF2B5EF4-FFF2-40B4-BE49-F238E27FC236}">
              <a16:creationId xmlns:a16="http://schemas.microsoft.com/office/drawing/2014/main" id="{B486B850-4B3D-4A21-BAFF-1A7DA70C015C}"/>
            </a:ext>
          </a:extLst>
        </xdr:cNvPr>
        <xdr:cNvPicPr>
          <a:picLocks noChangeAspect="1"/>
        </xdr:cNvPicPr>
      </xdr:nvPicPr>
      <xdr:blipFill rotWithShape="1">
        <a:blip xmlns:r="http://schemas.openxmlformats.org/officeDocument/2006/relationships" r:embed="rId2"/>
        <a:srcRect l="63388" r="1826" b="1724"/>
        <a:stretch/>
      </xdr:blipFill>
      <xdr:spPr>
        <a:xfrm>
          <a:off x="3369469" y="226220"/>
          <a:ext cx="1885950" cy="607218"/>
        </a:xfrm>
        <a:prstGeom prst="rect">
          <a:avLst/>
        </a:prstGeom>
      </xdr:spPr>
    </xdr:pic>
    <xdr:clientData/>
  </xdr:twoCellAnchor>
  <xdr:twoCellAnchor>
    <xdr:from>
      <xdr:col>0</xdr:col>
      <xdr:colOff>0</xdr:colOff>
      <xdr:row>5</xdr:row>
      <xdr:rowOff>0</xdr:rowOff>
    </xdr:from>
    <xdr:to>
      <xdr:col>8</xdr:col>
      <xdr:colOff>0</xdr:colOff>
      <xdr:row>7</xdr:row>
      <xdr:rowOff>261937</xdr:rowOff>
    </xdr:to>
    <xdr:sp macro="" textlink="">
      <xdr:nvSpPr>
        <xdr:cNvPr id="15" name="Rectángulo 14">
          <a:extLst>
            <a:ext uri="{FF2B5EF4-FFF2-40B4-BE49-F238E27FC236}">
              <a16:creationId xmlns:a16="http://schemas.microsoft.com/office/drawing/2014/main" id="{914A91AD-B82F-4B16-A1CE-DB7A89EAA633}"/>
            </a:ext>
          </a:extLst>
        </xdr:cNvPr>
        <xdr:cNvSpPr/>
      </xdr:nvSpPr>
      <xdr:spPr>
        <a:xfrm>
          <a:off x="0" y="952500"/>
          <a:ext cx="11191875" cy="642937"/>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0</xdr:colOff>
      <xdr:row>5</xdr:row>
      <xdr:rowOff>59531</xdr:rowOff>
    </xdr:from>
    <xdr:to>
      <xdr:col>7</xdr:col>
      <xdr:colOff>789783</xdr:colOff>
      <xdr:row>7</xdr:row>
      <xdr:rowOff>238124</xdr:rowOff>
    </xdr:to>
    <xdr:sp macro="" textlink="">
      <xdr:nvSpPr>
        <xdr:cNvPr id="16" name="CuadroTexto 15">
          <a:extLst>
            <a:ext uri="{FF2B5EF4-FFF2-40B4-BE49-F238E27FC236}">
              <a16:creationId xmlns:a16="http://schemas.microsoft.com/office/drawing/2014/main" id="{CB56FA3A-9B4F-4729-954F-C0FDCF35ADA8}"/>
            </a:ext>
          </a:extLst>
        </xdr:cNvPr>
        <xdr:cNvSpPr txBox="1"/>
      </xdr:nvSpPr>
      <xdr:spPr>
        <a:xfrm>
          <a:off x="0" y="1012031"/>
          <a:ext cx="10981533" cy="559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III Trimestre 2024</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25-11-2024</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endParaRPr lang="es-CR" sz="1100">
            <a:solidFill>
              <a:schemeClr val="bg1"/>
            </a:solidFill>
            <a:latin typeface="Palatino Linotype" panose="0204050205050503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5</xdr:row>
      <xdr:rowOff>11906</xdr:rowOff>
    </xdr:to>
    <xdr:sp macro="" textlink="">
      <xdr:nvSpPr>
        <xdr:cNvPr id="8" name="Rectángulo 7">
          <a:extLst>
            <a:ext uri="{FF2B5EF4-FFF2-40B4-BE49-F238E27FC236}">
              <a16:creationId xmlns:a16="http://schemas.microsoft.com/office/drawing/2014/main" id="{D49AEAC4-653B-4A84-917A-2E19CE23252E}"/>
            </a:ext>
          </a:extLst>
        </xdr:cNvPr>
        <xdr:cNvSpPr/>
      </xdr:nvSpPr>
      <xdr:spPr>
        <a:xfrm>
          <a:off x="0" y="0"/>
          <a:ext cx="11191875" cy="964406"/>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333132</xdr:colOff>
      <xdr:row>0</xdr:row>
      <xdr:rowOff>119064</xdr:rowOff>
    </xdr:from>
    <xdr:to>
      <xdr:col>0</xdr:col>
      <xdr:colOff>3381375</xdr:colOff>
      <xdr:row>5</xdr:row>
      <xdr:rowOff>11906</xdr:rowOff>
    </xdr:to>
    <xdr:pic>
      <xdr:nvPicPr>
        <xdr:cNvPr id="9" name="Imagen 8">
          <a:extLst>
            <a:ext uri="{FF2B5EF4-FFF2-40B4-BE49-F238E27FC236}">
              <a16:creationId xmlns:a16="http://schemas.microsoft.com/office/drawing/2014/main" id="{A4EBB996-1183-40BC-B112-CB5E435F7A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3132" y="119064"/>
          <a:ext cx="3048243" cy="845342"/>
        </a:xfrm>
        <a:prstGeom prst="rect">
          <a:avLst/>
        </a:prstGeom>
      </xdr:spPr>
    </xdr:pic>
    <xdr:clientData/>
  </xdr:twoCellAnchor>
  <xdr:twoCellAnchor editAs="oneCell">
    <xdr:from>
      <xdr:col>0</xdr:col>
      <xdr:colOff>3369469</xdr:colOff>
      <xdr:row>1</xdr:row>
      <xdr:rowOff>35720</xdr:rowOff>
    </xdr:from>
    <xdr:to>
      <xdr:col>2</xdr:col>
      <xdr:colOff>83344</xdr:colOff>
      <xdr:row>4</xdr:row>
      <xdr:rowOff>71438</xdr:rowOff>
    </xdr:to>
    <xdr:pic>
      <xdr:nvPicPr>
        <xdr:cNvPr id="14" name="Imagen 13">
          <a:extLst>
            <a:ext uri="{FF2B5EF4-FFF2-40B4-BE49-F238E27FC236}">
              <a16:creationId xmlns:a16="http://schemas.microsoft.com/office/drawing/2014/main" id="{EAC730DD-8DFF-4C3B-BB09-5BADB3F5AE1D}"/>
            </a:ext>
          </a:extLst>
        </xdr:cNvPr>
        <xdr:cNvPicPr>
          <a:picLocks noChangeAspect="1"/>
        </xdr:cNvPicPr>
      </xdr:nvPicPr>
      <xdr:blipFill rotWithShape="1">
        <a:blip xmlns:r="http://schemas.openxmlformats.org/officeDocument/2006/relationships" r:embed="rId2"/>
        <a:srcRect l="63388" r="1826" b="1724"/>
        <a:stretch/>
      </xdr:blipFill>
      <xdr:spPr>
        <a:xfrm>
          <a:off x="3369469" y="226220"/>
          <a:ext cx="1885950" cy="607218"/>
        </a:xfrm>
        <a:prstGeom prst="rect">
          <a:avLst/>
        </a:prstGeom>
      </xdr:spPr>
    </xdr:pic>
    <xdr:clientData/>
  </xdr:twoCellAnchor>
  <xdr:twoCellAnchor>
    <xdr:from>
      <xdr:col>0</xdr:col>
      <xdr:colOff>0</xdr:colOff>
      <xdr:row>5</xdr:row>
      <xdr:rowOff>0</xdr:rowOff>
    </xdr:from>
    <xdr:to>
      <xdr:col>8</xdr:col>
      <xdr:colOff>0</xdr:colOff>
      <xdr:row>7</xdr:row>
      <xdr:rowOff>261937</xdr:rowOff>
    </xdr:to>
    <xdr:sp macro="" textlink="">
      <xdr:nvSpPr>
        <xdr:cNvPr id="15" name="Rectángulo 14">
          <a:extLst>
            <a:ext uri="{FF2B5EF4-FFF2-40B4-BE49-F238E27FC236}">
              <a16:creationId xmlns:a16="http://schemas.microsoft.com/office/drawing/2014/main" id="{88C2F8A3-5BD8-4063-9272-1949A01756DB}"/>
            </a:ext>
          </a:extLst>
        </xdr:cNvPr>
        <xdr:cNvSpPr/>
      </xdr:nvSpPr>
      <xdr:spPr>
        <a:xfrm>
          <a:off x="0" y="952500"/>
          <a:ext cx="11191875" cy="642937"/>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107157</xdr:colOff>
      <xdr:row>5</xdr:row>
      <xdr:rowOff>59531</xdr:rowOff>
    </xdr:from>
    <xdr:to>
      <xdr:col>7</xdr:col>
      <xdr:colOff>896940</xdr:colOff>
      <xdr:row>7</xdr:row>
      <xdr:rowOff>238124</xdr:rowOff>
    </xdr:to>
    <xdr:sp macro="" textlink="">
      <xdr:nvSpPr>
        <xdr:cNvPr id="16" name="CuadroTexto 15">
          <a:extLst>
            <a:ext uri="{FF2B5EF4-FFF2-40B4-BE49-F238E27FC236}">
              <a16:creationId xmlns:a16="http://schemas.microsoft.com/office/drawing/2014/main" id="{8569B5FE-8A33-4E56-AB86-B2E45D882DDE}"/>
            </a:ext>
          </a:extLst>
        </xdr:cNvPr>
        <xdr:cNvSpPr txBox="1"/>
      </xdr:nvSpPr>
      <xdr:spPr>
        <a:xfrm>
          <a:off x="107157" y="1012031"/>
          <a:ext cx="10981533" cy="559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III Trimestre Acumulado 2024</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25-11-2024  </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endParaRPr lang="es-CR" sz="1100">
            <a:solidFill>
              <a:schemeClr val="bg1"/>
            </a:solidFill>
            <a:latin typeface="Palatino Linotype" panose="0204050205050503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5</xdr:row>
      <xdr:rowOff>11906</xdr:rowOff>
    </xdr:to>
    <xdr:sp macro="" textlink="">
      <xdr:nvSpPr>
        <xdr:cNvPr id="10" name="Rectángulo 9">
          <a:extLst>
            <a:ext uri="{FF2B5EF4-FFF2-40B4-BE49-F238E27FC236}">
              <a16:creationId xmlns:a16="http://schemas.microsoft.com/office/drawing/2014/main" id="{71DFFCE8-2C75-4F5B-A73D-75174083CA29}"/>
            </a:ext>
          </a:extLst>
        </xdr:cNvPr>
        <xdr:cNvSpPr/>
      </xdr:nvSpPr>
      <xdr:spPr>
        <a:xfrm>
          <a:off x="0" y="0"/>
          <a:ext cx="11439525" cy="964406"/>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333132</xdr:colOff>
      <xdr:row>0</xdr:row>
      <xdr:rowOff>119064</xdr:rowOff>
    </xdr:from>
    <xdr:to>
      <xdr:col>0</xdr:col>
      <xdr:colOff>3381375</xdr:colOff>
      <xdr:row>5</xdr:row>
      <xdr:rowOff>11906</xdr:rowOff>
    </xdr:to>
    <xdr:pic>
      <xdr:nvPicPr>
        <xdr:cNvPr id="11" name="Imagen 10">
          <a:extLst>
            <a:ext uri="{FF2B5EF4-FFF2-40B4-BE49-F238E27FC236}">
              <a16:creationId xmlns:a16="http://schemas.microsoft.com/office/drawing/2014/main" id="{A816C323-CE25-44DB-BE50-B0B6BFE6CC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3132" y="119064"/>
          <a:ext cx="3048243" cy="845342"/>
        </a:xfrm>
        <a:prstGeom prst="rect">
          <a:avLst/>
        </a:prstGeom>
      </xdr:spPr>
    </xdr:pic>
    <xdr:clientData/>
  </xdr:twoCellAnchor>
  <xdr:twoCellAnchor editAs="oneCell">
    <xdr:from>
      <xdr:col>0</xdr:col>
      <xdr:colOff>3369469</xdr:colOff>
      <xdr:row>1</xdr:row>
      <xdr:rowOff>35720</xdr:rowOff>
    </xdr:from>
    <xdr:to>
      <xdr:col>2</xdr:col>
      <xdr:colOff>83344</xdr:colOff>
      <xdr:row>4</xdr:row>
      <xdr:rowOff>71438</xdr:rowOff>
    </xdr:to>
    <xdr:pic>
      <xdr:nvPicPr>
        <xdr:cNvPr id="12" name="Imagen 11">
          <a:extLst>
            <a:ext uri="{FF2B5EF4-FFF2-40B4-BE49-F238E27FC236}">
              <a16:creationId xmlns:a16="http://schemas.microsoft.com/office/drawing/2014/main" id="{4A2C7B6B-6B38-41F1-A783-1F532368A2C2}"/>
            </a:ext>
          </a:extLst>
        </xdr:cNvPr>
        <xdr:cNvPicPr>
          <a:picLocks noChangeAspect="1"/>
        </xdr:cNvPicPr>
      </xdr:nvPicPr>
      <xdr:blipFill rotWithShape="1">
        <a:blip xmlns:r="http://schemas.openxmlformats.org/officeDocument/2006/relationships" r:embed="rId2"/>
        <a:srcRect l="63388" r="1826" b="1724"/>
        <a:stretch/>
      </xdr:blipFill>
      <xdr:spPr>
        <a:xfrm>
          <a:off x="3369469" y="226220"/>
          <a:ext cx="1885950" cy="607218"/>
        </a:xfrm>
        <a:prstGeom prst="rect">
          <a:avLst/>
        </a:prstGeom>
      </xdr:spPr>
    </xdr:pic>
    <xdr:clientData/>
  </xdr:twoCellAnchor>
  <xdr:twoCellAnchor>
    <xdr:from>
      <xdr:col>0</xdr:col>
      <xdr:colOff>0</xdr:colOff>
      <xdr:row>5</xdr:row>
      <xdr:rowOff>0</xdr:rowOff>
    </xdr:from>
    <xdr:to>
      <xdr:col>8</xdr:col>
      <xdr:colOff>0</xdr:colOff>
      <xdr:row>7</xdr:row>
      <xdr:rowOff>261937</xdr:rowOff>
    </xdr:to>
    <xdr:sp macro="" textlink="">
      <xdr:nvSpPr>
        <xdr:cNvPr id="13" name="Rectángulo 12">
          <a:extLst>
            <a:ext uri="{FF2B5EF4-FFF2-40B4-BE49-F238E27FC236}">
              <a16:creationId xmlns:a16="http://schemas.microsoft.com/office/drawing/2014/main" id="{895D9E01-C78E-45C6-A681-F06255239B78}"/>
            </a:ext>
          </a:extLst>
        </xdr:cNvPr>
        <xdr:cNvSpPr/>
      </xdr:nvSpPr>
      <xdr:spPr>
        <a:xfrm>
          <a:off x="0" y="952500"/>
          <a:ext cx="11439525" cy="642937"/>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0</xdr:colOff>
      <xdr:row>5</xdr:row>
      <xdr:rowOff>35719</xdr:rowOff>
    </xdr:from>
    <xdr:to>
      <xdr:col>7</xdr:col>
      <xdr:colOff>789783</xdr:colOff>
      <xdr:row>7</xdr:row>
      <xdr:rowOff>214312</xdr:rowOff>
    </xdr:to>
    <xdr:sp macro="" textlink="">
      <xdr:nvSpPr>
        <xdr:cNvPr id="7" name="CuadroTexto 6">
          <a:extLst>
            <a:ext uri="{FF2B5EF4-FFF2-40B4-BE49-F238E27FC236}">
              <a16:creationId xmlns:a16="http://schemas.microsoft.com/office/drawing/2014/main" id="{B7AB43CF-F099-4AD5-81E0-16B23143F48B}"/>
            </a:ext>
          </a:extLst>
        </xdr:cNvPr>
        <xdr:cNvSpPr txBox="1"/>
      </xdr:nvSpPr>
      <xdr:spPr>
        <a:xfrm>
          <a:off x="0" y="988219"/>
          <a:ext cx="10957721" cy="559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IV Trimestre 2024</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17-03-2025 </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endParaRPr lang="es-CR" sz="1100">
            <a:solidFill>
              <a:schemeClr val="bg1"/>
            </a:solidFill>
            <a:latin typeface="Palatino Linotype" panose="0204050205050503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682625</xdr:colOff>
      <xdr:row>12</xdr:row>
      <xdr:rowOff>138116</xdr:rowOff>
    </xdr:from>
    <xdr:to>
      <xdr:col>21</xdr:col>
      <xdr:colOff>309562</xdr:colOff>
      <xdr:row>26</xdr:row>
      <xdr:rowOff>71437</xdr:rowOff>
    </xdr:to>
    <xdr:graphicFrame macro="">
      <xdr:nvGraphicFramePr>
        <xdr:cNvPr id="6" name="Gráfico 5">
          <a:extLst>
            <a:ext uri="{FF2B5EF4-FFF2-40B4-BE49-F238E27FC236}">
              <a16:creationId xmlns:a16="http://schemas.microsoft.com/office/drawing/2014/main" id="{D62E6605-7946-46F8-8872-3837E6E11C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662212</xdr:colOff>
      <xdr:row>26</xdr:row>
      <xdr:rowOff>163286</xdr:rowOff>
    </xdr:from>
    <xdr:to>
      <xdr:col>21</xdr:col>
      <xdr:colOff>353786</xdr:colOff>
      <xdr:row>39</xdr:row>
      <xdr:rowOff>154214</xdr:rowOff>
    </xdr:to>
    <xdr:graphicFrame macro="">
      <xdr:nvGraphicFramePr>
        <xdr:cNvPr id="7" name="Gráfico 6">
          <a:extLst>
            <a:ext uri="{FF2B5EF4-FFF2-40B4-BE49-F238E27FC236}">
              <a16:creationId xmlns:a16="http://schemas.microsoft.com/office/drawing/2014/main" id="{6B27D88A-0A1D-4024-9D73-A4C2B307A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653142</xdr:colOff>
      <xdr:row>40</xdr:row>
      <xdr:rowOff>117929</xdr:rowOff>
    </xdr:from>
    <xdr:to>
      <xdr:col>21</xdr:col>
      <xdr:colOff>344716</xdr:colOff>
      <xdr:row>53</xdr:row>
      <xdr:rowOff>108857</xdr:rowOff>
    </xdr:to>
    <xdr:graphicFrame macro="">
      <xdr:nvGraphicFramePr>
        <xdr:cNvPr id="8" name="Gráfico 7">
          <a:extLst>
            <a:ext uri="{FF2B5EF4-FFF2-40B4-BE49-F238E27FC236}">
              <a16:creationId xmlns:a16="http://schemas.microsoft.com/office/drawing/2014/main" id="{DCC719AC-D413-4B1E-83DA-66C759791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654957</xdr:colOff>
      <xdr:row>53</xdr:row>
      <xdr:rowOff>206831</xdr:rowOff>
    </xdr:from>
    <xdr:to>
      <xdr:col>21</xdr:col>
      <xdr:colOff>326572</xdr:colOff>
      <xdr:row>73</xdr:row>
      <xdr:rowOff>13608</xdr:rowOff>
    </xdr:to>
    <xdr:graphicFrame macro="">
      <xdr:nvGraphicFramePr>
        <xdr:cNvPr id="9" name="Gráfico 8">
          <a:extLst>
            <a:ext uri="{FF2B5EF4-FFF2-40B4-BE49-F238E27FC236}">
              <a16:creationId xmlns:a16="http://schemas.microsoft.com/office/drawing/2014/main" id="{DB010DAB-37CD-4799-8358-1F73B34851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654504</xdr:colOff>
      <xdr:row>12</xdr:row>
      <xdr:rowOff>140153</xdr:rowOff>
    </xdr:from>
    <xdr:to>
      <xdr:col>34</xdr:col>
      <xdr:colOff>374195</xdr:colOff>
      <xdr:row>26</xdr:row>
      <xdr:rowOff>95249</xdr:rowOff>
    </xdr:to>
    <xdr:graphicFrame macro="">
      <xdr:nvGraphicFramePr>
        <xdr:cNvPr id="10" name="Gráfico 9">
          <a:extLst>
            <a:ext uri="{FF2B5EF4-FFF2-40B4-BE49-F238E27FC236}">
              <a16:creationId xmlns:a16="http://schemas.microsoft.com/office/drawing/2014/main" id="{CEBD0D4D-24CA-44DE-B4DC-52D7E363D6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0</xdr:colOff>
      <xdr:row>27</xdr:row>
      <xdr:rowOff>0</xdr:rowOff>
    </xdr:from>
    <xdr:to>
      <xdr:col>34</xdr:col>
      <xdr:colOff>381000</xdr:colOff>
      <xdr:row>45</xdr:row>
      <xdr:rowOff>166687</xdr:rowOff>
    </xdr:to>
    <xdr:graphicFrame macro="">
      <xdr:nvGraphicFramePr>
        <xdr:cNvPr id="11" name="Gráfico 10">
          <a:extLst>
            <a:ext uri="{FF2B5EF4-FFF2-40B4-BE49-F238E27FC236}">
              <a16:creationId xmlns:a16="http://schemas.microsoft.com/office/drawing/2014/main" id="{B9BEB347-3364-4B3D-BE20-FF28EFE868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38100</xdr:colOff>
      <xdr:row>47</xdr:row>
      <xdr:rowOff>7937</xdr:rowOff>
    </xdr:from>
    <xdr:to>
      <xdr:col>34</xdr:col>
      <xdr:colOff>452437</xdr:colOff>
      <xdr:row>60</xdr:row>
      <xdr:rowOff>47624</xdr:rowOff>
    </xdr:to>
    <xdr:graphicFrame macro="">
      <xdr:nvGraphicFramePr>
        <xdr:cNvPr id="13" name="Gráfico 12">
          <a:extLst>
            <a:ext uri="{FF2B5EF4-FFF2-40B4-BE49-F238E27FC236}">
              <a16:creationId xmlns:a16="http://schemas.microsoft.com/office/drawing/2014/main" id="{38570F6A-8142-42BE-AD0C-0D4F85F052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0</xdr:row>
      <xdr:rowOff>0</xdr:rowOff>
    </xdr:from>
    <xdr:to>
      <xdr:col>8</xdr:col>
      <xdr:colOff>0</xdr:colOff>
      <xdr:row>5</xdr:row>
      <xdr:rowOff>11906</xdr:rowOff>
    </xdr:to>
    <xdr:sp macro="" textlink="">
      <xdr:nvSpPr>
        <xdr:cNvPr id="18" name="Rectángulo 17">
          <a:extLst>
            <a:ext uri="{FF2B5EF4-FFF2-40B4-BE49-F238E27FC236}">
              <a16:creationId xmlns:a16="http://schemas.microsoft.com/office/drawing/2014/main" id="{F983281F-2235-42B2-B471-5EC33085044F}"/>
            </a:ext>
          </a:extLst>
        </xdr:cNvPr>
        <xdr:cNvSpPr/>
      </xdr:nvSpPr>
      <xdr:spPr>
        <a:xfrm>
          <a:off x="0" y="0"/>
          <a:ext cx="11418094" cy="964406"/>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333132</xdr:colOff>
      <xdr:row>0</xdr:row>
      <xdr:rowOff>119064</xdr:rowOff>
    </xdr:from>
    <xdr:to>
      <xdr:col>0</xdr:col>
      <xdr:colOff>3381375</xdr:colOff>
      <xdr:row>5</xdr:row>
      <xdr:rowOff>11906</xdr:rowOff>
    </xdr:to>
    <xdr:pic>
      <xdr:nvPicPr>
        <xdr:cNvPr id="19" name="Imagen 18">
          <a:extLst>
            <a:ext uri="{FF2B5EF4-FFF2-40B4-BE49-F238E27FC236}">
              <a16:creationId xmlns:a16="http://schemas.microsoft.com/office/drawing/2014/main" id="{8E8E9789-7EE6-4F28-9ADC-829CEF1C7BB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33132" y="119064"/>
          <a:ext cx="3048243" cy="845342"/>
        </a:xfrm>
        <a:prstGeom prst="rect">
          <a:avLst/>
        </a:prstGeom>
      </xdr:spPr>
    </xdr:pic>
    <xdr:clientData/>
  </xdr:twoCellAnchor>
  <xdr:twoCellAnchor editAs="oneCell">
    <xdr:from>
      <xdr:col>0</xdr:col>
      <xdr:colOff>3369469</xdr:colOff>
      <xdr:row>1</xdr:row>
      <xdr:rowOff>35720</xdr:rowOff>
    </xdr:from>
    <xdr:to>
      <xdr:col>2</xdr:col>
      <xdr:colOff>83344</xdr:colOff>
      <xdr:row>4</xdr:row>
      <xdr:rowOff>71438</xdr:rowOff>
    </xdr:to>
    <xdr:pic>
      <xdr:nvPicPr>
        <xdr:cNvPr id="20" name="Imagen 19">
          <a:extLst>
            <a:ext uri="{FF2B5EF4-FFF2-40B4-BE49-F238E27FC236}">
              <a16:creationId xmlns:a16="http://schemas.microsoft.com/office/drawing/2014/main" id="{716B16D0-1372-464D-B072-7C86294BA7C5}"/>
            </a:ext>
          </a:extLst>
        </xdr:cNvPr>
        <xdr:cNvPicPr>
          <a:picLocks noChangeAspect="1"/>
        </xdr:cNvPicPr>
      </xdr:nvPicPr>
      <xdr:blipFill rotWithShape="1">
        <a:blip xmlns:r="http://schemas.openxmlformats.org/officeDocument/2006/relationships" r:embed="rId9"/>
        <a:srcRect l="63388" r="1826" b="1724"/>
        <a:stretch/>
      </xdr:blipFill>
      <xdr:spPr>
        <a:xfrm>
          <a:off x="3369469" y="226220"/>
          <a:ext cx="1881188" cy="607218"/>
        </a:xfrm>
        <a:prstGeom prst="rect">
          <a:avLst/>
        </a:prstGeom>
      </xdr:spPr>
    </xdr:pic>
    <xdr:clientData/>
  </xdr:twoCellAnchor>
  <xdr:twoCellAnchor>
    <xdr:from>
      <xdr:col>0</xdr:col>
      <xdr:colOff>0</xdr:colOff>
      <xdr:row>5</xdr:row>
      <xdr:rowOff>0</xdr:rowOff>
    </xdr:from>
    <xdr:to>
      <xdr:col>8</xdr:col>
      <xdr:colOff>0</xdr:colOff>
      <xdr:row>7</xdr:row>
      <xdr:rowOff>261937</xdr:rowOff>
    </xdr:to>
    <xdr:sp macro="" textlink="">
      <xdr:nvSpPr>
        <xdr:cNvPr id="22" name="Rectángulo 21">
          <a:extLst>
            <a:ext uri="{FF2B5EF4-FFF2-40B4-BE49-F238E27FC236}">
              <a16:creationId xmlns:a16="http://schemas.microsoft.com/office/drawing/2014/main" id="{A3F05E0E-71EE-4DDF-819E-3DA12870C112}"/>
            </a:ext>
          </a:extLst>
        </xdr:cNvPr>
        <xdr:cNvSpPr/>
      </xdr:nvSpPr>
      <xdr:spPr>
        <a:xfrm>
          <a:off x="0" y="952500"/>
          <a:ext cx="11418094" cy="642937"/>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178592</xdr:colOff>
      <xdr:row>5</xdr:row>
      <xdr:rowOff>35719</xdr:rowOff>
    </xdr:from>
    <xdr:to>
      <xdr:col>7</xdr:col>
      <xdr:colOff>968375</xdr:colOff>
      <xdr:row>7</xdr:row>
      <xdr:rowOff>214312</xdr:rowOff>
    </xdr:to>
    <xdr:sp macro="" textlink="">
      <xdr:nvSpPr>
        <xdr:cNvPr id="15" name="CuadroTexto 14">
          <a:extLst>
            <a:ext uri="{FF2B5EF4-FFF2-40B4-BE49-F238E27FC236}">
              <a16:creationId xmlns:a16="http://schemas.microsoft.com/office/drawing/2014/main" id="{346F2C45-7C98-49CE-9C72-D9D215DFDD91}"/>
            </a:ext>
          </a:extLst>
        </xdr:cNvPr>
        <xdr:cNvSpPr txBox="1"/>
      </xdr:nvSpPr>
      <xdr:spPr>
        <a:xfrm>
          <a:off x="178592" y="988219"/>
          <a:ext cx="11207752" cy="559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Anual 2024</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17-03-2025 </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endParaRPr lang="es-CR" sz="1100">
            <a:solidFill>
              <a:schemeClr val="bg1"/>
            </a:solidFill>
            <a:latin typeface="Palatino Linotype" panose="0204050205050503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86"/>
  <sheetViews>
    <sheetView showGridLines="0" tabSelected="1" zoomScale="80" zoomScaleNormal="80" workbookViewId="0">
      <pane ySplit="11" topLeftCell="A12" activePane="bottomLeft" state="frozen"/>
      <selection activeCell="A9" sqref="A9:A10"/>
      <selection pane="bottomLeft" activeCell="A9" sqref="A9:A10"/>
    </sheetView>
  </sheetViews>
  <sheetFormatPr baseColWidth="10" defaultColWidth="11.44140625" defaultRowHeight="14.4" x14ac:dyDescent="0.3"/>
  <cols>
    <col min="1" max="1" width="62.109375" style="1" customWidth="1"/>
    <col min="2" max="2" width="15.44140625" style="1" bestFit="1" customWidth="1"/>
    <col min="3" max="3" width="14.109375" customWidth="1"/>
    <col min="4" max="4" width="16.88671875" customWidth="1"/>
    <col min="5" max="5" width="14.88671875" customWidth="1"/>
    <col min="6" max="6" width="12.5546875" customWidth="1"/>
    <col min="7" max="7" width="16.88671875" customWidth="1"/>
    <col min="8" max="8" width="15" customWidth="1"/>
    <col min="9" max="16384" width="11.44140625" style="1"/>
  </cols>
  <sheetData>
    <row r="1" spans="1:8" customFormat="1" x14ac:dyDescent="0.3"/>
    <row r="2" spans="1:8" customFormat="1" x14ac:dyDescent="0.3"/>
    <row r="3" spans="1:8" customFormat="1" x14ac:dyDescent="0.3"/>
    <row r="4" spans="1:8" customFormat="1" x14ac:dyDescent="0.3"/>
    <row r="5" spans="1:8" customFormat="1" x14ac:dyDescent="0.3"/>
    <row r="6" spans="1:8" customFormat="1" x14ac:dyDescent="0.3"/>
    <row r="7" spans="1:8" customFormat="1" x14ac:dyDescent="0.3"/>
    <row r="8" spans="1:8" customFormat="1" ht="21.75" customHeight="1" x14ac:dyDescent="0.3"/>
    <row r="9" spans="1:8" customFormat="1" ht="18" customHeight="1" thickBot="1" x14ac:dyDescent="0.35">
      <c r="A9" s="51" t="s">
        <v>0</v>
      </c>
      <c r="B9" s="49" t="s">
        <v>32</v>
      </c>
      <c r="C9" s="55" t="s">
        <v>2</v>
      </c>
      <c r="D9" s="55"/>
      <c r="E9" s="55"/>
      <c r="F9" s="55"/>
      <c r="G9" s="55"/>
      <c r="H9" s="55"/>
    </row>
    <row r="10" spans="1:8" customFormat="1" ht="18.75" customHeight="1" thickTop="1" thickBot="1" x14ac:dyDescent="0.35">
      <c r="A10" s="52"/>
      <c r="B10" s="50"/>
      <c r="C10" s="53" t="s">
        <v>35</v>
      </c>
      <c r="D10" s="53"/>
      <c r="E10" s="54"/>
      <c r="F10" s="53" t="s">
        <v>34</v>
      </c>
      <c r="G10" s="53"/>
      <c r="H10" s="53"/>
    </row>
    <row r="11" spans="1:8" customFormat="1" ht="29.25" customHeight="1" thickTop="1" x14ac:dyDescent="0.3">
      <c r="A11" s="21"/>
      <c r="B11" s="22"/>
      <c r="C11" s="23" t="s">
        <v>1</v>
      </c>
      <c r="D11" s="24" t="s">
        <v>39</v>
      </c>
      <c r="E11" s="25" t="s">
        <v>33</v>
      </c>
      <c r="F11" s="23" t="s">
        <v>1</v>
      </c>
      <c r="G11" s="25" t="s">
        <v>39</v>
      </c>
      <c r="H11" s="24" t="s">
        <v>33</v>
      </c>
    </row>
    <row r="12" spans="1:8" customFormat="1" ht="15.6" x14ac:dyDescent="0.35">
      <c r="A12" s="22"/>
      <c r="B12" s="21"/>
      <c r="C12" s="21"/>
      <c r="E12" s="26"/>
      <c r="F12" s="26"/>
      <c r="G12" s="26"/>
      <c r="H12" s="41"/>
    </row>
    <row r="13" spans="1:8" customFormat="1" ht="15.6" x14ac:dyDescent="0.35">
      <c r="A13" s="27" t="s">
        <v>3</v>
      </c>
      <c r="B13" s="28"/>
      <c r="C13" s="28"/>
      <c r="D13" s="28"/>
      <c r="E13" s="28"/>
      <c r="F13" s="28"/>
      <c r="G13" s="28"/>
      <c r="H13" s="42"/>
    </row>
    <row r="14" spans="1:8" customFormat="1" ht="15.6" x14ac:dyDescent="0.35">
      <c r="A14" s="27"/>
      <c r="B14" s="28"/>
      <c r="C14" s="28"/>
      <c r="D14" s="28"/>
      <c r="E14" s="28"/>
      <c r="F14" s="28"/>
      <c r="G14" s="28"/>
      <c r="H14" s="28"/>
    </row>
    <row r="15" spans="1:8" customFormat="1" ht="15.6" x14ac:dyDescent="0.35">
      <c r="A15" s="27" t="s">
        <v>4</v>
      </c>
      <c r="B15" s="28"/>
      <c r="C15" s="28"/>
      <c r="D15" s="28"/>
      <c r="E15" s="28"/>
      <c r="F15" s="28"/>
      <c r="G15" s="28"/>
      <c r="H15" s="28"/>
    </row>
    <row r="16" spans="1:8" ht="15.6" x14ac:dyDescent="0.35">
      <c r="A16" s="28" t="s">
        <v>41</v>
      </c>
      <c r="B16" s="7">
        <f>+C16+F16</f>
        <v>60</v>
      </c>
      <c r="C16" s="29">
        <f>+D16+E16</f>
        <v>60</v>
      </c>
      <c r="D16" s="43">
        <v>0</v>
      </c>
      <c r="E16" s="29">
        <v>60</v>
      </c>
      <c r="F16" s="29">
        <f>+G16+H16</f>
        <v>0</v>
      </c>
      <c r="G16" s="29">
        <v>0</v>
      </c>
      <c r="H16" s="43">
        <v>0</v>
      </c>
    </row>
    <row r="17" spans="1:8" ht="15.6" x14ac:dyDescent="0.35">
      <c r="A17" s="28" t="s">
        <v>65</v>
      </c>
      <c r="B17" s="7">
        <f t="shared" ref="B17:B19" si="0">+C17+F17</f>
        <v>66</v>
      </c>
      <c r="C17" s="29">
        <f t="shared" ref="C17:C19" si="1">+D17+E17</f>
        <v>47</v>
      </c>
      <c r="D17" s="43">
        <v>0</v>
      </c>
      <c r="E17" s="29">
        <v>47</v>
      </c>
      <c r="F17" s="29">
        <f t="shared" ref="F17:F19" si="2">+G17+H17</f>
        <v>19</v>
      </c>
      <c r="G17" s="29">
        <v>19</v>
      </c>
      <c r="H17" s="43">
        <v>0</v>
      </c>
    </row>
    <row r="18" spans="1:8" ht="15.6" x14ac:dyDescent="0.35">
      <c r="A18" s="28" t="s">
        <v>66</v>
      </c>
      <c r="B18" s="7">
        <f t="shared" si="0"/>
        <v>103</v>
      </c>
      <c r="C18" s="29">
        <f t="shared" si="1"/>
        <v>47</v>
      </c>
      <c r="D18" s="43">
        <v>0</v>
      </c>
      <c r="E18" s="45">
        <v>47</v>
      </c>
      <c r="F18" s="29">
        <f t="shared" si="2"/>
        <v>56</v>
      </c>
      <c r="G18" s="45">
        <v>56</v>
      </c>
      <c r="H18" s="43">
        <v>0</v>
      </c>
    </row>
    <row r="19" spans="1:8" ht="15.6" x14ac:dyDescent="0.35">
      <c r="A19" s="28" t="s">
        <v>67</v>
      </c>
      <c r="B19" s="7">
        <f t="shared" si="0"/>
        <v>503</v>
      </c>
      <c r="C19" s="29">
        <f t="shared" si="1"/>
        <v>423</v>
      </c>
      <c r="D19" s="43">
        <v>0</v>
      </c>
      <c r="E19" s="29">
        <v>423</v>
      </c>
      <c r="F19" s="29">
        <f t="shared" si="2"/>
        <v>80</v>
      </c>
      <c r="G19" s="29">
        <v>80</v>
      </c>
      <c r="H19" s="43">
        <v>0</v>
      </c>
    </row>
    <row r="20" spans="1:8" ht="15.6" x14ac:dyDescent="0.35">
      <c r="A20" s="28"/>
      <c r="B20" s="7"/>
      <c r="C20" s="29"/>
      <c r="D20" s="43"/>
      <c r="E20" s="29"/>
      <c r="F20" s="29"/>
      <c r="G20" s="29"/>
      <c r="H20" s="43"/>
    </row>
    <row r="21" spans="1:8" ht="15.6" x14ac:dyDescent="0.35">
      <c r="A21" s="27" t="s">
        <v>36</v>
      </c>
      <c r="B21" s="7"/>
      <c r="C21" s="29"/>
      <c r="D21" s="43"/>
      <c r="E21" s="29"/>
      <c r="F21" s="29"/>
      <c r="G21" s="29"/>
      <c r="H21" s="43"/>
    </row>
    <row r="22" spans="1:8" ht="15.6" x14ac:dyDescent="0.35">
      <c r="A22" s="28" t="s">
        <v>41</v>
      </c>
      <c r="B22" s="7">
        <f>+C22+F22</f>
        <v>230400000</v>
      </c>
      <c r="C22" s="29">
        <f>+D22+E22</f>
        <v>230400000</v>
      </c>
      <c r="D22" s="43">
        <v>0</v>
      </c>
      <c r="E22" s="29">
        <v>230400000</v>
      </c>
      <c r="F22" s="29">
        <f>+G22+H22</f>
        <v>0</v>
      </c>
      <c r="G22" s="29">
        <v>0</v>
      </c>
      <c r="H22" s="43">
        <v>0</v>
      </c>
    </row>
    <row r="23" spans="1:8" ht="15.6" x14ac:dyDescent="0.35">
      <c r="A23" s="28" t="s">
        <v>65</v>
      </c>
      <c r="B23" s="7">
        <f t="shared" ref="B23:B25" si="3">+C23+F23</f>
        <v>245200000</v>
      </c>
      <c r="C23" s="29">
        <f t="shared" ref="C23:C25" si="4">+D23+E23</f>
        <v>207200000</v>
      </c>
      <c r="D23" s="43">
        <v>0</v>
      </c>
      <c r="E23" s="29">
        <v>207200000</v>
      </c>
      <c r="F23" s="29">
        <f t="shared" ref="F23:F25" si="5">+G23+H23</f>
        <v>38000000</v>
      </c>
      <c r="G23" s="29">
        <v>38000000</v>
      </c>
      <c r="H23" s="43">
        <v>0</v>
      </c>
    </row>
    <row r="24" spans="1:8" ht="15.6" x14ac:dyDescent="0.35">
      <c r="A24" s="28" t="s">
        <v>66</v>
      </c>
      <c r="B24" s="7">
        <f t="shared" si="3"/>
        <v>236466416.15000001</v>
      </c>
      <c r="C24" s="29">
        <f t="shared" si="4"/>
        <v>207200000</v>
      </c>
      <c r="D24" s="43">
        <v>0</v>
      </c>
      <c r="E24" s="29">
        <v>207200000</v>
      </c>
      <c r="F24" s="29">
        <f t="shared" si="5"/>
        <v>29266416.149999999</v>
      </c>
      <c r="G24" s="29">
        <v>29266416.149999999</v>
      </c>
      <c r="H24" s="43">
        <v>0</v>
      </c>
    </row>
    <row r="25" spans="1:8" ht="15.6" x14ac:dyDescent="0.35">
      <c r="A25" s="28" t="s">
        <v>67</v>
      </c>
      <c r="B25" s="7">
        <f t="shared" si="3"/>
        <v>1851467740.3</v>
      </c>
      <c r="C25" s="29">
        <f t="shared" si="4"/>
        <v>1692000000</v>
      </c>
      <c r="D25" s="43">
        <v>0</v>
      </c>
      <c r="E25" s="29">
        <v>1692000000</v>
      </c>
      <c r="F25" s="29">
        <f t="shared" si="5"/>
        <v>159467740.30000001</v>
      </c>
      <c r="G25" s="29">
        <v>159467740.30000001</v>
      </c>
      <c r="H25" s="43">
        <v>0</v>
      </c>
    </row>
    <row r="26" spans="1:8" ht="15.6" x14ac:dyDescent="0.35">
      <c r="A26" s="28" t="s">
        <v>68</v>
      </c>
      <c r="B26" s="7">
        <f>+B24</f>
        <v>236466416.15000001</v>
      </c>
      <c r="C26" s="29">
        <f t="shared" ref="C26:H26" si="6">+C24</f>
        <v>207200000</v>
      </c>
      <c r="D26" s="30">
        <f t="shared" si="6"/>
        <v>0</v>
      </c>
      <c r="E26" s="29">
        <f t="shared" si="6"/>
        <v>207200000</v>
      </c>
      <c r="F26" s="29">
        <f t="shared" si="6"/>
        <v>29266416.149999999</v>
      </c>
      <c r="G26" s="29">
        <f t="shared" si="6"/>
        <v>29266416.149999999</v>
      </c>
      <c r="H26" s="30">
        <f t="shared" si="6"/>
        <v>0</v>
      </c>
    </row>
    <row r="27" spans="1:8" ht="15.6" x14ac:dyDescent="0.35">
      <c r="A27" s="28"/>
      <c r="B27" s="8"/>
      <c r="C27" s="31"/>
      <c r="D27" s="32"/>
      <c r="E27" s="31"/>
      <c r="F27" s="31"/>
      <c r="G27" s="31"/>
      <c r="H27" s="31"/>
    </row>
    <row r="28" spans="1:8" ht="15.6" x14ac:dyDescent="0.35">
      <c r="A28" s="27" t="s">
        <v>37</v>
      </c>
      <c r="B28" s="17" t="s">
        <v>1</v>
      </c>
      <c r="C28" s="33"/>
      <c r="D28" s="34" t="s">
        <v>39</v>
      </c>
      <c r="E28" s="34" t="s">
        <v>33</v>
      </c>
      <c r="F28" s="29"/>
      <c r="G28" s="29"/>
      <c r="H28" s="29"/>
    </row>
    <row r="29" spans="1:8" ht="15.6" x14ac:dyDescent="0.35">
      <c r="A29" s="28" t="s">
        <v>65</v>
      </c>
      <c r="B29" s="7">
        <f>B23</f>
        <v>245200000</v>
      </c>
      <c r="C29" s="29"/>
      <c r="D29" s="29">
        <f>+D23+G23</f>
        <v>38000000</v>
      </c>
      <c r="E29" s="29">
        <f>+E23+H23</f>
        <v>207200000</v>
      </c>
      <c r="F29" s="29"/>
      <c r="G29" s="29"/>
      <c r="H29" s="29"/>
    </row>
    <row r="30" spans="1:8" ht="15.6" x14ac:dyDescent="0.35">
      <c r="A30" s="28" t="s">
        <v>66</v>
      </c>
      <c r="B30" s="7">
        <f>+D30+E30</f>
        <v>551932934.89999998</v>
      </c>
      <c r="C30" s="29"/>
      <c r="D30" s="29">
        <v>39866934.900000006</v>
      </c>
      <c r="E30" s="29">
        <v>512066000</v>
      </c>
      <c r="F30" s="29"/>
      <c r="G30" s="29"/>
      <c r="H30" s="29"/>
    </row>
    <row r="31" spans="1:8" ht="15.6" x14ac:dyDescent="0.35">
      <c r="A31" s="28"/>
      <c r="B31" s="9"/>
      <c r="C31" s="35"/>
      <c r="D31" s="35"/>
      <c r="E31" s="35"/>
      <c r="F31" s="35"/>
      <c r="G31" s="35"/>
      <c r="H31" s="35"/>
    </row>
    <row r="32" spans="1:8" ht="15.6" x14ac:dyDescent="0.35">
      <c r="A32" s="27" t="s">
        <v>5</v>
      </c>
      <c r="B32" s="6"/>
      <c r="C32" s="28"/>
      <c r="D32" s="28"/>
      <c r="E32" s="28"/>
      <c r="F32" s="28"/>
      <c r="G32" s="28"/>
      <c r="H32" s="28"/>
    </row>
    <row r="33" spans="1:8" ht="15.6" x14ac:dyDescent="0.35">
      <c r="A33" s="28" t="s">
        <v>42</v>
      </c>
      <c r="B33" s="35">
        <v>1.1041000000000001</v>
      </c>
      <c r="C33" s="35">
        <v>1.1041000000000001</v>
      </c>
      <c r="D33" s="35"/>
      <c r="E33" s="35">
        <v>1.1041000000000001</v>
      </c>
      <c r="F33" s="35">
        <v>1.1041000000000001</v>
      </c>
      <c r="G33" s="35">
        <v>1.1041000000000001</v>
      </c>
      <c r="H33" s="35"/>
    </row>
    <row r="34" spans="1:8" ht="15.6" x14ac:dyDescent="0.35">
      <c r="A34" s="28" t="s">
        <v>69</v>
      </c>
      <c r="B34" s="20">
        <v>1.091</v>
      </c>
      <c r="C34" s="20">
        <v>1.091</v>
      </c>
      <c r="D34" s="20"/>
      <c r="E34" s="20">
        <v>1.091</v>
      </c>
      <c r="F34" s="20">
        <v>1.091</v>
      </c>
      <c r="G34" s="20">
        <v>1.091</v>
      </c>
      <c r="H34" s="20"/>
    </row>
    <row r="35" spans="1:8" ht="15.6" x14ac:dyDescent="0.35">
      <c r="A35" s="28" t="s">
        <v>6</v>
      </c>
      <c r="B35" s="10">
        <v>106781</v>
      </c>
      <c r="C35" s="10">
        <v>106781</v>
      </c>
      <c r="D35" s="36"/>
      <c r="E35" s="10">
        <v>106781</v>
      </c>
      <c r="F35" s="10">
        <v>106781</v>
      </c>
      <c r="G35" s="10">
        <v>106781</v>
      </c>
      <c r="H35" s="36"/>
    </row>
    <row r="36" spans="1:8" ht="15.6" x14ac:dyDescent="0.35">
      <c r="A36" s="28"/>
      <c r="B36" s="7"/>
      <c r="C36" s="29"/>
      <c r="D36" s="29"/>
      <c r="E36" s="29"/>
      <c r="F36" s="29"/>
      <c r="G36" s="29"/>
      <c r="H36" s="29"/>
    </row>
    <row r="37" spans="1:8" ht="15.6" x14ac:dyDescent="0.35">
      <c r="A37" s="27" t="s">
        <v>7</v>
      </c>
      <c r="B37" s="10"/>
      <c r="C37" s="36"/>
      <c r="D37" s="36"/>
      <c r="E37" s="36"/>
      <c r="F37" s="36"/>
      <c r="G37" s="36"/>
      <c r="H37" s="36"/>
    </row>
    <row r="38" spans="1:8" ht="15.6" x14ac:dyDescent="0.35">
      <c r="A38" s="28" t="s">
        <v>43</v>
      </c>
      <c r="B38" s="10">
        <f t="shared" ref="B38:E38" si="7">B22/B33</f>
        <v>208676750.29435739</v>
      </c>
      <c r="C38" s="36">
        <f t="shared" si="7"/>
        <v>208676750.29435739</v>
      </c>
      <c r="D38" s="36"/>
      <c r="E38" s="36">
        <f t="shared" si="7"/>
        <v>208676750.29435739</v>
      </c>
      <c r="F38" s="36">
        <f t="shared" ref="F38:G38" si="8">F22/F33</f>
        <v>0</v>
      </c>
      <c r="G38" s="36">
        <f t="shared" si="8"/>
        <v>0</v>
      </c>
      <c r="H38" s="36"/>
    </row>
    <row r="39" spans="1:8" ht="15.6" x14ac:dyDescent="0.35">
      <c r="A39" s="28" t="s">
        <v>70</v>
      </c>
      <c r="B39" s="10">
        <f t="shared" ref="B39:E39" si="9">B24/B34</f>
        <v>216742819.56920257</v>
      </c>
      <c r="C39" s="36">
        <f t="shared" si="9"/>
        <v>189917506.87442714</v>
      </c>
      <c r="D39" s="36"/>
      <c r="E39" s="36">
        <f t="shared" si="9"/>
        <v>189917506.87442714</v>
      </c>
      <c r="F39" s="36">
        <f t="shared" ref="F39:G39" si="10">F24/F34</f>
        <v>26825312.694775436</v>
      </c>
      <c r="G39" s="36">
        <f t="shared" si="10"/>
        <v>26825312.694775436</v>
      </c>
      <c r="H39" s="36"/>
    </row>
    <row r="40" spans="1:8" ht="15.6" x14ac:dyDescent="0.35">
      <c r="A40" s="28" t="s">
        <v>44</v>
      </c>
      <c r="B40" s="10">
        <f t="shared" ref="B40:E40" si="11">B38/B16</f>
        <v>3477945.8382392898</v>
      </c>
      <c r="C40" s="36">
        <f t="shared" si="11"/>
        <v>3477945.8382392898</v>
      </c>
      <c r="D40" s="36"/>
      <c r="E40" s="36">
        <f t="shared" si="11"/>
        <v>3477945.8382392898</v>
      </c>
      <c r="F40" s="36" t="s">
        <v>38</v>
      </c>
      <c r="G40" s="36" t="s">
        <v>38</v>
      </c>
      <c r="H40" s="36"/>
    </row>
    <row r="41" spans="1:8" ht="15.6" x14ac:dyDescent="0.35">
      <c r="A41" s="28" t="s">
        <v>71</v>
      </c>
      <c r="B41" s="10">
        <f t="shared" ref="B41:E41" si="12">B39/B18</f>
        <v>2104299.2191184717</v>
      </c>
      <c r="C41" s="36">
        <f t="shared" si="12"/>
        <v>4040798.0186048327</v>
      </c>
      <c r="D41" s="36"/>
      <c r="E41" s="36">
        <f t="shared" si="12"/>
        <v>4040798.0186048327</v>
      </c>
      <c r="F41" s="36">
        <f t="shared" ref="F41:G41" si="13">F39/F18</f>
        <v>479023.44097813277</v>
      </c>
      <c r="G41" s="36">
        <f t="shared" si="13"/>
        <v>479023.44097813277</v>
      </c>
      <c r="H41" s="36"/>
    </row>
    <row r="42" spans="1:8" ht="15.6" x14ac:dyDescent="0.35">
      <c r="A42" s="28"/>
      <c r="B42" s="11"/>
      <c r="C42" s="37"/>
      <c r="D42" s="37"/>
      <c r="E42" s="37"/>
      <c r="F42" s="37"/>
      <c r="G42" s="37"/>
      <c r="H42" s="37"/>
    </row>
    <row r="43" spans="1:8" ht="15.6" x14ac:dyDescent="0.35">
      <c r="A43" s="27" t="s">
        <v>8</v>
      </c>
      <c r="B43" s="11"/>
      <c r="C43" s="37"/>
      <c r="D43" s="37"/>
      <c r="E43" s="37"/>
      <c r="F43" s="37"/>
      <c r="G43" s="37"/>
      <c r="H43" s="37"/>
    </row>
    <row r="44" spans="1:8" ht="15.6" x14ac:dyDescent="0.35">
      <c r="A44" s="28"/>
      <c r="B44" s="12"/>
      <c r="C44" s="37"/>
      <c r="D44" s="37"/>
      <c r="E44" s="37"/>
      <c r="F44" s="37"/>
      <c r="G44" s="37"/>
      <c r="H44" s="37"/>
    </row>
    <row r="45" spans="1:8" ht="15.6" x14ac:dyDescent="0.35">
      <c r="A45" s="27" t="s">
        <v>9</v>
      </c>
      <c r="B45" s="11"/>
      <c r="C45" s="37"/>
      <c r="D45" s="37"/>
      <c r="E45" s="37"/>
      <c r="F45" s="37"/>
      <c r="G45" s="37"/>
      <c r="H45" s="37"/>
    </row>
    <row r="46" spans="1:8" ht="15.6" x14ac:dyDescent="0.35">
      <c r="A46" s="28" t="s">
        <v>10</v>
      </c>
      <c r="B46" s="11">
        <f>B17/B35*100</f>
        <v>6.1808748747436339E-2</v>
      </c>
      <c r="C46" s="37">
        <f t="shared" ref="C46:G46" si="14">C17/C35*100</f>
        <v>4.401532107771982E-2</v>
      </c>
      <c r="D46" s="37"/>
      <c r="E46" s="37">
        <f t="shared" si="14"/>
        <v>4.401532107771982E-2</v>
      </c>
      <c r="F46" s="37">
        <f t="shared" si="14"/>
        <v>1.7793427669716522E-2</v>
      </c>
      <c r="G46" s="37">
        <f t="shared" si="14"/>
        <v>1.7793427669716522E-2</v>
      </c>
      <c r="H46" s="36"/>
    </row>
    <row r="47" spans="1:8" ht="15.6" x14ac:dyDescent="0.35">
      <c r="A47" s="28" t="s">
        <v>11</v>
      </c>
      <c r="B47" s="11">
        <f>B18/B35*100</f>
        <v>9.6459107893726415E-2</v>
      </c>
      <c r="C47" s="37">
        <f t="shared" ref="C47:G47" si="15">C18/C35*100</f>
        <v>4.401532107771982E-2</v>
      </c>
      <c r="D47" s="37"/>
      <c r="E47" s="37">
        <f t="shared" si="15"/>
        <v>4.401532107771982E-2</v>
      </c>
      <c r="F47" s="37">
        <f t="shared" si="15"/>
        <v>5.2443786816006595E-2</v>
      </c>
      <c r="G47" s="37">
        <f t="shared" si="15"/>
        <v>5.2443786816006595E-2</v>
      </c>
      <c r="H47" s="36"/>
    </row>
    <row r="48" spans="1:8" ht="15.6" x14ac:dyDescent="0.35">
      <c r="A48" s="28"/>
      <c r="B48" s="11"/>
      <c r="C48" s="37"/>
      <c r="D48" s="37"/>
      <c r="E48" s="37"/>
      <c r="F48" s="37"/>
      <c r="G48" s="37"/>
      <c r="H48" s="37"/>
    </row>
    <row r="49" spans="1:8" ht="15.6" x14ac:dyDescent="0.35">
      <c r="A49" s="27" t="s">
        <v>12</v>
      </c>
      <c r="B49" s="11"/>
      <c r="C49" s="37"/>
      <c r="D49" s="37"/>
      <c r="E49" s="37"/>
      <c r="F49" s="37"/>
      <c r="G49" s="37"/>
      <c r="H49" s="37"/>
    </row>
    <row r="50" spans="1:8" ht="15.6" x14ac:dyDescent="0.35">
      <c r="A50" s="28" t="s">
        <v>13</v>
      </c>
      <c r="B50" s="11">
        <f t="shared" ref="B50:E50" si="16">B18/B17*100</f>
        <v>156.06060606060606</v>
      </c>
      <c r="C50" s="37">
        <f t="shared" si="16"/>
        <v>100</v>
      </c>
      <c r="D50" s="37"/>
      <c r="E50" s="37">
        <f t="shared" si="16"/>
        <v>100</v>
      </c>
      <c r="F50" s="37">
        <f t="shared" ref="F50:G50" si="17">F18/F17*100</f>
        <v>294.73684210526312</v>
      </c>
      <c r="G50" s="37">
        <f t="shared" si="17"/>
        <v>294.73684210526312</v>
      </c>
      <c r="H50" s="37"/>
    </row>
    <row r="51" spans="1:8" ht="15.6" x14ac:dyDescent="0.35">
      <c r="A51" s="28" t="s">
        <v>14</v>
      </c>
      <c r="B51" s="11">
        <f t="shared" ref="B51:E51" si="18">B24/B23*100</f>
        <v>96.438179506525287</v>
      </c>
      <c r="C51" s="37">
        <f t="shared" si="18"/>
        <v>100</v>
      </c>
      <c r="D51" s="37"/>
      <c r="E51" s="37">
        <f t="shared" si="18"/>
        <v>100</v>
      </c>
      <c r="F51" s="37">
        <f t="shared" ref="F51:G51" si="19">F24/F23*100</f>
        <v>77.016884605263158</v>
      </c>
      <c r="G51" s="37">
        <f t="shared" si="19"/>
        <v>77.016884605263158</v>
      </c>
      <c r="H51" s="37"/>
    </row>
    <row r="52" spans="1:8" ht="15.6" x14ac:dyDescent="0.35">
      <c r="A52" s="28" t="s">
        <v>15</v>
      </c>
      <c r="B52" s="11">
        <f t="shared" ref="B52:E52" si="20">AVERAGE(B50:B51)</f>
        <v>126.24939278356567</v>
      </c>
      <c r="C52" s="37">
        <f t="shared" si="20"/>
        <v>100</v>
      </c>
      <c r="D52" s="37"/>
      <c r="E52" s="37">
        <f t="shared" si="20"/>
        <v>100</v>
      </c>
      <c r="F52" s="37">
        <f t="shared" ref="F52:G52" si="21">AVERAGE(F50:F51)</f>
        <v>185.87686335526314</v>
      </c>
      <c r="G52" s="37">
        <f t="shared" si="21"/>
        <v>185.87686335526314</v>
      </c>
      <c r="H52" s="37"/>
    </row>
    <row r="53" spans="1:8" ht="15.6" x14ac:dyDescent="0.35">
      <c r="A53" s="28"/>
      <c r="B53" s="11"/>
      <c r="C53" s="37"/>
      <c r="D53" s="37"/>
      <c r="E53" s="37"/>
      <c r="F53" s="37"/>
      <c r="G53" s="37"/>
      <c r="H53" s="37"/>
    </row>
    <row r="54" spans="1:8" ht="15.6" x14ac:dyDescent="0.35">
      <c r="A54" s="27" t="s">
        <v>16</v>
      </c>
      <c r="B54" s="11"/>
      <c r="C54" s="37"/>
      <c r="D54" s="37"/>
      <c r="E54" s="37"/>
      <c r="F54" s="37"/>
      <c r="G54" s="37"/>
      <c r="H54" s="37"/>
    </row>
    <row r="55" spans="1:8" ht="15.6" x14ac:dyDescent="0.35">
      <c r="A55" s="28" t="s">
        <v>17</v>
      </c>
      <c r="B55" s="11">
        <f t="shared" ref="B55" si="22">B18/B19*100</f>
        <v>20.477137176938371</v>
      </c>
      <c r="C55" s="37">
        <f t="shared" ref="C55:G55" si="23">C18/C19*100</f>
        <v>11.111111111111111</v>
      </c>
      <c r="D55" s="37"/>
      <c r="E55" s="37">
        <f t="shared" si="23"/>
        <v>11.111111111111111</v>
      </c>
      <c r="F55" s="37">
        <f t="shared" si="23"/>
        <v>70</v>
      </c>
      <c r="G55" s="37">
        <f t="shared" si="23"/>
        <v>70</v>
      </c>
      <c r="H55" s="37"/>
    </row>
    <row r="56" spans="1:8" ht="15.6" x14ac:dyDescent="0.35">
      <c r="A56" s="28" t="s">
        <v>18</v>
      </c>
      <c r="B56" s="11">
        <f t="shared" ref="B56" si="24">B24/B25*100</f>
        <v>12.771835609281776</v>
      </c>
      <c r="C56" s="37">
        <f t="shared" ref="C56:G56" si="25">C24/C25*100</f>
        <v>12.245862884160756</v>
      </c>
      <c r="D56" s="37"/>
      <c r="E56" s="37">
        <f t="shared" si="25"/>
        <v>12.245862884160756</v>
      </c>
      <c r="F56" s="37">
        <f t="shared" si="25"/>
        <v>18.352562151405863</v>
      </c>
      <c r="G56" s="37">
        <f t="shared" si="25"/>
        <v>18.352562151405863</v>
      </c>
      <c r="H56" s="37"/>
    </row>
    <row r="57" spans="1:8" ht="15.6" x14ac:dyDescent="0.35">
      <c r="A57" s="28" t="s">
        <v>19</v>
      </c>
      <c r="B57" s="11">
        <f t="shared" ref="B57" si="26">(B55+B56)/2</f>
        <v>16.624486393110075</v>
      </c>
      <c r="C57" s="37">
        <f t="shared" ref="C57:G57" si="27">(C55+C56)/2</f>
        <v>11.678486997635932</v>
      </c>
      <c r="D57" s="37"/>
      <c r="E57" s="37">
        <f t="shared" si="27"/>
        <v>11.678486997635932</v>
      </c>
      <c r="F57" s="37">
        <f t="shared" si="27"/>
        <v>44.176281075702931</v>
      </c>
      <c r="G57" s="37">
        <f t="shared" si="27"/>
        <v>44.176281075702931</v>
      </c>
      <c r="H57" s="37"/>
    </row>
    <row r="58" spans="1:8" ht="15.6" x14ac:dyDescent="0.35">
      <c r="A58" s="28"/>
      <c r="B58" s="11"/>
      <c r="C58" s="37"/>
      <c r="D58" s="37"/>
      <c r="E58" s="37"/>
      <c r="F58" s="37"/>
      <c r="G58" s="37"/>
      <c r="H58" s="37"/>
    </row>
    <row r="59" spans="1:8" ht="15.6" x14ac:dyDescent="0.35">
      <c r="A59" s="27" t="s">
        <v>20</v>
      </c>
      <c r="B59" s="11">
        <f t="shared" ref="B59:G59" si="28">B26/B24*100</f>
        <v>100</v>
      </c>
      <c r="C59" s="37">
        <f t="shared" si="28"/>
        <v>100</v>
      </c>
      <c r="D59" s="37"/>
      <c r="E59" s="37">
        <f t="shared" si="28"/>
        <v>100</v>
      </c>
      <c r="F59" s="37">
        <f t="shared" si="28"/>
        <v>100</v>
      </c>
      <c r="G59" s="37">
        <f t="shared" si="28"/>
        <v>100</v>
      </c>
      <c r="H59" s="37"/>
    </row>
    <row r="60" spans="1:8" ht="15.6" x14ac:dyDescent="0.35">
      <c r="A60" s="28"/>
      <c r="B60" s="11"/>
      <c r="C60" s="37"/>
      <c r="D60" s="37"/>
      <c r="E60" s="37"/>
      <c r="F60" s="37"/>
      <c r="G60" s="37"/>
      <c r="H60" s="37"/>
    </row>
    <row r="61" spans="1:8" ht="15.6" x14ac:dyDescent="0.35">
      <c r="A61" s="27" t="s">
        <v>21</v>
      </c>
      <c r="B61" s="11"/>
      <c r="C61" s="37"/>
      <c r="D61" s="37"/>
      <c r="E61" s="37"/>
      <c r="F61" s="37"/>
      <c r="G61" s="37"/>
      <c r="H61" s="37"/>
    </row>
    <row r="62" spans="1:8" ht="15.6" x14ac:dyDescent="0.35">
      <c r="A62" s="28" t="s">
        <v>22</v>
      </c>
      <c r="B62" s="11">
        <f t="shared" ref="B62:E62" si="29">((B18/B16)-1)*100</f>
        <v>71.666666666666657</v>
      </c>
      <c r="C62" s="37">
        <f t="shared" si="29"/>
        <v>-21.666666666666668</v>
      </c>
      <c r="D62" s="37"/>
      <c r="E62" s="37">
        <f t="shared" si="29"/>
        <v>-21.666666666666668</v>
      </c>
      <c r="F62" s="37" t="s">
        <v>38</v>
      </c>
      <c r="G62" s="37" t="s">
        <v>38</v>
      </c>
      <c r="H62" s="37"/>
    </row>
    <row r="63" spans="1:8" ht="15.6" x14ac:dyDescent="0.35">
      <c r="A63" s="28" t="s">
        <v>23</v>
      </c>
      <c r="B63" s="11">
        <f t="shared" ref="B63:E63" si="30">((B39/B38)-1)*100</f>
        <v>3.8653416173422661</v>
      </c>
      <c r="C63" s="37">
        <f t="shared" si="30"/>
        <v>-8.9896183419900133</v>
      </c>
      <c r="D63" s="37"/>
      <c r="E63" s="37">
        <f t="shared" si="30"/>
        <v>-8.9896183419900133</v>
      </c>
      <c r="F63" s="37" t="s">
        <v>38</v>
      </c>
      <c r="G63" s="37" t="s">
        <v>38</v>
      </c>
      <c r="H63" s="37"/>
    </row>
    <row r="64" spans="1:8" ht="15.6" x14ac:dyDescent="0.35">
      <c r="A64" s="28" t="s">
        <v>24</v>
      </c>
      <c r="B64" s="11">
        <f t="shared" ref="B64:E64" si="31">((B41/B40)-1)*100</f>
        <v>-39.49591750446082</v>
      </c>
      <c r="C64" s="37">
        <f t="shared" si="31"/>
        <v>16.183465946395724</v>
      </c>
      <c r="D64" s="37"/>
      <c r="E64" s="37">
        <f t="shared" si="31"/>
        <v>16.183465946395724</v>
      </c>
      <c r="F64" s="37" t="s">
        <v>38</v>
      </c>
      <c r="G64" s="37" t="s">
        <v>38</v>
      </c>
      <c r="H64" s="37"/>
    </row>
    <row r="65" spans="1:8" ht="15.6" x14ac:dyDescent="0.35">
      <c r="A65" s="28"/>
      <c r="B65" s="11"/>
      <c r="C65" s="37"/>
      <c r="D65" s="37"/>
      <c r="E65" s="37"/>
      <c r="F65" s="37"/>
      <c r="G65" s="37"/>
      <c r="H65" s="37"/>
    </row>
    <row r="66" spans="1:8" ht="15.6" x14ac:dyDescent="0.35">
      <c r="A66" s="27" t="s">
        <v>25</v>
      </c>
      <c r="B66" s="11"/>
      <c r="C66" s="37"/>
      <c r="D66" s="37"/>
      <c r="E66" s="37"/>
      <c r="F66" s="37"/>
      <c r="G66" s="37"/>
      <c r="H66" s="37"/>
    </row>
    <row r="67" spans="1:8" ht="15.6" x14ac:dyDescent="0.35">
      <c r="A67" s="28" t="s">
        <v>26</v>
      </c>
      <c r="B67" s="11">
        <f t="shared" ref="B67:E68" si="32">B23/B17</f>
        <v>3715151.5151515151</v>
      </c>
      <c r="C67" s="37">
        <f t="shared" si="32"/>
        <v>4408510.6382978726</v>
      </c>
      <c r="D67" s="37"/>
      <c r="E67" s="37">
        <f t="shared" si="32"/>
        <v>4408510.6382978726</v>
      </c>
      <c r="F67" s="37">
        <f t="shared" ref="F67:G67" si="33">F23/F17</f>
        <v>2000000</v>
      </c>
      <c r="G67" s="37">
        <f t="shared" si="33"/>
        <v>2000000</v>
      </c>
      <c r="H67" s="37"/>
    </row>
    <row r="68" spans="1:8" ht="15.6" x14ac:dyDescent="0.35">
      <c r="A68" s="28" t="s">
        <v>27</v>
      </c>
      <c r="B68" s="11">
        <f t="shared" si="32"/>
        <v>2295790.4480582527</v>
      </c>
      <c r="C68" s="37">
        <f t="shared" si="32"/>
        <v>4408510.6382978726</v>
      </c>
      <c r="D68" s="37"/>
      <c r="E68" s="37">
        <f t="shared" si="32"/>
        <v>4408510.6382978726</v>
      </c>
      <c r="F68" s="37">
        <f t="shared" ref="F68:G68" si="34">F24/F18</f>
        <v>522614.57410714281</v>
      </c>
      <c r="G68" s="37">
        <f t="shared" si="34"/>
        <v>522614.57410714281</v>
      </c>
      <c r="H68" s="37"/>
    </row>
    <row r="69" spans="1:8" ht="15.6" x14ac:dyDescent="0.35">
      <c r="A69" s="28" t="s">
        <v>28</v>
      </c>
      <c r="B69" s="11">
        <f>(B68/B67)*B52</f>
        <v>78.016239403319162</v>
      </c>
      <c r="C69" s="37">
        <f t="shared" ref="C69:E69" si="35">(C68/C67)*C52</f>
        <v>100</v>
      </c>
      <c r="D69" s="37"/>
      <c r="E69" s="37">
        <f t="shared" si="35"/>
        <v>100</v>
      </c>
      <c r="F69" s="37">
        <f t="shared" ref="F69:G69" si="36">(F68/F67)*F52</f>
        <v>48.570978889391213</v>
      </c>
      <c r="G69" s="37">
        <f t="shared" si="36"/>
        <v>48.570978889391213</v>
      </c>
      <c r="H69" s="37"/>
    </row>
    <row r="70" spans="1:8" ht="15.6" x14ac:dyDescent="0.35">
      <c r="A70" s="28"/>
      <c r="B70" s="13"/>
      <c r="C70" s="38"/>
      <c r="D70" s="38"/>
      <c r="E70" s="38"/>
      <c r="F70" s="38"/>
      <c r="G70" s="38"/>
      <c r="H70" s="38"/>
    </row>
    <row r="71" spans="1:8" ht="15.6" x14ac:dyDescent="0.35">
      <c r="A71" s="27" t="s">
        <v>29</v>
      </c>
      <c r="B71" s="19" t="s">
        <v>1</v>
      </c>
      <c r="D71" s="39" t="s">
        <v>40</v>
      </c>
      <c r="E71" s="39" t="s">
        <v>33</v>
      </c>
      <c r="F71" s="37"/>
      <c r="G71" s="37"/>
      <c r="H71" s="37"/>
    </row>
    <row r="72" spans="1:8" ht="15.6" x14ac:dyDescent="0.35">
      <c r="A72" s="28" t="s">
        <v>30</v>
      </c>
      <c r="B72" s="11">
        <f>(B30/B29)*100</f>
        <v>225.09499792006525</v>
      </c>
      <c r="D72" s="37">
        <f>(D30/D29)*100</f>
        <v>104.91298657894738</v>
      </c>
      <c r="E72" s="37">
        <f>(E30/E29)*100</f>
        <v>247.1361003861004</v>
      </c>
      <c r="F72" s="37"/>
      <c r="G72" s="37"/>
      <c r="H72" s="37"/>
    </row>
    <row r="73" spans="1:8" ht="15.6" x14ac:dyDescent="0.35">
      <c r="A73" s="28" t="s">
        <v>31</v>
      </c>
      <c r="B73" s="9">
        <f>(B24/B30)*100</f>
        <v>42.843324106549893</v>
      </c>
      <c r="D73" s="37">
        <f>(D24/D30)*100</f>
        <v>0</v>
      </c>
      <c r="E73" s="35">
        <f>(E24/E30)*100</f>
        <v>40.463533997570629</v>
      </c>
      <c r="F73" s="35"/>
      <c r="G73" s="35"/>
      <c r="H73" s="35"/>
    </row>
    <row r="74" spans="1:8" s="2" customFormat="1" ht="16.2" thickBot="1" x14ac:dyDescent="0.4">
      <c r="A74" s="14"/>
      <c r="B74" s="15"/>
      <c r="C74" s="40"/>
      <c r="D74" s="40"/>
      <c r="E74" s="40"/>
      <c r="F74" s="40"/>
      <c r="G74" s="40"/>
      <c r="H74" s="40"/>
    </row>
    <row r="75" spans="1:8" customFormat="1" ht="16.2" thickTop="1" x14ac:dyDescent="0.35">
      <c r="A75" s="28" t="s">
        <v>72</v>
      </c>
      <c r="B75" s="28"/>
      <c r="C75" s="28"/>
      <c r="D75" s="28"/>
      <c r="E75" s="28"/>
    </row>
    <row r="76" spans="1:8" customFormat="1" ht="15.6" x14ac:dyDescent="0.35">
      <c r="A76" s="28"/>
      <c r="B76" s="28"/>
      <c r="C76" s="28"/>
      <c r="D76" s="28"/>
      <c r="E76" s="28"/>
    </row>
    <row r="77" spans="1:8" customFormat="1" ht="105" customHeight="1" x14ac:dyDescent="0.35">
      <c r="A77" s="48" t="s">
        <v>73</v>
      </c>
      <c r="B77" s="48"/>
      <c r="C77" s="48"/>
      <c r="D77" s="48"/>
      <c r="E77" s="48"/>
      <c r="F77" s="48"/>
      <c r="G77" s="48"/>
      <c r="H77" s="48"/>
    </row>
    <row r="78" spans="1:8" customFormat="1" x14ac:dyDescent="0.3"/>
    <row r="79" spans="1:8" customFormat="1" x14ac:dyDescent="0.3"/>
    <row r="80" spans="1:8" customFormat="1" x14ac:dyDescent="0.3"/>
    <row r="81" customFormat="1" x14ac:dyDescent="0.3"/>
    <row r="82" customFormat="1" x14ac:dyDescent="0.3"/>
    <row r="83" customFormat="1" x14ac:dyDescent="0.3"/>
    <row r="84" customFormat="1" x14ac:dyDescent="0.3"/>
    <row r="85" customFormat="1" x14ac:dyDescent="0.3"/>
    <row r="86" customFormat="1" x14ac:dyDescent="0.3"/>
  </sheetData>
  <mergeCells count="6">
    <mergeCell ref="A77:H77"/>
    <mergeCell ref="B9:B10"/>
    <mergeCell ref="A9:A10"/>
    <mergeCell ref="C10:E10"/>
    <mergeCell ref="F10:H10"/>
    <mergeCell ref="C9:H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7B3AD-1FA1-4AE7-BAAE-F569DE75F7A3}">
  <dimension ref="A1:H92"/>
  <sheetViews>
    <sheetView showGridLines="0" zoomScale="80" zoomScaleNormal="80" workbookViewId="0">
      <pane ySplit="11" topLeftCell="A12" activePane="bottomLeft" state="frozen"/>
      <selection activeCell="A9" sqref="A9:A10"/>
      <selection pane="bottomLeft" activeCell="A9" sqref="A9:A10"/>
    </sheetView>
  </sheetViews>
  <sheetFormatPr baseColWidth="10" defaultColWidth="11.44140625" defaultRowHeight="14.4" x14ac:dyDescent="0.3"/>
  <cols>
    <col min="1" max="1" width="62.109375" style="1" customWidth="1"/>
    <col min="2" max="2" width="15.44140625" style="1" bestFit="1" customWidth="1"/>
    <col min="3" max="3" width="14.109375" style="1" customWidth="1"/>
    <col min="4" max="4" width="16.88671875" style="1" customWidth="1"/>
    <col min="5" max="5" width="14.88671875" style="1" customWidth="1"/>
    <col min="6" max="6" width="12.5546875" style="1" customWidth="1"/>
    <col min="7" max="7" width="16.88671875" style="1" customWidth="1"/>
    <col min="8" max="8" width="14.88671875" style="1" customWidth="1"/>
    <col min="9" max="16384" width="11.44140625" style="1"/>
  </cols>
  <sheetData>
    <row r="1" spans="1:8" customFormat="1" x14ac:dyDescent="0.3"/>
    <row r="2" spans="1:8" customFormat="1" x14ac:dyDescent="0.3"/>
    <row r="3" spans="1:8" customFormat="1" x14ac:dyDescent="0.3"/>
    <row r="4" spans="1:8" customFormat="1" x14ac:dyDescent="0.3"/>
    <row r="5" spans="1:8" customFormat="1" x14ac:dyDescent="0.3"/>
    <row r="6" spans="1:8" customFormat="1" x14ac:dyDescent="0.3"/>
    <row r="7" spans="1:8" customFormat="1" x14ac:dyDescent="0.3"/>
    <row r="8" spans="1:8" customFormat="1" ht="21.75" customHeight="1" x14ac:dyDescent="0.3"/>
    <row r="9" spans="1:8" customFormat="1" ht="18" customHeight="1" thickBot="1" x14ac:dyDescent="0.35">
      <c r="A9" s="51" t="s">
        <v>0</v>
      </c>
      <c r="B9" s="49" t="s">
        <v>32</v>
      </c>
      <c r="C9" s="55" t="s">
        <v>2</v>
      </c>
      <c r="D9" s="55"/>
      <c r="E9" s="55"/>
      <c r="F9" s="55"/>
      <c r="G9" s="55"/>
      <c r="H9" s="55"/>
    </row>
    <row r="10" spans="1:8" customFormat="1" ht="18.75" customHeight="1" thickTop="1" thickBot="1" x14ac:dyDescent="0.35">
      <c r="A10" s="52"/>
      <c r="B10" s="50"/>
      <c r="C10" s="53" t="s">
        <v>35</v>
      </c>
      <c r="D10" s="53"/>
      <c r="E10" s="54"/>
      <c r="F10" s="53" t="s">
        <v>34</v>
      </c>
      <c r="G10" s="53"/>
      <c r="H10" s="53"/>
    </row>
    <row r="11" spans="1:8" customFormat="1" ht="29.25" customHeight="1" thickTop="1" x14ac:dyDescent="0.3">
      <c r="A11" s="21"/>
      <c r="B11" s="22"/>
      <c r="C11" s="23" t="s">
        <v>1</v>
      </c>
      <c r="D11" s="24" t="s">
        <v>39</v>
      </c>
      <c r="E11" s="25" t="s">
        <v>33</v>
      </c>
      <c r="F11" s="23" t="s">
        <v>1</v>
      </c>
      <c r="G11" s="25" t="s">
        <v>39</v>
      </c>
      <c r="H11" s="24" t="s">
        <v>33</v>
      </c>
    </row>
    <row r="12" spans="1:8" customFormat="1" ht="15.6" x14ac:dyDescent="0.35">
      <c r="A12" s="22"/>
      <c r="B12" s="21"/>
      <c r="C12" s="21"/>
      <c r="E12" s="26"/>
      <c r="F12" s="26"/>
      <c r="G12" s="26"/>
      <c r="H12" s="41"/>
    </row>
    <row r="13" spans="1:8" customFormat="1" ht="15.6" x14ac:dyDescent="0.35">
      <c r="A13" s="27" t="s">
        <v>3</v>
      </c>
      <c r="B13" s="28"/>
      <c r="C13" s="28"/>
      <c r="D13" s="28"/>
      <c r="E13" s="28"/>
      <c r="F13" s="28"/>
      <c r="G13" s="28"/>
      <c r="H13" s="42"/>
    </row>
    <row r="14" spans="1:8" customFormat="1" ht="15.6" x14ac:dyDescent="0.35">
      <c r="A14" s="27"/>
      <c r="B14" s="28"/>
      <c r="C14" s="28"/>
      <c r="D14" s="28"/>
      <c r="E14" s="28"/>
      <c r="F14" s="28"/>
      <c r="G14" s="28"/>
      <c r="H14" s="28"/>
    </row>
    <row r="15" spans="1:8" customFormat="1" ht="15.6" x14ac:dyDescent="0.35">
      <c r="A15" s="27" t="s">
        <v>4</v>
      </c>
      <c r="B15" s="28"/>
      <c r="C15" s="28"/>
      <c r="D15" s="28"/>
      <c r="E15" s="28"/>
      <c r="F15" s="28"/>
      <c r="G15" s="28"/>
      <c r="H15" s="28"/>
    </row>
    <row r="16" spans="1:8" ht="15.6" x14ac:dyDescent="0.35">
      <c r="A16" s="28" t="s">
        <v>45</v>
      </c>
      <c r="B16" s="7">
        <f>+C16+F16</f>
        <v>120</v>
      </c>
      <c r="C16" s="7">
        <f>+D16+E16</f>
        <v>119</v>
      </c>
      <c r="D16" s="43">
        <v>0</v>
      </c>
      <c r="E16" s="29">
        <v>119</v>
      </c>
      <c r="F16" s="7">
        <f>+G16+H16</f>
        <v>1</v>
      </c>
      <c r="G16" s="29">
        <v>1</v>
      </c>
      <c r="H16" s="43">
        <v>0</v>
      </c>
    </row>
    <row r="17" spans="1:8" ht="15.6" x14ac:dyDescent="0.35">
      <c r="A17" s="28" t="s">
        <v>74</v>
      </c>
      <c r="B17" s="7">
        <f t="shared" ref="B17:B19" si="0">+C17+F17</f>
        <v>181</v>
      </c>
      <c r="C17" s="7">
        <f t="shared" ref="C17:C19" si="1">+D17+E17</f>
        <v>129</v>
      </c>
      <c r="D17" s="43">
        <v>0</v>
      </c>
      <c r="E17" s="29">
        <v>129</v>
      </c>
      <c r="F17" s="7">
        <f t="shared" ref="F17:F19" si="2">+G17+H17</f>
        <v>52</v>
      </c>
      <c r="G17" s="29">
        <v>20</v>
      </c>
      <c r="H17" s="43">
        <v>32</v>
      </c>
    </row>
    <row r="18" spans="1:8" ht="15.6" x14ac:dyDescent="0.35">
      <c r="A18" s="28" t="s">
        <v>75</v>
      </c>
      <c r="B18" s="7">
        <f t="shared" si="0"/>
        <v>199</v>
      </c>
      <c r="C18" s="7">
        <f t="shared" si="1"/>
        <v>129</v>
      </c>
      <c r="D18" s="43">
        <v>0</v>
      </c>
      <c r="E18" s="29">
        <v>129</v>
      </c>
      <c r="F18" s="7">
        <f t="shared" si="2"/>
        <v>70</v>
      </c>
      <c r="G18" s="29">
        <v>70</v>
      </c>
      <c r="H18" s="43">
        <v>0</v>
      </c>
    </row>
    <row r="19" spans="1:8" ht="15.6" x14ac:dyDescent="0.35">
      <c r="A19" s="28" t="s">
        <v>67</v>
      </c>
      <c r="B19" s="7">
        <f t="shared" si="0"/>
        <v>553</v>
      </c>
      <c r="C19" s="7">
        <f t="shared" si="1"/>
        <v>423</v>
      </c>
      <c r="D19" s="43">
        <v>0</v>
      </c>
      <c r="E19" s="29">
        <v>423</v>
      </c>
      <c r="F19" s="7">
        <f t="shared" si="2"/>
        <v>130</v>
      </c>
      <c r="G19" s="29">
        <v>80</v>
      </c>
      <c r="H19" s="43">
        <v>50</v>
      </c>
    </row>
    <row r="20" spans="1:8" ht="15.6" x14ac:dyDescent="0.35">
      <c r="A20" s="28"/>
      <c r="B20" s="7"/>
      <c r="C20" s="7"/>
      <c r="D20" s="29"/>
      <c r="E20" s="29"/>
      <c r="F20" s="7"/>
      <c r="G20" s="29"/>
      <c r="H20" s="29"/>
    </row>
    <row r="21" spans="1:8" ht="15.6" x14ac:dyDescent="0.35">
      <c r="A21" s="27" t="s">
        <v>36</v>
      </c>
      <c r="B21" s="7"/>
      <c r="C21" s="7"/>
      <c r="D21" s="29"/>
      <c r="E21" s="29"/>
      <c r="F21" s="7"/>
      <c r="G21" s="29"/>
      <c r="H21" s="29"/>
    </row>
    <row r="22" spans="1:8" ht="15.6" x14ac:dyDescent="0.35">
      <c r="A22" s="28" t="s">
        <v>45</v>
      </c>
      <c r="B22" s="7">
        <f>+C22+F22</f>
        <v>433633880.25</v>
      </c>
      <c r="C22" s="7">
        <f>+D22+E22</f>
        <v>432300000</v>
      </c>
      <c r="D22" s="43">
        <v>0</v>
      </c>
      <c r="E22" s="29">
        <v>432300000</v>
      </c>
      <c r="F22" s="7">
        <f>+G22+H22</f>
        <v>1333880.25</v>
      </c>
      <c r="G22" s="29">
        <v>1333880.25</v>
      </c>
      <c r="H22" s="43">
        <v>0</v>
      </c>
    </row>
    <row r="23" spans="1:8" ht="15.6" x14ac:dyDescent="0.35">
      <c r="A23" s="28" t="s">
        <v>74</v>
      </c>
      <c r="B23" s="7">
        <f t="shared" ref="B23:B25" si="3">+C23+F23</f>
        <v>575760000</v>
      </c>
      <c r="C23" s="7">
        <f t="shared" ref="C23:C25" si="4">+D23+E23</f>
        <v>471760000</v>
      </c>
      <c r="D23" s="43">
        <v>0</v>
      </c>
      <c r="E23" s="29">
        <v>471760000</v>
      </c>
      <c r="F23" s="7">
        <f t="shared" ref="F23:F25" si="5">+G23+H23</f>
        <v>104000000</v>
      </c>
      <c r="G23" s="29">
        <v>40000000</v>
      </c>
      <c r="H23" s="43">
        <v>64000000</v>
      </c>
    </row>
    <row r="24" spans="1:8" ht="15.6" x14ac:dyDescent="0.35">
      <c r="A24" s="28" t="s">
        <v>75</v>
      </c>
      <c r="B24" s="7">
        <f t="shared" si="3"/>
        <v>580873888.90999997</v>
      </c>
      <c r="C24" s="7">
        <f t="shared" si="4"/>
        <v>471760000</v>
      </c>
      <c r="D24" s="43">
        <v>0</v>
      </c>
      <c r="E24" s="29">
        <v>471760000</v>
      </c>
      <c r="F24" s="7">
        <f t="shared" si="5"/>
        <v>109113888.91</v>
      </c>
      <c r="G24" s="29">
        <v>44798050.609999999</v>
      </c>
      <c r="H24" s="43">
        <v>64315838.299999997</v>
      </c>
    </row>
    <row r="25" spans="1:8" ht="15.6" x14ac:dyDescent="0.35">
      <c r="A25" s="28" t="s">
        <v>67</v>
      </c>
      <c r="B25" s="7">
        <f t="shared" si="3"/>
        <v>1951467740.3</v>
      </c>
      <c r="C25" s="7">
        <f t="shared" si="4"/>
        <v>1692000000</v>
      </c>
      <c r="D25" s="43">
        <v>0</v>
      </c>
      <c r="E25" s="29">
        <v>1692000000</v>
      </c>
      <c r="F25" s="7">
        <f t="shared" si="5"/>
        <v>259467740.30000001</v>
      </c>
      <c r="G25" s="29">
        <v>159467740.30000001</v>
      </c>
      <c r="H25" s="43">
        <v>100000000</v>
      </c>
    </row>
    <row r="26" spans="1:8" ht="15.6" x14ac:dyDescent="0.35">
      <c r="A26" s="28" t="s">
        <v>76</v>
      </c>
      <c r="B26" s="7">
        <f>+B24</f>
        <v>580873888.90999997</v>
      </c>
      <c r="C26" s="7">
        <f t="shared" ref="C26:H26" si="6">+C24</f>
        <v>471760000</v>
      </c>
      <c r="D26" s="43">
        <f t="shared" si="6"/>
        <v>0</v>
      </c>
      <c r="E26" s="7">
        <f t="shared" si="6"/>
        <v>471760000</v>
      </c>
      <c r="F26" s="7">
        <f t="shared" si="6"/>
        <v>109113888.91</v>
      </c>
      <c r="G26" s="7">
        <f t="shared" si="6"/>
        <v>44798050.609999999</v>
      </c>
      <c r="H26" s="43">
        <f t="shared" si="6"/>
        <v>64315838.299999997</v>
      </c>
    </row>
    <row r="27" spans="1:8" ht="15.6" x14ac:dyDescent="0.35">
      <c r="A27" s="28"/>
      <c r="B27" s="8"/>
      <c r="C27" s="8"/>
      <c r="D27" s="8"/>
      <c r="E27" s="8"/>
      <c r="F27" s="8"/>
      <c r="G27" s="8"/>
      <c r="H27" s="8"/>
    </row>
    <row r="28" spans="1:8" ht="15.6" x14ac:dyDescent="0.35">
      <c r="A28" s="27" t="s">
        <v>37</v>
      </c>
      <c r="B28" s="17" t="s">
        <v>1</v>
      </c>
      <c r="C28" s="18"/>
      <c r="D28" s="17" t="s">
        <v>39</v>
      </c>
      <c r="E28" s="17" t="s">
        <v>33</v>
      </c>
      <c r="F28" s="7"/>
      <c r="G28" s="7"/>
      <c r="H28" s="7"/>
    </row>
    <row r="29" spans="1:8" ht="15.6" x14ac:dyDescent="0.35">
      <c r="A29" s="28" t="s">
        <v>74</v>
      </c>
      <c r="B29" s="7">
        <f>B23</f>
        <v>575760000</v>
      </c>
      <c r="C29" s="7"/>
      <c r="D29" s="7">
        <f>+D23+G23</f>
        <v>40000000</v>
      </c>
      <c r="E29" s="7">
        <f>+E23+H23</f>
        <v>535760000</v>
      </c>
      <c r="F29" s="7"/>
      <c r="G29" s="7"/>
      <c r="H29" s="7"/>
    </row>
    <row r="30" spans="1:8" ht="15.6" x14ac:dyDescent="0.35">
      <c r="A30" s="28" t="s">
        <v>75</v>
      </c>
      <c r="B30" s="7">
        <f>+D30+E30</f>
        <v>561481934.89999998</v>
      </c>
      <c r="C30" s="7"/>
      <c r="D30" s="29">
        <v>39866934.900000006</v>
      </c>
      <c r="E30" s="29">
        <v>521615000</v>
      </c>
      <c r="F30" s="7"/>
      <c r="G30" s="7"/>
      <c r="H30" s="7"/>
    </row>
    <row r="31" spans="1:8" ht="15.6" x14ac:dyDescent="0.35">
      <c r="A31" s="28"/>
      <c r="B31" s="9"/>
      <c r="C31" s="9"/>
      <c r="D31" s="9"/>
      <c r="E31" s="9"/>
      <c r="F31" s="9"/>
      <c r="G31" s="9"/>
      <c r="H31" s="9"/>
    </row>
    <row r="32" spans="1:8" ht="15.6" x14ac:dyDescent="0.35">
      <c r="A32" s="27" t="s">
        <v>5</v>
      </c>
      <c r="B32" s="6"/>
      <c r="C32" s="6"/>
      <c r="D32" s="6"/>
      <c r="E32" s="6"/>
      <c r="F32" s="6"/>
      <c r="G32" s="6"/>
      <c r="H32" s="6"/>
    </row>
    <row r="33" spans="1:8" ht="15.6" x14ac:dyDescent="0.35">
      <c r="A33" s="28" t="s">
        <v>46</v>
      </c>
      <c r="B33" s="46">
        <v>1.0973999999999999</v>
      </c>
      <c r="C33" s="46">
        <v>1.0973999999999999</v>
      </c>
      <c r="D33" s="35"/>
      <c r="E33" s="46">
        <v>1.0973999999999999</v>
      </c>
      <c r="F33" s="46">
        <v>1.0973999999999999</v>
      </c>
      <c r="G33" s="46">
        <v>1.0973999999999999</v>
      </c>
      <c r="H33" s="46">
        <v>1.0973999999999999</v>
      </c>
    </row>
    <row r="34" spans="1:8" ht="15.6" x14ac:dyDescent="0.35">
      <c r="A34" s="28" t="s">
        <v>77</v>
      </c>
      <c r="B34" s="46">
        <v>1.0971</v>
      </c>
      <c r="C34" s="46">
        <v>1.0971</v>
      </c>
      <c r="D34" s="20"/>
      <c r="E34" s="46">
        <v>1.0971</v>
      </c>
      <c r="F34" s="46">
        <v>1.0971</v>
      </c>
      <c r="G34" s="46">
        <v>1.0971</v>
      </c>
      <c r="H34" s="46">
        <v>1.0971</v>
      </c>
    </row>
    <row r="35" spans="1:8" ht="15.6" x14ac:dyDescent="0.35">
      <c r="A35" s="28" t="s">
        <v>6</v>
      </c>
      <c r="B35" s="10">
        <v>106781</v>
      </c>
      <c r="C35" s="10">
        <v>106781</v>
      </c>
      <c r="D35" s="36"/>
      <c r="E35" s="10">
        <v>106781</v>
      </c>
      <c r="F35" s="10">
        <v>106781</v>
      </c>
      <c r="G35" s="10">
        <v>106781</v>
      </c>
      <c r="H35" s="10">
        <v>106781</v>
      </c>
    </row>
    <row r="36" spans="1:8" ht="15.6" x14ac:dyDescent="0.35">
      <c r="A36" s="28"/>
      <c r="B36" s="7"/>
      <c r="C36" s="7"/>
      <c r="D36" s="7"/>
      <c r="E36" s="7"/>
      <c r="F36" s="7"/>
      <c r="G36" s="7"/>
      <c r="H36" s="7"/>
    </row>
    <row r="37" spans="1:8" ht="15.6" x14ac:dyDescent="0.35">
      <c r="A37" s="27" t="s">
        <v>7</v>
      </c>
      <c r="B37" s="10"/>
      <c r="C37" s="10"/>
      <c r="D37" s="10"/>
      <c r="E37" s="10"/>
      <c r="F37" s="10"/>
      <c r="G37" s="10"/>
      <c r="H37" s="10"/>
    </row>
    <row r="38" spans="1:8" ht="15.6" x14ac:dyDescent="0.35">
      <c r="A38" s="28" t="s">
        <v>47</v>
      </c>
      <c r="B38" s="10">
        <f t="shared" ref="B38" si="7">B22/B33</f>
        <v>395146601.28485513</v>
      </c>
      <c r="C38" s="10">
        <f t="shared" ref="C38:E38" si="8">C22/C33</f>
        <v>393931109.8961181</v>
      </c>
      <c r="D38" s="10"/>
      <c r="E38" s="10">
        <f t="shared" si="8"/>
        <v>393931109.8961181</v>
      </c>
      <c r="F38" s="10">
        <f t="shared" ref="F38:H38" si="9">F22/F33</f>
        <v>1215491.3887370147</v>
      </c>
      <c r="G38" s="10">
        <f t="shared" si="9"/>
        <v>1215491.3887370147</v>
      </c>
      <c r="H38" s="10">
        <f t="shared" si="9"/>
        <v>0</v>
      </c>
    </row>
    <row r="39" spans="1:8" ht="15.6" x14ac:dyDescent="0.35">
      <c r="A39" s="28" t="s">
        <v>78</v>
      </c>
      <c r="B39" s="10">
        <f t="shared" ref="B39" si="10">B24/B34</f>
        <v>529463028.81232339</v>
      </c>
      <c r="C39" s="10">
        <f t="shared" ref="C39:E39" si="11">C24/C34</f>
        <v>430006380.45756996</v>
      </c>
      <c r="D39" s="10"/>
      <c r="E39" s="10">
        <f t="shared" si="11"/>
        <v>430006380.45756996</v>
      </c>
      <c r="F39" s="10">
        <f t="shared" ref="F39:H39" si="12">F24/F34</f>
        <v>99456648.354753435</v>
      </c>
      <c r="G39" s="10">
        <f t="shared" si="12"/>
        <v>40833151.590556927</v>
      </c>
      <c r="H39" s="10">
        <f t="shared" si="12"/>
        <v>58623496.764196515</v>
      </c>
    </row>
    <row r="40" spans="1:8" ht="15.6" x14ac:dyDescent="0.35">
      <c r="A40" s="28" t="s">
        <v>48</v>
      </c>
      <c r="B40" s="10">
        <f t="shared" ref="B40" si="13">B38/B16</f>
        <v>3292888.3440404595</v>
      </c>
      <c r="C40" s="10">
        <f t="shared" ref="C40:E40" si="14">C38/C16</f>
        <v>3310345.4613119168</v>
      </c>
      <c r="D40" s="10"/>
      <c r="E40" s="10">
        <f t="shared" si="14"/>
        <v>3310345.4613119168</v>
      </c>
      <c r="F40" s="10">
        <f t="shared" ref="F40:G40" si="15">F38/F16</f>
        <v>1215491.3887370147</v>
      </c>
      <c r="G40" s="10">
        <f t="shared" si="15"/>
        <v>1215491.3887370147</v>
      </c>
      <c r="H40" s="10" t="s">
        <v>38</v>
      </c>
    </row>
    <row r="41" spans="1:8" ht="15.6" x14ac:dyDescent="0.35">
      <c r="A41" s="28" t="s">
        <v>79</v>
      </c>
      <c r="B41" s="10">
        <f t="shared" ref="B41" si="16">B39/B18</f>
        <v>2660618.2352378061</v>
      </c>
      <c r="C41" s="10">
        <f t="shared" ref="C41:E41" si="17">C39/C18</f>
        <v>3333382.7942447285</v>
      </c>
      <c r="D41" s="10"/>
      <c r="E41" s="10">
        <f t="shared" si="17"/>
        <v>3333382.7942447285</v>
      </c>
      <c r="F41" s="10">
        <f t="shared" ref="F41:G41" si="18">F39/F18</f>
        <v>1420809.2622107633</v>
      </c>
      <c r="G41" s="10">
        <f t="shared" si="18"/>
        <v>583330.73700795614</v>
      </c>
      <c r="H41" s="10" t="s">
        <v>38</v>
      </c>
    </row>
    <row r="42" spans="1:8" ht="15.6" x14ac:dyDescent="0.35">
      <c r="A42" s="28"/>
      <c r="B42" s="11"/>
      <c r="C42" s="11"/>
      <c r="D42" s="11"/>
      <c r="E42" s="11"/>
      <c r="F42" s="11"/>
      <c r="G42" s="11"/>
      <c r="H42" s="11"/>
    </row>
    <row r="43" spans="1:8" ht="15.6" x14ac:dyDescent="0.35">
      <c r="A43" s="27" t="s">
        <v>8</v>
      </c>
      <c r="B43" s="11"/>
      <c r="C43" s="11"/>
      <c r="D43" s="11"/>
      <c r="E43" s="11"/>
      <c r="F43" s="11"/>
      <c r="G43" s="11"/>
      <c r="H43" s="11"/>
    </row>
    <row r="44" spans="1:8" ht="15.6" x14ac:dyDescent="0.35">
      <c r="A44" s="28"/>
      <c r="B44" s="12"/>
      <c r="C44" s="12"/>
      <c r="D44" s="12"/>
      <c r="E44" s="12"/>
      <c r="F44" s="12"/>
      <c r="G44" s="12"/>
      <c r="H44" s="12"/>
    </row>
    <row r="45" spans="1:8" ht="15.6" x14ac:dyDescent="0.35">
      <c r="A45" s="27" t="s">
        <v>9</v>
      </c>
      <c r="B45" s="11"/>
      <c r="C45" s="11"/>
      <c r="D45" s="11"/>
      <c r="E45" s="11"/>
      <c r="F45" s="11"/>
      <c r="G45" s="11"/>
      <c r="H45" s="11"/>
    </row>
    <row r="46" spans="1:8" ht="15.6" x14ac:dyDescent="0.35">
      <c r="A46" s="28" t="s">
        <v>10</v>
      </c>
      <c r="B46" s="11">
        <f>B17/B35*100</f>
        <v>0.16950581095887846</v>
      </c>
      <c r="C46" s="11">
        <f t="shared" ref="C46:G46" si="19">C17/C35*100</f>
        <v>0.12080800891544376</v>
      </c>
      <c r="D46" s="11"/>
      <c r="E46" s="11">
        <f t="shared" si="19"/>
        <v>0.12080800891544376</v>
      </c>
      <c r="F46" s="11">
        <f t="shared" si="19"/>
        <v>4.8697802043434692E-2</v>
      </c>
      <c r="G46" s="11">
        <f t="shared" si="19"/>
        <v>1.8729923862859498E-2</v>
      </c>
      <c r="H46" s="11">
        <f t="shared" ref="H46" si="20">H17/H35*100</f>
        <v>2.9967878180575197E-2</v>
      </c>
    </row>
    <row r="47" spans="1:8" ht="15.6" x14ac:dyDescent="0.35">
      <c r="A47" s="28" t="s">
        <v>11</v>
      </c>
      <c r="B47" s="11">
        <f>B18/B35*100</f>
        <v>0.18636274243545198</v>
      </c>
      <c r="C47" s="11">
        <f t="shared" ref="C47:G47" si="21">C18/C35*100</f>
        <v>0.12080800891544376</v>
      </c>
      <c r="D47" s="11"/>
      <c r="E47" s="11">
        <f t="shared" si="21"/>
        <v>0.12080800891544376</v>
      </c>
      <c r="F47" s="11">
        <f t="shared" si="21"/>
        <v>6.5554733520008249E-2</v>
      </c>
      <c r="G47" s="11">
        <f t="shared" si="21"/>
        <v>6.5554733520008249E-2</v>
      </c>
      <c r="H47" s="11">
        <f t="shared" ref="H47" si="22">H18/H35*100</f>
        <v>0</v>
      </c>
    </row>
    <row r="48" spans="1:8" ht="15.6" x14ac:dyDescent="0.35">
      <c r="A48" s="28"/>
      <c r="B48" s="11"/>
      <c r="C48" s="11"/>
      <c r="D48" s="11"/>
      <c r="E48" s="11"/>
      <c r="F48" s="11"/>
      <c r="G48" s="11"/>
      <c r="H48" s="11"/>
    </row>
    <row r="49" spans="1:8" ht="15.6" x14ac:dyDescent="0.35">
      <c r="A49" s="27" t="s">
        <v>12</v>
      </c>
      <c r="B49" s="11"/>
      <c r="C49" s="11"/>
      <c r="D49" s="11"/>
      <c r="E49" s="11"/>
      <c r="F49" s="11"/>
      <c r="G49" s="11"/>
      <c r="H49" s="11"/>
    </row>
    <row r="50" spans="1:8" ht="15.6" x14ac:dyDescent="0.35">
      <c r="A50" s="28" t="s">
        <v>13</v>
      </c>
      <c r="B50" s="11">
        <f t="shared" ref="B50" si="23">B18/B17*100</f>
        <v>109.94475138121547</v>
      </c>
      <c r="C50" s="11">
        <f t="shared" ref="C50:E50" si="24">C18/C17*100</f>
        <v>100</v>
      </c>
      <c r="D50" s="10"/>
      <c r="E50" s="11">
        <f t="shared" si="24"/>
        <v>100</v>
      </c>
      <c r="F50" s="11">
        <f t="shared" ref="F50:G50" si="25">F18/F17*100</f>
        <v>134.61538461538461</v>
      </c>
      <c r="G50" s="11">
        <f t="shared" si="25"/>
        <v>350</v>
      </c>
      <c r="H50" s="11">
        <f t="shared" ref="H50" si="26">H18/H17*100</f>
        <v>0</v>
      </c>
    </row>
    <row r="51" spans="1:8" ht="15.6" x14ac:dyDescent="0.35">
      <c r="A51" s="28" t="s">
        <v>14</v>
      </c>
      <c r="B51" s="11">
        <f t="shared" ref="B51" si="27">B24/B23*100</f>
        <v>100.8881980182715</v>
      </c>
      <c r="C51" s="11">
        <f t="shared" ref="C51:E51" si="28">C24/C23*100</f>
        <v>100</v>
      </c>
      <c r="D51" s="10"/>
      <c r="E51" s="11">
        <f t="shared" si="28"/>
        <v>100</v>
      </c>
      <c r="F51" s="11">
        <f t="shared" ref="F51:G51" si="29">F24/F23*100</f>
        <v>104.91720087500001</v>
      </c>
      <c r="G51" s="11">
        <f t="shared" si="29"/>
        <v>111.99512652499999</v>
      </c>
      <c r="H51" s="11">
        <f t="shared" ref="H51" si="30">H24/H23*100</f>
        <v>100.49349734374999</v>
      </c>
    </row>
    <row r="52" spans="1:8" ht="15.6" x14ac:dyDescent="0.35">
      <c r="A52" s="28" t="s">
        <v>15</v>
      </c>
      <c r="B52" s="11">
        <f t="shared" ref="B52" si="31">AVERAGE(B50:B51)</f>
        <v>105.41647469974347</v>
      </c>
      <c r="C52" s="11">
        <f t="shared" ref="C52:E52" si="32">AVERAGE(C50:C51)</f>
        <v>100</v>
      </c>
      <c r="D52" s="10"/>
      <c r="E52" s="11">
        <f t="shared" si="32"/>
        <v>100</v>
      </c>
      <c r="F52" s="11">
        <f t="shared" ref="F52:G52" si="33">AVERAGE(F50:F51)</f>
        <v>119.76629274519232</v>
      </c>
      <c r="G52" s="11">
        <f t="shared" si="33"/>
        <v>230.99756326249999</v>
      </c>
      <c r="H52" s="11">
        <f t="shared" ref="H52" si="34">AVERAGE(H50:H51)</f>
        <v>50.246748671874997</v>
      </c>
    </row>
    <row r="53" spans="1:8" ht="15.6" x14ac:dyDescent="0.35">
      <c r="A53" s="28"/>
      <c r="B53" s="11"/>
      <c r="C53" s="11"/>
      <c r="D53" s="11"/>
      <c r="E53" s="11"/>
      <c r="F53" s="11"/>
      <c r="G53" s="11"/>
      <c r="H53" s="11"/>
    </row>
    <row r="54" spans="1:8" ht="15.6" x14ac:dyDescent="0.35">
      <c r="A54" s="27" t="s">
        <v>16</v>
      </c>
      <c r="B54" s="11"/>
      <c r="C54" s="11"/>
      <c r="D54" s="11"/>
      <c r="E54" s="11"/>
      <c r="F54" s="11"/>
      <c r="G54" s="11"/>
      <c r="H54" s="11"/>
    </row>
    <row r="55" spans="1:8" ht="15.6" x14ac:dyDescent="0.35">
      <c r="A55" s="28" t="s">
        <v>17</v>
      </c>
      <c r="B55" s="11">
        <f t="shared" ref="B55" si="35">B18/B19*100</f>
        <v>35.985533453887882</v>
      </c>
      <c r="C55" s="11">
        <f t="shared" ref="C55:G55" si="36">C18/C19*100</f>
        <v>30.49645390070922</v>
      </c>
      <c r="D55" s="11"/>
      <c r="E55" s="11">
        <f t="shared" si="36"/>
        <v>30.49645390070922</v>
      </c>
      <c r="F55" s="11">
        <f t="shared" si="36"/>
        <v>53.846153846153847</v>
      </c>
      <c r="G55" s="11">
        <f t="shared" si="36"/>
        <v>87.5</v>
      </c>
      <c r="H55" s="11">
        <f t="shared" ref="H55" si="37">H18/H19*100</f>
        <v>0</v>
      </c>
    </row>
    <row r="56" spans="1:8" ht="15.6" x14ac:dyDescent="0.35">
      <c r="A56" s="28" t="s">
        <v>18</v>
      </c>
      <c r="B56" s="11">
        <f t="shared" ref="B56" si="38">B24/B25*100</f>
        <v>29.766000068271794</v>
      </c>
      <c r="C56" s="11">
        <f t="shared" ref="C56:G56" si="39">C24/C25*100</f>
        <v>27.881796690307333</v>
      </c>
      <c r="D56" s="11"/>
      <c r="E56" s="11">
        <f t="shared" si="39"/>
        <v>27.881796690307333</v>
      </c>
      <c r="F56" s="11">
        <f t="shared" si="39"/>
        <v>42.052969199115495</v>
      </c>
      <c r="G56" s="11">
        <f t="shared" si="39"/>
        <v>28.092233906195258</v>
      </c>
      <c r="H56" s="11">
        <f t="shared" ref="H56" si="40">H24/H25*100</f>
        <v>64.315838299999996</v>
      </c>
    </row>
    <row r="57" spans="1:8" ht="15.6" x14ac:dyDescent="0.35">
      <c r="A57" s="28" t="s">
        <v>19</v>
      </c>
      <c r="B57" s="11">
        <f t="shared" ref="B57" si="41">(B55+B56)/2</f>
        <v>32.875766761079838</v>
      </c>
      <c r="C57" s="11">
        <f t="shared" ref="C57:G57" si="42">(C55+C56)/2</f>
        <v>29.189125295508276</v>
      </c>
      <c r="D57" s="11"/>
      <c r="E57" s="11">
        <f t="shared" si="42"/>
        <v>29.189125295508276</v>
      </c>
      <c r="F57" s="11">
        <f t="shared" si="42"/>
        <v>47.949561522634667</v>
      </c>
      <c r="G57" s="11">
        <f t="shared" si="42"/>
        <v>57.796116953097631</v>
      </c>
      <c r="H57" s="11">
        <f t="shared" ref="H57" si="43">(H55+H56)/2</f>
        <v>32.157919149999998</v>
      </c>
    </row>
    <row r="58" spans="1:8" ht="15.6" x14ac:dyDescent="0.35">
      <c r="A58" s="28"/>
      <c r="B58" s="11"/>
      <c r="C58" s="11"/>
      <c r="D58" s="11"/>
      <c r="E58" s="11"/>
      <c r="F58" s="11"/>
      <c r="G58" s="11"/>
      <c r="H58" s="11"/>
    </row>
    <row r="59" spans="1:8" ht="15.6" x14ac:dyDescent="0.35">
      <c r="A59" s="27" t="s">
        <v>20</v>
      </c>
      <c r="B59" s="11">
        <f t="shared" ref="B59:H59" si="44">B26/B24*100</f>
        <v>100</v>
      </c>
      <c r="C59" s="11">
        <f t="shared" si="44"/>
        <v>100</v>
      </c>
      <c r="D59" s="10"/>
      <c r="E59" s="11">
        <f t="shared" si="44"/>
        <v>100</v>
      </c>
      <c r="F59" s="11">
        <f t="shared" si="44"/>
        <v>100</v>
      </c>
      <c r="G59" s="11">
        <f t="shared" si="44"/>
        <v>100</v>
      </c>
      <c r="H59" s="11">
        <f t="shared" si="44"/>
        <v>100</v>
      </c>
    </row>
    <row r="60" spans="1:8" ht="15.6" x14ac:dyDescent="0.35">
      <c r="A60" s="28"/>
      <c r="B60" s="11"/>
      <c r="C60" s="11"/>
      <c r="D60" s="11"/>
      <c r="E60" s="11"/>
      <c r="F60" s="11"/>
      <c r="G60" s="11"/>
      <c r="H60" s="11"/>
    </row>
    <row r="61" spans="1:8" ht="15.6" x14ac:dyDescent="0.35">
      <c r="A61" s="27" t="s">
        <v>21</v>
      </c>
      <c r="B61" s="11"/>
      <c r="C61" s="11"/>
      <c r="D61" s="11"/>
      <c r="E61" s="11"/>
      <c r="F61" s="11"/>
      <c r="G61" s="11"/>
      <c r="H61" s="11"/>
    </row>
    <row r="62" spans="1:8" ht="15.6" x14ac:dyDescent="0.35">
      <c r="A62" s="28" t="s">
        <v>22</v>
      </c>
      <c r="B62" s="11">
        <f t="shared" ref="B62" si="45">((B18/B16)-1)*100</f>
        <v>65.833333333333343</v>
      </c>
      <c r="C62" s="11">
        <f t="shared" ref="C62:E62" si="46">((C18/C16)-1)*100</f>
        <v>8.4033613445378066</v>
      </c>
      <c r="D62" s="10"/>
      <c r="E62" s="11">
        <f t="shared" si="46"/>
        <v>8.4033613445378066</v>
      </c>
      <c r="F62" s="11">
        <f>((F18/F16)-1)*100</f>
        <v>6900</v>
      </c>
      <c r="G62" s="11">
        <f t="shared" ref="G62" si="47">((G18/G16)-1)*100</f>
        <v>6900</v>
      </c>
      <c r="H62" s="10" t="s">
        <v>38</v>
      </c>
    </row>
    <row r="63" spans="1:8" ht="15.6" x14ac:dyDescent="0.35">
      <c r="A63" s="28" t="s">
        <v>23</v>
      </c>
      <c r="B63" s="11">
        <f t="shared" ref="B63" si="48">((B39/B38)-1)*100</f>
        <v>33.991543161633217</v>
      </c>
      <c r="C63" s="11">
        <f t="shared" ref="C63:E63" si="49">((C39/C38)-1)*100</f>
        <v>9.1577612570292075</v>
      </c>
      <c r="D63" s="10"/>
      <c r="E63" s="11">
        <f t="shared" si="49"/>
        <v>9.1577612570292075</v>
      </c>
      <c r="F63" s="11">
        <f t="shared" ref="F63:G63" si="50">((F39/F38)-1)*100</f>
        <v>8082.4231151564336</v>
      </c>
      <c r="G63" s="11">
        <f t="shared" si="50"/>
        <v>3259.3945600047059</v>
      </c>
      <c r="H63" s="10" t="s">
        <v>38</v>
      </c>
    </row>
    <row r="64" spans="1:8" ht="15.6" x14ac:dyDescent="0.35">
      <c r="A64" s="28" t="s">
        <v>24</v>
      </c>
      <c r="B64" s="11">
        <f t="shared" ref="B64" si="51">((B41/B40)-1)*100</f>
        <v>-19.201079500522678</v>
      </c>
      <c r="C64" s="11">
        <f t="shared" ref="C64:E64" si="52">((C41/C40)-1)*100</f>
        <v>0.69591929911996253</v>
      </c>
      <c r="D64" s="10"/>
      <c r="E64" s="11">
        <f t="shared" si="52"/>
        <v>0.69591929911996253</v>
      </c>
      <c r="F64" s="11">
        <f t="shared" ref="F64:G64" si="53">((F41/F40)-1)*100</f>
        <v>16.891758787949041</v>
      </c>
      <c r="G64" s="11">
        <f t="shared" si="53"/>
        <v>-52.008649142789906</v>
      </c>
      <c r="H64" s="10" t="s">
        <v>38</v>
      </c>
    </row>
    <row r="65" spans="1:8" ht="15.6" x14ac:dyDescent="0.35">
      <c r="A65" s="28"/>
      <c r="B65" s="11"/>
      <c r="C65" s="11"/>
      <c r="D65" s="11"/>
      <c r="E65" s="11"/>
      <c r="F65" s="11"/>
      <c r="G65" s="11"/>
      <c r="H65" s="11"/>
    </row>
    <row r="66" spans="1:8" ht="15.6" x14ac:dyDescent="0.35">
      <c r="A66" s="27" t="s">
        <v>25</v>
      </c>
      <c r="B66" s="11"/>
      <c r="C66" s="11"/>
      <c r="D66" s="11"/>
      <c r="E66" s="11"/>
      <c r="F66" s="11"/>
      <c r="G66" s="11"/>
      <c r="H66" s="11"/>
    </row>
    <row r="67" spans="1:8" ht="15.6" x14ac:dyDescent="0.35">
      <c r="A67" s="28" t="s">
        <v>26</v>
      </c>
      <c r="B67" s="11">
        <f t="shared" ref="B67:B68" si="54">B23/B17</f>
        <v>3180994.4751381218</v>
      </c>
      <c r="C67" s="11">
        <f t="shared" ref="C67:E67" si="55">C23/C17</f>
        <v>3657054.2635658914</v>
      </c>
      <c r="D67" s="10"/>
      <c r="E67" s="11">
        <f t="shared" si="55"/>
        <v>3657054.2635658914</v>
      </c>
      <c r="F67" s="11">
        <f t="shared" ref="F67:H67" si="56">F23/F17</f>
        <v>2000000</v>
      </c>
      <c r="G67" s="11">
        <f t="shared" si="56"/>
        <v>2000000</v>
      </c>
      <c r="H67" s="11">
        <f t="shared" si="56"/>
        <v>2000000</v>
      </c>
    </row>
    <row r="68" spans="1:8" ht="15.6" x14ac:dyDescent="0.35">
      <c r="A68" s="28" t="s">
        <v>27</v>
      </c>
      <c r="B68" s="11">
        <f t="shared" si="54"/>
        <v>2918964.2658793968</v>
      </c>
      <c r="C68" s="11">
        <f t="shared" ref="C68:E68" si="57">C24/C18</f>
        <v>3657054.2635658914</v>
      </c>
      <c r="D68" s="10"/>
      <c r="E68" s="11">
        <f t="shared" si="57"/>
        <v>3657054.2635658914</v>
      </c>
      <c r="F68" s="11">
        <f t="shared" ref="F68:G68" si="58">F24/F18</f>
        <v>1558769.8415714286</v>
      </c>
      <c r="G68" s="11">
        <f t="shared" si="58"/>
        <v>639972.15157142852</v>
      </c>
      <c r="H68" s="10" t="s">
        <v>38</v>
      </c>
    </row>
    <row r="69" spans="1:8" ht="15.6" x14ac:dyDescent="0.35">
      <c r="A69" s="28" t="s">
        <v>28</v>
      </c>
      <c r="B69" s="11">
        <f>(B68/B67)*B52</f>
        <v>96.732932134429376</v>
      </c>
      <c r="C69" s="11">
        <f t="shared" ref="C69:E69" si="59">(C68/C67)*C52</f>
        <v>100</v>
      </c>
      <c r="D69" s="10"/>
      <c r="E69" s="11">
        <f t="shared" si="59"/>
        <v>100</v>
      </c>
      <c r="F69" s="11">
        <f t="shared" ref="F69:G69" si="60">(F68/F67)*F52</f>
        <v>93.344042584010381</v>
      </c>
      <c r="G69" s="11">
        <f t="shared" si="60"/>
        <v>73.916003784429648</v>
      </c>
      <c r="H69" s="10" t="s">
        <v>38</v>
      </c>
    </row>
    <row r="70" spans="1:8" ht="15.6" x14ac:dyDescent="0.35">
      <c r="A70" s="28"/>
      <c r="B70" s="13"/>
      <c r="C70" s="13"/>
      <c r="D70" s="13"/>
      <c r="E70" s="13"/>
      <c r="F70" s="13"/>
      <c r="G70" s="13"/>
      <c r="H70" s="13"/>
    </row>
    <row r="71" spans="1:8" ht="15.6" x14ac:dyDescent="0.35">
      <c r="A71" s="27" t="s">
        <v>29</v>
      </c>
      <c r="B71" s="19" t="s">
        <v>1</v>
      </c>
      <c r="D71" s="19" t="s">
        <v>40</v>
      </c>
      <c r="E71" s="19" t="s">
        <v>33</v>
      </c>
      <c r="F71" s="11"/>
      <c r="G71" s="11"/>
      <c r="H71" s="11"/>
    </row>
    <row r="72" spans="1:8" ht="15.6" x14ac:dyDescent="0.35">
      <c r="A72" s="28" t="s">
        <v>30</v>
      </c>
      <c r="B72" s="11">
        <f>(B30/B29)*100</f>
        <v>97.520135976795885</v>
      </c>
      <c r="D72" s="10">
        <f>(D30/D29)*100</f>
        <v>99.667337250000003</v>
      </c>
      <c r="E72" s="11">
        <f>(E30/E29)*100</f>
        <v>97.359825294908163</v>
      </c>
      <c r="F72" s="11"/>
      <c r="G72" s="11"/>
      <c r="H72" s="11"/>
    </row>
    <row r="73" spans="1:8" ht="15.6" x14ac:dyDescent="0.35">
      <c r="A73" s="28" t="s">
        <v>31</v>
      </c>
      <c r="B73" s="9">
        <f>(B24/B30)*100</f>
        <v>103.45370933678457</v>
      </c>
      <c r="D73" s="9">
        <f>(G24/D30)*100</f>
        <v>112.36893611803598</v>
      </c>
      <c r="E73" s="9">
        <f>((E24+H24)/E30)*100</f>
        <v>102.77232025536077</v>
      </c>
      <c r="F73" s="9"/>
      <c r="G73" s="9"/>
      <c r="H73" s="9"/>
    </row>
    <row r="74" spans="1:8" s="2" customFormat="1" ht="16.2" thickBot="1" x14ac:dyDescent="0.4">
      <c r="A74" s="14"/>
      <c r="B74" s="15"/>
      <c r="C74" s="15"/>
      <c r="D74" s="15"/>
      <c r="E74" s="15"/>
      <c r="F74" s="15"/>
      <c r="G74" s="15"/>
      <c r="H74" s="15"/>
    </row>
    <row r="75" spans="1:8" customFormat="1" ht="16.2" thickTop="1" x14ac:dyDescent="0.35">
      <c r="A75" s="28" t="s">
        <v>72</v>
      </c>
      <c r="B75" s="28"/>
      <c r="C75" s="28"/>
      <c r="D75" s="28"/>
      <c r="E75" s="28"/>
    </row>
    <row r="76" spans="1:8" customFormat="1" x14ac:dyDescent="0.3"/>
    <row r="77" spans="1:8" customFormat="1" ht="121.5" customHeight="1" x14ac:dyDescent="0.35">
      <c r="A77" s="48" t="s">
        <v>80</v>
      </c>
      <c r="B77" s="48"/>
      <c r="C77" s="48"/>
      <c r="D77" s="48"/>
      <c r="E77" s="48"/>
      <c r="F77" s="48"/>
      <c r="G77" s="48"/>
      <c r="H77" s="48"/>
    </row>
    <row r="78" spans="1:8" customFormat="1" x14ac:dyDescent="0.3"/>
    <row r="79" spans="1:8" customFormat="1" x14ac:dyDescent="0.3"/>
    <row r="80" spans="1:8"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sheetData>
  <mergeCells count="6">
    <mergeCell ref="A77:H77"/>
    <mergeCell ref="A9:A10"/>
    <mergeCell ref="B9:B10"/>
    <mergeCell ref="C10:E10"/>
    <mergeCell ref="F10:H10"/>
    <mergeCell ref="C9:H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9626A-8288-4CA5-82F9-820F68198BDF}">
  <dimension ref="A1:H89"/>
  <sheetViews>
    <sheetView showGridLines="0" zoomScale="80" zoomScaleNormal="80" workbookViewId="0">
      <pane ySplit="11" topLeftCell="A12" activePane="bottomLeft" state="frozen"/>
      <selection activeCell="A9" sqref="A9:A10"/>
      <selection pane="bottomLeft" activeCell="A9" sqref="A9:A10"/>
    </sheetView>
  </sheetViews>
  <sheetFormatPr baseColWidth="10" defaultColWidth="11.44140625" defaultRowHeight="14.4" x14ac:dyDescent="0.3"/>
  <cols>
    <col min="1" max="1" width="62.109375" style="1" customWidth="1"/>
    <col min="2" max="2" width="15.44140625" style="1" bestFit="1" customWidth="1"/>
    <col min="3" max="3" width="14.109375" customWidth="1"/>
    <col min="4" max="4" width="16.88671875" customWidth="1"/>
    <col min="5" max="5" width="14.88671875" customWidth="1"/>
    <col min="6" max="6" width="12.5546875" customWidth="1"/>
    <col min="7" max="7" width="16.88671875" customWidth="1"/>
    <col min="8" max="8" width="15" customWidth="1"/>
    <col min="9" max="16384" width="11.44140625" style="1"/>
  </cols>
  <sheetData>
    <row r="1" spans="1:8" customFormat="1" x14ac:dyDescent="0.3"/>
    <row r="2" spans="1:8" customFormat="1" x14ac:dyDescent="0.3"/>
    <row r="3" spans="1:8" customFormat="1" x14ac:dyDescent="0.3"/>
    <row r="4" spans="1:8" customFormat="1" x14ac:dyDescent="0.3"/>
    <row r="5" spans="1:8" customFormat="1" x14ac:dyDescent="0.3"/>
    <row r="6" spans="1:8" customFormat="1" x14ac:dyDescent="0.3"/>
    <row r="7" spans="1:8" customFormat="1" x14ac:dyDescent="0.3"/>
    <row r="8" spans="1:8" customFormat="1" ht="21.75" customHeight="1" x14ac:dyDescent="0.3"/>
    <row r="9" spans="1:8" customFormat="1" ht="18" customHeight="1" thickBot="1" x14ac:dyDescent="0.35">
      <c r="A9" s="51" t="s">
        <v>0</v>
      </c>
      <c r="B9" s="49" t="s">
        <v>32</v>
      </c>
      <c r="C9" s="55" t="s">
        <v>2</v>
      </c>
      <c r="D9" s="55"/>
      <c r="E9" s="55"/>
      <c r="F9" s="55"/>
      <c r="G9" s="55"/>
      <c r="H9" s="55"/>
    </row>
    <row r="10" spans="1:8" customFormat="1" ht="18.75" customHeight="1" thickTop="1" thickBot="1" x14ac:dyDescent="0.35">
      <c r="A10" s="52"/>
      <c r="B10" s="50"/>
      <c r="C10" s="53" t="s">
        <v>35</v>
      </c>
      <c r="D10" s="53"/>
      <c r="E10" s="54"/>
      <c r="F10" s="53" t="s">
        <v>34</v>
      </c>
      <c r="G10" s="53"/>
      <c r="H10" s="53"/>
    </row>
    <row r="11" spans="1:8" customFormat="1" ht="29.25" customHeight="1" thickTop="1" x14ac:dyDescent="0.3">
      <c r="A11" s="21"/>
      <c r="B11" s="22"/>
      <c r="C11" s="23" t="s">
        <v>1</v>
      </c>
      <c r="D11" s="24" t="s">
        <v>39</v>
      </c>
      <c r="E11" s="25" t="s">
        <v>33</v>
      </c>
      <c r="F11" s="23" t="s">
        <v>1</v>
      </c>
      <c r="G11" s="25" t="s">
        <v>39</v>
      </c>
      <c r="H11" s="24" t="s">
        <v>33</v>
      </c>
    </row>
    <row r="12" spans="1:8" customFormat="1" ht="15.6" x14ac:dyDescent="0.35">
      <c r="A12" s="22"/>
      <c r="B12" s="21"/>
      <c r="C12" s="21"/>
      <c r="E12" s="26"/>
      <c r="F12" s="26"/>
      <c r="G12" s="26"/>
      <c r="H12" s="41"/>
    </row>
    <row r="13" spans="1:8" customFormat="1" ht="15.6" x14ac:dyDescent="0.35">
      <c r="A13" s="27" t="s">
        <v>3</v>
      </c>
      <c r="B13" s="28"/>
      <c r="C13" s="28"/>
      <c r="D13" s="28"/>
      <c r="E13" s="28"/>
      <c r="F13" s="28"/>
      <c r="G13" s="28"/>
      <c r="H13" s="42"/>
    </row>
    <row r="14" spans="1:8" customFormat="1" ht="15.6" x14ac:dyDescent="0.35">
      <c r="A14" s="27"/>
      <c r="B14" s="28"/>
      <c r="C14" s="28"/>
      <c r="D14" s="28"/>
      <c r="E14" s="28"/>
      <c r="F14" s="28"/>
      <c r="G14" s="28"/>
      <c r="H14" s="28"/>
    </row>
    <row r="15" spans="1:8" customFormat="1" ht="15.6" x14ac:dyDescent="0.35">
      <c r="A15" s="27" t="s">
        <v>4</v>
      </c>
      <c r="B15" s="28"/>
      <c r="C15" s="28"/>
      <c r="D15" s="28"/>
      <c r="E15" s="28"/>
      <c r="F15" s="28"/>
      <c r="G15" s="28"/>
      <c r="H15" s="28"/>
    </row>
    <row r="16" spans="1:8" ht="15.6" x14ac:dyDescent="0.35">
      <c r="A16" s="28" t="s">
        <v>49</v>
      </c>
      <c r="B16" s="7">
        <f>+C16+F16</f>
        <v>180</v>
      </c>
      <c r="C16" s="29">
        <f>+D16+E16</f>
        <v>179</v>
      </c>
      <c r="D16" s="43">
        <f>+'I trimestre'!D16+'II trimestre'!D16</f>
        <v>0</v>
      </c>
      <c r="E16" s="29">
        <f>+'I trimestre'!E16+'II trimestre'!E16</f>
        <v>179</v>
      </c>
      <c r="F16" s="29">
        <f>+G16+H16</f>
        <v>1</v>
      </c>
      <c r="G16" s="29">
        <f>+'I trimestre'!G16+'II trimestre'!G16</f>
        <v>1</v>
      </c>
      <c r="H16" s="43">
        <f>+'I trimestre'!H16+'II trimestre'!H16</f>
        <v>0</v>
      </c>
    </row>
    <row r="17" spans="1:8" ht="15.6" x14ac:dyDescent="0.35">
      <c r="A17" s="28" t="s">
        <v>81</v>
      </c>
      <c r="B17" s="7">
        <f t="shared" ref="B17:B19" si="0">+C17+F17</f>
        <v>247</v>
      </c>
      <c r="C17" s="29">
        <f t="shared" ref="C17:C19" si="1">+D17+E17</f>
        <v>176</v>
      </c>
      <c r="D17" s="43">
        <f>+'I trimestre'!D17+'II trimestre'!D17</f>
        <v>0</v>
      </c>
      <c r="E17" s="29">
        <f>+'I trimestre'!E17+'II trimestre'!E17</f>
        <v>176</v>
      </c>
      <c r="F17" s="29">
        <f t="shared" ref="F17:F19" si="2">+G17+H17</f>
        <v>71</v>
      </c>
      <c r="G17" s="29">
        <f>+'I trimestre'!G17+'II trimestre'!G17</f>
        <v>39</v>
      </c>
      <c r="H17" s="43">
        <f>+'I trimestre'!H17+'II trimestre'!H17</f>
        <v>32</v>
      </c>
    </row>
    <row r="18" spans="1:8" ht="15.6" x14ac:dyDescent="0.35">
      <c r="A18" s="28" t="s">
        <v>82</v>
      </c>
      <c r="B18" s="7">
        <f t="shared" si="0"/>
        <v>302</v>
      </c>
      <c r="C18" s="29">
        <f t="shared" si="1"/>
        <v>176</v>
      </c>
      <c r="D18" s="43">
        <f>+'I trimestre'!D18+'II trimestre'!D18</f>
        <v>0</v>
      </c>
      <c r="E18" s="29">
        <f>+'I trimestre'!E18+'II trimestre'!E18</f>
        <v>176</v>
      </c>
      <c r="F18" s="29">
        <f t="shared" si="2"/>
        <v>126</v>
      </c>
      <c r="G18" s="29">
        <f>+'I trimestre'!G18+'II trimestre'!G18</f>
        <v>126</v>
      </c>
      <c r="H18" s="43">
        <f>+'I trimestre'!H18+'II trimestre'!H18</f>
        <v>0</v>
      </c>
    </row>
    <row r="19" spans="1:8" ht="15.6" x14ac:dyDescent="0.35">
      <c r="A19" s="28" t="s">
        <v>67</v>
      </c>
      <c r="B19" s="7">
        <f t="shared" si="0"/>
        <v>553</v>
      </c>
      <c r="C19" s="29">
        <f t="shared" si="1"/>
        <v>423</v>
      </c>
      <c r="D19" s="43">
        <f>+'II trimestre'!D19</f>
        <v>0</v>
      </c>
      <c r="E19" s="29">
        <f>+'II trimestre'!E19</f>
        <v>423</v>
      </c>
      <c r="F19" s="29">
        <f t="shared" si="2"/>
        <v>130</v>
      </c>
      <c r="G19" s="29">
        <f>+'II trimestre'!G19</f>
        <v>80</v>
      </c>
      <c r="H19" s="43">
        <f>+'II trimestre'!H19</f>
        <v>50</v>
      </c>
    </row>
    <row r="20" spans="1:8" ht="15.6" x14ac:dyDescent="0.35">
      <c r="A20" s="28"/>
      <c r="B20" s="7"/>
      <c r="C20" s="29"/>
      <c r="D20" s="43"/>
      <c r="E20" s="29"/>
      <c r="F20" s="29"/>
      <c r="G20" s="29"/>
      <c r="H20" s="43"/>
    </row>
    <row r="21" spans="1:8" ht="15.6" x14ac:dyDescent="0.35">
      <c r="A21" s="27" t="s">
        <v>36</v>
      </c>
      <c r="B21" s="7"/>
      <c r="C21" s="29"/>
      <c r="D21" s="43"/>
      <c r="E21" s="29"/>
      <c r="F21" s="29"/>
      <c r="G21" s="29"/>
      <c r="H21" s="43"/>
    </row>
    <row r="22" spans="1:8" ht="15.6" x14ac:dyDescent="0.35">
      <c r="A22" s="28" t="s">
        <v>49</v>
      </c>
      <c r="B22" s="7">
        <f>+C22+F22</f>
        <v>664033880.25</v>
      </c>
      <c r="C22" s="29">
        <f>+D22+E22</f>
        <v>662700000</v>
      </c>
      <c r="D22" s="43">
        <f>+'I trimestre'!D22+'II trimestre'!D22</f>
        <v>0</v>
      </c>
      <c r="E22" s="29">
        <f>+'I trimestre'!E22+'II trimestre'!E22</f>
        <v>662700000</v>
      </c>
      <c r="F22" s="29">
        <f>+G22+H22</f>
        <v>1333880.25</v>
      </c>
      <c r="G22" s="29">
        <f>+'I trimestre'!G22+'II trimestre'!G22</f>
        <v>1333880.25</v>
      </c>
      <c r="H22" s="43">
        <f>+'I trimestre'!H22+'II trimestre'!H22</f>
        <v>0</v>
      </c>
    </row>
    <row r="23" spans="1:8" ht="15.6" x14ac:dyDescent="0.35">
      <c r="A23" s="28" t="s">
        <v>81</v>
      </c>
      <c r="B23" s="7">
        <f t="shared" ref="B23:B25" si="3">+C23+F23</f>
        <v>820960000</v>
      </c>
      <c r="C23" s="29">
        <f t="shared" ref="C23:C25" si="4">+D23+E23</f>
        <v>678960000</v>
      </c>
      <c r="D23" s="43">
        <f>+'I trimestre'!D23+'II trimestre'!D23</f>
        <v>0</v>
      </c>
      <c r="E23" s="29">
        <f>+'I trimestre'!E23+'II trimestre'!E23</f>
        <v>678960000</v>
      </c>
      <c r="F23" s="29">
        <f t="shared" ref="F23:F25" si="5">+G23+H23</f>
        <v>142000000</v>
      </c>
      <c r="G23" s="29">
        <f>+'I trimestre'!G23+'II trimestre'!G23</f>
        <v>78000000</v>
      </c>
      <c r="H23" s="43">
        <f>+'I trimestre'!H23+'II trimestre'!H23</f>
        <v>64000000</v>
      </c>
    </row>
    <row r="24" spans="1:8" ht="15.6" x14ac:dyDescent="0.35">
      <c r="A24" s="28" t="s">
        <v>82</v>
      </c>
      <c r="B24" s="7">
        <f t="shared" si="3"/>
        <v>817340305.05999994</v>
      </c>
      <c r="C24" s="29">
        <f t="shared" si="4"/>
        <v>678960000</v>
      </c>
      <c r="D24" s="43">
        <f>+'I trimestre'!D24+'II trimestre'!D24</f>
        <v>0</v>
      </c>
      <c r="E24" s="29">
        <f>+'I trimestre'!E24+'II trimestre'!E24</f>
        <v>678960000</v>
      </c>
      <c r="F24" s="29">
        <f t="shared" si="5"/>
        <v>138380305.06</v>
      </c>
      <c r="G24" s="29">
        <f>+'I trimestre'!G24+'II trimestre'!G24</f>
        <v>74064466.75999999</v>
      </c>
      <c r="H24" s="43">
        <f>+'I trimestre'!H24+'II trimestre'!H24</f>
        <v>64315838.299999997</v>
      </c>
    </row>
    <row r="25" spans="1:8" ht="15.6" x14ac:dyDescent="0.35">
      <c r="A25" s="28" t="s">
        <v>67</v>
      </c>
      <c r="B25" s="7">
        <f t="shared" si="3"/>
        <v>1951467740.3</v>
      </c>
      <c r="C25" s="29">
        <f t="shared" si="4"/>
        <v>1692000000</v>
      </c>
      <c r="D25" s="43">
        <f>+'II trimestre'!D25</f>
        <v>0</v>
      </c>
      <c r="E25" s="29">
        <f>+'II trimestre'!E25</f>
        <v>1692000000</v>
      </c>
      <c r="F25" s="29">
        <f t="shared" si="5"/>
        <v>259467740.30000001</v>
      </c>
      <c r="G25" s="29">
        <f>+'II trimestre'!G25</f>
        <v>159467740.30000001</v>
      </c>
      <c r="H25" s="43">
        <f>+'II trimestre'!H25</f>
        <v>100000000</v>
      </c>
    </row>
    <row r="26" spans="1:8" ht="15.6" x14ac:dyDescent="0.35">
      <c r="A26" s="28" t="s">
        <v>83</v>
      </c>
      <c r="B26" s="7">
        <f>+B24</f>
        <v>817340305.05999994</v>
      </c>
      <c r="C26" s="29">
        <f t="shared" ref="C26:F26" si="6">+C24</f>
        <v>678960000</v>
      </c>
      <c r="D26" s="43">
        <f t="shared" si="6"/>
        <v>0</v>
      </c>
      <c r="E26" s="29">
        <f t="shared" si="6"/>
        <v>678960000</v>
      </c>
      <c r="F26" s="29">
        <f t="shared" si="6"/>
        <v>138380305.06</v>
      </c>
      <c r="G26" s="29">
        <f t="shared" ref="G26:H26" si="7">+G24</f>
        <v>74064466.75999999</v>
      </c>
      <c r="H26" s="43">
        <f t="shared" si="7"/>
        <v>64315838.299999997</v>
      </c>
    </row>
    <row r="27" spans="1:8" ht="15.6" x14ac:dyDescent="0.35">
      <c r="A27" s="28"/>
      <c r="B27" s="8"/>
      <c r="C27" s="31"/>
      <c r="D27" s="31"/>
      <c r="E27" s="31"/>
      <c r="F27" s="31"/>
      <c r="G27" s="31"/>
      <c r="H27" s="31"/>
    </row>
    <row r="28" spans="1:8" ht="15.6" x14ac:dyDescent="0.35">
      <c r="A28" s="27" t="s">
        <v>37</v>
      </c>
      <c r="B28" s="17" t="s">
        <v>1</v>
      </c>
      <c r="C28" s="33"/>
      <c r="D28" s="34" t="s">
        <v>39</v>
      </c>
      <c r="E28" s="34" t="s">
        <v>33</v>
      </c>
      <c r="F28" s="29"/>
      <c r="G28" s="29"/>
      <c r="H28" s="29"/>
    </row>
    <row r="29" spans="1:8" ht="15.6" x14ac:dyDescent="0.35">
      <c r="A29" s="28" t="s">
        <v>81</v>
      </c>
      <c r="B29" s="7">
        <f>B23</f>
        <v>820960000</v>
      </c>
      <c r="C29" s="29"/>
      <c r="D29" s="29">
        <f>+D23+G23</f>
        <v>78000000</v>
      </c>
      <c r="E29" s="29">
        <f>+E23+H23</f>
        <v>742960000</v>
      </c>
      <c r="F29" s="29"/>
      <c r="G29" s="29"/>
      <c r="H29" s="29"/>
    </row>
    <row r="30" spans="1:8" ht="15.6" x14ac:dyDescent="0.35">
      <c r="A30" s="28" t="s">
        <v>82</v>
      </c>
      <c r="B30" s="7">
        <f>+D30+E30</f>
        <v>1113414869.8</v>
      </c>
      <c r="C30" s="29"/>
      <c r="D30" s="29">
        <f>+'I trimestre'!D30+'II trimestre'!D30</f>
        <v>79733869.800000012</v>
      </c>
      <c r="E30" s="29">
        <f>+'I trimestre'!E30+'II trimestre'!E30</f>
        <v>1033681000</v>
      </c>
      <c r="F30" s="29"/>
      <c r="G30" s="29"/>
      <c r="H30" s="29"/>
    </row>
    <row r="31" spans="1:8" ht="15.6" x14ac:dyDescent="0.35">
      <c r="A31" s="28"/>
      <c r="B31" s="9"/>
      <c r="C31" s="35"/>
      <c r="D31" s="35"/>
      <c r="E31" s="35"/>
      <c r="F31" s="35"/>
      <c r="G31" s="35"/>
      <c r="H31" s="35"/>
    </row>
    <row r="32" spans="1:8" ht="15.6" x14ac:dyDescent="0.35">
      <c r="A32" s="27" t="s">
        <v>5</v>
      </c>
      <c r="B32" s="6"/>
      <c r="C32" s="28"/>
      <c r="D32" s="28"/>
      <c r="E32" s="28"/>
      <c r="F32" s="28"/>
      <c r="G32" s="28"/>
      <c r="H32" s="28"/>
    </row>
    <row r="33" spans="1:8" ht="15.6" x14ac:dyDescent="0.35">
      <c r="A33" s="28" t="s">
        <v>50</v>
      </c>
      <c r="B33" s="46">
        <v>1.0973999999999999</v>
      </c>
      <c r="C33" s="46">
        <v>1.0973999999999999</v>
      </c>
      <c r="D33" s="35"/>
      <c r="E33" s="46">
        <v>1.0973999999999999</v>
      </c>
      <c r="F33" s="46">
        <v>1.0973999999999999</v>
      </c>
      <c r="G33" s="46">
        <v>1.0973999999999999</v>
      </c>
      <c r="H33" s="46">
        <v>1.0973999999999999</v>
      </c>
    </row>
    <row r="34" spans="1:8" ht="15.6" x14ac:dyDescent="0.35">
      <c r="A34" s="28" t="s">
        <v>84</v>
      </c>
      <c r="B34" s="46">
        <v>1.0971</v>
      </c>
      <c r="C34" s="46">
        <v>1.0971</v>
      </c>
      <c r="D34" s="20"/>
      <c r="E34" s="46">
        <v>1.0971</v>
      </c>
      <c r="F34" s="46">
        <v>1.0971</v>
      </c>
      <c r="G34" s="46">
        <v>1.0971</v>
      </c>
      <c r="H34" s="46">
        <v>1.0971</v>
      </c>
    </row>
    <row r="35" spans="1:8" ht="15.6" x14ac:dyDescent="0.35">
      <c r="A35" s="28" t="s">
        <v>6</v>
      </c>
      <c r="B35" s="10">
        <v>106781</v>
      </c>
      <c r="C35" s="10">
        <v>106781</v>
      </c>
      <c r="D35" s="36"/>
      <c r="E35" s="10">
        <v>106781</v>
      </c>
      <c r="F35" s="10">
        <v>106781</v>
      </c>
      <c r="G35" s="10">
        <v>106781</v>
      </c>
      <c r="H35" s="10">
        <v>106781</v>
      </c>
    </row>
    <row r="36" spans="1:8" ht="15.6" x14ac:dyDescent="0.35">
      <c r="A36" s="28"/>
      <c r="B36" s="7"/>
      <c r="C36" s="29"/>
      <c r="D36" s="29"/>
      <c r="E36" s="29"/>
      <c r="F36" s="29"/>
      <c r="G36" s="29"/>
      <c r="H36" s="29"/>
    </row>
    <row r="37" spans="1:8" ht="15.6" x14ac:dyDescent="0.35">
      <c r="A37" s="27" t="s">
        <v>7</v>
      </c>
      <c r="B37" s="10"/>
      <c r="C37" s="36"/>
      <c r="D37" s="36"/>
      <c r="E37" s="36"/>
      <c r="F37" s="36"/>
      <c r="G37" s="36"/>
      <c r="H37" s="36"/>
    </row>
    <row r="38" spans="1:8" ht="15.6" x14ac:dyDescent="0.35">
      <c r="A38" s="28" t="s">
        <v>51</v>
      </c>
      <c r="B38" s="10">
        <f t="shared" ref="B38" si="8">B22/B33</f>
        <v>605097394.06779671</v>
      </c>
      <c r="C38" s="36">
        <f t="shared" ref="C38:E38" si="9">C22/C33</f>
        <v>603881902.67905962</v>
      </c>
      <c r="D38" s="36"/>
      <c r="E38" s="36">
        <f t="shared" si="9"/>
        <v>603881902.67905962</v>
      </c>
      <c r="F38" s="36">
        <f t="shared" ref="F38:H38" si="10">F22/F33</f>
        <v>1215491.3887370147</v>
      </c>
      <c r="G38" s="36">
        <f t="shared" si="10"/>
        <v>1215491.3887370147</v>
      </c>
      <c r="H38" s="36">
        <f t="shared" si="10"/>
        <v>0</v>
      </c>
    </row>
    <row r="39" spans="1:8" ht="15.6" x14ac:dyDescent="0.35">
      <c r="A39" s="28" t="s">
        <v>85</v>
      </c>
      <c r="B39" s="10">
        <f t="shared" ref="B39" si="11">B24/B34</f>
        <v>745000733.8073101</v>
      </c>
      <c r="C39" s="36">
        <f t="shared" ref="C39:E39" si="12">C24/C34</f>
        <v>618867924.52830195</v>
      </c>
      <c r="D39" s="36"/>
      <c r="E39" s="36">
        <f t="shared" si="12"/>
        <v>618867924.52830195</v>
      </c>
      <c r="F39" s="36">
        <f t="shared" ref="F39:H39" si="13">F24/F34</f>
        <v>126132809.2790083</v>
      </c>
      <c r="G39" s="36">
        <f t="shared" si="13"/>
        <v>67509312.514811769</v>
      </c>
      <c r="H39" s="36">
        <f t="shared" si="13"/>
        <v>58623496.764196515</v>
      </c>
    </row>
    <row r="40" spans="1:8" ht="15.6" x14ac:dyDescent="0.35">
      <c r="A40" s="28" t="s">
        <v>52</v>
      </c>
      <c r="B40" s="10">
        <f t="shared" ref="B40" si="14">B38/B16</f>
        <v>3361652.1892655371</v>
      </c>
      <c r="C40" s="36">
        <f t="shared" ref="C40:E40" si="15">C38/C16</f>
        <v>3373641.9144081543</v>
      </c>
      <c r="D40" s="36"/>
      <c r="E40" s="36">
        <f t="shared" si="15"/>
        <v>3373641.9144081543</v>
      </c>
      <c r="F40" s="36">
        <f t="shared" ref="F40:G40" si="16">F38/F16</f>
        <v>1215491.3887370147</v>
      </c>
      <c r="G40" s="36">
        <f t="shared" si="16"/>
        <v>1215491.3887370147</v>
      </c>
      <c r="H40" s="36" t="s">
        <v>38</v>
      </c>
    </row>
    <row r="41" spans="1:8" ht="15.6" x14ac:dyDescent="0.35">
      <c r="A41" s="28" t="s">
        <v>86</v>
      </c>
      <c r="B41" s="10">
        <f t="shared" ref="B41" si="17">B39/B18</f>
        <v>2466889.847044073</v>
      </c>
      <c r="C41" s="36">
        <f t="shared" ref="C41:E41" si="18">C39/C18</f>
        <v>3516295.0257289885</v>
      </c>
      <c r="D41" s="36"/>
      <c r="E41" s="36">
        <f t="shared" si="18"/>
        <v>3516295.0257289885</v>
      </c>
      <c r="F41" s="36">
        <f t="shared" ref="F41:G41" si="19">F39/F18</f>
        <v>1001054.0418968913</v>
      </c>
      <c r="G41" s="36">
        <f t="shared" si="19"/>
        <v>535788.19456199813</v>
      </c>
      <c r="H41" s="36" t="s">
        <v>38</v>
      </c>
    </row>
    <row r="42" spans="1:8" ht="15.6" x14ac:dyDescent="0.35">
      <c r="A42" s="28"/>
      <c r="B42" s="11"/>
      <c r="C42" s="37"/>
      <c r="D42" s="37"/>
      <c r="E42" s="37"/>
      <c r="F42" s="37"/>
      <c r="G42" s="37"/>
      <c r="H42" s="37"/>
    </row>
    <row r="43" spans="1:8" ht="15.6" x14ac:dyDescent="0.35">
      <c r="A43" s="27" t="s">
        <v>8</v>
      </c>
      <c r="B43" s="11"/>
      <c r="C43" s="37"/>
      <c r="D43" s="37"/>
      <c r="E43" s="37"/>
      <c r="F43" s="37"/>
      <c r="G43" s="37"/>
      <c r="H43" s="37"/>
    </row>
    <row r="44" spans="1:8" ht="15.6" x14ac:dyDescent="0.35">
      <c r="A44" s="28"/>
      <c r="B44" s="12"/>
      <c r="C44" s="37"/>
      <c r="D44" s="37"/>
      <c r="E44" s="37"/>
      <c r="F44" s="37"/>
      <c r="G44" s="37"/>
      <c r="H44" s="37"/>
    </row>
    <row r="45" spans="1:8" ht="15.6" x14ac:dyDescent="0.35">
      <c r="A45" s="27" t="s">
        <v>9</v>
      </c>
      <c r="B45" s="11"/>
      <c r="C45" s="37"/>
      <c r="D45" s="37"/>
      <c r="E45" s="37"/>
      <c r="F45" s="37"/>
      <c r="G45" s="37"/>
      <c r="H45" s="37"/>
    </row>
    <row r="46" spans="1:8" ht="15.6" x14ac:dyDescent="0.35">
      <c r="A46" s="28" t="s">
        <v>10</v>
      </c>
      <c r="B46" s="11">
        <f>B17/B35*100</f>
        <v>0.23131455970631482</v>
      </c>
      <c r="C46" s="37">
        <f t="shared" ref="C46:G46" si="20">C17/C35*100</f>
        <v>0.16482332999316357</v>
      </c>
      <c r="D46" s="37"/>
      <c r="E46" s="37">
        <f t="shared" si="20"/>
        <v>0.16482332999316357</v>
      </c>
      <c r="F46" s="37">
        <f t="shared" si="20"/>
        <v>6.6491229713151218E-2</v>
      </c>
      <c r="G46" s="37">
        <f t="shared" si="20"/>
        <v>3.6523351532576021E-2</v>
      </c>
      <c r="H46" s="37">
        <f t="shared" ref="H46" si="21">H17/H35*100</f>
        <v>2.9967878180575197E-2</v>
      </c>
    </row>
    <row r="47" spans="1:8" ht="15.6" x14ac:dyDescent="0.35">
      <c r="A47" s="28" t="s">
        <v>11</v>
      </c>
      <c r="B47" s="11">
        <f>B18/B35*100</f>
        <v>0.28282185032917839</v>
      </c>
      <c r="C47" s="37">
        <f t="shared" ref="C47:G47" si="22">C18/C35*100</f>
        <v>0.16482332999316357</v>
      </c>
      <c r="D47" s="37"/>
      <c r="E47" s="37">
        <f t="shared" si="22"/>
        <v>0.16482332999316357</v>
      </c>
      <c r="F47" s="37">
        <f t="shared" si="22"/>
        <v>0.11799852033601484</v>
      </c>
      <c r="G47" s="37">
        <f t="shared" si="22"/>
        <v>0.11799852033601484</v>
      </c>
      <c r="H47" s="37">
        <f t="shared" ref="H47" si="23">H18/H35*100</f>
        <v>0</v>
      </c>
    </row>
    <row r="48" spans="1:8" ht="15.6" x14ac:dyDescent="0.35">
      <c r="A48" s="28"/>
      <c r="B48" s="11"/>
      <c r="C48" s="37"/>
      <c r="D48" s="37"/>
      <c r="E48" s="37"/>
      <c r="F48" s="37"/>
      <c r="G48" s="37"/>
      <c r="H48" s="37"/>
    </row>
    <row r="49" spans="1:8" ht="15.6" x14ac:dyDescent="0.35">
      <c r="A49" s="27" t="s">
        <v>12</v>
      </c>
      <c r="B49" s="11"/>
      <c r="C49" s="37"/>
      <c r="D49" s="37"/>
      <c r="E49" s="37"/>
      <c r="F49" s="37"/>
      <c r="G49" s="37"/>
      <c r="H49" s="37"/>
    </row>
    <row r="50" spans="1:8" ht="15.6" x14ac:dyDescent="0.35">
      <c r="A50" s="28" t="s">
        <v>13</v>
      </c>
      <c r="B50" s="11">
        <f t="shared" ref="B50" si="24">B18/B17*100</f>
        <v>122.2672064777328</v>
      </c>
      <c r="C50" s="37">
        <f t="shared" ref="C50:F50" si="25">C18/C17*100</f>
        <v>100</v>
      </c>
      <c r="D50" s="37"/>
      <c r="E50" s="37">
        <f t="shared" si="25"/>
        <v>100</v>
      </c>
      <c r="F50" s="37">
        <f t="shared" si="25"/>
        <v>177.46478873239437</v>
      </c>
      <c r="G50" s="37">
        <f t="shared" ref="G50:H50" si="26">G18/G17*100</f>
        <v>323.07692307692309</v>
      </c>
      <c r="H50" s="37">
        <f t="shared" si="26"/>
        <v>0</v>
      </c>
    </row>
    <row r="51" spans="1:8" ht="15.6" x14ac:dyDescent="0.35">
      <c r="A51" s="28" t="s">
        <v>14</v>
      </c>
      <c r="B51" s="11">
        <f t="shared" ref="B51" si="27">B24/B23*100</f>
        <v>99.559089975151039</v>
      </c>
      <c r="C51" s="37">
        <f t="shared" ref="C51:F51" si="28">C24/C23*100</f>
        <v>100</v>
      </c>
      <c r="D51" s="37"/>
      <c r="E51" s="37">
        <f t="shared" si="28"/>
        <v>100</v>
      </c>
      <c r="F51" s="37">
        <f t="shared" si="28"/>
        <v>97.450919056338023</v>
      </c>
      <c r="G51" s="37">
        <f t="shared" ref="G51:H51" si="29">G24/G23*100</f>
        <v>94.954444564102545</v>
      </c>
      <c r="H51" s="37">
        <f t="shared" si="29"/>
        <v>100.49349734374999</v>
      </c>
    </row>
    <row r="52" spans="1:8" ht="15.6" x14ac:dyDescent="0.35">
      <c r="A52" s="28" t="s">
        <v>15</v>
      </c>
      <c r="B52" s="11">
        <f t="shared" ref="B52" si="30">AVERAGE(B50:B51)</f>
        <v>110.91314822644192</v>
      </c>
      <c r="C52" s="37">
        <f t="shared" ref="C52:F52" si="31">AVERAGE(C50:C51)</f>
        <v>100</v>
      </c>
      <c r="D52" s="37"/>
      <c r="E52" s="37">
        <f t="shared" si="31"/>
        <v>100</v>
      </c>
      <c r="F52" s="37">
        <f t="shared" si="31"/>
        <v>137.4578538943662</v>
      </c>
      <c r="G52" s="37">
        <f t="shared" ref="G52:H52" si="32">AVERAGE(G50:G51)</f>
        <v>209.01568382051283</v>
      </c>
      <c r="H52" s="37">
        <f t="shared" si="32"/>
        <v>50.246748671874997</v>
      </c>
    </row>
    <row r="53" spans="1:8" ht="15.6" x14ac:dyDescent="0.35">
      <c r="A53" s="28"/>
      <c r="B53" s="11"/>
      <c r="C53" s="37"/>
      <c r="D53" s="37"/>
      <c r="E53" s="37"/>
      <c r="F53" s="37"/>
      <c r="G53" s="37"/>
      <c r="H53" s="37"/>
    </row>
    <row r="54" spans="1:8" ht="15.6" x14ac:dyDescent="0.35">
      <c r="A54" s="27" t="s">
        <v>16</v>
      </c>
      <c r="B54" s="11"/>
      <c r="C54" s="37"/>
      <c r="D54" s="37"/>
      <c r="E54" s="37"/>
      <c r="F54" s="37"/>
      <c r="G54" s="37"/>
      <c r="H54" s="37"/>
    </row>
    <row r="55" spans="1:8" ht="15.6" x14ac:dyDescent="0.35">
      <c r="A55" s="28" t="s">
        <v>17</v>
      </c>
      <c r="B55" s="11">
        <f t="shared" ref="B55" si="33">B18/B19*100</f>
        <v>54.611211573236893</v>
      </c>
      <c r="C55" s="37">
        <f t="shared" ref="C55:G55" si="34">C18/C19*100</f>
        <v>41.607565011820327</v>
      </c>
      <c r="D55" s="37"/>
      <c r="E55" s="37">
        <f t="shared" si="34"/>
        <v>41.607565011820327</v>
      </c>
      <c r="F55" s="37">
        <f t="shared" si="34"/>
        <v>96.92307692307692</v>
      </c>
      <c r="G55" s="37">
        <f t="shared" si="34"/>
        <v>157.5</v>
      </c>
      <c r="H55" s="37">
        <f t="shared" ref="H55" si="35">H18/H19*100</f>
        <v>0</v>
      </c>
    </row>
    <row r="56" spans="1:8" ht="15.6" x14ac:dyDescent="0.35">
      <c r="A56" s="28" t="s">
        <v>18</v>
      </c>
      <c r="B56" s="11">
        <f t="shared" ref="B56" si="36">B24/B25*100</f>
        <v>41.883362362646579</v>
      </c>
      <c r="C56" s="37">
        <f t="shared" ref="C56:G56" si="37">C24/C25*100</f>
        <v>40.127659574468083</v>
      </c>
      <c r="D56" s="37"/>
      <c r="E56" s="37">
        <f t="shared" si="37"/>
        <v>40.127659574468083</v>
      </c>
      <c r="F56" s="37">
        <f t="shared" si="37"/>
        <v>53.332373766389175</v>
      </c>
      <c r="G56" s="37">
        <f t="shared" si="37"/>
        <v>46.444796057601117</v>
      </c>
      <c r="H56" s="37">
        <f t="shared" ref="H56" si="38">H24/H25*100</f>
        <v>64.315838299999996</v>
      </c>
    </row>
    <row r="57" spans="1:8" ht="15.6" x14ac:dyDescent="0.35">
      <c r="A57" s="28" t="s">
        <v>19</v>
      </c>
      <c r="B57" s="11">
        <f t="shared" ref="B57" si="39">(B55+B56)/2</f>
        <v>48.247286967941733</v>
      </c>
      <c r="C57" s="37">
        <f t="shared" ref="C57:G57" si="40">(C55+C56)/2</f>
        <v>40.867612293144205</v>
      </c>
      <c r="D57" s="37"/>
      <c r="E57" s="37">
        <f t="shared" si="40"/>
        <v>40.867612293144205</v>
      </c>
      <c r="F57" s="37">
        <f t="shared" si="40"/>
        <v>75.127725344733051</v>
      </c>
      <c r="G57" s="37">
        <f t="shared" si="40"/>
        <v>101.97239802880055</v>
      </c>
      <c r="H57" s="37">
        <f t="shared" ref="H57" si="41">(H55+H56)/2</f>
        <v>32.157919149999998</v>
      </c>
    </row>
    <row r="58" spans="1:8" ht="15.6" x14ac:dyDescent="0.35">
      <c r="A58" s="28"/>
      <c r="B58" s="11"/>
      <c r="C58" s="37"/>
      <c r="D58" s="37"/>
      <c r="E58" s="37"/>
      <c r="F58" s="37"/>
      <c r="G58" s="37"/>
      <c r="H58" s="37"/>
    </row>
    <row r="59" spans="1:8" ht="15.6" x14ac:dyDescent="0.35">
      <c r="A59" s="27" t="s">
        <v>20</v>
      </c>
      <c r="B59" s="11">
        <f t="shared" ref="B59" si="42">B26/B24*100</f>
        <v>100</v>
      </c>
      <c r="C59" s="37">
        <f t="shared" ref="C59:H59" si="43">C26/C24*100</f>
        <v>100</v>
      </c>
      <c r="D59" s="37"/>
      <c r="E59" s="37">
        <f t="shared" si="43"/>
        <v>100</v>
      </c>
      <c r="F59" s="37">
        <f t="shared" si="43"/>
        <v>100</v>
      </c>
      <c r="G59" s="37">
        <f t="shared" si="43"/>
        <v>100</v>
      </c>
      <c r="H59" s="37">
        <f t="shared" si="43"/>
        <v>100</v>
      </c>
    </row>
    <row r="60" spans="1:8" ht="15.6" x14ac:dyDescent="0.35">
      <c r="A60" s="28"/>
      <c r="B60" s="11"/>
      <c r="C60" s="37"/>
      <c r="D60" s="37"/>
      <c r="E60" s="37"/>
      <c r="F60" s="37"/>
      <c r="G60" s="37"/>
      <c r="H60" s="37"/>
    </row>
    <row r="61" spans="1:8" ht="15.6" x14ac:dyDescent="0.35">
      <c r="A61" s="27" t="s">
        <v>21</v>
      </c>
      <c r="B61" s="11"/>
      <c r="C61" s="37"/>
      <c r="D61" s="37"/>
      <c r="E61" s="37"/>
      <c r="F61" s="37"/>
      <c r="G61" s="37"/>
      <c r="H61" s="37"/>
    </row>
    <row r="62" spans="1:8" ht="15.6" x14ac:dyDescent="0.35">
      <c r="A62" s="28" t="s">
        <v>22</v>
      </c>
      <c r="B62" s="11">
        <f t="shared" ref="B62" si="44">((B18/B16)-1)*100</f>
        <v>67.777777777777786</v>
      </c>
      <c r="C62" s="37">
        <f t="shared" ref="C62:E62" si="45">((C18/C16)-1)*100</f>
        <v>-1.6759776536312887</v>
      </c>
      <c r="D62" s="37"/>
      <c r="E62" s="37">
        <f t="shared" si="45"/>
        <v>-1.6759776536312887</v>
      </c>
      <c r="F62" s="37">
        <f t="shared" ref="F62:G62" si="46">((F18/F16)-1)*100</f>
        <v>12500</v>
      </c>
      <c r="G62" s="37">
        <f t="shared" si="46"/>
        <v>12500</v>
      </c>
      <c r="H62" s="37" t="s">
        <v>38</v>
      </c>
    </row>
    <row r="63" spans="1:8" ht="15.6" x14ac:dyDescent="0.35">
      <c r="A63" s="28" t="s">
        <v>23</v>
      </c>
      <c r="B63" s="11">
        <f t="shared" ref="B63" si="47">((B39/B38)-1)*100</f>
        <v>23.120796934689537</v>
      </c>
      <c r="C63" s="37">
        <f t="shared" ref="C63:E63" si="48">((C39/C38)-1)*100</f>
        <v>2.481614663853704</v>
      </c>
      <c r="D63" s="37"/>
      <c r="E63" s="37">
        <f t="shared" si="48"/>
        <v>2.481614663853704</v>
      </c>
      <c r="F63" s="37">
        <f t="shared" ref="F63:G63" si="49">((F39/F38)-1)*100</f>
        <v>10277.104309234934</v>
      </c>
      <c r="G63" s="37">
        <f t="shared" si="49"/>
        <v>5454.0757540832046</v>
      </c>
      <c r="H63" s="37" t="s">
        <v>38</v>
      </c>
    </row>
    <row r="64" spans="1:8" ht="15.6" x14ac:dyDescent="0.35">
      <c r="A64" s="28" t="s">
        <v>24</v>
      </c>
      <c r="B64" s="11">
        <f t="shared" ref="B64" si="50">((B41/B40)-1)*100</f>
        <v>-26.616743548860544</v>
      </c>
      <c r="C64" s="37">
        <f t="shared" ref="C64:E64" si="51">((C41/C40)-1)*100</f>
        <v>4.2284603683512278</v>
      </c>
      <c r="D64" s="37"/>
      <c r="E64" s="37">
        <f t="shared" si="51"/>
        <v>4.2284603683512278</v>
      </c>
      <c r="F64" s="37">
        <f t="shared" ref="F64:G64" si="52">((F41/F40)-1)*100</f>
        <v>-17.642029291786233</v>
      </c>
      <c r="G64" s="37">
        <f t="shared" si="52"/>
        <v>-55.920033697752345</v>
      </c>
      <c r="H64" s="37" t="s">
        <v>38</v>
      </c>
    </row>
    <row r="65" spans="1:8" ht="15.6" x14ac:dyDescent="0.35">
      <c r="A65" s="28"/>
      <c r="B65" s="11"/>
      <c r="C65" s="37"/>
      <c r="D65" s="37"/>
      <c r="E65" s="37"/>
      <c r="F65" s="37"/>
      <c r="G65" s="37"/>
      <c r="H65" s="37"/>
    </row>
    <row r="66" spans="1:8" ht="15.6" x14ac:dyDescent="0.35">
      <c r="A66" s="27" t="s">
        <v>25</v>
      </c>
      <c r="B66" s="11"/>
      <c r="C66" s="37"/>
      <c r="D66" s="37"/>
      <c r="E66" s="37"/>
      <c r="F66" s="37"/>
      <c r="G66" s="37"/>
      <c r="H66" s="37"/>
    </row>
    <row r="67" spans="1:8" ht="15.6" x14ac:dyDescent="0.35">
      <c r="A67" s="28" t="s">
        <v>26</v>
      </c>
      <c r="B67" s="11">
        <f t="shared" ref="B67:B68" si="53">B23/B17</f>
        <v>3323724.6963562751</v>
      </c>
      <c r="C67" s="37">
        <f t="shared" ref="C67:E67" si="54">C23/C17</f>
        <v>3857727.2727272729</v>
      </c>
      <c r="D67" s="37"/>
      <c r="E67" s="37">
        <f t="shared" si="54"/>
        <v>3857727.2727272729</v>
      </c>
      <c r="F67" s="37">
        <f t="shared" ref="F67:H67" si="55">F23/F17</f>
        <v>2000000</v>
      </c>
      <c r="G67" s="37">
        <f t="shared" si="55"/>
        <v>2000000</v>
      </c>
      <c r="H67" s="37">
        <f t="shared" si="55"/>
        <v>2000000</v>
      </c>
    </row>
    <row r="68" spans="1:8" ht="15.6" x14ac:dyDescent="0.35">
      <c r="A68" s="28" t="s">
        <v>27</v>
      </c>
      <c r="B68" s="11">
        <f t="shared" si="53"/>
        <v>2706424.8511920529</v>
      </c>
      <c r="C68" s="37">
        <f t="shared" ref="C68:E68" si="56">C24/C18</f>
        <v>3857727.2727272729</v>
      </c>
      <c r="D68" s="37"/>
      <c r="E68" s="37">
        <f t="shared" si="56"/>
        <v>3857727.2727272729</v>
      </c>
      <c r="F68" s="37">
        <f t="shared" ref="F68:G68" si="57">F24/F18</f>
        <v>1098256.3893650793</v>
      </c>
      <c r="G68" s="37">
        <f t="shared" si="57"/>
        <v>587813.22825396818</v>
      </c>
      <c r="H68" s="37" t="s">
        <v>38</v>
      </c>
    </row>
    <row r="69" spans="1:8" ht="15.6" x14ac:dyDescent="0.35">
      <c r="A69" s="28" t="s">
        <v>28</v>
      </c>
      <c r="B69" s="11">
        <f>(B68/B67)*B52</f>
        <v>90.313767868039335</v>
      </c>
      <c r="C69" s="37">
        <f t="shared" ref="C69:E69" si="58">(C68/C67)*C52</f>
        <v>100</v>
      </c>
      <c r="D69" s="37"/>
      <c r="E69" s="37">
        <f t="shared" si="58"/>
        <v>100</v>
      </c>
      <c r="F69" s="37">
        <f t="shared" ref="F69:G69" si="59">(F68/F67)*F52</f>
        <v>75.481983153949614</v>
      </c>
      <c r="G69" s="37">
        <f t="shared" si="59"/>
        <v>61.431091931123177</v>
      </c>
      <c r="H69" s="37" t="s">
        <v>38</v>
      </c>
    </row>
    <row r="70" spans="1:8" ht="15.6" x14ac:dyDescent="0.35">
      <c r="A70" s="28"/>
      <c r="B70" s="13"/>
      <c r="C70" s="38"/>
      <c r="D70" s="38"/>
      <c r="E70" s="38"/>
      <c r="F70" s="38"/>
      <c r="G70" s="38"/>
      <c r="H70" s="38"/>
    </row>
    <row r="71" spans="1:8" ht="15.6" x14ac:dyDescent="0.35">
      <c r="A71" s="27" t="s">
        <v>29</v>
      </c>
      <c r="B71" s="19" t="s">
        <v>1</v>
      </c>
      <c r="D71" s="39" t="s">
        <v>40</v>
      </c>
      <c r="E71" s="39" t="s">
        <v>33</v>
      </c>
      <c r="F71" s="37"/>
      <c r="G71" s="37"/>
      <c r="H71" s="37"/>
    </row>
    <row r="72" spans="1:8" ht="15.6" x14ac:dyDescent="0.35">
      <c r="A72" s="28" t="s">
        <v>30</v>
      </c>
      <c r="B72" s="11">
        <f>(B30/B29)*100</f>
        <v>135.62352243714676</v>
      </c>
      <c r="D72" s="37">
        <f>(D30/D29)*100</f>
        <v>102.22291000000001</v>
      </c>
      <c r="E72" s="37">
        <f>(E30/E29)*100</f>
        <v>139.13010121675461</v>
      </c>
      <c r="F72" s="37"/>
      <c r="G72" s="37"/>
      <c r="H72" s="37"/>
    </row>
    <row r="73" spans="1:8" ht="15.6" x14ac:dyDescent="0.35">
      <c r="A73" s="28" t="s">
        <v>31</v>
      </c>
      <c r="B73" s="9">
        <f>(B24/B30)*100</f>
        <v>73.408423690876063</v>
      </c>
      <c r="D73" s="35">
        <f>(G24/D30)*100</f>
        <v>92.889592522950608</v>
      </c>
      <c r="E73" s="35">
        <f>((E24+H24)/E30)*100</f>
        <v>71.905727037645079</v>
      </c>
      <c r="F73" s="35"/>
      <c r="G73" s="35"/>
      <c r="H73" s="35"/>
    </row>
    <row r="74" spans="1:8" s="2" customFormat="1" ht="16.2" thickBot="1" x14ac:dyDescent="0.4">
      <c r="A74" s="14"/>
      <c r="B74" s="15"/>
      <c r="C74" s="40"/>
      <c r="D74" s="40"/>
      <c r="E74" s="40"/>
      <c r="F74" s="40"/>
      <c r="G74" s="40"/>
      <c r="H74" s="40"/>
    </row>
    <row r="75" spans="1:8" customFormat="1" ht="16.2" thickTop="1" x14ac:dyDescent="0.35">
      <c r="A75" s="28" t="s">
        <v>72</v>
      </c>
      <c r="B75" s="28"/>
      <c r="C75" s="28"/>
      <c r="D75" s="28"/>
      <c r="E75" s="28"/>
    </row>
    <row r="76" spans="1:8" customFormat="1" x14ac:dyDescent="0.3"/>
    <row r="77" spans="1:8" customFormat="1" x14ac:dyDescent="0.3"/>
    <row r="78" spans="1:8" customFormat="1" x14ac:dyDescent="0.3"/>
    <row r="79" spans="1:8" customFormat="1" x14ac:dyDescent="0.3"/>
    <row r="80" spans="1:8"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sheetData>
  <mergeCells count="5">
    <mergeCell ref="A9:A10"/>
    <mergeCell ref="B9:B10"/>
    <mergeCell ref="C10:E10"/>
    <mergeCell ref="F10:H10"/>
    <mergeCell ref="C9:H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98082-01B0-40B4-8C1F-B1C6B4EBCE62}">
  <dimension ref="A1:H96"/>
  <sheetViews>
    <sheetView showGridLines="0" zoomScale="80" zoomScaleNormal="80" workbookViewId="0">
      <pane ySplit="11" topLeftCell="A12" activePane="bottomLeft" state="frozen"/>
      <selection activeCell="A9" sqref="A9:A10"/>
      <selection pane="bottomLeft" activeCell="A9" sqref="A9:A10"/>
    </sheetView>
  </sheetViews>
  <sheetFormatPr baseColWidth="10" defaultColWidth="11.44140625" defaultRowHeight="14.4" x14ac:dyDescent="0.3"/>
  <cols>
    <col min="1" max="1" width="62.109375" style="1" customWidth="1"/>
    <col min="2" max="2" width="15.44140625" style="1" bestFit="1" customWidth="1"/>
    <col min="3" max="3" width="14.109375" customWidth="1"/>
    <col min="4" max="4" width="16.88671875" customWidth="1"/>
    <col min="5" max="5" width="14.88671875" customWidth="1"/>
    <col min="6" max="6" width="12.5546875" customWidth="1"/>
    <col min="7" max="7" width="16.88671875" customWidth="1"/>
    <col min="8" max="8" width="15" customWidth="1"/>
    <col min="9" max="16384" width="11.44140625" style="1"/>
  </cols>
  <sheetData>
    <row r="1" spans="1:8" customFormat="1" x14ac:dyDescent="0.3"/>
    <row r="2" spans="1:8" customFormat="1" x14ac:dyDescent="0.3"/>
    <row r="3" spans="1:8" customFormat="1" x14ac:dyDescent="0.3"/>
    <row r="4" spans="1:8" customFormat="1" x14ac:dyDescent="0.3"/>
    <row r="5" spans="1:8" customFormat="1" x14ac:dyDescent="0.3"/>
    <row r="6" spans="1:8" customFormat="1" x14ac:dyDescent="0.3"/>
    <row r="7" spans="1:8" customFormat="1" x14ac:dyDescent="0.3"/>
    <row r="8" spans="1:8" customFormat="1" ht="21.75" customHeight="1" x14ac:dyDescent="0.3"/>
    <row r="9" spans="1:8" customFormat="1" ht="18" customHeight="1" thickBot="1" x14ac:dyDescent="0.35">
      <c r="A9" s="51" t="s">
        <v>0</v>
      </c>
      <c r="B9" s="49" t="s">
        <v>32</v>
      </c>
      <c r="C9" s="55" t="s">
        <v>2</v>
      </c>
      <c r="D9" s="55"/>
      <c r="E9" s="55"/>
      <c r="F9" s="55"/>
      <c r="G9" s="55"/>
      <c r="H9" s="55"/>
    </row>
    <row r="10" spans="1:8" customFormat="1" ht="18.75" customHeight="1" thickTop="1" thickBot="1" x14ac:dyDescent="0.35">
      <c r="A10" s="52"/>
      <c r="B10" s="50"/>
      <c r="C10" s="53" t="s">
        <v>35</v>
      </c>
      <c r="D10" s="53"/>
      <c r="E10" s="54"/>
      <c r="F10" s="53" t="s">
        <v>34</v>
      </c>
      <c r="G10" s="53"/>
      <c r="H10" s="53"/>
    </row>
    <row r="11" spans="1:8" customFormat="1" ht="29.25" customHeight="1" thickTop="1" x14ac:dyDescent="0.3">
      <c r="A11" s="21"/>
      <c r="B11" s="22"/>
      <c r="C11" s="23" t="s">
        <v>1</v>
      </c>
      <c r="D11" s="24" t="s">
        <v>39</v>
      </c>
      <c r="E11" s="25" t="s">
        <v>33</v>
      </c>
      <c r="F11" s="23" t="s">
        <v>1</v>
      </c>
      <c r="G11" s="25" t="s">
        <v>39</v>
      </c>
      <c r="H11" s="24" t="s">
        <v>33</v>
      </c>
    </row>
    <row r="12" spans="1:8" customFormat="1" ht="15.6" x14ac:dyDescent="0.35">
      <c r="A12" s="22"/>
      <c r="B12" s="21"/>
      <c r="C12" s="21"/>
      <c r="E12" s="26"/>
      <c r="F12" s="26"/>
      <c r="G12" s="26"/>
      <c r="H12" s="26"/>
    </row>
    <row r="13" spans="1:8" customFormat="1" ht="15.6" x14ac:dyDescent="0.35">
      <c r="A13" s="27" t="s">
        <v>3</v>
      </c>
      <c r="B13" s="28"/>
      <c r="C13" s="28"/>
      <c r="D13" s="28"/>
      <c r="E13" s="28"/>
      <c r="F13" s="28"/>
      <c r="G13" s="28"/>
      <c r="H13" s="28"/>
    </row>
    <row r="14" spans="1:8" customFormat="1" ht="15.6" x14ac:dyDescent="0.35">
      <c r="A14" s="27"/>
      <c r="B14" s="28"/>
      <c r="C14" s="28"/>
      <c r="D14" s="28"/>
      <c r="E14" s="28"/>
      <c r="F14" s="28"/>
      <c r="G14" s="28"/>
      <c r="H14" s="28"/>
    </row>
    <row r="15" spans="1:8" customFormat="1" ht="15.6" x14ac:dyDescent="0.35">
      <c r="A15" s="27" t="s">
        <v>4</v>
      </c>
      <c r="B15" s="28"/>
      <c r="C15" s="28"/>
      <c r="D15" s="28"/>
      <c r="E15" s="28"/>
      <c r="F15" s="28"/>
      <c r="G15" s="28"/>
      <c r="H15" s="28"/>
    </row>
    <row r="16" spans="1:8" ht="15.6" x14ac:dyDescent="0.35">
      <c r="A16" s="28" t="s">
        <v>87</v>
      </c>
      <c r="B16" s="7">
        <f>+C16+F16</f>
        <v>216</v>
      </c>
      <c r="C16" s="29">
        <f>+D16+E16</f>
        <v>138</v>
      </c>
      <c r="D16" s="30">
        <v>0</v>
      </c>
      <c r="E16" s="29">
        <v>138</v>
      </c>
      <c r="F16" s="29">
        <f>+G16+H16</f>
        <v>78</v>
      </c>
      <c r="G16" s="29">
        <v>78</v>
      </c>
      <c r="H16" s="30">
        <v>0</v>
      </c>
    </row>
    <row r="17" spans="1:8" ht="15.6" x14ac:dyDescent="0.35">
      <c r="A17" s="28" t="s">
        <v>88</v>
      </c>
      <c r="B17" s="7">
        <f t="shared" ref="B17:B19" si="0">+C17+F17</f>
        <v>188</v>
      </c>
      <c r="C17" s="29">
        <f t="shared" ref="C17:C19" si="1">+D17+E17</f>
        <v>142</v>
      </c>
      <c r="D17" s="30">
        <v>0</v>
      </c>
      <c r="E17" s="29">
        <v>142</v>
      </c>
      <c r="F17" s="29">
        <f t="shared" ref="F17:F19" si="2">+G17+H17</f>
        <v>46</v>
      </c>
      <c r="G17" s="29">
        <v>30</v>
      </c>
      <c r="H17" s="30">
        <v>16</v>
      </c>
    </row>
    <row r="18" spans="1:8" ht="15.6" x14ac:dyDescent="0.35">
      <c r="A18" s="28" t="s">
        <v>89</v>
      </c>
      <c r="B18" s="7">
        <f t="shared" si="0"/>
        <v>157</v>
      </c>
      <c r="C18" s="29">
        <f t="shared" si="1"/>
        <v>106</v>
      </c>
      <c r="D18" s="30">
        <v>0</v>
      </c>
      <c r="E18" s="29">
        <v>106</v>
      </c>
      <c r="F18" s="29">
        <f t="shared" si="2"/>
        <v>51</v>
      </c>
      <c r="G18" s="29">
        <v>51</v>
      </c>
      <c r="H18" s="30">
        <v>0</v>
      </c>
    </row>
    <row r="19" spans="1:8" ht="15.6" x14ac:dyDescent="0.35">
      <c r="A19" s="28" t="s">
        <v>67</v>
      </c>
      <c r="B19" s="7">
        <f t="shared" si="0"/>
        <v>615</v>
      </c>
      <c r="C19" s="29">
        <f t="shared" si="1"/>
        <v>460</v>
      </c>
      <c r="D19" s="30">
        <v>0</v>
      </c>
      <c r="E19" s="29">
        <v>460</v>
      </c>
      <c r="F19" s="29">
        <f t="shared" si="2"/>
        <v>155</v>
      </c>
      <c r="G19" s="29">
        <v>105</v>
      </c>
      <c r="H19" s="30">
        <v>50</v>
      </c>
    </row>
    <row r="20" spans="1:8" ht="15.6" x14ac:dyDescent="0.35">
      <c r="A20" s="28"/>
      <c r="B20" s="7"/>
      <c r="C20" s="29"/>
      <c r="D20" s="30"/>
      <c r="E20" s="29"/>
      <c r="F20" s="29"/>
      <c r="G20" s="29"/>
      <c r="H20" s="30"/>
    </row>
    <row r="21" spans="1:8" ht="15.6" x14ac:dyDescent="0.35">
      <c r="A21" s="27" t="s">
        <v>36</v>
      </c>
      <c r="B21" s="7"/>
      <c r="C21" s="29"/>
      <c r="D21" s="30"/>
      <c r="E21" s="29"/>
      <c r="F21" s="29"/>
      <c r="G21" s="29"/>
      <c r="H21" s="30"/>
    </row>
    <row r="22" spans="1:8" ht="15.6" x14ac:dyDescent="0.35">
      <c r="A22" s="28" t="s">
        <v>87</v>
      </c>
      <c r="B22" s="7">
        <f>+C22+F22</f>
        <v>588205779.17999995</v>
      </c>
      <c r="C22" s="29">
        <f>+D22+E22</f>
        <v>500175000</v>
      </c>
      <c r="D22" s="30">
        <v>0</v>
      </c>
      <c r="E22" s="29">
        <v>500175000</v>
      </c>
      <c r="F22" s="29">
        <f>+G22+H22</f>
        <v>88030779.179999992</v>
      </c>
      <c r="G22" s="29">
        <v>88030779.179999992</v>
      </c>
      <c r="H22" s="30">
        <v>0</v>
      </c>
    </row>
    <row r="23" spans="1:8" ht="15" customHeight="1" x14ac:dyDescent="0.35">
      <c r="A23" s="28" t="s">
        <v>88</v>
      </c>
      <c r="B23" s="7">
        <f t="shared" ref="B23:B25" si="3">+C23+F23</f>
        <v>659460000</v>
      </c>
      <c r="C23" s="29">
        <f t="shared" ref="C23:C25" si="4">+D23+E23</f>
        <v>567460000</v>
      </c>
      <c r="D23" s="30">
        <v>0</v>
      </c>
      <c r="E23" s="29">
        <v>567460000</v>
      </c>
      <c r="F23" s="29">
        <f t="shared" ref="F23:F25" si="5">+G23+H23</f>
        <v>92000000</v>
      </c>
      <c r="G23" s="29">
        <v>60000000</v>
      </c>
      <c r="H23" s="30">
        <v>32000000</v>
      </c>
    </row>
    <row r="24" spans="1:8" ht="15.6" x14ac:dyDescent="0.35">
      <c r="A24" s="28" t="s">
        <v>89</v>
      </c>
      <c r="B24" s="7">
        <f t="shared" si="3"/>
        <v>506514440.23000002</v>
      </c>
      <c r="C24" s="29">
        <f t="shared" si="4"/>
        <v>420247000</v>
      </c>
      <c r="D24" s="30">
        <v>0</v>
      </c>
      <c r="E24" s="29">
        <v>420247000</v>
      </c>
      <c r="F24" s="29">
        <f t="shared" si="5"/>
        <v>86267440.230000004</v>
      </c>
      <c r="G24" s="29">
        <v>59438936.25</v>
      </c>
      <c r="H24" s="30">
        <v>26828503.980000004</v>
      </c>
    </row>
    <row r="25" spans="1:8" ht="15.6" x14ac:dyDescent="0.35">
      <c r="A25" s="28" t="s">
        <v>67</v>
      </c>
      <c r="B25" s="7">
        <f t="shared" si="3"/>
        <v>2151467740.2800002</v>
      </c>
      <c r="C25" s="29">
        <f t="shared" si="4"/>
        <v>1841999999.98</v>
      </c>
      <c r="D25" s="30">
        <v>0</v>
      </c>
      <c r="E25" s="29">
        <v>1841999999.98</v>
      </c>
      <c r="F25" s="29">
        <f t="shared" si="5"/>
        <v>309467740.30000001</v>
      </c>
      <c r="G25" s="29">
        <v>209467740.30000001</v>
      </c>
      <c r="H25" s="30">
        <v>100000000</v>
      </c>
    </row>
    <row r="26" spans="1:8" ht="15.6" x14ac:dyDescent="0.35">
      <c r="A26" s="28" t="s">
        <v>90</v>
      </c>
      <c r="B26" s="7">
        <f>+B24</f>
        <v>506514440.23000002</v>
      </c>
      <c r="C26" s="29">
        <f t="shared" ref="C26:H26" si="6">+C24</f>
        <v>420247000</v>
      </c>
      <c r="D26" s="30">
        <f t="shared" si="6"/>
        <v>0</v>
      </c>
      <c r="E26" s="29">
        <f t="shared" si="6"/>
        <v>420247000</v>
      </c>
      <c r="F26" s="29">
        <f t="shared" si="6"/>
        <v>86267440.230000004</v>
      </c>
      <c r="G26" s="29">
        <f t="shared" si="6"/>
        <v>59438936.25</v>
      </c>
      <c r="H26" s="30">
        <f t="shared" si="6"/>
        <v>26828503.980000004</v>
      </c>
    </row>
    <row r="27" spans="1:8" ht="15.6" x14ac:dyDescent="0.35">
      <c r="A27" s="28"/>
      <c r="B27" s="8"/>
      <c r="C27" s="31"/>
      <c r="D27" s="32"/>
      <c r="E27" s="31"/>
      <c r="F27" s="31"/>
      <c r="G27" s="31"/>
      <c r="H27" s="31"/>
    </row>
    <row r="28" spans="1:8" ht="15.6" x14ac:dyDescent="0.35">
      <c r="A28" s="27" t="s">
        <v>37</v>
      </c>
      <c r="B28" s="17" t="s">
        <v>1</v>
      </c>
      <c r="C28" s="33"/>
      <c r="D28" s="34" t="s">
        <v>39</v>
      </c>
      <c r="E28" s="34" t="s">
        <v>33</v>
      </c>
      <c r="F28" s="29"/>
      <c r="G28" s="29"/>
      <c r="H28" s="29"/>
    </row>
    <row r="29" spans="1:8" ht="15.6" x14ac:dyDescent="0.35">
      <c r="A29" s="28" t="s">
        <v>88</v>
      </c>
      <c r="B29" s="7">
        <f>B23</f>
        <v>659460000</v>
      </c>
      <c r="C29" s="29"/>
      <c r="D29" s="29">
        <f>+D23+G23</f>
        <v>60000000</v>
      </c>
      <c r="E29" s="29">
        <f>+E23+H23</f>
        <v>599460000</v>
      </c>
      <c r="F29" s="29"/>
      <c r="G29" s="29"/>
      <c r="H29" s="29"/>
    </row>
    <row r="30" spans="1:8" ht="15.6" x14ac:dyDescent="0.35">
      <c r="A30" s="28" t="s">
        <v>89</v>
      </c>
      <c r="B30" s="7">
        <f>+D30+E30</f>
        <v>549408956.26999998</v>
      </c>
      <c r="C30" s="29"/>
      <c r="D30" s="29">
        <v>89877956.269999996</v>
      </c>
      <c r="E30" s="29">
        <v>459531000</v>
      </c>
      <c r="F30" s="29"/>
      <c r="G30" s="29"/>
      <c r="H30" s="29"/>
    </row>
    <row r="31" spans="1:8" ht="15.6" x14ac:dyDescent="0.35">
      <c r="A31" s="28"/>
      <c r="B31" s="9"/>
      <c r="C31" s="35"/>
      <c r="D31" s="35"/>
      <c r="E31" s="35"/>
      <c r="F31" s="35"/>
      <c r="G31" s="35"/>
      <c r="H31" s="35"/>
    </row>
    <row r="32" spans="1:8" ht="15.6" x14ac:dyDescent="0.35">
      <c r="A32" s="27" t="s">
        <v>5</v>
      </c>
      <c r="B32" s="6"/>
      <c r="C32" s="28"/>
      <c r="D32" s="28"/>
      <c r="E32" s="28"/>
      <c r="F32" s="28"/>
      <c r="G32" s="28"/>
      <c r="H32" s="28"/>
    </row>
    <row r="33" spans="1:8" ht="15.6" x14ac:dyDescent="0.35">
      <c r="A33" s="28" t="s">
        <v>91</v>
      </c>
      <c r="B33" s="37">
        <v>1.0948</v>
      </c>
      <c r="C33" s="37">
        <v>1.0948</v>
      </c>
      <c r="D33" s="35"/>
      <c r="E33" s="37">
        <v>1.0948</v>
      </c>
      <c r="F33" s="37">
        <v>1.0948</v>
      </c>
      <c r="G33" s="37">
        <v>1.0948</v>
      </c>
      <c r="H33" s="37">
        <v>1.0948</v>
      </c>
    </row>
    <row r="34" spans="1:8" ht="15.6" x14ac:dyDescent="0.35">
      <c r="A34" s="28" t="s">
        <v>92</v>
      </c>
      <c r="B34" s="37">
        <v>1.0932999999999999</v>
      </c>
      <c r="C34" s="37">
        <v>1.0932999999999999</v>
      </c>
      <c r="D34" s="20"/>
      <c r="E34" s="37">
        <v>1.0932999999999999</v>
      </c>
      <c r="F34" s="37">
        <v>1.0932999999999999</v>
      </c>
      <c r="G34" s="37">
        <v>1.0932999999999999</v>
      </c>
      <c r="H34" s="37">
        <v>1.0932999999999999</v>
      </c>
    </row>
    <row r="35" spans="1:8" ht="15.6" x14ac:dyDescent="0.35">
      <c r="A35" s="28" t="s">
        <v>6</v>
      </c>
      <c r="B35" s="10">
        <v>106781</v>
      </c>
      <c r="C35" s="10">
        <v>106781</v>
      </c>
      <c r="D35" s="36"/>
      <c r="E35" s="10">
        <v>106781</v>
      </c>
      <c r="F35" s="10">
        <v>106781</v>
      </c>
      <c r="G35" s="10">
        <v>106781</v>
      </c>
      <c r="H35" s="10">
        <v>106781</v>
      </c>
    </row>
    <row r="36" spans="1:8" ht="15.6" x14ac:dyDescent="0.35">
      <c r="A36" s="28"/>
      <c r="B36" s="7"/>
      <c r="C36" s="29"/>
      <c r="D36" s="29"/>
      <c r="E36" s="29"/>
      <c r="F36" s="29"/>
      <c r="G36" s="29"/>
      <c r="H36" s="29"/>
    </row>
    <row r="37" spans="1:8" ht="15.6" x14ac:dyDescent="0.35">
      <c r="A37" s="27" t="s">
        <v>7</v>
      </c>
      <c r="B37" s="10"/>
      <c r="C37" s="36"/>
      <c r="D37" s="36"/>
      <c r="E37" s="36"/>
      <c r="F37" s="36"/>
      <c r="G37" s="36"/>
      <c r="H37" s="36"/>
    </row>
    <row r="38" spans="1:8" ht="15.6" x14ac:dyDescent="0.35">
      <c r="A38" s="28" t="s">
        <v>93</v>
      </c>
      <c r="B38" s="10">
        <f t="shared" ref="B38:C38" si="7">B22/B33</f>
        <v>537272359.49945188</v>
      </c>
      <c r="C38" s="36">
        <f t="shared" si="7"/>
        <v>456864267.44610888</v>
      </c>
      <c r="D38" s="36"/>
      <c r="E38" s="36">
        <f t="shared" ref="E38" si="8">E22/E33</f>
        <v>456864267.44610888</v>
      </c>
      <c r="F38" s="36">
        <f t="shared" ref="F38:H38" si="9">F22/F33</f>
        <v>80408092.053343073</v>
      </c>
      <c r="G38" s="36">
        <f t="shared" si="9"/>
        <v>80408092.053343073</v>
      </c>
      <c r="H38" s="36">
        <f t="shared" si="9"/>
        <v>0</v>
      </c>
    </row>
    <row r="39" spans="1:8" ht="15.6" x14ac:dyDescent="0.35">
      <c r="A39" s="28" t="s">
        <v>94</v>
      </c>
      <c r="B39" s="10">
        <f t="shared" ref="B39:C39" si="10">B24/B34</f>
        <v>463289527.33010155</v>
      </c>
      <c r="C39" s="36">
        <f t="shared" si="10"/>
        <v>384383975.12119275</v>
      </c>
      <c r="D39" s="36"/>
      <c r="E39" s="36">
        <f t="shared" ref="E39" si="11">E24/E34</f>
        <v>384383975.12119275</v>
      </c>
      <c r="F39" s="36">
        <f t="shared" ref="F39:H39" si="12">F24/F34</f>
        <v>78905552.208908811</v>
      </c>
      <c r="G39" s="36">
        <f t="shared" si="12"/>
        <v>54366538.232872956</v>
      </c>
      <c r="H39" s="36">
        <f t="shared" si="12"/>
        <v>24539013.976035859</v>
      </c>
    </row>
    <row r="40" spans="1:8" ht="15.6" x14ac:dyDescent="0.35">
      <c r="A40" s="28" t="s">
        <v>95</v>
      </c>
      <c r="B40" s="10">
        <f t="shared" ref="B40:C40" si="13">B38/B16</f>
        <v>2487372.0347196846</v>
      </c>
      <c r="C40" s="36">
        <f t="shared" si="13"/>
        <v>3310610.6336674555</v>
      </c>
      <c r="D40" s="36"/>
      <c r="E40" s="36">
        <f t="shared" ref="E40" si="14">E38/E16</f>
        <v>3310610.6336674555</v>
      </c>
      <c r="F40" s="36">
        <f t="shared" ref="F40:G40" si="15">F38/F16</f>
        <v>1030872.9750428599</v>
      </c>
      <c r="G40" s="36">
        <f t="shared" si="15"/>
        <v>1030872.9750428599</v>
      </c>
      <c r="H40" s="36" t="s">
        <v>38</v>
      </c>
    </row>
    <row r="41" spans="1:8" ht="15.6" x14ac:dyDescent="0.35">
      <c r="A41" s="28" t="s">
        <v>96</v>
      </c>
      <c r="B41" s="10">
        <f t="shared" ref="B41:C41" si="16">B39/B18</f>
        <v>2950888.7091089273</v>
      </c>
      <c r="C41" s="36">
        <f t="shared" si="16"/>
        <v>3626263.9162376677</v>
      </c>
      <c r="D41" s="36"/>
      <c r="E41" s="36">
        <f t="shared" ref="E41:G41" si="17">E39/E18</f>
        <v>3626263.9162376677</v>
      </c>
      <c r="F41" s="36">
        <f t="shared" si="17"/>
        <v>1547167.6903707611</v>
      </c>
      <c r="G41" s="36">
        <f t="shared" si="17"/>
        <v>1066010.5535857442</v>
      </c>
      <c r="H41" s="36" t="s">
        <v>38</v>
      </c>
    </row>
    <row r="42" spans="1:8" ht="15.6" x14ac:dyDescent="0.35">
      <c r="A42" s="28"/>
      <c r="B42" s="11"/>
      <c r="C42" s="37"/>
      <c r="D42" s="37"/>
      <c r="E42" s="37"/>
      <c r="F42" s="37"/>
      <c r="G42" s="37"/>
      <c r="H42" s="37"/>
    </row>
    <row r="43" spans="1:8" ht="15.6" x14ac:dyDescent="0.35">
      <c r="A43" s="27" t="s">
        <v>8</v>
      </c>
      <c r="B43" s="11"/>
      <c r="C43" s="37"/>
      <c r="D43" s="37"/>
      <c r="E43" s="37"/>
      <c r="F43" s="37"/>
      <c r="G43" s="37"/>
      <c r="H43" s="37"/>
    </row>
    <row r="44" spans="1:8" ht="15.6" x14ac:dyDescent="0.35">
      <c r="A44" s="28"/>
      <c r="B44" s="12"/>
      <c r="C44" s="37"/>
      <c r="D44" s="37"/>
      <c r="E44" s="37"/>
      <c r="F44" s="37"/>
      <c r="G44" s="37"/>
      <c r="H44" s="37"/>
    </row>
    <row r="45" spans="1:8" ht="15.6" x14ac:dyDescent="0.35">
      <c r="A45" s="27" t="s">
        <v>9</v>
      </c>
      <c r="B45" s="11"/>
      <c r="C45" s="37"/>
      <c r="D45" s="37"/>
      <c r="E45" s="37"/>
      <c r="F45" s="37"/>
      <c r="G45" s="37"/>
      <c r="H45" s="37"/>
    </row>
    <row r="46" spans="1:8" ht="15.6" x14ac:dyDescent="0.35">
      <c r="A46" s="28" t="s">
        <v>10</v>
      </c>
      <c r="B46" s="11">
        <f>B17/B35*100</f>
        <v>0.17606128431087928</v>
      </c>
      <c r="C46" s="37">
        <f t="shared" ref="C46:G46" si="18">C17/C35*100</f>
        <v>0.13298245942630244</v>
      </c>
      <c r="D46" s="37"/>
      <c r="E46" s="37">
        <f t="shared" si="18"/>
        <v>0.13298245942630244</v>
      </c>
      <c r="F46" s="37">
        <f t="shared" si="18"/>
        <v>4.3078824884576844E-2</v>
      </c>
      <c r="G46" s="37">
        <f t="shared" si="18"/>
        <v>2.8094885794289245E-2</v>
      </c>
      <c r="H46" s="37">
        <f t="shared" ref="H46" si="19">H17/H35*100</f>
        <v>1.4983939090287599E-2</v>
      </c>
    </row>
    <row r="47" spans="1:8" ht="15.6" x14ac:dyDescent="0.35">
      <c r="A47" s="28" t="s">
        <v>11</v>
      </c>
      <c r="B47" s="11">
        <f>B18/B35*100</f>
        <v>0.14702990232344706</v>
      </c>
      <c r="C47" s="37">
        <f t="shared" ref="C47:G47" si="20">C18/C35*100</f>
        <v>9.9268596473155335E-2</v>
      </c>
      <c r="D47" s="37"/>
      <c r="E47" s="37">
        <f t="shared" si="20"/>
        <v>9.9268596473155335E-2</v>
      </c>
      <c r="F47" s="37">
        <f t="shared" si="20"/>
        <v>4.7761305850291716E-2</v>
      </c>
      <c r="G47" s="37">
        <f t="shared" si="20"/>
        <v>4.7761305850291716E-2</v>
      </c>
      <c r="H47" s="37">
        <f t="shared" ref="H47" si="21">H18/H35*100</f>
        <v>0</v>
      </c>
    </row>
    <row r="48" spans="1:8" ht="15.6" x14ac:dyDescent="0.35">
      <c r="A48" s="28"/>
      <c r="B48" s="11"/>
      <c r="C48" s="37"/>
      <c r="D48" s="37"/>
      <c r="E48" s="37"/>
      <c r="F48" s="37"/>
      <c r="G48" s="37"/>
      <c r="H48" s="37"/>
    </row>
    <row r="49" spans="1:8" ht="15.6" x14ac:dyDescent="0.35">
      <c r="A49" s="27" t="s">
        <v>12</v>
      </c>
      <c r="B49" s="11"/>
      <c r="C49" s="37"/>
      <c r="D49" s="37"/>
      <c r="E49" s="37"/>
      <c r="F49" s="37"/>
      <c r="G49" s="37"/>
      <c r="H49" s="37"/>
    </row>
    <row r="50" spans="1:8" ht="15.6" x14ac:dyDescent="0.35">
      <c r="A50" s="28" t="s">
        <v>13</v>
      </c>
      <c r="B50" s="11">
        <f t="shared" ref="B50:C50" si="22">B18/B17*100</f>
        <v>83.510638297872347</v>
      </c>
      <c r="C50" s="37">
        <f t="shared" si="22"/>
        <v>74.647887323943664</v>
      </c>
      <c r="D50" s="37"/>
      <c r="E50" s="37">
        <f t="shared" ref="E50:G50" si="23">E18/E17*100</f>
        <v>74.647887323943664</v>
      </c>
      <c r="F50" s="37">
        <f t="shared" si="23"/>
        <v>110.86956521739131</v>
      </c>
      <c r="G50" s="37">
        <f t="shared" si="23"/>
        <v>170</v>
      </c>
      <c r="H50" s="37">
        <f t="shared" ref="H50" si="24">H18/H17*100</f>
        <v>0</v>
      </c>
    </row>
    <row r="51" spans="1:8" ht="15.6" x14ac:dyDescent="0.35">
      <c r="A51" s="28" t="s">
        <v>14</v>
      </c>
      <c r="B51" s="11">
        <f t="shared" ref="B51:C51" si="25">B24/B23*100</f>
        <v>76.807454618930649</v>
      </c>
      <c r="C51" s="37">
        <f t="shared" si="25"/>
        <v>74.057554717513128</v>
      </c>
      <c r="D51" s="37"/>
      <c r="E51" s="37">
        <f t="shared" ref="E51:G51" si="26">E24/E23*100</f>
        <v>74.057554717513128</v>
      </c>
      <c r="F51" s="37">
        <f t="shared" si="26"/>
        <v>93.768956771739127</v>
      </c>
      <c r="G51" s="37">
        <f t="shared" si="26"/>
        <v>99.06489375000001</v>
      </c>
      <c r="H51" s="37">
        <f t="shared" ref="H51" si="27">H24/H23*100</f>
        <v>83.839074937500015</v>
      </c>
    </row>
    <row r="52" spans="1:8" ht="15.6" x14ac:dyDescent="0.35">
      <c r="A52" s="28" t="s">
        <v>15</v>
      </c>
      <c r="B52" s="11">
        <f t="shared" ref="B52:C52" si="28">AVERAGE(B50:B51)</f>
        <v>80.159046458401491</v>
      </c>
      <c r="C52" s="37">
        <f t="shared" si="28"/>
        <v>74.352721020728396</v>
      </c>
      <c r="D52" s="37"/>
      <c r="E52" s="37">
        <f t="shared" ref="E52:G52" si="29">AVERAGE(E50:E51)</f>
        <v>74.352721020728396</v>
      </c>
      <c r="F52" s="37">
        <f t="shared" si="29"/>
        <v>102.31926099456521</v>
      </c>
      <c r="G52" s="37">
        <f t="shared" si="29"/>
        <v>134.53244687500001</v>
      </c>
      <c r="H52" s="37">
        <f t="shared" ref="H52" si="30">AVERAGE(H50:H51)</f>
        <v>41.919537468750008</v>
      </c>
    </row>
    <row r="53" spans="1:8" ht="15.6" x14ac:dyDescent="0.35">
      <c r="A53" s="28"/>
      <c r="B53" s="11"/>
      <c r="C53" s="37"/>
      <c r="D53" s="37"/>
      <c r="E53" s="37"/>
      <c r="F53" s="37"/>
      <c r="G53" s="37"/>
      <c r="H53" s="37"/>
    </row>
    <row r="54" spans="1:8" ht="15.6" x14ac:dyDescent="0.35">
      <c r="A54" s="27" t="s">
        <v>16</v>
      </c>
      <c r="B54" s="11"/>
      <c r="C54" s="37"/>
      <c r="D54" s="37"/>
      <c r="E54" s="37"/>
      <c r="F54" s="37"/>
      <c r="G54" s="37"/>
      <c r="H54" s="37"/>
    </row>
    <row r="55" spans="1:8" ht="15.6" x14ac:dyDescent="0.35">
      <c r="A55" s="28" t="s">
        <v>17</v>
      </c>
      <c r="B55" s="11">
        <f t="shared" ref="B55:C55" si="31">B18/B19*100</f>
        <v>25.528455284552848</v>
      </c>
      <c r="C55" s="37">
        <f t="shared" si="31"/>
        <v>23.043478260869566</v>
      </c>
      <c r="D55" s="37"/>
      <c r="E55" s="37">
        <f t="shared" ref="E55:G55" si="32">E18/E19*100</f>
        <v>23.043478260869566</v>
      </c>
      <c r="F55" s="37">
        <f t="shared" si="32"/>
        <v>32.903225806451616</v>
      </c>
      <c r="G55" s="37">
        <f t="shared" si="32"/>
        <v>48.571428571428569</v>
      </c>
      <c r="H55" s="37">
        <f t="shared" ref="H55" si="33">H18/H19*100</f>
        <v>0</v>
      </c>
    </row>
    <row r="56" spans="1:8" ht="15.6" x14ac:dyDescent="0.35">
      <c r="A56" s="28" t="s">
        <v>18</v>
      </c>
      <c r="B56" s="11">
        <f t="shared" ref="B56:C56" si="34">B24/B25*100</f>
        <v>23.542739254090804</v>
      </c>
      <c r="C56" s="37">
        <f t="shared" si="34"/>
        <v>22.814712269520246</v>
      </c>
      <c r="D56" s="37"/>
      <c r="E56" s="37">
        <f t="shared" ref="E56:G56" si="35">E24/E25*100</f>
        <v>22.814712269520246</v>
      </c>
      <c r="F56" s="37">
        <f t="shared" si="35"/>
        <v>27.876068809747924</v>
      </c>
      <c r="G56" s="37">
        <f t="shared" si="35"/>
        <v>28.376176763482274</v>
      </c>
      <c r="H56" s="37">
        <f t="shared" ref="H56" si="36">H24/H25*100</f>
        <v>26.828503980000008</v>
      </c>
    </row>
    <row r="57" spans="1:8" ht="15.6" x14ac:dyDescent="0.35">
      <c r="A57" s="28" t="s">
        <v>19</v>
      </c>
      <c r="B57" s="11">
        <f t="shared" ref="B57:C57" si="37">AVERAGE(B55:B56)</f>
        <v>24.535597269321826</v>
      </c>
      <c r="C57" s="37">
        <f t="shared" si="37"/>
        <v>22.929095265194906</v>
      </c>
      <c r="D57" s="37"/>
      <c r="E57" s="37">
        <f t="shared" ref="E57:G57" si="38">AVERAGE(E55:E56)</f>
        <v>22.929095265194906</v>
      </c>
      <c r="F57" s="37">
        <f t="shared" si="38"/>
        <v>30.389647308099768</v>
      </c>
      <c r="G57" s="37">
        <f t="shared" si="38"/>
        <v>38.473802667455423</v>
      </c>
      <c r="H57" s="37">
        <f t="shared" ref="H57" si="39">AVERAGE(H55:H56)</f>
        <v>13.414251990000004</v>
      </c>
    </row>
    <row r="58" spans="1:8" ht="15.6" x14ac:dyDescent="0.35">
      <c r="A58" s="28"/>
      <c r="B58" s="11"/>
      <c r="C58" s="37"/>
      <c r="D58" s="37"/>
      <c r="E58" s="37"/>
      <c r="F58" s="37"/>
      <c r="G58" s="37"/>
      <c r="H58" s="37"/>
    </row>
    <row r="59" spans="1:8" ht="15.6" x14ac:dyDescent="0.35">
      <c r="A59" s="27" t="s">
        <v>20</v>
      </c>
      <c r="B59" s="11">
        <f t="shared" ref="B59:H59" si="40">B26/B24*100</f>
        <v>100</v>
      </c>
      <c r="C59" s="37">
        <f t="shared" si="40"/>
        <v>100</v>
      </c>
      <c r="D59" s="37"/>
      <c r="E59" s="37">
        <f t="shared" si="40"/>
        <v>100</v>
      </c>
      <c r="F59" s="37">
        <f t="shared" si="40"/>
        <v>100</v>
      </c>
      <c r="G59" s="37">
        <f t="shared" si="40"/>
        <v>100</v>
      </c>
      <c r="H59" s="37">
        <f t="shared" si="40"/>
        <v>100</v>
      </c>
    </row>
    <row r="60" spans="1:8" ht="15.6" x14ac:dyDescent="0.35">
      <c r="A60" s="28"/>
      <c r="B60" s="11"/>
      <c r="C60" s="37"/>
      <c r="D60" s="37"/>
      <c r="E60" s="37"/>
      <c r="F60" s="37"/>
      <c r="G60" s="37"/>
      <c r="H60" s="37"/>
    </row>
    <row r="61" spans="1:8" ht="15.6" x14ac:dyDescent="0.35">
      <c r="A61" s="27" t="s">
        <v>21</v>
      </c>
      <c r="B61" s="11"/>
      <c r="C61" s="37"/>
      <c r="D61" s="37"/>
      <c r="E61" s="37"/>
      <c r="F61" s="37"/>
      <c r="G61" s="37"/>
      <c r="H61" s="37"/>
    </row>
    <row r="62" spans="1:8" ht="15.6" x14ac:dyDescent="0.35">
      <c r="A62" s="28" t="s">
        <v>22</v>
      </c>
      <c r="B62" s="11">
        <f t="shared" ref="B62:C62" si="41">((B18/B16)-1)*100</f>
        <v>-27.314814814814813</v>
      </c>
      <c r="C62" s="37">
        <f t="shared" si="41"/>
        <v>-23.188405797101453</v>
      </c>
      <c r="D62" s="37"/>
      <c r="E62" s="37">
        <f t="shared" ref="E62:G62" si="42">((E18/E16)-1)*100</f>
        <v>-23.188405797101453</v>
      </c>
      <c r="F62" s="37">
        <f t="shared" si="42"/>
        <v>-34.615384615384613</v>
      </c>
      <c r="G62" s="37">
        <f t="shared" si="42"/>
        <v>-34.615384615384613</v>
      </c>
      <c r="H62" s="37" t="s">
        <v>38</v>
      </c>
    </row>
    <row r="63" spans="1:8" ht="15.6" x14ac:dyDescent="0.35">
      <c r="A63" s="28" t="s">
        <v>23</v>
      </c>
      <c r="B63" s="11">
        <f t="shared" ref="B63:E63" si="43">((B39/B38)-1)*100</f>
        <v>-13.77007971120573</v>
      </c>
      <c r="C63" s="37">
        <f t="shared" si="43"/>
        <v>-15.864732151210713</v>
      </c>
      <c r="D63" s="37"/>
      <c r="E63" s="37">
        <f t="shared" si="43"/>
        <v>-15.864732151210713</v>
      </c>
      <c r="F63" s="37">
        <f t="shared" ref="F63:G63" si="44">((F39/F38)-1)*100</f>
        <v>-1.868642578209001</v>
      </c>
      <c r="G63" s="37">
        <f t="shared" si="44"/>
        <v>-32.386732672619608</v>
      </c>
      <c r="H63" s="37" t="s">
        <v>38</v>
      </c>
    </row>
    <row r="64" spans="1:8" ht="15.6" x14ac:dyDescent="0.35">
      <c r="A64" s="28" t="s">
        <v>24</v>
      </c>
      <c r="B64" s="11">
        <f t="shared" ref="B64:C64" si="45">((B41/B40)-1)*100</f>
        <v>18.634794792226515</v>
      </c>
      <c r="C64" s="37">
        <f t="shared" si="45"/>
        <v>9.5345939918200173</v>
      </c>
      <c r="D64" s="37"/>
      <c r="E64" s="37">
        <f t="shared" ref="E64:G64" si="46">((E41/E40)-1)*100</f>
        <v>9.5345939918200173</v>
      </c>
      <c r="F64" s="37">
        <f t="shared" si="46"/>
        <v>50.083252527445055</v>
      </c>
      <c r="G64" s="37">
        <f t="shared" si="46"/>
        <v>3.4085265006994048</v>
      </c>
      <c r="H64" s="37" t="s">
        <v>38</v>
      </c>
    </row>
    <row r="65" spans="1:8" ht="15.6" x14ac:dyDescent="0.35">
      <c r="A65" s="28"/>
      <c r="B65" s="11"/>
      <c r="C65" s="37"/>
      <c r="D65" s="37"/>
      <c r="E65" s="37"/>
      <c r="F65" s="37"/>
      <c r="G65" s="37"/>
      <c r="H65" s="37"/>
    </row>
    <row r="66" spans="1:8" ht="15.6" x14ac:dyDescent="0.35">
      <c r="A66" s="27" t="s">
        <v>25</v>
      </c>
      <c r="B66" s="11"/>
      <c r="C66" s="37"/>
      <c r="D66" s="37"/>
      <c r="E66" s="37"/>
      <c r="F66" s="37"/>
      <c r="G66" s="37"/>
      <c r="H66" s="37"/>
    </row>
    <row r="67" spans="1:8" ht="15.6" x14ac:dyDescent="0.35">
      <c r="A67" s="28" t="s">
        <v>26</v>
      </c>
      <c r="B67" s="11">
        <f t="shared" ref="B67:E67" si="47">B23/B17</f>
        <v>3507765.9574468085</v>
      </c>
      <c r="C67" s="37">
        <f t="shared" si="47"/>
        <v>3996197.1830985914</v>
      </c>
      <c r="D67" s="37"/>
      <c r="E67" s="37">
        <f t="shared" si="47"/>
        <v>3996197.1830985914</v>
      </c>
      <c r="F67" s="37">
        <f t="shared" ref="F67:G67" si="48">F23/F17</f>
        <v>2000000</v>
      </c>
      <c r="G67" s="37">
        <f t="shared" si="48"/>
        <v>2000000</v>
      </c>
      <c r="H67" s="37">
        <f t="shared" ref="H67" si="49">H23/H17</f>
        <v>2000000</v>
      </c>
    </row>
    <row r="68" spans="1:8" ht="15.6" x14ac:dyDescent="0.35">
      <c r="A68" s="28" t="s">
        <v>27</v>
      </c>
      <c r="B68" s="11">
        <f t="shared" ref="B68:E68" si="50">B24/B18</f>
        <v>3226206.6256687897</v>
      </c>
      <c r="C68" s="37">
        <f t="shared" si="50"/>
        <v>3964594.3396226414</v>
      </c>
      <c r="D68" s="37"/>
      <c r="E68" s="37">
        <f t="shared" si="50"/>
        <v>3964594.3396226414</v>
      </c>
      <c r="F68" s="37">
        <f t="shared" ref="F68:G68" si="51">F24/F18</f>
        <v>1691518.435882353</v>
      </c>
      <c r="G68" s="37">
        <f t="shared" si="51"/>
        <v>1165469.3382352942</v>
      </c>
      <c r="H68" s="37" t="s">
        <v>38</v>
      </c>
    </row>
    <row r="69" spans="1:8" ht="15.6" x14ac:dyDescent="0.35">
      <c r="A69" s="28" t="s">
        <v>28</v>
      </c>
      <c r="B69" s="11">
        <f t="shared" ref="B69:E69" si="52">(B68/B67)*B52</f>
        <v>73.724886417342674</v>
      </c>
      <c r="C69" s="37">
        <f t="shared" si="52"/>
        <v>73.764722657092321</v>
      </c>
      <c r="D69" s="37"/>
      <c r="E69" s="37">
        <f t="shared" si="52"/>
        <v>73.764722657092321</v>
      </c>
      <c r="F69" s="37">
        <f t="shared" ref="F69:G69" si="53">(F68/F67)*F52</f>
        <v>86.53745815908259</v>
      </c>
      <c r="G69" s="37">
        <f t="shared" si="53"/>
        <v>78.396720915290572</v>
      </c>
      <c r="H69" s="37" t="s">
        <v>38</v>
      </c>
    </row>
    <row r="70" spans="1:8" ht="15.6" x14ac:dyDescent="0.35">
      <c r="A70" s="28"/>
      <c r="B70" s="13"/>
      <c r="C70" s="38"/>
      <c r="D70" s="38"/>
      <c r="E70" s="38"/>
      <c r="F70" s="38"/>
      <c r="G70" s="38"/>
      <c r="H70" s="38"/>
    </row>
    <row r="71" spans="1:8" ht="15.6" x14ac:dyDescent="0.35">
      <c r="A71" s="27" t="s">
        <v>29</v>
      </c>
      <c r="B71" s="19" t="s">
        <v>1</v>
      </c>
      <c r="D71" s="39" t="s">
        <v>40</v>
      </c>
      <c r="E71" s="39" t="s">
        <v>33</v>
      </c>
      <c r="F71" s="37"/>
      <c r="G71" s="37"/>
      <c r="H71" s="37"/>
    </row>
    <row r="72" spans="1:8" ht="15.6" x14ac:dyDescent="0.35">
      <c r="A72" s="28" t="s">
        <v>30</v>
      </c>
      <c r="B72" s="11">
        <f>(B30/B29)*100</f>
        <v>83.311945572134775</v>
      </c>
      <c r="D72" s="37">
        <f>(D30/D29)*100</f>
        <v>149.79659378333332</v>
      </c>
      <c r="E72" s="37">
        <f>(E30/E29)*100</f>
        <v>76.657491742568311</v>
      </c>
      <c r="F72" s="37"/>
      <c r="G72" s="37"/>
      <c r="H72" s="37"/>
    </row>
    <row r="73" spans="1:8" ht="15.6" x14ac:dyDescent="0.35">
      <c r="A73" s="28" t="s">
        <v>31</v>
      </c>
      <c r="B73" s="9">
        <f>(B24/B30)*100</f>
        <v>92.192607064286733</v>
      </c>
      <c r="D73" s="35">
        <f>(G24/D30)*100</f>
        <v>66.132941509529942</v>
      </c>
      <c r="E73" s="35">
        <f>((E24+H24)/E30)*100</f>
        <v>97.289519962744635</v>
      </c>
      <c r="F73" s="35"/>
      <c r="G73" s="35"/>
      <c r="H73" s="35"/>
    </row>
    <row r="74" spans="1:8" s="2" customFormat="1" ht="16.2" thickBot="1" x14ac:dyDescent="0.4">
      <c r="A74" s="14"/>
      <c r="B74" s="15"/>
      <c r="C74" s="40"/>
      <c r="D74" s="40"/>
      <c r="E74" s="40"/>
      <c r="F74" s="40"/>
      <c r="G74" s="40"/>
      <c r="H74" s="40"/>
    </row>
    <row r="75" spans="1:8" customFormat="1" ht="16.2" thickTop="1" x14ac:dyDescent="0.35">
      <c r="A75" s="28" t="s">
        <v>72</v>
      </c>
      <c r="B75" s="28"/>
      <c r="C75" s="28"/>
      <c r="D75" s="28"/>
      <c r="E75" s="28"/>
    </row>
    <row r="76" spans="1:8" customFormat="1" x14ac:dyDescent="0.3"/>
    <row r="77" spans="1:8" customFormat="1" ht="165" customHeight="1" x14ac:dyDescent="0.35">
      <c r="A77" s="48" t="s">
        <v>97</v>
      </c>
      <c r="B77" s="48"/>
      <c r="C77" s="48"/>
      <c r="D77" s="48"/>
      <c r="E77" s="48"/>
      <c r="F77" s="48"/>
      <c r="G77" s="48"/>
      <c r="H77" s="48"/>
    </row>
    <row r="78" spans="1:8" customFormat="1" x14ac:dyDescent="0.3"/>
    <row r="79" spans="1:8" customFormat="1" x14ac:dyDescent="0.3"/>
    <row r="80" spans="1:8"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sheetData>
  <mergeCells count="6">
    <mergeCell ref="A77:H77"/>
    <mergeCell ref="A9:A10"/>
    <mergeCell ref="B9:B10"/>
    <mergeCell ref="C10:E10"/>
    <mergeCell ref="F10:H10"/>
    <mergeCell ref="C9:H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CAA46-F255-4796-9972-10167F418374}">
  <dimension ref="A1:H111"/>
  <sheetViews>
    <sheetView showGridLines="0" zoomScale="80" zoomScaleNormal="80" workbookViewId="0">
      <pane ySplit="11" topLeftCell="A12" activePane="bottomLeft" state="frozen"/>
      <selection activeCell="A9" sqref="A9:A10"/>
      <selection pane="bottomLeft" activeCell="A9" sqref="A9:A10"/>
    </sheetView>
  </sheetViews>
  <sheetFormatPr baseColWidth="10" defaultColWidth="11.44140625" defaultRowHeight="14.4" x14ac:dyDescent="0.3"/>
  <cols>
    <col min="1" max="1" width="62.109375" style="1" customWidth="1"/>
    <col min="2" max="2" width="15.44140625" style="1" bestFit="1" customWidth="1"/>
    <col min="3" max="3" width="14.109375" customWidth="1"/>
    <col min="4" max="4" width="16.88671875" customWidth="1"/>
    <col min="5" max="5" width="14.88671875" customWidth="1"/>
    <col min="6" max="6" width="12.5546875" customWidth="1"/>
    <col min="7" max="7" width="16.88671875" customWidth="1"/>
    <col min="8" max="8" width="15" customWidth="1"/>
    <col min="9" max="16384" width="11.44140625" style="1"/>
  </cols>
  <sheetData>
    <row r="1" spans="1:8" customFormat="1" x14ac:dyDescent="0.3"/>
    <row r="2" spans="1:8" customFormat="1" x14ac:dyDescent="0.3"/>
    <row r="3" spans="1:8" customFormat="1" x14ac:dyDescent="0.3"/>
    <row r="4" spans="1:8" customFormat="1" x14ac:dyDescent="0.3"/>
    <row r="5" spans="1:8" customFormat="1" x14ac:dyDescent="0.3"/>
    <row r="6" spans="1:8" customFormat="1" x14ac:dyDescent="0.3"/>
    <row r="7" spans="1:8" customFormat="1" x14ac:dyDescent="0.3"/>
    <row r="8" spans="1:8" customFormat="1" ht="21.75" customHeight="1" x14ac:dyDescent="0.3"/>
    <row r="9" spans="1:8" customFormat="1" ht="18" customHeight="1" thickBot="1" x14ac:dyDescent="0.35">
      <c r="A9" s="51" t="s">
        <v>0</v>
      </c>
      <c r="B9" s="49" t="s">
        <v>32</v>
      </c>
      <c r="C9" s="55" t="s">
        <v>2</v>
      </c>
      <c r="D9" s="55"/>
      <c r="E9" s="55"/>
      <c r="F9" s="55"/>
      <c r="G9" s="55"/>
      <c r="H9" s="55"/>
    </row>
    <row r="10" spans="1:8" customFormat="1" ht="18.75" customHeight="1" thickTop="1" thickBot="1" x14ac:dyDescent="0.35">
      <c r="A10" s="52"/>
      <c r="B10" s="50"/>
      <c r="C10" s="53" t="s">
        <v>35</v>
      </c>
      <c r="D10" s="53"/>
      <c r="E10" s="54"/>
      <c r="F10" s="53" t="s">
        <v>34</v>
      </c>
      <c r="G10" s="53"/>
      <c r="H10" s="53"/>
    </row>
    <row r="11" spans="1:8" customFormat="1" ht="29.25" customHeight="1" thickTop="1" x14ac:dyDescent="0.3">
      <c r="A11" s="21"/>
      <c r="B11" s="22"/>
      <c r="C11" s="23" t="s">
        <v>1</v>
      </c>
      <c r="D11" s="24" t="s">
        <v>39</v>
      </c>
      <c r="E11" s="25" t="s">
        <v>33</v>
      </c>
      <c r="F11" s="23" t="s">
        <v>1</v>
      </c>
      <c r="G11" s="25" t="s">
        <v>39</v>
      </c>
      <c r="H11" s="24" t="s">
        <v>33</v>
      </c>
    </row>
    <row r="12" spans="1:8" customFormat="1" ht="15.6" x14ac:dyDescent="0.35">
      <c r="A12" s="22"/>
      <c r="B12" s="21"/>
      <c r="C12" s="21"/>
      <c r="E12" s="26"/>
      <c r="F12" s="26"/>
      <c r="G12" s="26"/>
      <c r="H12" s="26"/>
    </row>
    <row r="13" spans="1:8" customFormat="1" ht="15.6" x14ac:dyDescent="0.35">
      <c r="A13" s="27" t="s">
        <v>3</v>
      </c>
      <c r="B13" s="28"/>
      <c r="C13" s="28"/>
      <c r="D13" s="28"/>
      <c r="E13" s="28"/>
      <c r="F13" s="28"/>
      <c r="G13" s="28"/>
      <c r="H13" s="28"/>
    </row>
    <row r="14" spans="1:8" customFormat="1" ht="15.6" x14ac:dyDescent="0.35">
      <c r="A14" s="27"/>
      <c r="B14" s="28"/>
      <c r="C14" s="28"/>
      <c r="D14" s="28"/>
      <c r="E14" s="28"/>
      <c r="F14" s="28"/>
      <c r="G14" s="28"/>
      <c r="H14" s="28"/>
    </row>
    <row r="15" spans="1:8" customFormat="1" ht="15.6" x14ac:dyDescent="0.35">
      <c r="A15" s="27" t="s">
        <v>4</v>
      </c>
      <c r="B15" s="28"/>
      <c r="C15" s="28"/>
      <c r="D15" s="28"/>
      <c r="E15" s="28"/>
      <c r="F15" s="28"/>
      <c r="G15" s="28"/>
      <c r="H15" s="28"/>
    </row>
    <row r="16" spans="1:8" ht="15.6" x14ac:dyDescent="0.35">
      <c r="A16" s="28" t="s">
        <v>53</v>
      </c>
      <c r="B16" s="7">
        <f>+C16+F16</f>
        <v>396</v>
      </c>
      <c r="C16" s="29">
        <f>+D16+E16</f>
        <v>317</v>
      </c>
      <c r="D16" s="43">
        <f>+'I trimestre'!D16+'II trimestre'!D16+'III trimestre'!D16</f>
        <v>0</v>
      </c>
      <c r="E16" s="29">
        <f>+'I trimestre'!E16+'II trimestre'!E16+'III trimestre'!E16</f>
        <v>317</v>
      </c>
      <c r="F16" s="29">
        <f>+G16+H16</f>
        <v>79</v>
      </c>
      <c r="G16" s="29">
        <f>+'I trimestre'!G16+'II trimestre'!G16+'III trimestre'!G16</f>
        <v>79</v>
      </c>
      <c r="H16" s="43">
        <f>+'I trimestre'!H16+'II trimestre'!H16+'III trimestre'!H16</f>
        <v>0</v>
      </c>
    </row>
    <row r="17" spans="1:8" ht="15.6" x14ac:dyDescent="0.35">
      <c r="A17" s="28" t="s">
        <v>98</v>
      </c>
      <c r="B17" s="7">
        <f t="shared" ref="B17:B19" si="0">+C17+F17</f>
        <v>435</v>
      </c>
      <c r="C17" s="29">
        <f t="shared" ref="C17:C19" si="1">+D17+E17</f>
        <v>318</v>
      </c>
      <c r="D17" s="43">
        <f>+'I trimestre'!D17+'II trimestre'!D17+'III trimestre'!D17</f>
        <v>0</v>
      </c>
      <c r="E17" s="29">
        <f>+'I trimestre'!E17+'II trimestre'!E17+'III trimestre'!E17</f>
        <v>318</v>
      </c>
      <c r="F17" s="29">
        <f t="shared" ref="F17:F19" si="2">+G17+H17</f>
        <v>117</v>
      </c>
      <c r="G17" s="29">
        <f>+'I trimestre'!G17+'II trimestre'!G17+'III trimestre'!G17</f>
        <v>69</v>
      </c>
      <c r="H17" s="43">
        <f>+'I trimestre'!H17+'II trimestre'!H17+'III trimestre'!H17</f>
        <v>48</v>
      </c>
    </row>
    <row r="18" spans="1:8" ht="15.6" x14ac:dyDescent="0.35">
      <c r="A18" s="28" t="s">
        <v>99</v>
      </c>
      <c r="B18" s="7">
        <f t="shared" si="0"/>
        <v>459</v>
      </c>
      <c r="C18" s="29">
        <f t="shared" si="1"/>
        <v>282</v>
      </c>
      <c r="D18" s="43">
        <f>+'I trimestre'!D18+'II trimestre'!D18+'III trimestre'!D18</f>
        <v>0</v>
      </c>
      <c r="E18" s="29">
        <f>+'I trimestre'!E18+'II trimestre'!E18+'III trimestre'!E18</f>
        <v>282</v>
      </c>
      <c r="F18" s="29">
        <f t="shared" si="2"/>
        <v>177</v>
      </c>
      <c r="G18" s="29">
        <f>+'I trimestre'!G18+'II trimestre'!G18+'III trimestre'!G18</f>
        <v>177</v>
      </c>
      <c r="H18" s="43">
        <f>+'I trimestre'!H18+'II trimestre'!H18+'III trimestre'!H18</f>
        <v>0</v>
      </c>
    </row>
    <row r="19" spans="1:8" ht="15.6" x14ac:dyDescent="0.35">
      <c r="A19" s="28" t="s">
        <v>67</v>
      </c>
      <c r="B19" s="7">
        <f t="shared" si="0"/>
        <v>615</v>
      </c>
      <c r="C19" s="29">
        <f t="shared" si="1"/>
        <v>460</v>
      </c>
      <c r="D19" s="43">
        <f>+'III trimestre'!D19</f>
        <v>0</v>
      </c>
      <c r="E19" s="29">
        <f>+'III trimestre'!E19</f>
        <v>460</v>
      </c>
      <c r="F19" s="29">
        <f t="shared" si="2"/>
        <v>155</v>
      </c>
      <c r="G19" s="29">
        <f>+'III trimestre'!G19</f>
        <v>105</v>
      </c>
      <c r="H19" s="43">
        <f>+'III trimestre'!H19</f>
        <v>50</v>
      </c>
    </row>
    <row r="20" spans="1:8" ht="15.6" x14ac:dyDescent="0.35">
      <c r="A20" s="28"/>
      <c r="B20" s="7"/>
      <c r="C20" s="29"/>
      <c r="D20" s="43"/>
      <c r="E20" s="29"/>
      <c r="F20" s="29"/>
      <c r="G20" s="29"/>
      <c r="H20" s="43"/>
    </row>
    <row r="21" spans="1:8" ht="15.6" x14ac:dyDescent="0.35">
      <c r="A21" s="27" t="s">
        <v>36</v>
      </c>
      <c r="B21" s="7"/>
      <c r="C21" s="29"/>
      <c r="D21" s="43"/>
      <c r="E21" s="29"/>
      <c r="F21" s="29"/>
      <c r="G21" s="29"/>
      <c r="H21" s="43"/>
    </row>
    <row r="22" spans="1:8" ht="15.6" x14ac:dyDescent="0.35">
      <c r="A22" s="28" t="s">
        <v>53</v>
      </c>
      <c r="B22" s="7">
        <f>+C22+F22</f>
        <v>1252239659.4300001</v>
      </c>
      <c r="C22" s="29">
        <f>+D22+E22</f>
        <v>1162875000</v>
      </c>
      <c r="D22" s="43">
        <f>+'I trimestre'!D22+'II trimestre'!D22+'III trimestre'!D22</f>
        <v>0</v>
      </c>
      <c r="E22" s="29">
        <f>+'I trimestre'!E22+'II trimestre'!E22+'III trimestre'!E22</f>
        <v>1162875000</v>
      </c>
      <c r="F22" s="29">
        <f>+G22+H22</f>
        <v>89364659.429999992</v>
      </c>
      <c r="G22" s="29">
        <f>+'I trimestre'!G22+'II trimestre'!G22+'III trimestre'!G22</f>
        <v>89364659.429999992</v>
      </c>
      <c r="H22" s="43">
        <f>+'I trimestre'!H22+'II trimestre'!H22+'III trimestre'!H22</f>
        <v>0</v>
      </c>
    </row>
    <row r="23" spans="1:8" ht="15.6" x14ac:dyDescent="0.35">
      <c r="A23" s="28" t="s">
        <v>98</v>
      </c>
      <c r="B23" s="7">
        <f t="shared" ref="B23:B25" si="3">+C23+F23</f>
        <v>1480420000</v>
      </c>
      <c r="C23" s="29">
        <f t="shared" ref="C23:C25" si="4">+D23+E23</f>
        <v>1246420000</v>
      </c>
      <c r="D23" s="43">
        <f>+'I trimestre'!D23+'II trimestre'!D23+'III trimestre'!D23</f>
        <v>0</v>
      </c>
      <c r="E23" s="29">
        <f>+'I trimestre'!E23+'II trimestre'!E23+'III trimestre'!E23</f>
        <v>1246420000</v>
      </c>
      <c r="F23" s="29">
        <f t="shared" ref="F23:F25" si="5">+G23+H23</f>
        <v>234000000</v>
      </c>
      <c r="G23" s="29">
        <f>+'I trimestre'!G23+'II trimestre'!G23+'III trimestre'!G23</f>
        <v>138000000</v>
      </c>
      <c r="H23" s="43">
        <f>+'I trimestre'!H23+'II trimestre'!H23+'III trimestre'!H23</f>
        <v>96000000</v>
      </c>
    </row>
    <row r="24" spans="1:8" ht="15.6" x14ac:dyDescent="0.35">
      <c r="A24" s="28" t="s">
        <v>99</v>
      </c>
      <c r="B24" s="7">
        <f t="shared" si="3"/>
        <v>1323854745.29</v>
      </c>
      <c r="C24" s="29">
        <f t="shared" si="4"/>
        <v>1099207000</v>
      </c>
      <c r="D24" s="43">
        <f>+'I trimestre'!D24+'II trimestre'!D24+'III trimestre'!D24</f>
        <v>0</v>
      </c>
      <c r="E24" s="29">
        <f>+'I trimestre'!E24+'II trimestre'!E24+'III trimestre'!E24</f>
        <v>1099207000</v>
      </c>
      <c r="F24" s="29">
        <f t="shared" si="5"/>
        <v>224647745.28999999</v>
      </c>
      <c r="G24" s="29">
        <f>+'I trimestre'!G24+'II trimestre'!G24+'III trimestre'!G24</f>
        <v>133503403.00999999</v>
      </c>
      <c r="H24" s="43">
        <f>+'I trimestre'!H24+'II trimestre'!H24+'III trimestre'!H24</f>
        <v>91144342.280000001</v>
      </c>
    </row>
    <row r="25" spans="1:8" ht="15.6" x14ac:dyDescent="0.35">
      <c r="A25" s="28" t="s">
        <v>67</v>
      </c>
      <c r="B25" s="7">
        <f t="shared" si="3"/>
        <v>2151467740.2800002</v>
      </c>
      <c r="C25" s="29">
        <f t="shared" si="4"/>
        <v>1841999999.98</v>
      </c>
      <c r="D25" s="43">
        <f>+'III trimestre'!D25</f>
        <v>0</v>
      </c>
      <c r="E25" s="29">
        <f>+'III trimestre'!E25</f>
        <v>1841999999.98</v>
      </c>
      <c r="F25" s="29">
        <f t="shared" si="5"/>
        <v>309467740.30000001</v>
      </c>
      <c r="G25" s="29">
        <f>+'III trimestre'!G25</f>
        <v>209467740.30000001</v>
      </c>
      <c r="H25" s="43">
        <f>+'III trimestre'!H25</f>
        <v>100000000</v>
      </c>
    </row>
    <row r="26" spans="1:8" ht="15.6" x14ac:dyDescent="0.35">
      <c r="A26" s="28" t="s">
        <v>100</v>
      </c>
      <c r="B26" s="7">
        <f>+B24</f>
        <v>1323854745.29</v>
      </c>
      <c r="C26" s="29">
        <f t="shared" ref="C26:H26" si="6">+C24</f>
        <v>1099207000</v>
      </c>
      <c r="D26" s="43">
        <f t="shared" si="6"/>
        <v>0</v>
      </c>
      <c r="E26" s="29">
        <f t="shared" si="6"/>
        <v>1099207000</v>
      </c>
      <c r="F26" s="29">
        <f t="shared" si="6"/>
        <v>224647745.28999999</v>
      </c>
      <c r="G26" s="29">
        <f t="shared" si="6"/>
        <v>133503403.00999999</v>
      </c>
      <c r="H26" s="43">
        <f t="shared" si="6"/>
        <v>91144342.280000001</v>
      </c>
    </row>
    <row r="27" spans="1:8" ht="15.6" x14ac:dyDescent="0.35">
      <c r="A27" s="28"/>
      <c r="B27" s="8"/>
      <c r="C27" s="31"/>
      <c r="D27" s="31"/>
      <c r="E27" s="31"/>
      <c r="F27" s="31"/>
      <c r="G27" s="31"/>
      <c r="H27" s="31"/>
    </row>
    <row r="28" spans="1:8" ht="15.6" x14ac:dyDescent="0.35">
      <c r="A28" s="27" t="s">
        <v>37</v>
      </c>
      <c r="B28" s="17" t="s">
        <v>1</v>
      </c>
      <c r="C28" s="33"/>
      <c r="D28" s="34" t="s">
        <v>39</v>
      </c>
      <c r="E28" s="34" t="s">
        <v>33</v>
      </c>
      <c r="F28" s="29"/>
      <c r="G28" s="29"/>
      <c r="H28" s="29"/>
    </row>
    <row r="29" spans="1:8" ht="15.6" x14ac:dyDescent="0.35">
      <c r="A29" s="28" t="s">
        <v>98</v>
      </c>
      <c r="B29" s="7">
        <f>B23</f>
        <v>1480420000</v>
      </c>
      <c r="C29" s="29"/>
      <c r="D29" s="29">
        <f>+D23+G23</f>
        <v>138000000</v>
      </c>
      <c r="E29" s="29">
        <f>+E23+H23</f>
        <v>1342420000</v>
      </c>
      <c r="F29" s="29"/>
      <c r="G29" s="29"/>
      <c r="H29" s="29"/>
    </row>
    <row r="30" spans="1:8" ht="15.6" x14ac:dyDescent="0.35">
      <c r="A30" s="28" t="s">
        <v>99</v>
      </c>
      <c r="B30" s="7">
        <f>+D30+E30</f>
        <v>1662823826.0699999</v>
      </c>
      <c r="C30" s="29"/>
      <c r="D30" s="29">
        <f>+'I trimestre'!D30+'II trimestre'!D30+'III trimestre'!D30</f>
        <v>169611826.06999999</v>
      </c>
      <c r="E30" s="29">
        <f>+'I trimestre'!E30+'II trimestre'!E30+'III trimestre'!E30</f>
        <v>1493212000</v>
      </c>
      <c r="F30" s="29"/>
      <c r="G30" s="29"/>
      <c r="H30" s="29"/>
    </row>
    <row r="31" spans="1:8" ht="15.6" x14ac:dyDescent="0.35">
      <c r="A31" s="28"/>
      <c r="B31" s="9"/>
      <c r="C31" s="35"/>
      <c r="D31" s="35"/>
      <c r="E31" s="35"/>
      <c r="F31" s="35"/>
      <c r="G31" s="35"/>
      <c r="H31" s="35"/>
    </row>
    <row r="32" spans="1:8" ht="15.6" x14ac:dyDescent="0.35">
      <c r="A32" s="27" t="s">
        <v>5</v>
      </c>
      <c r="B32" s="6"/>
      <c r="C32" s="28"/>
      <c r="D32" s="28"/>
      <c r="E32" s="28"/>
      <c r="F32" s="28"/>
      <c r="G32" s="28"/>
      <c r="H32" s="28"/>
    </row>
    <row r="33" spans="1:8" ht="15.6" x14ac:dyDescent="0.35">
      <c r="A33" s="28" t="s">
        <v>54</v>
      </c>
      <c r="B33" s="37">
        <v>1.0948</v>
      </c>
      <c r="C33" s="37">
        <v>1.0948</v>
      </c>
      <c r="D33" s="35"/>
      <c r="E33" s="37">
        <v>1.0948</v>
      </c>
      <c r="F33" s="37">
        <v>1.0948</v>
      </c>
      <c r="G33" s="37">
        <v>1.0948</v>
      </c>
      <c r="H33" s="37">
        <v>1.0948</v>
      </c>
    </row>
    <row r="34" spans="1:8" ht="15.6" x14ac:dyDescent="0.35">
      <c r="A34" s="28" t="s">
        <v>101</v>
      </c>
      <c r="B34" s="37">
        <v>1.0932999999999999</v>
      </c>
      <c r="C34" s="37">
        <v>1.0932999999999999</v>
      </c>
      <c r="D34" s="20"/>
      <c r="E34" s="37">
        <v>1.0932999999999999</v>
      </c>
      <c r="F34" s="37">
        <v>1.0932999999999999</v>
      </c>
      <c r="G34" s="37">
        <v>1.0932999999999999</v>
      </c>
      <c r="H34" s="37">
        <v>1.0932999999999999</v>
      </c>
    </row>
    <row r="35" spans="1:8" ht="15.6" x14ac:dyDescent="0.35">
      <c r="A35" s="28" t="s">
        <v>6</v>
      </c>
      <c r="B35" s="10">
        <v>106781</v>
      </c>
      <c r="C35" s="10">
        <v>106781</v>
      </c>
      <c r="D35" s="36"/>
      <c r="E35" s="10">
        <v>106781</v>
      </c>
      <c r="F35" s="10">
        <v>106781</v>
      </c>
      <c r="G35" s="10">
        <v>106781</v>
      </c>
      <c r="H35" s="10">
        <v>106781</v>
      </c>
    </row>
    <row r="36" spans="1:8" ht="15.6" x14ac:dyDescent="0.35">
      <c r="A36" s="28"/>
      <c r="B36" s="7"/>
      <c r="C36" s="29"/>
      <c r="D36" s="29"/>
      <c r="E36" s="29"/>
      <c r="F36" s="29"/>
      <c r="G36" s="29"/>
      <c r="H36" s="29"/>
    </row>
    <row r="37" spans="1:8" ht="15.6" x14ac:dyDescent="0.35">
      <c r="A37" s="27" t="s">
        <v>7</v>
      </c>
      <c r="B37" s="10"/>
      <c r="C37" s="36"/>
      <c r="D37" s="36"/>
      <c r="E37" s="36"/>
      <c r="F37" s="36"/>
      <c r="G37" s="36"/>
      <c r="H37" s="36"/>
    </row>
    <row r="38" spans="1:8" ht="15.6" x14ac:dyDescent="0.35">
      <c r="A38" s="28" t="s">
        <v>55</v>
      </c>
      <c r="B38" s="10">
        <f t="shared" ref="B38" si="7">B22/B33</f>
        <v>1143806776.9729631</v>
      </c>
      <c r="C38" s="36">
        <f t="shared" ref="C38:E38" si="8">C22/C33</f>
        <v>1062180306.9053708</v>
      </c>
      <c r="D38" s="36"/>
      <c r="E38" s="36">
        <f t="shared" si="8"/>
        <v>1062180306.9053708</v>
      </c>
      <c r="F38" s="36">
        <f t="shared" ref="F38" si="9">F22/F33</f>
        <v>81626470.067592248</v>
      </c>
      <c r="G38" s="36">
        <f t="shared" ref="G38:H38" si="10">G22/G33</f>
        <v>81626470.067592248</v>
      </c>
      <c r="H38" s="36">
        <f t="shared" si="10"/>
        <v>0</v>
      </c>
    </row>
    <row r="39" spans="1:8" ht="15.6" x14ac:dyDescent="0.35">
      <c r="A39" s="28" t="s">
        <v>102</v>
      </c>
      <c r="B39" s="10">
        <f t="shared" ref="B39" si="11">B24/B34</f>
        <v>1210879671.9015825</v>
      </c>
      <c r="C39" s="36">
        <f t="shared" ref="C39:E39" si="12">C24/C34</f>
        <v>1005402908.625263</v>
      </c>
      <c r="D39" s="36"/>
      <c r="E39" s="36">
        <f t="shared" si="12"/>
        <v>1005402908.625263</v>
      </c>
      <c r="F39" s="36">
        <f t="shared" ref="F39" si="13">F24/F34</f>
        <v>205476763.27631941</v>
      </c>
      <c r="G39" s="36">
        <f t="shared" ref="G39:H39" si="14">G24/G34</f>
        <v>122110493.9266441</v>
      </c>
      <c r="H39" s="36">
        <f t="shared" si="14"/>
        <v>83366269.349675298</v>
      </c>
    </row>
    <row r="40" spans="1:8" ht="15.6" x14ac:dyDescent="0.35">
      <c r="A40" s="28" t="s">
        <v>56</v>
      </c>
      <c r="B40" s="10">
        <f t="shared" ref="B40" si="15">B38/B16</f>
        <v>2888400.951951927</v>
      </c>
      <c r="C40" s="36">
        <f t="shared" ref="C40:E40" si="16">C38/C16</f>
        <v>3350726.5202062172</v>
      </c>
      <c r="D40" s="36"/>
      <c r="E40" s="36">
        <f t="shared" si="16"/>
        <v>3350726.5202062172</v>
      </c>
      <c r="F40" s="36">
        <f t="shared" ref="F40" si="17">F38/F16</f>
        <v>1033246.4565518006</v>
      </c>
      <c r="G40" s="36">
        <f t="shared" ref="G40" si="18">G38/G16</f>
        <v>1033246.4565518006</v>
      </c>
      <c r="H40" s="36" t="s">
        <v>38</v>
      </c>
    </row>
    <row r="41" spans="1:8" ht="15.6" x14ac:dyDescent="0.35">
      <c r="A41" s="28" t="s">
        <v>103</v>
      </c>
      <c r="B41" s="10">
        <f t="shared" ref="B41" si="19">B39/B18</f>
        <v>2638082.0738596567</v>
      </c>
      <c r="C41" s="36">
        <f t="shared" ref="C41:E41" si="20">C39/C18</f>
        <v>3565258.5412243367</v>
      </c>
      <c r="D41" s="36"/>
      <c r="E41" s="36">
        <f t="shared" si="20"/>
        <v>3565258.5412243367</v>
      </c>
      <c r="F41" s="36">
        <f t="shared" ref="F41" si="21">F39/F18</f>
        <v>1160885.6682277934</v>
      </c>
      <c r="G41" s="36">
        <f t="shared" ref="G41" si="22">G39/G18</f>
        <v>689889.7961957294</v>
      </c>
      <c r="H41" s="36" t="s">
        <v>38</v>
      </c>
    </row>
    <row r="42" spans="1:8" ht="15.6" x14ac:dyDescent="0.35">
      <c r="A42" s="28"/>
      <c r="B42" s="11"/>
      <c r="C42" s="37"/>
      <c r="D42" s="37"/>
      <c r="E42" s="37"/>
      <c r="F42" s="37"/>
      <c r="G42" s="37"/>
      <c r="H42" s="37"/>
    </row>
    <row r="43" spans="1:8" ht="15.6" x14ac:dyDescent="0.35">
      <c r="A43" s="27" t="s">
        <v>8</v>
      </c>
      <c r="B43" s="11"/>
      <c r="C43" s="37"/>
      <c r="D43" s="37"/>
      <c r="E43" s="37"/>
      <c r="F43" s="37"/>
      <c r="G43" s="37"/>
      <c r="H43" s="37"/>
    </row>
    <row r="44" spans="1:8" ht="15.6" x14ac:dyDescent="0.35">
      <c r="A44" s="28"/>
      <c r="B44" s="12"/>
      <c r="C44" s="37"/>
      <c r="D44" s="37"/>
      <c r="E44" s="37"/>
      <c r="F44" s="37"/>
      <c r="G44" s="37"/>
      <c r="H44" s="37"/>
    </row>
    <row r="45" spans="1:8" ht="15.6" x14ac:dyDescent="0.35">
      <c r="A45" s="27" t="s">
        <v>9</v>
      </c>
      <c r="B45" s="11"/>
      <c r="C45" s="37"/>
      <c r="D45" s="37"/>
      <c r="E45" s="37"/>
      <c r="F45" s="37"/>
      <c r="G45" s="37"/>
      <c r="H45" s="37"/>
    </row>
    <row r="46" spans="1:8" ht="15.6" x14ac:dyDescent="0.35">
      <c r="A46" s="28" t="s">
        <v>10</v>
      </c>
      <c r="B46" s="11">
        <f>B17/B35*100</f>
        <v>0.40737584401719407</v>
      </c>
      <c r="C46" s="37">
        <f t="shared" ref="C46:G46" si="23">C17/C35*100</f>
        <v>0.297805789419466</v>
      </c>
      <c r="D46" s="37"/>
      <c r="E46" s="37">
        <f t="shared" si="23"/>
        <v>0.297805789419466</v>
      </c>
      <c r="F46" s="37">
        <f t="shared" si="23"/>
        <v>0.10957005459772806</v>
      </c>
      <c r="G46" s="37">
        <f t="shared" si="23"/>
        <v>6.4618237326865266E-2</v>
      </c>
      <c r="H46" s="37">
        <f t="shared" ref="H46" si="24">H17/H35*100</f>
        <v>4.4951817270862796E-2</v>
      </c>
    </row>
    <row r="47" spans="1:8" ht="15.6" x14ac:dyDescent="0.35">
      <c r="A47" s="28" t="s">
        <v>11</v>
      </c>
      <c r="B47" s="11">
        <f>B18/B35*100</f>
        <v>0.42985175265262549</v>
      </c>
      <c r="C47" s="37">
        <f t="shared" ref="C47:G47" si="25">C18/C35*100</f>
        <v>0.2640919264663189</v>
      </c>
      <c r="D47" s="37"/>
      <c r="E47" s="37">
        <f t="shared" si="25"/>
        <v>0.2640919264663189</v>
      </c>
      <c r="F47" s="37">
        <f t="shared" si="25"/>
        <v>0.16575982618630655</v>
      </c>
      <c r="G47" s="37">
        <f t="shared" si="25"/>
        <v>0.16575982618630655</v>
      </c>
      <c r="H47" s="37">
        <f t="shared" ref="H47" si="26">H18/H35*100</f>
        <v>0</v>
      </c>
    </row>
    <row r="48" spans="1:8" ht="15.6" x14ac:dyDescent="0.35">
      <c r="A48" s="28"/>
      <c r="B48" s="11"/>
      <c r="C48" s="37"/>
      <c r="D48" s="37"/>
      <c r="E48" s="37"/>
      <c r="F48" s="37"/>
      <c r="G48" s="37"/>
      <c r="H48" s="37"/>
    </row>
    <row r="49" spans="1:8" ht="15.6" x14ac:dyDescent="0.35">
      <c r="A49" s="27" t="s">
        <v>12</v>
      </c>
      <c r="B49" s="11"/>
      <c r="C49" s="37"/>
      <c r="D49" s="37"/>
      <c r="E49" s="37"/>
      <c r="F49" s="37"/>
      <c r="G49" s="37"/>
      <c r="H49" s="37"/>
    </row>
    <row r="50" spans="1:8" ht="15.6" x14ac:dyDescent="0.35">
      <c r="A50" s="28" t="s">
        <v>13</v>
      </c>
      <c r="B50" s="11">
        <f t="shared" ref="B50" si="27">B18/B17*100</f>
        <v>105.51724137931035</v>
      </c>
      <c r="C50" s="37">
        <f t="shared" ref="C50:G50" si="28">C18/C17*100</f>
        <v>88.679245283018872</v>
      </c>
      <c r="D50" s="37"/>
      <c r="E50" s="37">
        <f t="shared" si="28"/>
        <v>88.679245283018872</v>
      </c>
      <c r="F50" s="37">
        <f t="shared" si="28"/>
        <v>151.28205128205127</v>
      </c>
      <c r="G50" s="37">
        <f t="shared" si="28"/>
        <v>256.52173913043475</v>
      </c>
      <c r="H50" s="37">
        <f t="shared" ref="H50" si="29">H18/H17*100</f>
        <v>0</v>
      </c>
    </row>
    <row r="51" spans="1:8" ht="15.6" x14ac:dyDescent="0.35">
      <c r="A51" s="28" t="s">
        <v>14</v>
      </c>
      <c r="B51" s="11">
        <f t="shared" ref="B51" si="30">B24/B23*100</f>
        <v>89.424267794950069</v>
      </c>
      <c r="C51" s="37">
        <f t="shared" ref="C51:G51" si="31">C24/C23*100</f>
        <v>88.189133678856251</v>
      </c>
      <c r="D51" s="37"/>
      <c r="E51" s="37">
        <f t="shared" si="31"/>
        <v>88.189133678856251</v>
      </c>
      <c r="F51" s="37">
        <f t="shared" si="31"/>
        <v>96.003309952991444</v>
      </c>
      <c r="G51" s="37">
        <f t="shared" si="31"/>
        <v>96.741596384057956</v>
      </c>
      <c r="H51" s="37">
        <f t="shared" ref="H51" si="32">H24/H23*100</f>
        <v>94.942023208333339</v>
      </c>
    </row>
    <row r="52" spans="1:8" ht="15.6" x14ac:dyDescent="0.35">
      <c r="A52" s="28" t="s">
        <v>15</v>
      </c>
      <c r="B52" s="11">
        <f t="shared" ref="B52" si="33">AVERAGE(B50:B51)</f>
        <v>97.470754587130216</v>
      </c>
      <c r="C52" s="37">
        <f t="shared" ref="C52:G52" si="34">AVERAGE(C50:C51)</f>
        <v>88.434189480937562</v>
      </c>
      <c r="D52" s="37"/>
      <c r="E52" s="37">
        <f t="shared" si="34"/>
        <v>88.434189480937562</v>
      </c>
      <c r="F52" s="37">
        <f t="shared" si="34"/>
        <v>123.64268061752136</v>
      </c>
      <c r="G52" s="37">
        <f t="shared" si="34"/>
        <v>176.63166775724636</v>
      </c>
      <c r="H52" s="37">
        <f t="shared" ref="H52" si="35">AVERAGE(H50:H51)</f>
        <v>47.471011604166669</v>
      </c>
    </row>
    <row r="53" spans="1:8" ht="15.6" x14ac:dyDescent="0.35">
      <c r="A53" s="28"/>
      <c r="B53" s="11"/>
      <c r="C53" s="37"/>
      <c r="D53" s="37"/>
      <c r="E53" s="37"/>
      <c r="F53" s="37"/>
      <c r="G53" s="37"/>
      <c r="H53" s="37"/>
    </row>
    <row r="54" spans="1:8" ht="15.6" x14ac:dyDescent="0.35">
      <c r="A54" s="27" t="s">
        <v>16</v>
      </c>
      <c r="B54" s="11"/>
      <c r="C54" s="37"/>
      <c r="D54" s="37"/>
      <c r="E54" s="37"/>
      <c r="F54" s="37"/>
      <c r="G54" s="37"/>
      <c r="H54" s="37"/>
    </row>
    <row r="55" spans="1:8" ht="15.6" x14ac:dyDescent="0.35">
      <c r="A55" s="28" t="s">
        <v>17</v>
      </c>
      <c r="B55" s="11">
        <f t="shared" ref="B55" si="36">B18/B19*100</f>
        <v>74.634146341463421</v>
      </c>
      <c r="C55" s="37">
        <f t="shared" ref="C55:G55" si="37">C18/C19*100</f>
        <v>61.304347826086961</v>
      </c>
      <c r="D55" s="37"/>
      <c r="E55" s="37">
        <f t="shared" si="37"/>
        <v>61.304347826086961</v>
      </c>
      <c r="F55" s="37">
        <f t="shared" si="37"/>
        <v>114.19354838709677</v>
      </c>
      <c r="G55" s="37">
        <f t="shared" si="37"/>
        <v>168.57142857142858</v>
      </c>
      <c r="H55" s="37">
        <f t="shared" ref="H55" si="38">H18/H19*100</f>
        <v>0</v>
      </c>
    </row>
    <row r="56" spans="1:8" ht="15.6" x14ac:dyDescent="0.35">
      <c r="A56" s="28" t="s">
        <v>18</v>
      </c>
      <c r="B56" s="11">
        <f t="shared" ref="B56" si="39">B24/B25*100</f>
        <v>61.532632839649658</v>
      </c>
      <c r="C56" s="37">
        <f t="shared" ref="C56:G56" si="40">C24/C25*100</f>
        <v>59.674647123340662</v>
      </c>
      <c r="D56" s="37"/>
      <c r="E56" s="37">
        <f t="shared" si="40"/>
        <v>59.674647123340662</v>
      </c>
      <c r="F56" s="37">
        <f t="shared" si="40"/>
        <v>72.591652064355728</v>
      </c>
      <c r="G56" s="37">
        <f t="shared" si="40"/>
        <v>63.73458882918974</v>
      </c>
      <c r="H56" s="37">
        <f t="shared" ref="H56" si="41">H24/H25*100</f>
        <v>91.144342280000004</v>
      </c>
    </row>
    <row r="57" spans="1:8" ht="15.6" x14ac:dyDescent="0.35">
      <c r="A57" s="28" t="s">
        <v>19</v>
      </c>
      <c r="B57" s="11">
        <f t="shared" ref="B57" si="42">(B55+B56)/2</f>
        <v>68.083389590556536</v>
      </c>
      <c r="C57" s="37">
        <f t="shared" ref="C57:G57" si="43">(C55+C56)/2</f>
        <v>60.489497474713815</v>
      </c>
      <c r="D57" s="37"/>
      <c r="E57" s="37">
        <f t="shared" si="43"/>
        <v>60.489497474713815</v>
      </c>
      <c r="F57" s="37">
        <f t="shared" si="43"/>
        <v>93.392600225726255</v>
      </c>
      <c r="G57" s="37">
        <f t="shared" si="43"/>
        <v>116.15300870030916</v>
      </c>
      <c r="H57" s="37">
        <f t="shared" ref="H57" si="44">(H55+H56)/2</f>
        <v>45.572171140000002</v>
      </c>
    </row>
    <row r="58" spans="1:8" ht="15.6" x14ac:dyDescent="0.35">
      <c r="A58" s="28"/>
      <c r="B58" s="11"/>
      <c r="C58" s="37"/>
      <c r="D58" s="37"/>
      <c r="E58" s="37"/>
      <c r="F58" s="37"/>
      <c r="G58" s="37"/>
      <c r="H58" s="37"/>
    </row>
    <row r="59" spans="1:8" ht="15.6" x14ac:dyDescent="0.35">
      <c r="A59" s="27" t="s">
        <v>20</v>
      </c>
      <c r="B59" s="11">
        <f t="shared" ref="B59:H59" si="45">B26/B24*100</f>
        <v>100</v>
      </c>
      <c r="C59" s="37">
        <f t="shared" si="45"/>
        <v>100</v>
      </c>
      <c r="D59" s="37"/>
      <c r="E59" s="37">
        <f t="shared" si="45"/>
        <v>100</v>
      </c>
      <c r="F59" s="37">
        <f t="shared" si="45"/>
        <v>100</v>
      </c>
      <c r="G59" s="37">
        <f t="shared" si="45"/>
        <v>100</v>
      </c>
      <c r="H59" s="37">
        <f t="shared" si="45"/>
        <v>100</v>
      </c>
    </row>
    <row r="60" spans="1:8" ht="15.6" x14ac:dyDescent="0.35">
      <c r="A60" s="28"/>
      <c r="B60" s="11"/>
      <c r="C60" s="37"/>
      <c r="D60" s="37"/>
      <c r="E60" s="37"/>
      <c r="F60" s="37"/>
      <c r="G60" s="37"/>
      <c r="H60" s="37"/>
    </row>
    <row r="61" spans="1:8" ht="15.6" x14ac:dyDescent="0.35">
      <c r="A61" s="27" t="s">
        <v>21</v>
      </c>
      <c r="B61" s="11"/>
      <c r="C61" s="37"/>
      <c r="D61" s="37"/>
      <c r="E61" s="37"/>
      <c r="F61" s="37"/>
      <c r="G61" s="37"/>
      <c r="H61" s="37"/>
    </row>
    <row r="62" spans="1:8" ht="15.6" x14ac:dyDescent="0.35">
      <c r="A62" s="28" t="s">
        <v>22</v>
      </c>
      <c r="B62" s="11">
        <f t="shared" ref="B62" si="46">((B18/B16)-1)*100</f>
        <v>15.909090909090917</v>
      </c>
      <c r="C62" s="37">
        <f t="shared" ref="C62:E62" si="47">((C18/C16)-1)*100</f>
        <v>-11.041009463722396</v>
      </c>
      <c r="D62" s="37"/>
      <c r="E62" s="37">
        <f t="shared" si="47"/>
        <v>-11.041009463722396</v>
      </c>
      <c r="F62" s="37">
        <f t="shared" ref="F62:G62" si="48">((F18/F16)-1)*100</f>
        <v>124.0506329113924</v>
      </c>
      <c r="G62" s="37">
        <f t="shared" si="48"/>
        <v>124.0506329113924</v>
      </c>
      <c r="H62" s="37" t="s">
        <v>38</v>
      </c>
    </row>
    <row r="63" spans="1:8" ht="15.6" x14ac:dyDescent="0.35">
      <c r="A63" s="28" t="s">
        <v>23</v>
      </c>
      <c r="B63" s="11">
        <f t="shared" ref="B63" si="49">((B39/B38)-1)*100</f>
        <v>5.8640057288456449</v>
      </c>
      <c r="C63" s="37">
        <f t="shared" ref="C63:E63" si="50">((C39/C38)-1)*100</f>
        <v>-5.3453634859346071</v>
      </c>
      <c r="D63" s="37"/>
      <c r="E63" s="37">
        <f t="shared" si="50"/>
        <v>-5.3453634859346071</v>
      </c>
      <c r="F63" s="37">
        <f t="shared" ref="F63:G63" si="51">((F39/F38)-1)*100</f>
        <v>151.72810132077345</v>
      </c>
      <c r="G63" s="37">
        <f t="shared" si="51"/>
        <v>49.596685763243627</v>
      </c>
      <c r="H63" s="37" t="s">
        <v>38</v>
      </c>
    </row>
    <row r="64" spans="1:8" ht="15.6" x14ac:dyDescent="0.35">
      <c r="A64" s="28" t="s">
        <v>24</v>
      </c>
      <c r="B64" s="11">
        <f t="shared" ref="B64" si="52">((B41/B40)-1)*100</f>
        <v>-8.6663479986429763</v>
      </c>
      <c r="C64" s="37">
        <f t="shared" ref="C64:E64" si="53">((C41/C40)-1)*100</f>
        <v>6.402552393470673</v>
      </c>
      <c r="D64" s="37"/>
      <c r="E64" s="37">
        <f t="shared" si="53"/>
        <v>6.402552393470673</v>
      </c>
      <c r="F64" s="37">
        <f t="shared" ref="F64:G64" si="54">((F41/F40)-1)*100</f>
        <v>12.353220363509054</v>
      </c>
      <c r="G64" s="37">
        <f t="shared" si="54"/>
        <v>-33.230857766687869</v>
      </c>
      <c r="H64" s="37" t="s">
        <v>38</v>
      </c>
    </row>
    <row r="65" spans="1:8" ht="15.6" x14ac:dyDescent="0.35">
      <c r="A65" s="28"/>
      <c r="B65" s="11"/>
      <c r="C65" s="37"/>
      <c r="D65" s="37"/>
      <c r="E65" s="37"/>
      <c r="F65" s="37"/>
      <c r="G65" s="37"/>
      <c r="H65" s="37"/>
    </row>
    <row r="66" spans="1:8" ht="15.6" x14ac:dyDescent="0.35">
      <c r="A66" s="27" t="s">
        <v>25</v>
      </c>
      <c r="B66" s="11"/>
      <c r="C66" s="37"/>
      <c r="D66" s="37"/>
      <c r="E66" s="37"/>
      <c r="F66" s="37"/>
      <c r="G66" s="37"/>
      <c r="H66" s="37"/>
    </row>
    <row r="67" spans="1:8" ht="15.6" x14ac:dyDescent="0.35">
      <c r="A67" s="28" t="s">
        <v>26</v>
      </c>
      <c r="B67" s="11">
        <f t="shared" ref="B67:B68" si="55">B23/B17</f>
        <v>3403264.367816092</v>
      </c>
      <c r="C67" s="37">
        <f t="shared" ref="C67:E67" si="56">C23/C17</f>
        <v>3919559.7484276728</v>
      </c>
      <c r="D67" s="37"/>
      <c r="E67" s="37">
        <f t="shared" si="56"/>
        <v>3919559.7484276728</v>
      </c>
      <c r="F67" s="37">
        <f t="shared" ref="F67:G67" si="57">F23/F17</f>
        <v>2000000</v>
      </c>
      <c r="G67" s="37">
        <f t="shared" si="57"/>
        <v>2000000</v>
      </c>
      <c r="H67" s="37">
        <f t="shared" ref="H67" si="58">H23/H17</f>
        <v>2000000</v>
      </c>
    </row>
    <row r="68" spans="1:8" ht="15.6" x14ac:dyDescent="0.35">
      <c r="A68" s="28" t="s">
        <v>27</v>
      </c>
      <c r="B68" s="11">
        <f t="shared" si="55"/>
        <v>2884215.1313507627</v>
      </c>
      <c r="C68" s="37">
        <f t="shared" ref="C68:E68" si="59">C24/C18</f>
        <v>3897897.1631205673</v>
      </c>
      <c r="D68" s="37"/>
      <c r="E68" s="37">
        <f t="shared" si="59"/>
        <v>3897897.1631205673</v>
      </c>
      <c r="F68" s="37">
        <f t="shared" ref="F68:G68" si="60">F24/F18</f>
        <v>1269196.3010734462</v>
      </c>
      <c r="G68" s="37">
        <f t="shared" si="60"/>
        <v>754256.51418079087</v>
      </c>
      <c r="H68" s="37" t="s">
        <v>38</v>
      </c>
    </row>
    <row r="69" spans="1:8" ht="15.6" x14ac:dyDescent="0.35">
      <c r="A69" s="28" t="s">
        <v>28</v>
      </c>
      <c r="B69" s="11">
        <f>(B68/B67)*B52</f>
        <v>82.60499181401515</v>
      </c>
      <c r="C69" s="37">
        <f t="shared" ref="C69:E69" si="61">(C68/C67)*C52</f>
        <v>87.945432248836681</v>
      </c>
      <c r="D69" s="37"/>
      <c r="E69" s="37">
        <f t="shared" si="61"/>
        <v>87.945432248836681</v>
      </c>
      <c r="F69" s="37">
        <f t="shared" ref="F69:G69" si="62">(F68/F67)*F52</f>
        <v>78.463416447281801</v>
      </c>
      <c r="G69" s="37">
        <f t="shared" si="62"/>
        <v>66.612793008260113</v>
      </c>
      <c r="H69" s="37" t="s">
        <v>38</v>
      </c>
    </row>
    <row r="70" spans="1:8" ht="15.6" x14ac:dyDescent="0.35">
      <c r="A70" s="28"/>
      <c r="B70" s="13"/>
      <c r="C70" s="38"/>
      <c r="D70" s="38"/>
      <c r="E70" s="38"/>
      <c r="F70" s="38"/>
      <c r="G70" s="38"/>
      <c r="H70" s="38"/>
    </row>
    <row r="71" spans="1:8" ht="15.6" x14ac:dyDescent="0.35">
      <c r="A71" s="27" t="s">
        <v>29</v>
      </c>
      <c r="B71" s="19" t="s">
        <v>1</v>
      </c>
      <c r="D71" s="39" t="s">
        <v>40</v>
      </c>
      <c r="E71" s="39" t="s">
        <v>33</v>
      </c>
      <c r="F71" s="37"/>
      <c r="G71" s="37"/>
      <c r="H71" s="37"/>
    </row>
    <row r="72" spans="1:8" ht="15.6" x14ac:dyDescent="0.35">
      <c r="A72" s="28" t="s">
        <v>30</v>
      </c>
      <c r="B72" s="11">
        <f>(B30/B29)*100</f>
        <v>112.32108631807189</v>
      </c>
      <c r="D72" s="37">
        <f>(D30/D29)*100</f>
        <v>122.90712034057971</v>
      </c>
      <c r="E72" s="37">
        <f>(E30/E29)*100</f>
        <v>111.2328481399264</v>
      </c>
      <c r="F72" s="37"/>
      <c r="G72" s="37"/>
      <c r="H72" s="37"/>
    </row>
    <row r="73" spans="1:8" ht="15.6" x14ac:dyDescent="0.35">
      <c r="A73" s="28" t="s">
        <v>31</v>
      </c>
      <c r="B73" s="9">
        <f>(B24/B30)*100</f>
        <v>79.614853030995093</v>
      </c>
      <c r="D73" s="35">
        <f>(G24/D30)*100</f>
        <v>78.711140669461457</v>
      </c>
      <c r="E73" s="35">
        <f>((E24+H24)/E30)*100</f>
        <v>79.717504432056529</v>
      </c>
      <c r="F73" s="35"/>
      <c r="G73" s="35"/>
      <c r="H73" s="35"/>
    </row>
    <row r="74" spans="1:8" s="2" customFormat="1" ht="16.2" thickBot="1" x14ac:dyDescent="0.4">
      <c r="A74" s="14"/>
      <c r="B74" s="15"/>
      <c r="C74" s="40"/>
      <c r="D74" s="40"/>
      <c r="E74" s="40"/>
      <c r="F74" s="40"/>
      <c r="G74" s="40"/>
      <c r="H74" s="40"/>
    </row>
    <row r="75" spans="1:8" customFormat="1" ht="16.2" thickTop="1" x14ac:dyDescent="0.35">
      <c r="A75" s="28" t="s">
        <v>72</v>
      </c>
      <c r="B75" s="28"/>
      <c r="C75" s="28"/>
      <c r="D75" s="28"/>
      <c r="E75" s="28"/>
    </row>
    <row r="76" spans="1:8" customFormat="1" x14ac:dyDescent="0.3"/>
    <row r="77" spans="1:8" customFormat="1" x14ac:dyDescent="0.3"/>
    <row r="78" spans="1:8" customFormat="1" x14ac:dyDescent="0.3"/>
    <row r="79" spans="1:8" customFormat="1" x14ac:dyDescent="0.3"/>
    <row r="80" spans="1:8"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sheetData>
  <mergeCells count="5">
    <mergeCell ref="A9:A10"/>
    <mergeCell ref="B9:B10"/>
    <mergeCell ref="C10:E10"/>
    <mergeCell ref="F10:H10"/>
    <mergeCell ref="C9:H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56E3D-EE3E-4D81-9265-A1B74DA29BF8}">
  <dimension ref="A1:H75"/>
  <sheetViews>
    <sheetView showGridLines="0" zoomScale="80" zoomScaleNormal="80" workbookViewId="0">
      <pane ySplit="11" topLeftCell="A12" activePane="bottomLeft" state="frozen"/>
      <selection pane="bottomLeft" activeCell="A9" sqref="A9:A10"/>
    </sheetView>
  </sheetViews>
  <sheetFormatPr baseColWidth="10" defaultColWidth="11.44140625" defaultRowHeight="14.4" x14ac:dyDescent="0.3"/>
  <cols>
    <col min="1" max="1" width="62.109375" style="1" customWidth="1"/>
    <col min="2" max="2" width="15.44140625" style="1" bestFit="1" customWidth="1"/>
    <col min="3" max="3" width="14.109375" customWidth="1"/>
    <col min="4" max="4" width="16.88671875" customWidth="1"/>
    <col min="5" max="5" width="14.88671875" customWidth="1"/>
    <col min="6" max="6" width="12.5546875" customWidth="1"/>
    <col min="7" max="7" width="16.88671875" customWidth="1"/>
    <col min="8" max="8" width="15" customWidth="1"/>
    <col min="9" max="16384" width="11.44140625" style="1"/>
  </cols>
  <sheetData>
    <row r="1" spans="1:8" customFormat="1" x14ac:dyDescent="0.3"/>
    <row r="2" spans="1:8" customFormat="1" x14ac:dyDescent="0.3"/>
    <row r="3" spans="1:8" customFormat="1" x14ac:dyDescent="0.3"/>
    <row r="4" spans="1:8" customFormat="1" x14ac:dyDescent="0.3"/>
    <row r="5" spans="1:8" customFormat="1" x14ac:dyDescent="0.3"/>
    <row r="6" spans="1:8" customFormat="1" x14ac:dyDescent="0.3"/>
    <row r="7" spans="1:8" customFormat="1" x14ac:dyDescent="0.3"/>
    <row r="8" spans="1:8" customFormat="1" ht="21.75" customHeight="1" x14ac:dyDescent="0.3"/>
    <row r="9" spans="1:8" customFormat="1" ht="18" customHeight="1" thickBot="1" x14ac:dyDescent="0.35">
      <c r="A9" s="51" t="s">
        <v>0</v>
      </c>
      <c r="B9" s="49" t="s">
        <v>32</v>
      </c>
      <c r="C9" s="55" t="s">
        <v>2</v>
      </c>
      <c r="D9" s="55"/>
      <c r="E9" s="55"/>
      <c r="F9" s="55"/>
      <c r="G9" s="55"/>
      <c r="H9" s="55"/>
    </row>
    <row r="10" spans="1:8" customFormat="1" ht="18.75" customHeight="1" thickTop="1" thickBot="1" x14ac:dyDescent="0.35">
      <c r="A10" s="52"/>
      <c r="B10" s="50"/>
      <c r="C10" s="53" t="s">
        <v>35</v>
      </c>
      <c r="D10" s="53"/>
      <c r="E10" s="54"/>
      <c r="F10" s="53" t="s">
        <v>34</v>
      </c>
      <c r="G10" s="53"/>
      <c r="H10" s="53"/>
    </row>
    <row r="11" spans="1:8" customFormat="1" ht="29.25" customHeight="1" thickTop="1" x14ac:dyDescent="0.3">
      <c r="A11" s="21"/>
      <c r="B11" s="22"/>
      <c r="C11" s="23" t="s">
        <v>1</v>
      </c>
      <c r="D11" s="24" t="s">
        <v>39</v>
      </c>
      <c r="E11" s="25" t="s">
        <v>33</v>
      </c>
      <c r="F11" s="23" t="s">
        <v>1</v>
      </c>
      <c r="G11" s="25" t="s">
        <v>39</v>
      </c>
      <c r="H11" s="24" t="s">
        <v>33</v>
      </c>
    </row>
    <row r="12" spans="1:8" customFormat="1" ht="15.6" x14ac:dyDescent="0.35">
      <c r="A12" s="22"/>
      <c r="B12" s="21"/>
      <c r="C12" s="21"/>
      <c r="E12" s="26"/>
      <c r="F12" s="26"/>
      <c r="G12" s="26"/>
      <c r="H12" s="26"/>
    </row>
    <row r="13" spans="1:8" customFormat="1" ht="15.6" x14ac:dyDescent="0.35">
      <c r="A13" s="27" t="s">
        <v>3</v>
      </c>
      <c r="B13" s="28"/>
      <c r="C13" s="28"/>
      <c r="D13" s="28"/>
      <c r="E13" s="28"/>
      <c r="F13" s="28"/>
      <c r="G13" s="28"/>
      <c r="H13" s="28"/>
    </row>
    <row r="14" spans="1:8" ht="15.6" x14ac:dyDescent="0.35">
      <c r="A14" s="5"/>
      <c r="B14" s="6"/>
      <c r="C14" s="6"/>
      <c r="D14" s="6"/>
      <c r="E14" s="6"/>
      <c r="F14" s="6"/>
      <c r="G14" s="6"/>
      <c r="H14" s="6"/>
    </row>
    <row r="15" spans="1:8" ht="15.6" x14ac:dyDescent="0.35">
      <c r="A15" s="5" t="s">
        <v>4</v>
      </c>
      <c r="B15" s="6"/>
      <c r="C15" s="6"/>
      <c r="D15" s="6"/>
      <c r="E15" s="6"/>
      <c r="F15" s="6"/>
      <c r="G15" s="6"/>
      <c r="H15" s="6"/>
    </row>
    <row r="16" spans="1:8" ht="15.6" x14ac:dyDescent="0.35">
      <c r="A16" s="6" t="s">
        <v>57</v>
      </c>
      <c r="B16" s="7">
        <f>+C16+F16</f>
        <v>179</v>
      </c>
      <c r="C16" s="7">
        <f>+D16+E16</f>
        <v>92</v>
      </c>
      <c r="D16" s="44">
        <v>43</v>
      </c>
      <c r="E16" s="7">
        <v>49</v>
      </c>
      <c r="F16" s="7">
        <f>+G16+H16</f>
        <v>87</v>
      </c>
      <c r="G16" s="7">
        <v>87</v>
      </c>
      <c r="H16" s="44">
        <v>0</v>
      </c>
    </row>
    <row r="17" spans="1:8" ht="15.6" x14ac:dyDescent="0.35">
      <c r="A17" s="6" t="s">
        <v>104</v>
      </c>
      <c r="B17" s="7">
        <f>+C17+F17</f>
        <v>293</v>
      </c>
      <c r="C17" s="7">
        <f t="shared" ref="C17:C19" si="0">+D17+E17</f>
        <v>229</v>
      </c>
      <c r="D17" s="44">
        <v>87</v>
      </c>
      <c r="E17" s="7">
        <v>142</v>
      </c>
      <c r="F17" s="7">
        <f t="shared" ref="F17:F19" si="1">+G17+H17</f>
        <v>64</v>
      </c>
      <c r="G17" s="7">
        <v>62</v>
      </c>
      <c r="H17" s="44">
        <v>2</v>
      </c>
    </row>
    <row r="18" spans="1:8" ht="15.6" x14ac:dyDescent="0.35">
      <c r="A18" s="6" t="s">
        <v>105</v>
      </c>
      <c r="B18" s="7">
        <f t="shared" ref="B18:B19" si="2">+C18+F18</f>
        <v>265</v>
      </c>
      <c r="C18" s="7">
        <f t="shared" si="0"/>
        <v>163</v>
      </c>
      <c r="D18" s="44">
        <v>87</v>
      </c>
      <c r="E18" s="7">
        <v>76</v>
      </c>
      <c r="F18" s="7">
        <f t="shared" si="1"/>
        <v>102</v>
      </c>
      <c r="G18" s="7">
        <v>102</v>
      </c>
      <c r="H18" s="44">
        <v>0</v>
      </c>
    </row>
    <row r="19" spans="1:8" ht="15.6" x14ac:dyDescent="0.35">
      <c r="A19" s="6" t="s">
        <v>67</v>
      </c>
      <c r="B19" s="7">
        <f t="shared" si="2"/>
        <v>728</v>
      </c>
      <c r="C19" s="7">
        <f t="shared" si="0"/>
        <v>547</v>
      </c>
      <c r="D19" s="44">
        <v>87</v>
      </c>
      <c r="E19" s="7">
        <v>460</v>
      </c>
      <c r="F19" s="7">
        <f t="shared" si="1"/>
        <v>181</v>
      </c>
      <c r="G19" s="7">
        <v>131</v>
      </c>
      <c r="H19" s="44">
        <v>50</v>
      </c>
    </row>
    <row r="20" spans="1:8" ht="15.6" x14ac:dyDescent="0.35">
      <c r="A20" s="6"/>
      <c r="B20" s="7"/>
      <c r="C20" s="7"/>
      <c r="D20" s="44"/>
      <c r="E20" s="7"/>
      <c r="F20" s="7"/>
      <c r="G20" s="7"/>
      <c r="H20" s="44"/>
    </row>
    <row r="21" spans="1:8" ht="15.6" x14ac:dyDescent="0.35">
      <c r="A21" s="5" t="s">
        <v>36</v>
      </c>
      <c r="B21" s="7"/>
      <c r="C21" s="7"/>
      <c r="D21" s="44"/>
      <c r="E21" s="7"/>
      <c r="F21" s="7"/>
      <c r="G21" s="7"/>
      <c r="H21" s="44"/>
    </row>
    <row r="22" spans="1:8" ht="15.6" x14ac:dyDescent="0.35">
      <c r="A22" s="6" t="s">
        <v>57</v>
      </c>
      <c r="B22" s="7">
        <f>+C22+F22</f>
        <v>470900448</v>
      </c>
      <c r="C22" s="7">
        <f>+D22+E22</f>
        <v>337065000</v>
      </c>
      <c r="D22" s="44">
        <v>150450000</v>
      </c>
      <c r="E22" s="7">
        <v>186615000</v>
      </c>
      <c r="F22" s="7">
        <f>+G22+H22</f>
        <v>133835448</v>
      </c>
      <c r="G22" s="7">
        <v>133835448</v>
      </c>
      <c r="H22" s="44">
        <v>0</v>
      </c>
    </row>
    <row r="23" spans="1:8" ht="15.6" x14ac:dyDescent="0.35">
      <c r="A23" s="6" t="s">
        <v>104</v>
      </c>
      <c r="B23" s="7">
        <f t="shared" ref="B23:B25" si="3">+C23+F23</f>
        <v>1071047740.25</v>
      </c>
      <c r="C23" s="7">
        <f t="shared" ref="C23:C25" si="4">+D23+E23</f>
        <v>943579999.98000002</v>
      </c>
      <c r="D23" s="44">
        <v>348000000</v>
      </c>
      <c r="E23" s="7">
        <v>595579999.98000002</v>
      </c>
      <c r="F23" s="7">
        <f t="shared" ref="F23:F25" si="5">+G23+H23</f>
        <v>127467740.27000001</v>
      </c>
      <c r="G23" s="7">
        <v>123467740.27000001</v>
      </c>
      <c r="H23" s="44">
        <v>4000000</v>
      </c>
    </row>
    <row r="24" spans="1:8" ht="15.6" x14ac:dyDescent="0.35">
      <c r="A24" s="6" t="s">
        <v>105</v>
      </c>
      <c r="B24" s="7">
        <f t="shared" si="3"/>
        <v>836804567.95000005</v>
      </c>
      <c r="C24" s="7">
        <f t="shared" si="4"/>
        <v>700422000</v>
      </c>
      <c r="D24" s="44">
        <v>348000000</v>
      </c>
      <c r="E24" s="7">
        <v>352422000</v>
      </c>
      <c r="F24" s="7">
        <f t="shared" si="5"/>
        <v>136382567.94999999</v>
      </c>
      <c r="G24" s="7">
        <v>127975357.95999999</v>
      </c>
      <c r="H24" s="44">
        <v>8407209.9900000002</v>
      </c>
    </row>
    <row r="25" spans="1:8" ht="15.6" x14ac:dyDescent="0.35">
      <c r="A25" s="6" t="s">
        <v>67</v>
      </c>
      <c r="B25" s="7">
        <f t="shared" si="3"/>
        <v>2551467740.25</v>
      </c>
      <c r="C25" s="7">
        <f t="shared" si="4"/>
        <v>2189999999.98</v>
      </c>
      <c r="D25" s="44">
        <v>348000000</v>
      </c>
      <c r="E25" s="7">
        <v>1841999999.98</v>
      </c>
      <c r="F25" s="7">
        <f t="shared" si="5"/>
        <v>361467740.26999998</v>
      </c>
      <c r="G25" s="7">
        <v>261467740.27000001</v>
      </c>
      <c r="H25" s="44">
        <v>100000000</v>
      </c>
    </row>
    <row r="26" spans="1:8" ht="15.6" x14ac:dyDescent="0.35">
      <c r="A26" s="6" t="s">
        <v>106</v>
      </c>
      <c r="B26" s="7">
        <f>+B24</f>
        <v>836804567.95000005</v>
      </c>
      <c r="C26" s="7">
        <f t="shared" ref="C26:H26" si="6">+C24</f>
        <v>700422000</v>
      </c>
      <c r="D26" s="44">
        <f t="shared" si="6"/>
        <v>348000000</v>
      </c>
      <c r="E26" s="7">
        <f t="shared" si="6"/>
        <v>352422000</v>
      </c>
      <c r="F26" s="7">
        <f t="shared" si="6"/>
        <v>136382567.94999999</v>
      </c>
      <c r="G26" s="7">
        <f t="shared" si="6"/>
        <v>127975357.95999999</v>
      </c>
      <c r="H26" s="44">
        <f t="shared" si="6"/>
        <v>8407209.9900000002</v>
      </c>
    </row>
    <row r="27" spans="1:8" ht="15.6" x14ac:dyDescent="0.35">
      <c r="A27" s="6"/>
      <c r="B27" s="8"/>
      <c r="C27" s="8"/>
      <c r="D27" s="8"/>
      <c r="E27" s="8"/>
      <c r="F27" s="8"/>
      <c r="G27" s="8"/>
      <c r="H27" s="8"/>
    </row>
    <row r="28" spans="1:8" ht="15.6" x14ac:dyDescent="0.35">
      <c r="A28" s="5" t="s">
        <v>37</v>
      </c>
      <c r="B28" s="17" t="s">
        <v>1</v>
      </c>
      <c r="C28" s="18"/>
      <c r="D28" s="17" t="s">
        <v>39</v>
      </c>
      <c r="E28" s="17" t="s">
        <v>33</v>
      </c>
      <c r="F28" s="7"/>
      <c r="G28" s="7"/>
      <c r="H28" s="7"/>
    </row>
    <row r="29" spans="1:8" ht="15.6" x14ac:dyDescent="0.35">
      <c r="A29" s="6" t="s">
        <v>104</v>
      </c>
      <c r="B29" s="7">
        <f>B23</f>
        <v>1071047740.25</v>
      </c>
      <c r="C29" s="7"/>
      <c r="D29" s="7">
        <f>+D23+G23</f>
        <v>471467740.26999998</v>
      </c>
      <c r="E29" s="7">
        <f>+E23+H23</f>
        <v>599579999.98000002</v>
      </c>
      <c r="F29" s="7"/>
      <c r="G29" s="7"/>
      <c r="H29" s="7"/>
    </row>
    <row r="30" spans="1:8" ht="15.6" x14ac:dyDescent="0.35">
      <c r="A30" s="6" t="s">
        <v>105</v>
      </c>
      <c r="B30" s="7">
        <f>+D30+E30</f>
        <v>824962934.9000001</v>
      </c>
      <c r="C30" s="7"/>
      <c r="D30" s="7">
        <v>439866934.90000004</v>
      </c>
      <c r="E30" s="7">
        <v>385096000</v>
      </c>
      <c r="F30" s="7"/>
      <c r="G30" s="7"/>
      <c r="H30" s="7"/>
    </row>
    <row r="31" spans="1:8" ht="15.6" x14ac:dyDescent="0.35">
      <c r="A31" s="6"/>
      <c r="B31" s="9"/>
      <c r="C31" s="9"/>
      <c r="D31" s="9"/>
      <c r="E31" s="9"/>
      <c r="F31" s="9"/>
      <c r="G31" s="9"/>
      <c r="H31" s="9"/>
    </row>
    <row r="32" spans="1:8" ht="15.6" x14ac:dyDescent="0.35">
      <c r="A32" s="5" t="s">
        <v>5</v>
      </c>
      <c r="B32" s="6"/>
      <c r="C32" s="6"/>
      <c r="D32" s="6"/>
      <c r="E32" s="6"/>
      <c r="F32" s="6"/>
      <c r="G32" s="6"/>
      <c r="H32" s="6"/>
    </row>
    <row r="33" spans="1:8" ht="15.6" x14ac:dyDescent="0.35">
      <c r="A33" s="6" t="s">
        <v>58</v>
      </c>
      <c r="B33" s="16">
        <v>1.0947</v>
      </c>
      <c r="C33" s="16">
        <v>1.0947</v>
      </c>
      <c r="D33" s="16">
        <v>1.0947</v>
      </c>
      <c r="E33" s="16">
        <v>1.0947</v>
      </c>
      <c r="F33" s="16">
        <v>1.0947</v>
      </c>
      <c r="G33" s="16">
        <v>1.0947</v>
      </c>
      <c r="H33" s="16">
        <v>1.0947</v>
      </c>
    </row>
    <row r="34" spans="1:8" ht="15.6" x14ac:dyDescent="0.35">
      <c r="A34" s="6" t="s">
        <v>107</v>
      </c>
      <c r="B34" s="16">
        <v>1.1039000000000001</v>
      </c>
      <c r="C34" s="16">
        <v>1.1039000000000001</v>
      </c>
      <c r="D34" s="16">
        <v>1.1039000000000001</v>
      </c>
      <c r="E34" s="16">
        <v>1.1039000000000001</v>
      </c>
      <c r="F34" s="16">
        <v>1.1039000000000001</v>
      </c>
      <c r="G34" s="16">
        <v>1.1039000000000001</v>
      </c>
      <c r="H34" s="16">
        <v>1.1039000000000001</v>
      </c>
    </row>
    <row r="35" spans="1:8" ht="15.6" x14ac:dyDescent="0.35">
      <c r="A35" s="6" t="s">
        <v>6</v>
      </c>
      <c r="B35" s="10">
        <v>106781</v>
      </c>
      <c r="C35" s="10">
        <v>106781</v>
      </c>
      <c r="D35" s="10">
        <v>106781</v>
      </c>
      <c r="E35" s="10">
        <v>106781</v>
      </c>
      <c r="F35" s="10">
        <v>106781</v>
      </c>
      <c r="G35" s="10">
        <v>106781</v>
      </c>
      <c r="H35" s="10">
        <v>106781</v>
      </c>
    </row>
    <row r="36" spans="1:8" ht="15.6" x14ac:dyDescent="0.35">
      <c r="A36" s="6"/>
      <c r="B36" s="7"/>
      <c r="C36" s="7"/>
      <c r="D36" s="7"/>
      <c r="E36" s="7"/>
      <c r="F36" s="7"/>
      <c r="G36" s="7"/>
      <c r="H36" s="7"/>
    </row>
    <row r="37" spans="1:8" ht="15.6" x14ac:dyDescent="0.35">
      <c r="A37" s="5" t="s">
        <v>7</v>
      </c>
      <c r="B37" s="10"/>
      <c r="C37" s="10"/>
      <c r="D37" s="10"/>
      <c r="E37" s="10"/>
      <c r="F37" s="10"/>
      <c r="G37" s="10"/>
      <c r="H37" s="10"/>
    </row>
    <row r="38" spans="1:8" ht="15.6" x14ac:dyDescent="0.35">
      <c r="A38" s="6" t="s">
        <v>59</v>
      </c>
      <c r="B38" s="10">
        <f t="shared" ref="B38" si="7">B22/B33</f>
        <v>430163924.3628391</v>
      </c>
      <c r="C38" s="10">
        <f t="shared" ref="C38" si="8">C22/C33</f>
        <v>307906275.69197041</v>
      </c>
      <c r="D38" s="10">
        <f>D22/D33</f>
        <v>137434913.67497945</v>
      </c>
      <c r="E38" s="10">
        <f t="shared" ref="E38" si="9">E22/E33</f>
        <v>170471362.01699096</v>
      </c>
      <c r="F38" s="10">
        <f t="shared" ref="F38:H38" si="10">F22/F33</f>
        <v>122257648.67086872</v>
      </c>
      <c r="G38" s="10">
        <f t="shared" si="10"/>
        <v>122257648.67086872</v>
      </c>
      <c r="H38" s="10">
        <f t="shared" si="10"/>
        <v>0</v>
      </c>
    </row>
    <row r="39" spans="1:8" ht="15.6" x14ac:dyDescent="0.35">
      <c r="A39" s="6" t="s">
        <v>108</v>
      </c>
      <c r="B39" s="10">
        <f t="shared" ref="B39" si="11">B24/B34</f>
        <v>758043815.51770985</v>
      </c>
      <c r="C39" s="10">
        <f t="shared" ref="C39" si="12">C24/C34</f>
        <v>634497690.00815284</v>
      </c>
      <c r="D39" s="10">
        <f t="shared" ref="D39" si="13">D24/D34</f>
        <v>315245946.19077814</v>
      </c>
      <c r="E39" s="10">
        <f t="shared" ref="E39" si="14">E24/E34</f>
        <v>319251743.81737471</v>
      </c>
      <c r="F39" s="10">
        <f t="shared" ref="F39:H39" si="15">F24/F34</f>
        <v>123546125.50955701</v>
      </c>
      <c r="G39" s="10">
        <f t="shared" si="15"/>
        <v>115930209.22184978</v>
      </c>
      <c r="H39" s="10">
        <f t="shared" si="15"/>
        <v>7615916.2877072189</v>
      </c>
    </row>
    <row r="40" spans="1:8" ht="15.6" x14ac:dyDescent="0.35">
      <c r="A40" s="6" t="s">
        <v>60</v>
      </c>
      <c r="B40" s="10">
        <f t="shared" ref="B40" si="16">B38/B16</f>
        <v>2403150.4154348555</v>
      </c>
      <c r="C40" s="10">
        <f t="shared" ref="C40" si="17">C38/C16</f>
        <v>3346807.3444779394</v>
      </c>
      <c r="D40" s="10">
        <f t="shared" ref="D40" si="18">D38/D16</f>
        <v>3196160.783139057</v>
      </c>
      <c r="E40" s="10">
        <f t="shared" ref="E40" si="19">E38/E16</f>
        <v>3479007.3881018562</v>
      </c>
      <c r="F40" s="10">
        <f t="shared" ref="F40:G40" si="20">F38/F16</f>
        <v>1405260.3295502153</v>
      </c>
      <c r="G40" s="10">
        <f t="shared" si="20"/>
        <v>1405260.3295502153</v>
      </c>
      <c r="H40" s="10" t="s">
        <v>38</v>
      </c>
    </row>
    <row r="41" spans="1:8" ht="15.6" x14ac:dyDescent="0.35">
      <c r="A41" s="6" t="s">
        <v>109</v>
      </c>
      <c r="B41" s="10">
        <f t="shared" ref="B41" si="21">B39/B18</f>
        <v>2860542.7000668296</v>
      </c>
      <c r="C41" s="10">
        <f t="shared" ref="C41" si="22">C39/C18</f>
        <v>3892623.8650806923</v>
      </c>
      <c r="D41" s="10">
        <f t="shared" ref="D41" si="23">D39/D18</f>
        <v>3623516.6228825073</v>
      </c>
      <c r="E41" s="10">
        <f t="shared" ref="E41" si="24">E39/E18</f>
        <v>4200680.8397022989</v>
      </c>
      <c r="F41" s="10">
        <f t="shared" ref="F41:G41" si="25">F39/F18</f>
        <v>1211236.5246035</v>
      </c>
      <c r="G41" s="10">
        <f t="shared" si="25"/>
        <v>1136570.6786455861</v>
      </c>
      <c r="H41" s="10" t="s">
        <v>38</v>
      </c>
    </row>
    <row r="42" spans="1:8" ht="15.6" x14ac:dyDescent="0.35">
      <c r="A42" s="6"/>
      <c r="B42" s="11"/>
      <c r="C42" s="11"/>
      <c r="D42" s="11"/>
      <c r="E42" s="11"/>
      <c r="F42" s="11"/>
      <c r="G42" s="11"/>
      <c r="H42" s="11"/>
    </row>
    <row r="43" spans="1:8" ht="15.6" x14ac:dyDescent="0.35">
      <c r="A43" s="5" t="s">
        <v>8</v>
      </c>
      <c r="B43" s="11"/>
      <c r="C43" s="11"/>
      <c r="D43" s="11"/>
      <c r="E43" s="11"/>
      <c r="F43" s="11"/>
      <c r="G43" s="11"/>
      <c r="H43" s="11"/>
    </row>
    <row r="44" spans="1:8" ht="15.6" x14ac:dyDescent="0.35">
      <c r="A44" s="6"/>
      <c r="B44" s="12"/>
      <c r="C44" s="11"/>
      <c r="D44" s="11"/>
      <c r="E44" s="11"/>
      <c r="F44" s="11"/>
      <c r="G44" s="11"/>
      <c r="H44" s="11"/>
    </row>
    <row r="45" spans="1:8" ht="15.6" x14ac:dyDescent="0.35">
      <c r="A45" s="5" t="s">
        <v>9</v>
      </c>
      <c r="B45" s="11"/>
      <c r="C45" s="11"/>
      <c r="D45" s="11"/>
      <c r="E45" s="11"/>
      <c r="F45" s="11"/>
      <c r="G45" s="11"/>
      <c r="H45" s="11"/>
    </row>
    <row r="46" spans="1:8" ht="15.6" x14ac:dyDescent="0.35">
      <c r="A46" s="6" t="s">
        <v>10</v>
      </c>
      <c r="B46" s="11">
        <f>B17/B35*100</f>
        <v>0.27439338459089163</v>
      </c>
      <c r="C46" s="11">
        <f t="shared" ref="C46:E46" si="26">C17/C35*100</f>
        <v>0.21445762822974124</v>
      </c>
      <c r="D46" s="11">
        <f t="shared" ref="D46" si="27">D17/D35*100</f>
        <v>8.1475168803438816E-2</v>
      </c>
      <c r="E46" s="11">
        <f t="shared" si="26"/>
        <v>0.13298245942630244</v>
      </c>
      <c r="F46" s="11">
        <f t="shared" ref="F46:H46" si="28">F17/F35*100</f>
        <v>5.9935756361150394E-2</v>
      </c>
      <c r="G46" s="11">
        <f t="shared" si="28"/>
        <v>5.8062763974864436E-2</v>
      </c>
      <c r="H46" s="11">
        <f t="shared" si="28"/>
        <v>1.8729923862859498E-3</v>
      </c>
    </row>
    <row r="47" spans="1:8" ht="15.6" x14ac:dyDescent="0.35">
      <c r="A47" s="6" t="s">
        <v>11</v>
      </c>
      <c r="B47" s="11">
        <f>B18/B35*100</f>
        <v>0.24817149118288837</v>
      </c>
      <c r="C47" s="11">
        <f t="shared" ref="C47:E47" si="29">C18/C35*100</f>
        <v>0.15264887948230491</v>
      </c>
      <c r="D47" s="11">
        <f t="shared" ref="D47" si="30">D18/D35*100</f>
        <v>8.1475168803438816E-2</v>
      </c>
      <c r="E47" s="11">
        <f t="shared" si="29"/>
        <v>7.1173710678866089E-2</v>
      </c>
      <c r="F47" s="11">
        <f t="shared" ref="F47:H47" si="31">F18/F35*100</f>
        <v>9.5522611700583432E-2</v>
      </c>
      <c r="G47" s="11">
        <f t="shared" si="31"/>
        <v>9.5522611700583432E-2</v>
      </c>
      <c r="H47" s="11">
        <f t="shared" si="31"/>
        <v>0</v>
      </c>
    </row>
    <row r="48" spans="1:8" ht="15.6" x14ac:dyDescent="0.35">
      <c r="A48" s="6"/>
      <c r="B48" s="11"/>
      <c r="C48" s="11"/>
      <c r="D48" s="11"/>
      <c r="E48" s="11"/>
      <c r="F48" s="11"/>
      <c r="G48" s="11"/>
      <c r="H48" s="11"/>
    </row>
    <row r="49" spans="1:8" ht="15.6" x14ac:dyDescent="0.35">
      <c r="A49" s="5" t="s">
        <v>12</v>
      </c>
      <c r="B49" s="11"/>
      <c r="C49" s="11"/>
      <c r="D49" s="11"/>
      <c r="E49" s="11"/>
      <c r="F49" s="11"/>
      <c r="G49" s="11"/>
      <c r="H49" s="11"/>
    </row>
    <row r="50" spans="1:8" ht="15.6" x14ac:dyDescent="0.35">
      <c r="A50" s="6" t="s">
        <v>13</v>
      </c>
      <c r="B50" s="11">
        <f t="shared" ref="B50" si="32">B18/B17*100</f>
        <v>90.443686006825942</v>
      </c>
      <c r="C50" s="11">
        <f t="shared" ref="C50:E50" si="33">C18/C17*100</f>
        <v>71.179039301310041</v>
      </c>
      <c r="D50" s="11">
        <f t="shared" ref="D50" si="34">D18/D17*100</f>
        <v>100</v>
      </c>
      <c r="E50" s="11">
        <f t="shared" si="33"/>
        <v>53.521126760563376</v>
      </c>
      <c r="F50" s="11">
        <f t="shared" ref="F50:H50" si="35">F18/F17*100</f>
        <v>159.375</v>
      </c>
      <c r="G50" s="11">
        <f t="shared" si="35"/>
        <v>164.51612903225808</v>
      </c>
      <c r="H50" s="11">
        <f t="shared" si="35"/>
        <v>0</v>
      </c>
    </row>
    <row r="51" spans="1:8" ht="15.6" x14ac:dyDescent="0.35">
      <c r="A51" s="6" t="s">
        <v>14</v>
      </c>
      <c r="B51" s="11">
        <f t="shared" ref="B51" si="36">B24/B23*100</f>
        <v>78.129530225671942</v>
      </c>
      <c r="C51" s="11">
        <f t="shared" ref="C51:E51" si="37">C24/C23*100</f>
        <v>74.230271944598869</v>
      </c>
      <c r="D51" s="11">
        <f t="shared" ref="D51" si="38">D24/D23*100</f>
        <v>100</v>
      </c>
      <c r="E51" s="11">
        <f t="shared" si="37"/>
        <v>59.172907084159064</v>
      </c>
      <c r="F51" s="11">
        <f t="shared" ref="F51:H51" si="39">F24/F23*100</f>
        <v>106.99379126131581</v>
      </c>
      <c r="G51" s="11">
        <f t="shared" si="39"/>
        <v>103.65084651273497</v>
      </c>
      <c r="H51" s="11">
        <f t="shared" si="39"/>
        <v>210.18024975</v>
      </c>
    </row>
    <row r="52" spans="1:8" ht="15.6" x14ac:dyDescent="0.35">
      <c r="A52" s="6" t="s">
        <v>15</v>
      </c>
      <c r="B52" s="11">
        <f t="shared" ref="B52" si="40">AVERAGE(B50:B51)</f>
        <v>84.286608116248942</v>
      </c>
      <c r="C52" s="11">
        <f t="shared" ref="C52:E52" si="41">AVERAGE(C50:C51)</f>
        <v>72.704655622954448</v>
      </c>
      <c r="D52" s="11">
        <f t="shared" ref="D52" si="42">AVERAGE(D50:D51)</f>
        <v>100</v>
      </c>
      <c r="E52" s="11">
        <f t="shared" si="41"/>
        <v>56.34701692236122</v>
      </c>
      <c r="F52" s="11">
        <f t="shared" ref="F52:H52" si="43">AVERAGE(F50:F51)</f>
        <v>133.18439563065789</v>
      </c>
      <c r="G52" s="11">
        <f t="shared" si="43"/>
        <v>134.08348777249654</v>
      </c>
      <c r="H52" s="11">
        <f t="shared" si="43"/>
        <v>105.090124875</v>
      </c>
    </row>
    <row r="53" spans="1:8" ht="15.6" x14ac:dyDescent="0.35">
      <c r="A53" s="6"/>
      <c r="B53" s="11"/>
      <c r="C53" s="11"/>
      <c r="D53" s="11"/>
      <c r="E53" s="11"/>
      <c r="F53" s="11"/>
      <c r="G53" s="11"/>
      <c r="H53" s="11"/>
    </row>
    <row r="54" spans="1:8" ht="15.6" x14ac:dyDescent="0.35">
      <c r="A54" s="5" t="s">
        <v>16</v>
      </c>
      <c r="B54" s="11"/>
      <c r="C54" s="11"/>
      <c r="D54" s="11"/>
      <c r="E54" s="11"/>
      <c r="F54" s="11"/>
      <c r="G54" s="11"/>
      <c r="H54" s="11"/>
    </row>
    <row r="55" spans="1:8" ht="15.6" x14ac:dyDescent="0.35">
      <c r="A55" s="6" t="s">
        <v>17</v>
      </c>
      <c r="B55" s="11">
        <f t="shared" ref="B55" si="44">B18/B19*100</f>
        <v>36.401098901098898</v>
      </c>
      <c r="C55" s="11">
        <f t="shared" ref="C55:E55" si="45">C18/C19*100</f>
        <v>29.798903107861058</v>
      </c>
      <c r="D55" s="11">
        <f t="shared" ref="D55" si="46">D18/D19*100</f>
        <v>100</v>
      </c>
      <c r="E55" s="11">
        <f t="shared" si="45"/>
        <v>16.521739130434781</v>
      </c>
      <c r="F55" s="11">
        <f t="shared" ref="F55:H55" si="47">F18/F19*100</f>
        <v>56.353591160220994</v>
      </c>
      <c r="G55" s="11">
        <f t="shared" si="47"/>
        <v>77.862595419847324</v>
      </c>
      <c r="H55" s="11">
        <f t="shared" si="47"/>
        <v>0</v>
      </c>
    </row>
    <row r="56" spans="1:8" ht="15.6" x14ac:dyDescent="0.35">
      <c r="A56" s="6" t="s">
        <v>18</v>
      </c>
      <c r="B56" s="11">
        <f t="shared" ref="B56" si="48">B24/B25*100</f>
        <v>32.796987974772811</v>
      </c>
      <c r="C56" s="11">
        <f t="shared" ref="C56:E56" si="49">C24/C25*100</f>
        <v>31.982739726319476</v>
      </c>
      <c r="D56" s="11">
        <f t="shared" ref="D56" si="50">D24/D25*100</f>
        <v>100</v>
      </c>
      <c r="E56" s="11">
        <f t="shared" si="49"/>
        <v>19.132573290110017</v>
      </c>
      <c r="F56" s="11">
        <f t="shared" ref="F56:H56" si="51">F24/F25*100</f>
        <v>37.730218427826614</v>
      </c>
      <c r="G56" s="11">
        <f t="shared" si="51"/>
        <v>48.94498947665533</v>
      </c>
      <c r="H56" s="11">
        <f t="shared" si="51"/>
        <v>8.4072099900000001</v>
      </c>
    </row>
    <row r="57" spans="1:8" ht="15.6" x14ac:dyDescent="0.35">
      <c r="A57" s="6" t="s">
        <v>19</v>
      </c>
      <c r="B57" s="11">
        <f t="shared" ref="B57" si="52">AVERAGE(B55:B56)</f>
        <v>34.599043437935855</v>
      </c>
      <c r="C57" s="11">
        <f t="shared" ref="C57:E57" si="53">AVERAGE(C55:C56)</f>
        <v>30.890821417090265</v>
      </c>
      <c r="D57" s="11">
        <f t="shared" ref="D57" si="54">AVERAGE(D55:D56)</f>
        <v>100</v>
      </c>
      <c r="E57" s="11">
        <f t="shared" si="53"/>
        <v>17.827156210272399</v>
      </c>
      <c r="F57" s="11">
        <f t="shared" ref="F57:H57" si="55">AVERAGE(F55:F56)</f>
        <v>47.041904794023807</v>
      </c>
      <c r="G57" s="11">
        <f t="shared" si="55"/>
        <v>63.403792448251323</v>
      </c>
      <c r="H57" s="11">
        <f t="shared" si="55"/>
        <v>4.2036049950000001</v>
      </c>
    </row>
    <row r="58" spans="1:8" ht="15.6" x14ac:dyDescent="0.35">
      <c r="A58" s="6"/>
      <c r="B58" s="11"/>
      <c r="C58" s="11"/>
      <c r="D58" s="11"/>
      <c r="E58" s="11"/>
      <c r="F58" s="11"/>
      <c r="G58" s="11"/>
      <c r="H58" s="11"/>
    </row>
    <row r="59" spans="1:8" ht="15.6" x14ac:dyDescent="0.35">
      <c r="A59" s="5" t="s">
        <v>20</v>
      </c>
      <c r="B59" s="11">
        <f t="shared" ref="B59:E59" si="56">B26/B24*100</f>
        <v>100</v>
      </c>
      <c r="C59" s="11">
        <f t="shared" si="56"/>
        <v>100</v>
      </c>
      <c r="D59" s="11">
        <f t="shared" si="56"/>
        <v>100</v>
      </c>
      <c r="E59" s="11">
        <f t="shared" si="56"/>
        <v>100</v>
      </c>
      <c r="F59" s="11">
        <f t="shared" ref="F59:H59" si="57">F26/F24*100</f>
        <v>100</v>
      </c>
      <c r="G59" s="11">
        <f t="shared" si="57"/>
        <v>100</v>
      </c>
      <c r="H59" s="11">
        <f t="shared" si="57"/>
        <v>100</v>
      </c>
    </row>
    <row r="60" spans="1:8" ht="15.6" x14ac:dyDescent="0.35">
      <c r="A60" s="6"/>
      <c r="B60" s="11"/>
      <c r="C60" s="11"/>
      <c r="D60" s="11"/>
      <c r="E60" s="11"/>
      <c r="F60" s="11"/>
      <c r="G60" s="11"/>
      <c r="H60" s="11"/>
    </row>
    <row r="61" spans="1:8" ht="15.6" x14ac:dyDescent="0.35">
      <c r="A61" s="5" t="s">
        <v>21</v>
      </c>
      <c r="B61" s="11"/>
      <c r="C61" s="11"/>
      <c r="D61" s="11"/>
      <c r="E61" s="11"/>
      <c r="F61" s="11"/>
      <c r="G61" s="11"/>
      <c r="H61" s="11"/>
    </row>
    <row r="62" spans="1:8" ht="15.6" x14ac:dyDescent="0.35">
      <c r="A62" s="6" t="s">
        <v>22</v>
      </c>
      <c r="B62" s="11">
        <f t="shared" ref="B62" si="58">((B18/B16)-1)*100</f>
        <v>48.044692737430175</v>
      </c>
      <c r="C62" s="11">
        <f t="shared" ref="C62" si="59">((C18/C16)-1)*100</f>
        <v>77.173913043478265</v>
      </c>
      <c r="D62" s="11">
        <f t="shared" ref="D62" si="60">((D18/D16)-1)*100</f>
        <v>102.32558139534885</v>
      </c>
      <c r="E62" s="11">
        <f t="shared" ref="E62:G62" si="61">((E18/E16)-1)*100</f>
        <v>55.102040816326522</v>
      </c>
      <c r="F62" s="11">
        <f t="shared" si="61"/>
        <v>17.241379310344819</v>
      </c>
      <c r="G62" s="11">
        <f t="shared" si="61"/>
        <v>17.241379310344819</v>
      </c>
      <c r="H62" s="11" t="s">
        <v>38</v>
      </c>
    </row>
    <row r="63" spans="1:8" ht="15.6" x14ac:dyDescent="0.35">
      <c r="A63" s="6" t="s">
        <v>23</v>
      </c>
      <c r="B63" s="11">
        <f t="shared" ref="B63" si="62">((B39/B38)-1)*100</f>
        <v>76.222080138525811</v>
      </c>
      <c r="C63" s="11">
        <f t="shared" ref="C63" si="63">((C39/C38)-1)*100</f>
        <v>106.06845007696583</v>
      </c>
      <c r="D63" s="11">
        <f t="shared" ref="D63" si="64">((D39/D38)-1)*100</f>
        <v>129.37835646064792</v>
      </c>
      <c r="E63" s="11">
        <f t="shared" ref="E63:G63" si="65">((E39/E38)-1)*100</f>
        <v>87.275880265187737</v>
      </c>
      <c r="F63" s="11">
        <f t="shared" si="65"/>
        <v>1.0539028459127353</v>
      </c>
      <c r="G63" s="11">
        <f t="shared" si="65"/>
        <v>-5.1754957810886015</v>
      </c>
      <c r="H63" s="11" t="s">
        <v>38</v>
      </c>
    </row>
    <row r="64" spans="1:8" ht="15.6" x14ac:dyDescent="0.35">
      <c r="A64" s="6" t="s">
        <v>24</v>
      </c>
      <c r="B64" s="11">
        <f t="shared" ref="B64" si="66">((B41/B40)-1)*100</f>
        <v>19.033027716211759</v>
      </c>
      <c r="C64" s="11">
        <f t="shared" ref="C64" si="67">((C41/C40)-1)*100</f>
        <v>16.308573049575802</v>
      </c>
      <c r="D64" s="11">
        <f t="shared" ref="D64" si="68">((D41/D40)-1)*100</f>
        <v>13.370911813883456</v>
      </c>
      <c r="E64" s="11">
        <f t="shared" ref="E64:G64" si="69">((E41/E40)-1)*100</f>
        <v>20.743659644660518</v>
      </c>
      <c r="F64" s="11">
        <f t="shared" si="69"/>
        <v>-13.80696521966267</v>
      </c>
      <c r="G64" s="11">
        <f t="shared" si="69"/>
        <v>-19.120275813281463</v>
      </c>
      <c r="H64" s="11" t="s">
        <v>38</v>
      </c>
    </row>
    <row r="65" spans="1:8" ht="15.6" x14ac:dyDescent="0.35">
      <c r="A65" s="6"/>
      <c r="B65" s="11"/>
      <c r="C65" s="11"/>
      <c r="D65" s="11"/>
      <c r="E65" s="11"/>
      <c r="F65" s="11"/>
      <c r="G65" s="11"/>
      <c r="H65" s="11"/>
    </row>
    <row r="66" spans="1:8" ht="15.6" x14ac:dyDescent="0.35">
      <c r="A66" s="5" t="s">
        <v>25</v>
      </c>
      <c r="B66" s="11"/>
      <c r="C66" s="11"/>
      <c r="D66" s="11"/>
      <c r="E66" s="11"/>
      <c r="F66" s="11"/>
      <c r="G66" s="11"/>
      <c r="H66" s="11"/>
    </row>
    <row r="67" spans="1:8" ht="15.6" x14ac:dyDescent="0.35">
      <c r="A67" s="6" t="s">
        <v>26</v>
      </c>
      <c r="B67" s="11">
        <f t="shared" ref="B67:B68" si="70">B23/B17</f>
        <v>3655453.0383959045</v>
      </c>
      <c r="C67" s="11">
        <f t="shared" ref="C67" si="71">C23/C17</f>
        <v>4120436.6811353713</v>
      </c>
      <c r="D67" s="11">
        <f t="shared" ref="D67" si="72">D23/D17</f>
        <v>4000000</v>
      </c>
      <c r="E67" s="11">
        <f t="shared" ref="E67" si="73">E23/E17</f>
        <v>4194225.3519718312</v>
      </c>
      <c r="F67" s="11">
        <f t="shared" ref="F67:H67" si="74">F23/F17</f>
        <v>1991683.4417187502</v>
      </c>
      <c r="G67" s="11">
        <f t="shared" si="74"/>
        <v>1991415.1656451614</v>
      </c>
      <c r="H67" s="11">
        <f t="shared" si="74"/>
        <v>2000000</v>
      </c>
    </row>
    <row r="68" spans="1:8" ht="15.6" x14ac:dyDescent="0.35">
      <c r="A68" s="6" t="s">
        <v>27</v>
      </c>
      <c r="B68" s="11">
        <f t="shared" si="70"/>
        <v>3157753.0866037738</v>
      </c>
      <c r="C68" s="11">
        <f t="shared" ref="C68" si="75">C24/C18</f>
        <v>4297067.4846625766</v>
      </c>
      <c r="D68" s="11">
        <f t="shared" ref="D68" si="76">D24/D18</f>
        <v>4000000</v>
      </c>
      <c r="E68" s="11">
        <f t="shared" ref="E68" si="77">E24/E18</f>
        <v>4637131.5789473681</v>
      </c>
      <c r="F68" s="11">
        <f t="shared" ref="F68:G68" si="78">F24/F18</f>
        <v>1337083.9995098037</v>
      </c>
      <c r="G68" s="11">
        <f t="shared" si="78"/>
        <v>1254660.3721568626</v>
      </c>
      <c r="H68" s="11" t="s">
        <v>38</v>
      </c>
    </row>
    <row r="69" spans="1:8" ht="15.6" x14ac:dyDescent="0.35">
      <c r="A69" s="6" t="s">
        <v>28</v>
      </c>
      <c r="B69" s="11">
        <f t="shared" ref="B69" si="79">(B68/B67)*B52</f>
        <v>72.81075536816175</v>
      </c>
      <c r="C69" s="11">
        <f t="shared" ref="C69" si="80">(C68/C67)*C52</f>
        <v>75.821286877511824</v>
      </c>
      <c r="D69" s="11">
        <f t="shared" ref="D69" si="81">(D68/D67)*D52</f>
        <v>100</v>
      </c>
      <c r="E69" s="11">
        <f t="shared" ref="E69" si="82">(E68/E67)*E52</f>
        <v>62.297208572096238</v>
      </c>
      <c r="F69" s="11">
        <f t="shared" ref="F69:G69" si="83">(F68/F67)*F52</f>
        <v>89.411158747426569</v>
      </c>
      <c r="G69" s="11">
        <f t="shared" si="83"/>
        <v>84.477230851171711</v>
      </c>
      <c r="H69" s="11" t="s">
        <v>38</v>
      </c>
    </row>
    <row r="70" spans="1:8" ht="15.6" x14ac:dyDescent="0.35">
      <c r="A70" s="6"/>
      <c r="B70" s="13"/>
      <c r="C70" s="13"/>
      <c r="D70" s="13"/>
      <c r="E70" s="13"/>
      <c r="F70" s="13"/>
      <c r="G70" s="13"/>
      <c r="H70" s="13"/>
    </row>
    <row r="71" spans="1:8" ht="15.6" x14ac:dyDescent="0.35">
      <c r="A71" s="5" t="s">
        <v>29</v>
      </c>
      <c r="B71" s="19" t="s">
        <v>1</v>
      </c>
      <c r="C71" s="47"/>
      <c r="D71" s="19" t="s">
        <v>40</v>
      </c>
      <c r="E71" s="19" t="s">
        <v>33</v>
      </c>
      <c r="F71" s="11"/>
      <c r="G71" s="11"/>
      <c r="H71" s="11"/>
    </row>
    <row r="72" spans="1:8" ht="15.6" x14ac:dyDescent="0.35">
      <c r="A72" s="6" t="s">
        <v>30</v>
      </c>
      <c r="B72" s="11">
        <f>(B30/B29)*100</f>
        <v>77.023918159562172</v>
      </c>
      <c r="C72" s="47"/>
      <c r="D72" s="11">
        <f>(D30/D29)*100</f>
        <v>93.297355752929604</v>
      </c>
      <c r="E72" s="11">
        <f>(E30/E29)*100</f>
        <v>64.227626007012489</v>
      </c>
      <c r="F72" s="11"/>
      <c r="G72" s="11"/>
      <c r="H72" s="11"/>
    </row>
    <row r="73" spans="1:8" ht="15.6" x14ac:dyDescent="0.35">
      <c r="A73" s="6" t="s">
        <v>31</v>
      </c>
      <c r="B73" s="9">
        <f>(B24/B30)*100</f>
        <v>101.43541395001405</v>
      </c>
      <c r="C73" s="47"/>
      <c r="D73" s="9">
        <f>((G24+D24)/D30)*100</f>
        <v>108.20894234030318</v>
      </c>
      <c r="E73" s="9">
        <f>((E24+H24)/E30)*100</f>
        <v>93.698508940627789</v>
      </c>
      <c r="F73" s="9"/>
      <c r="G73" s="9"/>
      <c r="H73" s="9"/>
    </row>
    <row r="74" spans="1:8" s="2" customFormat="1" ht="16.2" thickBot="1" x14ac:dyDescent="0.4">
      <c r="A74" s="14"/>
      <c r="B74" s="15"/>
      <c r="C74" s="40"/>
      <c r="D74" s="40"/>
      <c r="E74" s="40"/>
      <c r="F74" s="40"/>
      <c r="G74" s="40"/>
      <c r="H74" s="40"/>
    </row>
    <row r="75" spans="1:8" customFormat="1" ht="16.2" thickTop="1" x14ac:dyDescent="0.35">
      <c r="A75" s="28" t="s">
        <v>72</v>
      </c>
      <c r="B75" s="28"/>
      <c r="C75" s="28"/>
      <c r="D75" s="28"/>
      <c r="E75" s="28"/>
    </row>
  </sheetData>
  <mergeCells count="5">
    <mergeCell ref="A9:A10"/>
    <mergeCell ref="B9:B10"/>
    <mergeCell ref="C10:E10"/>
    <mergeCell ref="F10:H10"/>
    <mergeCell ref="C9:H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821F2-98EC-4559-8B7C-C87FA4496592}">
  <dimension ref="A1:H88"/>
  <sheetViews>
    <sheetView showGridLines="0" zoomScale="80" zoomScaleNormal="80" workbookViewId="0">
      <pane ySplit="11" topLeftCell="A12" activePane="bottomLeft" state="frozen"/>
      <selection pane="bottomLeft" activeCell="A9" sqref="A9:A10"/>
    </sheetView>
  </sheetViews>
  <sheetFormatPr baseColWidth="10" defaultColWidth="11.44140625" defaultRowHeight="14.4" x14ac:dyDescent="0.3"/>
  <cols>
    <col min="1" max="1" width="62.109375" style="1" customWidth="1"/>
    <col min="2" max="2" width="15.44140625" style="1" bestFit="1" customWidth="1"/>
    <col min="3" max="3" width="14.109375" customWidth="1"/>
    <col min="4" max="4" width="16.88671875" customWidth="1"/>
    <col min="5" max="5" width="14.88671875" customWidth="1"/>
    <col min="6" max="6" width="16.33203125" customWidth="1"/>
    <col min="7" max="8" width="16.88671875" customWidth="1"/>
    <col min="9" max="16384" width="11.44140625" style="1"/>
  </cols>
  <sheetData>
    <row r="1" spans="1:8" customFormat="1" x14ac:dyDescent="0.3"/>
    <row r="2" spans="1:8" customFormat="1" x14ac:dyDescent="0.3"/>
    <row r="3" spans="1:8" customFormat="1" x14ac:dyDescent="0.3"/>
    <row r="4" spans="1:8" customFormat="1" x14ac:dyDescent="0.3"/>
    <row r="5" spans="1:8" customFormat="1" x14ac:dyDescent="0.3"/>
    <row r="6" spans="1:8" customFormat="1" x14ac:dyDescent="0.3"/>
    <row r="7" spans="1:8" customFormat="1" x14ac:dyDescent="0.3"/>
    <row r="8" spans="1:8" customFormat="1" ht="21.75" customHeight="1" x14ac:dyDescent="0.3"/>
    <row r="9" spans="1:8" customFormat="1" ht="18" customHeight="1" thickBot="1" x14ac:dyDescent="0.35">
      <c r="A9" s="51" t="s">
        <v>0</v>
      </c>
      <c r="B9" s="49" t="s">
        <v>32</v>
      </c>
      <c r="C9" s="55" t="s">
        <v>2</v>
      </c>
      <c r="D9" s="55"/>
      <c r="E9" s="55"/>
      <c r="F9" s="55"/>
      <c r="G9" s="55"/>
      <c r="H9" s="55"/>
    </row>
    <row r="10" spans="1:8" customFormat="1" ht="18.75" customHeight="1" thickTop="1" thickBot="1" x14ac:dyDescent="0.35">
      <c r="A10" s="52"/>
      <c r="B10" s="50"/>
      <c r="C10" s="53" t="s">
        <v>35</v>
      </c>
      <c r="D10" s="53"/>
      <c r="E10" s="54"/>
      <c r="F10" s="53" t="s">
        <v>34</v>
      </c>
      <c r="G10" s="53"/>
      <c r="H10" s="53"/>
    </row>
    <row r="11" spans="1:8" customFormat="1" ht="51" customHeight="1" thickTop="1" x14ac:dyDescent="0.3">
      <c r="A11" s="21"/>
      <c r="B11" s="22"/>
      <c r="C11" s="23" t="s">
        <v>116</v>
      </c>
      <c r="D11" s="24" t="s">
        <v>119</v>
      </c>
      <c r="E11" s="25" t="s">
        <v>117</v>
      </c>
      <c r="F11" s="23" t="s">
        <v>116</v>
      </c>
      <c r="G11" s="25" t="s">
        <v>120</v>
      </c>
      <c r="H11" s="24" t="s">
        <v>118</v>
      </c>
    </row>
    <row r="12" spans="1:8" ht="15.6" x14ac:dyDescent="0.35">
      <c r="A12" s="3"/>
      <c r="B12" s="4"/>
      <c r="C12" s="21"/>
      <c r="E12" s="26"/>
      <c r="F12" s="26"/>
      <c r="G12" s="26"/>
      <c r="H12" s="26"/>
    </row>
    <row r="13" spans="1:8" ht="15.6" x14ac:dyDescent="0.35">
      <c r="A13" s="5" t="s">
        <v>3</v>
      </c>
      <c r="B13" s="6"/>
      <c r="C13" s="28"/>
      <c r="D13" s="28"/>
      <c r="E13" s="28"/>
      <c r="F13" s="28"/>
      <c r="G13" s="28"/>
      <c r="H13" s="28"/>
    </row>
    <row r="14" spans="1:8" ht="15.6" x14ac:dyDescent="0.35">
      <c r="A14" s="5"/>
      <c r="B14" s="6"/>
      <c r="C14" s="6"/>
      <c r="D14" s="6"/>
      <c r="E14" s="6"/>
      <c r="F14" s="6"/>
      <c r="G14" s="6"/>
      <c r="H14" s="6"/>
    </row>
    <row r="15" spans="1:8" ht="15.6" x14ac:dyDescent="0.35">
      <c r="A15" s="5" t="s">
        <v>4</v>
      </c>
      <c r="B15" s="6"/>
      <c r="C15" s="6"/>
      <c r="D15" s="6"/>
      <c r="E15" s="6"/>
      <c r="F15" s="6"/>
      <c r="G15" s="6"/>
      <c r="H15" s="6"/>
    </row>
    <row r="16" spans="1:8" ht="15.6" x14ac:dyDescent="0.35">
      <c r="A16" s="6" t="s">
        <v>61</v>
      </c>
      <c r="B16" s="7">
        <f>+C16+F16</f>
        <v>575</v>
      </c>
      <c r="C16" s="7">
        <f>+D16+E16</f>
        <v>409</v>
      </c>
      <c r="D16" s="44">
        <f>+'I trimestre'!D16+'II trimestre'!D16+'III trimestre'!D16+'IV trimestre'!D16</f>
        <v>43</v>
      </c>
      <c r="E16" s="7">
        <f>+'I trimestre'!E16+'II trimestre'!E16+'III trimestre'!E16+'IV trimestre'!E16</f>
        <v>366</v>
      </c>
      <c r="F16" s="7">
        <f>+G16+H16</f>
        <v>166</v>
      </c>
      <c r="G16" s="7">
        <f>+'I trimestre'!G16+'II trimestre'!G16+'III trimestre'!G16+'IV trimestre'!G16</f>
        <v>166</v>
      </c>
      <c r="H16" s="44">
        <f>+'I trimestre'!H16+'II trimestre'!H16+'III trimestre'!H16+'IV trimestre'!H16</f>
        <v>0</v>
      </c>
    </row>
    <row r="17" spans="1:8" ht="15.6" x14ac:dyDescent="0.35">
      <c r="A17" s="6" t="s">
        <v>110</v>
      </c>
      <c r="B17" s="7">
        <f t="shared" ref="B17:B19" si="0">+C17+F17</f>
        <v>728</v>
      </c>
      <c r="C17" s="7">
        <f>+D17+E17</f>
        <v>547</v>
      </c>
      <c r="D17" s="44">
        <f>+'I trimestre'!D17+'II trimestre'!D17+'III trimestre'!D17+'IV trimestre'!D17</f>
        <v>87</v>
      </c>
      <c r="E17" s="7">
        <f>+'I trimestre'!E17+'II trimestre'!E17+'III trimestre'!E17+'IV trimestre'!E17</f>
        <v>460</v>
      </c>
      <c r="F17" s="7">
        <f t="shared" ref="F17:F19" si="1">+G17+H17</f>
        <v>181</v>
      </c>
      <c r="G17" s="7">
        <f>+'I trimestre'!G17+'II trimestre'!G17+'III trimestre'!G17+'IV trimestre'!G17</f>
        <v>131</v>
      </c>
      <c r="H17" s="44">
        <f>+'I trimestre'!H17+'II trimestre'!H17+'III trimestre'!H17+'IV trimestre'!H17</f>
        <v>50</v>
      </c>
    </row>
    <row r="18" spans="1:8" ht="15.6" x14ac:dyDescent="0.35">
      <c r="A18" s="6" t="s">
        <v>111</v>
      </c>
      <c r="B18" s="7">
        <f t="shared" si="0"/>
        <v>724</v>
      </c>
      <c r="C18" s="7">
        <f t="shared" ref="C18:C19" si="2">+D18+E18</f>
        <v>445</v>
      </c>
      <c r="D18" s="44">
        <f>+'I trimestre'!D18+'II trimestre'!D18+'III trimestre'!D18+'IV trimestre'!D18</f>
        <v>87</v>
      </c>
      <c r="E18" s="7">
        <f>+'I trimestre'!E18+'II trimestre'!E18+'III trimestre'!E18+'IV trimestre'!E18</f>
        <v>358</v>
      </c>
      <c r="F18" s="7">
        <f t="shared" si="1"/>
        <v>279</v>
      </c>
      <c r="G18" s="7">
        <f>+'I trimestre'!G18+'II trimestre'!G18+'III trimestre'!G18+'IV trimestre'!G18</f>
        <v>279</v>
      </c>
      <c r="H18" s="44">
        <f>+'I trimestre'!H18+'II trimestre'!H18+'III trimestre'!H18+'IV trimestre'!H18</f>
        <v>0</v>
      </c>
    </row>
    <row r="19" spans="1:8" ht="15.6" x14ac:dyDescent="0.35">
      <c r="A19" s="6" t="s">
        <v>67</v>
      </c>
      <c r="B19" s="7">
        <f t="shared" si="0"/>
        <v>728</v>
      </c>
      <c r="C19" s="7">
        <f t="shared" si="2"/>
        <v>547</v>
      </c>
      <c r="D19" s="44">
        <f>+'IV trimestre'!D19</f>
        <v>87</v>
      </c>
      <c r="E19" s="7">
        <f>+'IV trimestre'!E19</f>
        <v>460</v>
      </c>
      <c r="F19" s="7">
        <f t="shared" si="1"/>
        <v>181</v>
      </c>
      <c r="G19" s="7">
        <f>+'IV trimestre'!G19</f>
        <v>131</v>
      </c>
      <c r="H19" s="44">
        <f>+'IV trimestre'!H19</f>
        <v>50</v>
      </c>
    </row>
    <row r="20" spans="1:8" ht="15.6" x14ac:dyDescent="0.35">
      <c r="A20" s="6"/>
      <c r="B20" s="7"/>
      <c r="C20" s="7"/>
      <c r="D20" s="44"/>
      <c r="E20" s="7"/>
      <c r="F20" s="7"/>
      <c r="G20" s="7"/>
      <c r="H20" s="44"/>
    </row>
    <row r="21" spans="1:8" ht="15.6" x14ac:dyDescent="0.35">
      <c r="A21" s="5" t="s">
        <v>36</v>
      </c>
      <c r="B21" s="7"/>
      <c r="C21" s="7"/>
      <c r="D21" s="44"/>
      <c r="E21" s="7"/>
      <c r="F21" s="7"/>
      <c r="G21" s="7"/>
      <c r="H21" s="44"/>
    </row>
    <row r="22" spans="1:8" ht="15.6" x14ac:dyDescent="0.35">
      <c r="A22" s="6" t="s">
        <v>61</v>
      </c>
      <c r="B22" s="7">
        <f>+C22+F22</f>
        <v>1723140107.4300001</v>
      </c>
      <c r="C22" s="7">
        <f>+D22+E22</f>
        <v>1499940000</v>
      </c>
      <c r="D22" s="44">
        <f>+'I trimestre'!D22+'II trimestre'!D22+'III trimestre'!D22+'IV trimestre'!D22</f>
        <v>150450000</v>
      </c>
      <c r="E22" s="7">
        <f>+'I trimestre'!E22+'II trimestre'!E22+'III trimestre'!E22+'IV trimestre'!E22</f>
        <v>1349490000</v>
      </c>
      <c r="F22" s="7">
        <f>+G22+H22</f>
        <v>223200107.43000001</v>
      </c>
      <c r="G22" s="7">
        <f>+'I trimestre'!G22+'II trimestre'!G22+'III trimestre'!G22+'IV trimestre'!G22</f>
        <v>223200107.43000001</v>
      </c>
      <c r="H22" s="44">
        <f>+'I trimestre'!H22+'II trimestre'!H22+'III trimestre'!H22+'IV trimestre'!H22</f>
        <v>0</v>
      </c>
    </row>
    <row r="23" spans="1:8" ht="15.6" x14ac:dyDescent="0.35">
      <c r="A23" s="6" t="s">
        <v>110</v>
      </c>
      <c r="B23" s="7">
        <f t="shared" ref="B23:B25" si="3">+C23+F23</f>
        <v>2551467740.25</v>
      </c>
      <c r="C23" s="7">
        <f t="shared" ref="C23:C25" si="4">+D23+E23</f>
        <v>2189999999.98</v>
      </c>
      <c r="D23" s="44">
        <f>+'I trimestre'!D23+'II trimestre'!D23+'III trimestre'!D23+'IV trimestre'!D23</f>
        <v>348000000</v>
      </c>
      <c r="E23" s="7">
        <f>+'I trimestre'!E23+'II trimestre'!E23+'III trimestre'!E23+'IV trimestre'!E23</f>
        <v>1841999999.98</v>
      </c>
      <c r="F23" s="7">
        <f t="shared" ref="F23:F25" si="5">+G23+H23</f>
        <v>361467740.26999998</v>
      </c>
      <c r="G23" s="7">
        <f>+'I trimestre'!G23+'II trimestre'!G23+'III trimestre'!G23+'IV trimestre'!G23</f>
        <v>261467740.27000001</v>
      </c>
      <c r="H23" s="44">
        <f>+'I trimestre'!H23+'II trimestre'!H23+'III trimestre'!H23+'IV trimestre'!H23</f>
        <v>100000000</v>
      </c>
    </row>
    <row r="24" spans="1:8" ht="15.6" x14ac:dyDescent="0.35">
      <c r="A24" s="6" t="s">
        <v>111</v>
      </c>
      <c r="B24" s="7">
        <f t="shared" si="3"/>
        <v>2160659313.2399998</v>
      </c>
      <c r="C24" s="7">
        <f t="shared" si="4"/>
        <v>1799629000</v>
      </c>
      <c r="D24" s="44">
        <f>+'I trimestre'!D24+'II trimestre'!D24+'III trimestre'!D24+'IV trimestre'!D24</f>
        <v>348000000</v>
      </c>
      <c r="E24" s="7">
        <f>+'I trimestre'!E24+'II trimestre'!E24+'III trimestre'!E24+'IV trimestre'!E24</f>
        <v>1451629000</v>
      </c>
      <c r="F24" s="7">
        <f t="shared" si="5"/>
        <v>361030313.23999995</v>
      </c>
      <c r="G24" s="7">
        <f>+'I trimestre'!G24+'II trimestre'!G24+'III trimestre'!G24+'IV trimestre'!G24</f>
        <v>261478760.96999997</v>
      </c>
      <c r="H24" s="44">
        <f>+'I trimestre'!H24+'II trimestre'!H24+'III trimestre'!H24+'IV trimestre'!H24</f>
        <v>99551552.269999996</v>
      </c>
    </row>
    <row r="25" spans="1:8" ht="15.6" x14ac:dyDescent="0.35">
      <c r="A25" s="6" t="s">
        <v>67</v>
      </c>
      <c r="B25" s="7">
        <f t="shared" si="3"/>
        <v>2551467740.25</v>
      </c>
      <c r="C25" s="7">
        <f t="shared" si="4"/>
        <v>2189999999.98</v>
      </c>
      <c r="D25" s="44">
        <f>+'IV trimestre'!D25</f>
        <v>348000000</v>
      </c>
      <c r="E25" s="7">
        <f>+'IV trimestre'!E25</f>
        <v>1841999999.98</v>
      </c>
      <c r="F25" s="7">
        <f t="shared" si="5"/>
        <v>361467740.26999998</v>
      </c>
      <c r="G25" s="7">
        <f>+'IV trimestre'!G25</f>
        <v>261467740.27000001</v>
      </c>
      <c r="H25" s="44">
        <f>+'IV trimestre'!H25</f>
        <v>100000000</v>
      </c>
    </row>
    <row r="26" spans="1:8" ht="15.6" x14ac:dyDescent="0.35">
      <c r="A26" s="6" t="s">
        <v>112</v>
      </c>
      <c r="B26" s="7">
        <f>+B24</f>
        <v>2160659313.2399998</v>
      </c>
      <c r="C26" s="7">
        <f t="shared" ref="C26:H26" si="6">+C24</f>
        <v>1799629000</v>
      </c>
      <c r="D26" s="44">
        <f t="shared" si="6"/>
        <v>348000000</v>
      </c>
      <c r="E26" s="7">
        <f t="shared" si="6"/>
        <v>1451629000</v>
      </c>
      <c r="F26" s="7">
        <f t="shared" si="6"/>
        <v>361030313.23999995</v>
      </c>
      <c r="G26" s="7">
        <f t="shared" si="6"/>
        <v>261478760.96999997</v>
      </c>
      <c r="H26" s="44">
        <f t="shared" si="6"/>
        <v>99551552.269999996</v>
      </c>
    </row>
    <row r="27" spans="1:8" ht="15.6" x14ac:dyDescent="0.35">
      <c r="A27" s="6"/>
      <c r="B27" s="8"/>
      <c r="C27" s="8"/>
      <c r="D27" s="8"/>
      <c r="E27" s="8"/>
      <c r="F27" s="8"/>
      <c r="G27" s="8"/>
      <c r="H27" s="8"/>
    </row>
    <row r="28" spans="1:8" ht="15.6" x14ac:dyDescent="0.35">
      <c r="A28" s="5" t="s">
        <v>37</v>
      </c>
      <c r="B28" s="17" t="s">
        <v>1</v>
      </c>
      <c r="C28" s="18"/>
      <c r="D28" s="17" t="s">
        <v>39</v>
      </c>
      <c r="E28" s="17" t="s">
        <v>33</v>
      </c>
      <c r="F28" s="7"/>
      <c r="G28" s="7"/>
      <c r="H28" s="7"/>
    </row>
    <row r="29" spans="1:8" ht="15.6" x14ac:dyDescent="0.35">
      <c r="A29" s="6" t="s">
        <v>110</v>
      </c>
      <c r="B29" s="7">
        <f>B23</f>
        <v>2551467740.25</v>
      </c>
      <c r="C29" s="7"/>
      <c r="D29" s="7">
        <f>+D23+G23</f>
        <v>609467740.26999998</v>
      </c>
      <c r="E29" s="7">
        <f>+E23+H23</f>
        <v>1941999999.98</v>
      </c>
      <c r="F29" s="7"/>
      <c r="G29" s="7"/>
      <c r="H29" s="7"/>
    </row>
    <row r="30" spans="1:8" ht="15.6" x14ac:dyDescent="0.35">
      <c r="A30" s="6" t="s">
        <v>111</v>
      </c>
      <c r="B30" s="7">
        <f>+D30+E30</f>
        <v>2487786760.9700003</v>
      </c>
      <c r="C30" s="7"/>
      <c r="D30" s="7">
        <f>+'I trimestre'!D30+'II trimestre'!D30+'III trimestre'!D30+'IV trimestre'!D30</f>
        <v>609478760.97000003</v>
      </c>
      <c r="E30" s="7">
        <f>+'I trimestre'!E30+'II trimestre'!E30+'III trimestre'!E30+'IV trimestre'!E30</f>
        <v>1878308000</v>
      </c>
      <c r="F30" s="7"/>
      <c r="G30" s="7"/>
      <c r="H30" s="7"/>
    </row>
    <row r="31" spans="1:8" ht="15.6" x14ac:dyDescent="0.35">
      <c r="A31" s="6"/>
      <c r="B31" s="9"/>
      <c r="C31" s="9"/>
      <c r="D31" s="9"/>
      <c r="E31" s="9"/>
      <c r="F31" s="9"/>
      <c r="G31" s="9"/>
      <c r="H31" s="9"/>
    </row>
    <row r="32" spans="1:8" ht="15.6" x14ac:dyDescent="0.35">
      <c r="A32" s="5" t="s">
        <v>5</v>
      </c>
      <c r="B32" s="6"/>
      <c r="C32" s="6"/>
      <c r="D32" s="7"/>
      <c r="E32" s="6"/>
      <c r="F32" s="6"/>
      <c r="G32" s="6"/>
      <c r="H32" s="6"/>
    </row>
    <row r="33" spans="1:8" ht="15.6" x14ac:dyDescent="0.35">
      <c r="A33" s="6" t="s">
        <v>62</v>
      </c>
      <c r="B33" s="16">
        <v>1.0947</v>
      </c>
      <c r="C33" s="16">
        <v>1.0947</v>
      </c>
      <c r="D33" s="16">
        <v>1.0947</v>
      </c>
      <c r="E33" s="16">
        <v>1.0947</v>
      </c>
      <c r="F33" s="16">
        <v>1.0947</v>
      </c>
      <c r="G33" s="16">
        <v>1.0947</v>
      </c>
      <c r="H33" s="16">
        <v>1.0947</v>
      </c>
    </row>
    <row r="34" spans="1:8" ht="15.6" x14ac:dyDescent="0.35">
      <c r="A34" s="6" t="s">
        <v>113</v>
      </c>
      <c r="B34" s="16">
        <v>1.1039000000000001</v>
      </c>
      <c r="C34" s="16">
        <v>1.1039000000000001</v>
      </c>
      <c r="D34" s="16">
        <v>1.1039000000000001</v>
      </c>
      <c r="E34" s="16">
        <v>1.1039000000000001</v>
      </c>
      <c r="F34" s="16">
        <v>1.1039000000000001</v>
      </c>
      <c r="G34" s="16">
        <v>1.1039000000000001</v>
      </c>
      <c r="H34" s="16">
        <v>1.1039000000000001</v>
      </c>
    </row>
    <row r="35" spans="1:8" ht="15.6" x14ac:dyDescent="0.35">
      <c r="A35" s="6" t="s">
        <v>6</v>
      </c>
      <c r="B35" s="10">
        <v>106781</v>
      </c>
      <c r="C35" s="10">
        <v>106781</v>
      </c>
      <c r="D35" s="10">
        <v>106781</v>
      </c>
      <c r="E35" s="10">
        <v>106781</v>
      </c>
      <c r="F35" s="10">
        <v>106781</v>
      </c>
      <c r="G35" s="10">
        <v>106781</v>
      </c>
      <c r="H35" s="10">
        <v>106781</v>
      </c>
    </row>
    <row r="36" spans="1:8" ht="15.6" x14ac:dyDescent="0.35">
      <c r="A36" s="6"/>
      <c r="B36" s="7"/>
      <c r="C36" s="7"/>
      <c r="D36" s="7"/>
      <c r="E36" s="7"/>
      <c r="F36" s="7"/>
      <c r="G36" s="7"/>
      <c r="H36" s="7"/>
    </row>
    <row r="37" spans="1:8" ht="15.6" x14ac:dyDescent="0.35">
      <c r="A37" s="5" t="s">
        <v>7</v>
      </c>
      <c r="B37" s="10"/>
      <c r="C37" s="10"/>
      <c r="D37" s="10"/>
      <c r="E37" s="10"/>
      <c r="F37" s="10"/>
      <c r="G37" s="10"/>
      <c r="H37" s="10"/>
    </row>
    <row r="38" spans="1:8" ht="15.6" x14ac:dyDescent="0.35">
      <c r="A38" s="6" t="s">
        <v>63</v>
      </c>
      <c r="B38" s="10">
        <f t="shared" ref="B38" si="7">B22/B33</f>
        <v>1574075187.2019732</v>
      </c>
      <c r="C38" s="10">
        <f t="shared" ref="C38:E38" si="8">C22/C33</f>
        <v>1370183611.9484789</v>
      </c>
      <c r="D38" s="10">
        <f t="shared" ref="D38" si="9">D22/D33</f>
        <v>137434913.67497945</v>
      </c>
      <c r="E38" s="10">
        <f t="shared" si="8"/>
        <v>1232748698.2734995</v>
      </c>
      <c r="F38" s="10">
        <f t="shared" ref="F38:G38" si="10">F22/F33</f>
        <v>203891575.25349411</v>
      </c>
      <c r="G38" s="10">
        <f t="shared" si="10"/>
        <v>203891575.25349411</v>
      </c>
      <c r="H38" s="10">
        <f t="shared" ref="H38" si="11">H22/H33</f>
        <v>0</v>
      </c>
    </row>
    <row r="39" spans="1:8" ht="15.6" x14ac:dyDescent="0.35">
      <c r="A39" s="6" t="s">
        <v>114</v>
      </c>
      <c r="B39" s="10">
        <f t="shared" ref="B39" si="12">B24/B34</f>
        <v>1957296234.4777603</v>
      </c>
      <c r="C39" s="10">
        <f t="shared" ref="C39:E39" si="13">C24/C34</f>
        <v>1630246399.1303558</v>
      </c>
      <c r="D39" s="10">
        <f t="shared" ref="D39" si="14">D24/D34</f>
        <v>315245946.19077814</v>
      </c>
      <c r="E39" s="10">
        <f t="shared" si="13"/>
        <v>1315000452.9395778</v>
      </c>
      <c r="F39" s="10">
        <f t="shared" ref="F39:G39" si="15">F24/F34</f>
        <v>327049835.3474046</v>
      </c>
      <c r="G39" s="10">
        <f t="shared" si="15"/>
        <v>236868159.22637916</v>
      </c>
      <c r="H39" s="10">
        <f t="shared" ref="H39" si="16">H24/H34</f>
        <v>90181676.121025443</v>
      </c>
    </row>
    <row r="40" spans="1:8" ht="15.6" x14ac:dyDescent="0.35">
      <c r="A40" s="6" t="s">
        <v>64</v>
      </c>
      <c r="B40" s="10">
        <f t="shared" ref="B40" si="17">B38/B16</f>
        <v>2737522.064699084</v>
      </c>
      <c r="C40" s="10">
        <f t="shared" ref="C40:E40" si="18">C38/C16</f>
        <v>3350082.1808031271</v>
      </c>
      <c r="D40" s="10">
        <f t="shared" ref="D40" si="19">D38/D16</f>
        <v>3196160.783139057</v>
      </c>
      <c r="E40" s="10">
        <f t="shared" si="18"/>
        <v>3368165.842277321</v>
      </c>
      <c r="F40" s="10">
        <f>F38/F16</f>
        <v>1228262.5015270729</v>
      </c>
      <c r="G40" s="10">
        <f t="shared" ref="G40" si="20">G38/G16</f>
        <v>1228262.5015270729</v>
      </c>
      <c r="H40" s="10" t="s">
        <v>38</v>
      </c>
    </row>
    <row r="41" spans="1:8" ht="15.6" x14ac:dyDescent="0.35">
      <c r="A41" s="6" t="s">
        <v>115</v>
      </c>
      <c r="B41" s="10">
        <f t="shared" ref="B41" si="21">B39/B18</f>
        <v>2703447.8376764646</v>
      </c>
      <c r="C41" s="10">
        <f t="shared" ref="C41:E41" si="22">C39/C18</f>
        <v>3663475.0542255188</v>
      </c>
      <c r="D41" s="10">
        <f t="shared" ref="D41" si="23">D39/D18</f>
        <v>3623516.6228825073</v>
      </c>
      <c r="E41" s="10">
        <f t="shared" si="22"/>
        <v>3673185.622736251</v>
      </c>
      <c r="F41" s="10">
        <f t="shared" ref="F41:G41" si="24">F39/F18</f>
        <v>1172221.6320695505</v>
      </c>
      <c r="G41" s="10">
        <f t="shared" si="24"/>
        <v>848989.8180156959</v>
      </c>
      <c r="H41" s="10" t="s">
        <v>38</v>
      </c>
    </row>
    <row r="42" spans="1:8" ht="15.6" x14ac:dyDescent="0.35">
      <c r="A42" s="6"/>
      <c r="B42" s="11"/>
      <c r="C42" s="11"/>
      <c r="D42" s="11"/>
      <c r="E42" s="11"/>
      <c r="F42" s="11"/>
      <c r="G42" s="11"/>
      <c r="H42" s="11"/>
    </row>
    <row r="43" spans="1:8" ht="15.6" x14ac:dyDescent="0.35">
      <c r="A43" s="5" t="s">
        <v>8</v>
      </c>
      <c r="B43" s="11"/>
      <c r="C43" s="11"/>
      <c r="D43" s="11"/>
      <c r="E43" s="11"/>
      <c r="F43" s="11"/>
      <c r="G43" s="11"/>
      <c r="H43" s="11"/>
    </row>
    <row r="44" spans="1:8" ht="15.6" x14ac:dyDescent="0.35">
      <c r="A44" s="6"/>
      <c r="B44" s="12"/>
      <c r="C44" s="11"/>
      <c r="D44" s="11"/>
      <c r="E44" s="11"/>
      <c r="F44" s="11"/>
      <c r="G44" s="11"/>
      <c r="H44" s="11"/>
    </row>
    <row r="45" spans="1:8" ht="15.6" x14ac:dyDescent="0.35">
      <c r="A45" s="5" t="s">
        <v>9</v>
      </c>
      <c r="B45" s="11"/>
      <c r="C45" s="11"/>
      <c r="D45" s="11"/>
      <c r="E45" s="11"/>
      <c r="F45" s="11"/>
      <c r="G45" s="11"/>
      <c r="H45" s="11"/>
    </row>
    <row r="46" spans="1:8" ht="15.6" x14ac:dyDescent="0.35">
      <c r="A46" s="6" t="s">
        <v>10</v>
      </c>
      <c r="B46" s="11">
        <f>B17/B35*100</f>
        <v>0.68176922860808575</v>
      </c>
      <c r="C46" s="11">
        <f t="shared" ref="C46:G46" si="25">C17/C35*100</f>
        <v>0.51226341764920724</v>
      </c>
      <c r="D46" s="11">
        <f t="shared" ref="D46" si="26">D17/D35*100</f>
        <v>8.1475168803438816E-2</v>
      </c>
      <c r="E46" s="11">
        <f t="shared" si="25"/>
        <v>0.4307882488457685</v>
      </c>
      <c r="F46" s="11">
        <f t="shared" si="25"/>
        <v>0.16950581095887846</v>
      </c>
      <c r="G46" s="11">
        <f t="shared" si="25"/>
        <v>0.12268100130172971</v>
      </c>
      <c r="H46" s="11">
        <f>H17/H35*100</f>
        <v>4.6824809657148747E-2</v>
      </c>
    </row>
    <row r="47" spans="1:8" ht="15.6" x14ac:dyDescent="0.35">
      <c r="A47" s="6" t="s">
        <v>11</v>
      </c>
      <c r="B47" s="11">
        <f>B18/B35*100</f>
        <v>0.67802324383551382</v>
      </c>
      <c r="C47" s="11">
        <f t="shared" ref="C47:F47" si="27">C18/C35*100</f>
        <v>0.41674080594862378</v>
      </c>
      <c r="D47" s="11">
        <f t="shared" ref="D47" si="28">D18/D35*100</f>
        <v>8.1475168803438816E-2</v>
      </c>
      <c r="E47" s="11">
        <f t="shared" si="27"/>
        <v>0.33526563714518498</v>
      </c>
      <c r="F47" s="11">
        <f t="shared" si="27"/>
        <v>0.26128243788688998</v>
      </c>
      <c r="G47" s="11">
        <f>G18/G35*100</f>
        <v>0.26128243788688998</v>
      </c>
      <c r="H47" s="11">
        <f>H18/H35*100</f>
        <v>0</v>
      </c>
    </row>
    <row r="48" spans="1:8" ht="15.6" x14ac:dyDescent="0.35">
      <c r="A48" s="6"/>
      <c r="B48" s="11"/>
      <c r="C48" s="11"/>
      <c r="D48" s="11"/>
      <c r="E48" s="11"/>
      <c r="F48" s="11"/>
      <c r="G48" s="11"/>
      <c r="H48" s="11"/>
    </row>
    <row r="49" spans="1:8" ht="15.6" x14ac:dyDescent="0.35">
      <c r="A49" s="5" t="s">
        <v>12</v>
      </c>
      <c r="B49" s="11"/>
      <c r="C49" s="11"/>
      <c r="D49" s="11"/>
      <c r="E49" s="11"/>
      <c r="F49" s="11"/>
      <c r="G49" s="11"/>
      <c r="H49" s="11"/>
    </row>
    <row r="50" spans="1:8" ht="15.6" x14ac:dyDescent="0.35">
      <c r="A50" s="6" t="s">
        <v>13</v>
      </c>
      <c r="B50" s="11">
        <f t="shared" ref="B50" si="29">B18/B17*100</f>
        <v>99.45054945054946</v>
      </c>
      <c r="C50" s="11">
        <f t="shared" ref="C50:G50" si="30">C18/C17*100</f>
        <v>81.352833638025587</v>
      </c>
      <c r="D50" s="11">
        <f t="shared" ref="D50" si="31">D18/D17*100</f>
        <v>100</v>
      </c>
      <c r="E50" s="11">
        <f t="shared" si="30"/>
        <v>77.826086956521735</v>
      </c>
      <c r="F50" s="11">
        <f t="shared" si="30"/>
        <v>154.14364640883977</v>
      </c>
      <c r="G50" s="11">
        <f t="shared" si="30"/>
        <v>212.97709923664124</v>
      </c>
      <c r="H50" s="11">
        <f t="shared" ref="H50" si="32">H18/H17*100</f>
        <v>0</v>
      </c>
    </row>
    <row r="51" spans="1:8" ht="15.6" x14ac:dyDescent="0.35">
      <c r="A51" s="6" t="s">
        <v>14</v>
      </c>
      <c r="B51" s="11">
        <f t="shared" ref="B51" si="33">B24/B23*100</f>
        <v>84.682995561930653</v>
      </c>
      <c r="C51" s="11">
        <f t="shared" ref="C51:G51" si="34">C24/C23*100</f>
        <v>82.174840183398857</v>
      </c>
      <c r="D51" s="11">
        <f t="shared" ref="D51" si="35">D24/D23*100</f>
        <v>100</v>
      </c>
      <c r="E51" s="11">
        <f t="shared" si="34"/>
        <v>78.807220413450679</v>
      </c>
      <c r="F51" s="11">
        <f t="shared" si="34"/>
        <v>99.878985873075905</v>
      </c>
      <c r="G51" s="11">
        <f t="shared" si="34"/>
        <v>100.00421493679816</v>
      </c>
      <c r="H51" s="11">
        <f t="shared" ref="H51" si="36">H24/H23*100</f>
        <v>99.551552270000002</v>
      </c>
    </row>
    <row r="52" spans="1:8" ht="15.6" x14ac:dyDescent="0.35">
      <c r="A52" s="6" t="s">
        <v>15</v>
      </c>
      <c r="B52" s="11">
        <f t="shared" ref="B52" si="37">AVERAGE(B50:B51)</f>
        <v>92.066772506240056</v>
      </c>
      <c r="C52" s="11">
        <f t="shared" ref="C52:G52" si="38">AVERAGE(C50:C51)</f>
        <v>81.763836910712229</v>
      </c>
      <c r="D52" s="11">
        <f t="shared" ref="D52" si="39">AVERAGE(D50:D51)</f>
        <v>100</v>
      </c>
      <c r="E52" s="11">
        <f t="shared" si="38"/>
        <v>78.316653684986207</v>
      </c>
      <c r="F52" s="11">
        <f t="shared" si="38"/>
        <v>127.01131614095783</v>
      </c>
      <c r="G52" s="11">
        <f t="shared" si="38"/>
        <v>156.49065708671969</v>
      </c>
      <c r="H52" s="11">
        <f t="shared" ref="H52" si="40">AVERAGE(H50:H51)</f>
        <v>49.775776135000001</v>
      </c>
    </row>
    <row r="53" spans="1:8" ht="15.6" x14ac:dyDescent="0.35">
      <c r="A53" s="6"/>
      <c r="B53" s="11"/>
      <c r="C53" s="11"/>
      <c r="D53" s="11"/>
      <c r="E53" s="11"/>
      <c r="F53" s="11"/>
      <c r="G53" s="11"/>
      <c r="H53" s="11"/>
    </row>
    <row r="54" spans="1:8" ht="15.6" x14ac:dyDescent="0.35">
      <c r="A54" s="5" t="s">
        <v>16</v>
      </c>
      <c r="B54" s="11"/>
      <c r="C54" s="11"/>
      <c r="D54" s="11"/>
      <c r="E54" s="11"/>
      <c r="F54" s="11"/>
      <c r="G54" s="11"/>
      <c r="H54" s="11"/>
    </row>
    <row r="55" spans="1:8" ht="15.6" x14ac:dyDescent="0.35">
      <c r="A55" s="6" t="s">
        <v>17</v>
      </c>
      <c r="B55" s="11">
        <f t="shared" ref="B55" si="41">B18/B19*100</f>
        <v>99.45054945054946</v>
      </c>
      <c r="C55" s="11">
        <f t="shared" ref="C55:G55" si="42">C18/C19*100</f>
        <v>81.352833638025587</v>
      </c>
      <c r="D55" s="11">
        <f t="shared" ref="D55" si="43">D18/D19*100</f>
        <v>100</v>
      </c>
      <c r="E55" s="11">
        <f t="shared" si="42"/>
        <v>77.826086956521735</v>
      </c>
      <c r="F55" s="11">
        <f t="shared" si="42"/>
        <v>154.14364640883977</v>
      </c>
      <c r="G55" s="11">
        <f t="shared" si="42"/>
        <v>212.97709923664124</v>
      </c>
      <c r="H55" s="11">
        <f t="shared" ref="H55" si="44">H18/H19*100</f>
        <v>0</v>
      </c>
    </row>
    <row r="56" spans="1:8" ht="15.6" x14ac:dyDescent="0.35">
      <c r="A56" s="6" t="s">
        <v>18</v>
      </c>
      <c r="B56" s="11">
        <f t="shared" ref="B56" si="45">B24/B25*100</f>
        <v>84.682995561930653</v>
      </c>
      <c r="C56" s="11">
        <f t="shared" ref="C56:G56" si="46">C24/C25*100</f>
        <v>82.174840183398857</v>
      </c>
      <c r="D56" s="11">
        <f t="shared" ref="D56" si="47">D24/D25*100</f>
        <v>100</v>
      </c>
      <c r="E56" s="11">
        <f t="shared" si="46"/>
        <v>78.807220413450679</v>
      </c>
      <c r="F56" s="11">
        <f t="shared" si="46"/>
        <v>99.878985873075905</v>
      </c>
      <c r="G56" s="11">
        <f t="shared" si="46"/>
        <v>100.00421493679816</v>
      </c>
      <c r="H56" s="11">
        <f t="shared" ref="H56" si="48">H24/H25*100</f>
        <v>99.551552270000002</v>
      </c>
    </row>
    <row r="57" spans="1:8" ht="15.6" x14ac:dyDescent="0.35">
      <c r="A57" s="6" t="s">
        <v>19</v>
      </c>
      <c r="B57" s="11">
        <f t="shared" ref="B57" si="49">(B55+B56)/2</f>
        <v>92.066772506240056</v>
      </c>
      <c r="C57" s="11">
        <f t="shared" ref="C57:G57" si="50">(C55+C56)/2</f>
        <v>81.763836910712229</v>
      </c>
      <c r="D57" s="11">
        <f t="shared" ref="D57" si="51">(D55+D56)/2</f>
        <v>100</v>
      </c>
      <c r="E57" s="11">
        <f t="shared" si="50"/>
        <v>78.316653684986207</v>
      </c>
      <c r="F57" s="11">
        <f t="shared" si="50"/>
        <v>127.01131614095783</v>
      </c>
      <c r="G57" s="11">
        <f t="shared" si="50"/>
        <v>156.49065708671969</v>
      </c>
      <c r="H57" s="11">
        <f t="shared" ref="H57" si="52">(H55+H56)/2</f>
        <v>49.775776135000001</v>
      </c>
    </row>
    <row r="58" spans="1:8" ht="15.6" x14ac:dyDescent="0.35">
      <c r="A58" s="6"/>
      <c r="B58" s="11"/>
      <c r="C58" s="11"/>
      <c r="D58" s="11"/>
      <c r="E58" s="11"/>
      <c r="F58" s="11"/>
      <c r="G58" s="11"/>
      <c r="H58" s="11"/>
    </row>
    <row r="59" spans="1:8" ht="15.6" x14ac:dyDescent="0.35">
      <c r="A59" s="5" t="s">
        <v>20</v>
      </c>
      <c r="B59" s="11">
        <f t="shared" ref="B59" si="53">B26/B24*100</f>
        <v>100</v>
      </c>
      <c r="C59" s="11">
        <f t="shared" ref="C59:H59" si="54">C26/C24*100</f>
        <v>100</v>
      </c>
      <c r="D59" s="11">
        <f t="shared" si="54"/>
        <v>100</v>
      </c>
      <c r="E59" s="11">
        <f t="shared" si="54"/>
        <v>100</v>
      </c>
      <c r="F59" s="11">
        <f t="shared" si="54"/>
        <v>100</v>
      </c>
      <c r="G59" s="11">
        <f t="shared" si="54"/>
        <v>100</v>
      </c>
      <c r="H59" s="11">
        <f t="shared" si="54"/>
        <v>100</v>
      </c>
    </row>
    <row r="60" spans="1:8" ht="15.6" x14ac:dyDescent="0.35">
      <c r="A60" s="6"/>
      <c r="B60" s="11"/>
      <c r="C60" s="11"/>
      <c r="D60" s="11"/>
      <c r="E60" s="11"/>
      <c r="F60" s="11"/>
      <c r="G60" s="11"/>
      <c r="H60" s="11"/>
    </row>
    <row r="61" spans="1:8" ht="15.6" x14ac:dyDescent="0.35">
      <c r="A61" s="5" t="s">
        <v>21</v>
      </c>
      <c r="B61" s="11"/>
      <c r="C61" s="11"/>
      <c r="D61" s="11"/>
      <c r="E61" s="11"/>
      <c r="F61" s="11"/>
      <c r="G61" s="11"/>
      <c r="H61" s="11"/>
    </row>
    <row r="62" spans="1:8" ht="15.6" x14ac:dyDescent="0.35">
      <c r="A62" s="6" t="s">
        <v>22</v>
      </c>
      <c r="B62" s="11">
        <f t="shared" ref="B62" si="55">((B18/B16)-1)*100</f>
        <v>25.913043478260867</v>
      </c>
      <c r="C62" s="11">
        <f t="shared" ref="C62:E62" si="56">((C18/C16)-1)*100</f>
        <v>8.8019559902200442</v>
      </c>
      <c r="D62" s="11">
        <f t="shared" ref="D62" si="57">((D18/D16)-1)*100</f>
        <v>102.32558139534885</v>
      </c>
      <c r="E62" s="11">
        <f t="shared" si="56"/>
        <v>-2.1857923497267784</v>
      </c>
      <c r="F62" s="11">
        <f t="shared" ref="F62:G62" si="58">((F18/F16)-1)*100</f>
        <v>68.07228915662651</v>
      </c>
      <c r="G62" s="11">
        <f t="shared" si="58"/>
        <v>68.07228915662651</v>
      </c>
      <c r="H62" s="11" t="s">
        <v>38</v>
      </c>
    </row>
    <row r="63" spans="1:8" ht="15.6" x14ac:dyDescent="0.35">
      <c r="A63" s="6" t="s">
        <v>23</v>
      </c>
      <c r="B63" s="11">
        <f t="shared" ref="B63" si="59">((B39/B38)-1)*100</f>
        <v>24.3457904928283</v>
      </c>
      <c r="C63" s="11">
        <f t="shared" ref="C63:E63" si="60">((C39/C38)-1)*100</f>
        <v>18.980141414189955</v>
      </c>
      <c r="D63" s="11">
        <f t="shared" ref="D63" si="61">((D39/D38)-1)*100</f>
        <v>129.37835646064792</v>
      </c>
      <c r="E63" s="11">
        <f t="shared" si="60"/>
        <v>6.6722240129942323</v>
      </c>
      <c r="F63" s="11">
        <f t="shared" ref="F63:G63" si="62">((F39/F38)-1)*100</f>
        <v>60.403800373208362</v>
      </c>
      <c r="G63" s="11">
        <f t="shared" si="62"/>
        <v>16.173588306376054</v>
      </c>
      <c r="H63" s="11" t="s">
        <v>38</v>
      </c>
    </row>
    <row r="64" spans="1:8" ht="15.6" x14ac:dyDescent="0.35">
      <c r="A64" s="6" t="s">
        <v>24</v>
      </c>
      <c r="B64" s="11">
        <f t="shared" ref="B64" si="63">((B41/B40)-1)*100</f>
        <v>-1.2447105892593013</v>
      </c>
      <c r="C64" s="11">
        <f t="shared" ref="C64:E64" si="64">((C41/C40)-1)*100</f>
        <v>9.3547816593341224</v>
      </c>
      <c r="D64" s="11">
        <f t="shared" ref="D64" si="65">((D41/D40)-1)*100</f>
        <v>13.370911813883456</v>
      </c>
      <c r="E64" s="11">
        <f t="shared" si="64"/>
        <v>9.0559608624466215</v>
      </c>
      <c r="F64" s="11">
        <f t="shared" ref="F64:G64" si="66">((F41/F40)-1)*100</f>
        <v>-4.5626133980193995</v>
      </c>
      <c r="G64" s="11">
        <f t="shared" si="66"/>
        <v>-30.878796921654384</v>
      </c>
      <c r="H64" s="11" t="s">
        <v>38</v>
      </c>
    </row>
    <row r="65" spans="1:8" ht="15.6" x14ac:dyDescent="0.35">
      <c r="A65" s="6"/>
      <c r="B65" s="11"/>
      <c r="C65" s="11"/>
      <c r="D65" s="11"/>
      <c r="E65" s="11"/>
      <c r="F65" s="11"/>
      <c r="G65" s="11"/>
      <c r="H65" s="11"/>
    </row>
    <row r="66" spans="1:8" ht="15.6" x14ac:dyDescent="0.35">
      <c r="A66" s="5" t="s">
        <v>25</v>
      </c>
      <c r="B66" s="11"/>
      <c r="C66" s="11"/>
      <c r="D66" s="11"/>
      <c r="E66" s="11"/>
      <c r="F66" s="11"/>
      <c r="G66" s="11"/>
      <c r="H66" s="11"/>
    </row>
    <row r="67" spans="1:8" ht="15.6" x14ac:dyDescent="0.35">
      <c r="A67" s="6" t="s">
        <v>26</v>
      </c>
      <c r="B67" s="11">
        <f t="shared" ref="B67:B68" si="67">B23/B17</f>
        <v>3504763.3794642859</v>
      </c>
      <c r="C67" s="11">
        <f t="shared" ref="C67:E67" si="68">C23/C17</f>
        <v>4003656.3070932357</v>
      </c>
      <c r="D67" s="11">
        <f t="shared" ref="D67" si="69">D23/D17</f>
        <v>4000000</v>
      </c>
      <c r="E67" s="11">
        <f t="shared" si="68"/>
        <v>4004347.8260434782</v>
      </c>
      <c r="F67" s="11">
        <f t="shared" ref="F67:H67" si="70">F23/F17</f>
        <v>1997059.3385082872</v>
      </c>
      <c r="G67" s="11">
        <f t="shared" si="70"/>
        <v>1995936.9486259543</v>
      </c>
      <c r="H67" s="11">
        <f t="shared" si="70"/>
        <v>2000000</v>
      </c>
    </row>
    <row r="68" spans="1:8" ht="15.6" x14ac:dyDescent="0.35">
      <c r="A68" s="6" t="s">
        <v>27</v>
      </c>
      <c r="B68" s="11">
        <f t="shared" si="67"/>
        <v>2984336.0680110492</v>
      </c>
      <c r="C68" s="11">
        <f t="shared" ref="C68:E68" si="71">C24/C18</f>
        <v>4044110.1123595508</v>
      </c>
      <c r="D68" s="11">
        <f t="shared" ref="D68" si="72">D24/D18</f>
        <v>4000000</v>
      </c>
      <c r="E68" s="11">
        <f t="shared" si="71"/>
        <v>4054829.6089385473</v>
      </c>
      <c r="F68" s="11">
        <f t="shared" ref="F68:G68" si="73">F24/F18</f>
        <v>1294015.459641577</v>
      </c>
      <c r="G68" s="11">
        <f t="shared" si="73"/>
        <v>937199.86010752677</v>
      </c>
      <c r="H68" s="11" t="s">
        <v>38</v>
      </c>
    </row>
    <row r="69" spans="1:8" ht="15.6" x14ac:dyDescent="0.35">
      <c r="A69" s="6" t="s">
        <v>28</v>
      </c>
      <c r="B69" s="11">
        <f>(B68/B67)*B52</f>
        <v>78.395646184176314</v>
      </c>
      <c r="C69" s="11">
        <f t="shared" ref="C69:E69" si="74">(C68/C67)*C52</f>
        <v>82.589996321636832</v>
      </c>
      <c r="D69" s="11">
        <f t="shared" ref="D69" si="75">(D68/D67)*D52</f>
        <v>100</v>
      </c>
      <c r="E69" s="11">
        <f t="shared" si="74"/>
        <v>79.303971590459014</v>
      </c>
      <c r="F69" s="11">
        <f t="shared" ref="F69:G69" si="76">(F68/F67)*F52</f>
        <v>82.298309052042796</v>
      </c>
      <c r="G69" s="11">
        <f t="shared" si="76"/>
        <v>73.480789075413739</v>
      </c>
      <c r="H69" s="11" t="s">
        <v>38</v>
      </c>
    </row>
    <row r="70" spans="1:8" ht="15.6" x14ac:dyDescent="0.35">
      <c r="A70" s="6"/>
      <c r="B70" s="13"/>
      <c r="C70" s="13"/>
      <c r="D70" s="13"/>
      <c r="E70" s="13"/>
      <c r="F70" s="13"/>
      <c r="G70" s="13"/>
      <c r="H70" s="13"/>
    </row>
    <row r="71" spans="1:8" ht="15.6" x14ac:dyDescent="0.35">
      <c r="A71" s="5" t="s">
        <v>29</v>
      </c>
      <c r="B71" s="19" t="s">
        <v>1</v>
      </c>
      <c r="C71" s="47"/>
      <c r="D71" s="19" t="s">
        <v>40</v>
      </c>
      <c r="E71" s="19" t="s">
        <v>33</v>
      </c>
      <c r="F71" s="11"/>
      <c r="G71" s="11"/>
      <c r="H71" s="11"/>
    </row>
    <row r="72" spans="1:8" ht="15.6" x14ac:dyDescent="0.35">
      <c r="A72" s="6" t="s">
        <v>30</v>
      </c>
      <c r="B72" s="11">
        <f>(B30/B29)*100</f>
        <v>97.504143271129109</v>
      </c>
      <c r="C72" s="47"/>
      <c r="D72" s="11">
        <f>(D30/D29)*100</f>
        <v>100.00180824993217</v>
      </c>
      <c r="E72" s="11">
        <f>(E30/E29)*100</f>
        <v>96.720288363508971</v>
      </c>
      <c r="F72" s="11"/>
      <c r="G72" s="11"/>
      <c r="H72" s="11"/>
    </row>
    <row r="73" spans="1:8" ht="15.6" x14ac:dyDescent="0.35">
      <c r="A73" s="6" t="s">
        <v>31</v>
      </c>
      <c r="B73" s="9">
        <f>(B24/B30)*100</f>
        <v>86.850663695852617</v>
      </c>
      <c r="C73" s="47"/>
      <c r="D73" s="9">
        <f>((G24+D24)/D30)*100</f>
        <v>100</v>
      </c>
      <c r="E73" s="9">
        <f>((E24+H24)/E30)*100</f>
        <v>82.583929380591471</v>
      </c>
      <c r="F73" s="9"/>
      <c r="G73" s="9"/>
      <c r="H73" s="9"/>
    </row>
    <row r="74" spans="1:8" s="2" customFormat="1" ht="16.2" thickBot="1" x14ac:dyDescent="0.4">
      <c r="A74" s="14"/>
      <c r="B74" s="15"/>
      <c r="C74" s="15"/>
      <c r="D74" s="15"/>
      <c r="E74" s="15"/>
      <c r="F74" s="15"/>
      <c r="G74" s="15"/>
      <c r="H74" s="15"/>
    </row>
    <row r="75" spans="1:8" customFormat="1" ht="16.2" thickTop="1" x14ac:dyDescent="0.35">
      <c r="A75" s="28" t="s">
        <v>72</v>
      </c>
      <c r="B75" s="28"/>
      <c r="C75" s="28"/>
      <c r="D75" s="28"/>
      <c r="E75" s="28"/>
    </row>
    <row r="76" spans="1:8" customFormat="1" ht="15.6" x14ac:dyDescent="0.35">
      <c r="A76" s="28"/>
      <c r="B76" s="28"/>
      <c r="C76" s="28"/>
      <c r="D76" s="28"/>
      <c r="E76" s="28"/>
    </row>
    <row r="77" spans="1:8" customFormat="1" ht="15.6" x14ac:dyDescent="0.35">
      <c r="A77" s="28"/>
      <c r="B77" s="28"/>
      <c r="C77" s="28"/>
      <c r="D77" s="28"/>
      <c r="E77" s="28"/>
    </row>
    <row r="78" spans="1:8" customFormat="1" ht="15.6" x14ac:dyDescent="0.35">
      <c r="A78" s="28"/>
      <c r="B78" s="28"/>
      <c r="C78" s="28"/>
      <c r="D78" s="28"/>
      <c r="E78" s="28"/>
    </row>
    <row r="79" spans="1:8" customFormat="1" ht="15.6" x14ac:dyDescent="0.35">
      <c r="A79" s="28"/>
      <c r="B79" s="28"/>
      <c r="C79" s="28"/>
      <c r="D79" s="28"/>
      <c r="E79" s="28"/>
    </row>
    <row r="80" spans="1:8" customFormat="1" ht="15.6" x14ac:dyDescent="0.35">
      <c r="A80" s="28"/>
      <c r="B80" s="28"/>
      <c r="C80" s="28"/>
      <c r="D80" s="28"/>
      <c r="E80" s="28"/>
    </row>
    <row r="81" spans="1:5" customFormat="1" ht="15.6" x14ac:dyDescent="0.35">
      <c r="A81" s="28"/>
      <c r="B81" s="28"/>
      <c r="C81" s="28"/>
      <c r="D81" s="28"/>
      <c r="E81" s="28"/>
    </row>
    <row r="82" spans="1:5" customFormat="1" ht="15.6" x14ac:dyDescent="0.35">
      <c r="A82" s="28"/>
      <c r="B82" s="28"/>
      <c r="C82" s="28"/>
      <c r="D82" s="28"/>
      <c r="E82" s="28"/>
    </row>
    <row r="83" spans="1:5" customFormat="1" ht="15.6" x14ac:dyDescent="0.35">
      <c r="A83" s="28"/>
      <c r="B83" s="28"/>
      <c r="C83" s="28"/>
      <c r="D83" s="28"/>
      <c r="E83" s="28"/>
    </row>
    <row r="84" spans="1:5" customFormat="1" ht="15.6" x14ac:dyDescent="0.35">
      <c r="A84" s="28"/>
      <c r="B84" s="28"/>
      <c r="C84" s="28"/>
      <c r="D84" s="28"/>
      <c r="E84" s="28"/>
    </row>
    <row r="85" spans="1:5" customFormat="1" ht="15.6" x14ac:dyDescent="0.35">
      <c r="A85" s="28"/>
      <c r="B85" s="28"/>
      <c r="C85" s="28"/>
      <c r="D85" s="28"/>
      <c r="E85" s="28"/>
    </row>
    <row r="86" spans="1:5" customFormat="1" ht="15.6" x14ac:dyDescent="0.35">
      <c r="A86" s="28"/>
      <c r="B86" s="28"/>
      <c r="C86" s="28"/>
      <c r="D86" s="28"/>
      <c r="E86" s="28"/>
    </row>
    <row r="87" spans="1:5" customFormat="1" ht="15.6" x14ac:dyDescent="0.35">
      <c r="A87" s="28"/>
      <c r="B87" s="28"/>
      <c r="C87" s="28"/>
      <c r="D87" s="28"/>
      <c r="E87" s="28"/>
    </row>
    <row r="88" spans="1:5" customFormat="1" ht="15.6" x14ac:dyDescent="0.35">
      <c r="A88" s="28"/>
      <c r="B88" s="28"/>
      <c r="C88" s="28"/>
      <c r="D88" s="28"/>
      <c r="E88" s="28"/>
    </row>
  </sheetData>
  <mergeCells count="5">
    <mergeCell ref="A9:A10"/>
    <mergeCell ref="B9:B10"/>
    <mergeCell ref="C10:E10"/>
    <mergeCell ref="F10:H10"/>
    <mergeCell ref="C9:H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I trimestre</vt:lpstr>
      <vt:lpstr>II trimestre</vt:lpstr>
      <vt:lpstr>I Semestre</vt:lpstr>
      <vt:lpstr>III trimestre</vt:lpstr>
      <vt:lpstr>III T Acumulado</vt:lpstr>
      <vt:lpstr>IV trimestre</vt:lpstr>
      <vt:lpstr>Anual</vt:lpstr>
      <vt:lpstr>Anual!Área_de_impresión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Astorga</dc:creator>
  <cp:lastModifiedBy>Stephanie Tatiana Salas Soto</cp:lastModifiedBy>
  <dcterms:created xsi:type="dcterms:W3CDTF">2012-02-07T15:57:09Z</dcterms:created>
  <dcterms:modified xsi:type="dcterms:W3CDTF">2026-01-03T12:50:14Z</dcterms:modified>
</cp:coreProperties>
</file>