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65AC437B-0927-4621-B4F0-27EC2D27A5FF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I Trimestre" sheetId="1" r:id="rId1"/>
    <sheet name="II trimestre" sheetId="2" r:id="rId2"/>
    <sheet name="I Semestre" sheetId="6" r:id="rId3"/>
    <sheet name="III Trimestre" sheetId="3" r:id="rId4"/>
    <sheet name="III T Acumulado" sheetId="7" r:id="rId5"/>
    <sheet name="IV Trimestre" sheetId="4" r:id="rId6"/>
    <sheet name="Anual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5" l="1"/>
  <c r="E37" i="5"/>
  <c r="E39" i="5" s="1"/>
  <c r="F37" i="5"/>
  <c r="F39" i="5" s="1"/>
  <c r="G37" i="5"/>
  <c r="H37" i="5"/>
  <c r="D38" i="5"/>
  <c r="D40" i="5" s="1"/>
  <c r="E38" i="5"/>
  <c r="F38" i="5"/>
  <c r="G38" i="5"/>
  <c r="H38" i="5"/>
  <c r="H40" i="5" s="1"/>
  <c r="D39" i="5"/>
  <c r="G39" i="5"/>
  <c r="H39" i="5"/>
  <c r="E40" i="5"/>
  <c r="F40" i="5"/>
  <c r="G40" i="5"/>
  <c r="C37" i="5"/>
  <c r="C38" i="5"/>
  <c r="C40" i="5" s="1"/>
  <c r="C39" i="5"/>
  <c r="B15" i="5"/>
  <c r="F15" i="5"/>
  <c r="G15" i="5"/>
  <c r="E15" i="5"/>
  <c r="C15" i="5"/>
  <c r="H17" i="5" l="1"/>
  <c r="H68" i="5" s="1"/>
  <c r="G17" i="5"/>
  <c r="G68" i="5" s="1"/>
  <c r="F17" i="5"/>
  <c r="F68" i="5" s="1"/>
  <c r="E17" i="5"/>
  <c r="C17" i="5"/>
  <c r="C68" i="5" s="1"/>
  <c r="C17" i="7"/>
  <c r="B29" i="5"/>
  <c r="B18" i="5"/>
  <c r="B16" i="5"/>
  <c r="B67" i="5" s="1"/>
  <c r="C18" i="5"/>
  <c r="F16" i="5"/>
  <c r="F67" i="5" s="1"/>
  <c r="G16" i="5"/>
  <c r="G67" i="5" s="1"/>
  <c r="H16" i="5"/>
  <c r="H67" i="5" s="1"/>
  <c r="E16" i="5"/>
  <c r="C16" i="5"/>
  <c r="C67" i="5" s="1"/>
  <c r="E67" i="5"/>
  <c r="E68" i="5"/>
  <c r="D67" i="4"/>
  <c r="E67" i="4"/>
  <c r="F67" i="4"/>
  <c r="G67" i="4"/>
  <c r="H67" i="4"/>
  <c r="D68" i="4"/>
  <c r="E68" i="4"/>
  <c r="F68" i="4"/>
  <c r="G68" i="4"/>
  <c r="H68" i="4"/>
  <c r="C67" i="4"/>
  <c r="C68" i="4"/>
  <c r="B68" i="4"/>
  <c r="B67" i="4"/>
  <c r="B75" i="5" l="1"/>
  <c r="B74" i="5"/>
  <c r="B28" i="1"/>
  <c r="C37" i="1"/>
  <c r="C39" i="1" s="1"/>
  <c r="D37" i="1"/>
  <c r="D39" i="1" s="1"/>
  <c r="E37" i="1"/>
  <c r="F37" i="1"/>
  <c r="G37" i="1"/>
  <c r="H37" i="1"/>
  <c r="C38" i="1"/>
  <c r="D38" i="1"/>
  <c r="D40" i="1" s="1"/>
  <c r="E38" i="1"/>
  <c r="E40" i="1" s="1"/>
  <c r="F38" i="1"/>
  <c r="F40" i="1" s="1"/>
  <c r="G38" i="1"/>
  <c r="H38" i="1"/>
  <c r="E39" i="1"/>
  <c r="F39" i="1"/>
  <c r="G39" i="1"/>
  <c r="H39" i="1"/>
  <c r="C40" i="1"/>
  <c r="G40" i="1"/>
  <c r="H40" i="1"/>
  <c r="D34" i="5"/>
  <c r="B34" i="5" s="1"/>
  <c r="D34" i="4"/>
  <c r="B34" i="4" s="1"/>
  <c r="D34" i="7"/>
  <c r="B34" i="7" s="1"/>
  <c r="D34" i="3"/>
  <c r="B34" i="3" s="1"/>
  <c r="D34" i="6"/>
  <c r="B34" i="6" s="1"/>
  <c r="D34" i="2"/>
  <c r="B34" i="2"/>
  <c r="B34" i="1"/>
  <c r="H69" i="4"/>
  <c r="H70" i="4"/>
  <c r="H71" i="4"/>
  <c r="B62" i="4"/>
  <c r="C62" i="4"/>
  <c r="D62" i="4"/>
  <c r="E62" i="4"/>
  <c r="F62" i="4"/>
  <c r="G62" i="4"/>
  <c r="C37" i="4"/>
  <c r="D37" i="4"/>
  <c r="E37" i="4"/>
  <c r="E39" i="4" s="1"/>
  <c r="E64" i="4" s="1"/>
  <c r="F37" i="4"/>
  <c r="F39" i="4" s="1"/>
  <c r="G37" i="4"/>
  <c r="G39" i="4" s="1"/>
  <c r="H37" i="4"/>
  <c r="C38" i="4"/>
  <c r="C40" i="4" s="1"/>
  <c r="D38" i="4"/>
  <c r="D40" i="4" s="1"/>
  <c r="E38" i="4"/>
  <c r="E63" i="4" s="1"/>
  <c r="F38" i="4"/>
  <c r="F63" i="4" s="1"/>
  <c r="G38" i="4"/>
  <c r="G40" i="4" s="1"/>
  <c r="G64" i="4" s="1"/>
  <c r="H38" i="4"/>
  <c r="H63" i="4" s="1"/>
  <c r="C39" i="4"/>
  <c r="C64" i="4" s="1"/>
  <c r="D39" i="4"/>
  <c r="D64" i="4" s="1"/>
  <c r="E40" i="4"/>
  <c r="F40" i="4"/>
  <c r="B40" i="4"/>
  <c r="B39" i="4"/>
  <c r="B64" i="4" s="1"/>
  <c r="B38" i="4"/>
  <c r="B63" i="4" s="1"/>
  <c r="B37" i="4"/>
  <c r="F64" i="4" l="1"/>
  <c r="G63" i="4"/>
  <c r="H40" i="4"/>
  <c r="D63" i="4"/>
  <c r="C63" i="4"/>
  <c r="B75" i="3" l="1"/>
  <c r="C71" i="3"/>
  <c r="B71" i="3"/>
  <c r="C68" i="3"/>
  <c r="B68" i="3"/>
  <c r="C63" i="3"/>
  <c r="B63" i="3"/>
  <c r="C62" i="3"/>
  <c r="B62" i="3"/>
  <c r="C59" i="3"/>
  <c r="B59" i="3"/>
  <c r="H56" i="3"/>
  <c r="G56" i="3"/>
  <c r="F56" i="3"/>
  <c r="E56" i="3"/>
  <c r="D56" i="3"/>
  <c r="H55" i="3"/>
  <c r="G55" i="3"/>
  <c r="F55" i="3"/>
  <c r="E55" i="3"/>
  <c r="D55" i="3"/>
  <c r="C55" i="3"/>
  <c r="B55" i="3"/>
  <c r="H54" i="3"/>
  <c r="G54" i="3"/>
  <c r="F54" i="3"/>
  <c r="E54" i="3"/>
  <c r="D54" i="3"/>
  <c r="C54" i="3"/>
  <c r="C56" i="3" s="1"/>
  <c r="B54" i="3"/>
  <c r="B56" i="3" s="1"/>
  <c r="C39" i="3"/>
  <c r="B39" i="3"/>
  <c r="H38" i="3"/>
  <c r="G38" i="3"/>
  <c r="F38" i="3"/>
  <c r="E38" i="3"/>
  <c r="D38" i="3"/>
  <c r="C38" i="3"/>
  <c r="C40" i="3" s="1"/>
  <c r="C64" i="3" s="1"/>
  <c r="B38" i="3"/>
  <c r="B40" i="3" s="1"/>
  <c r="B64" i="3" s="1"/>
  <c r="H37" i="3"/>
  <c r="G37" i="3"/>
  <c r="F37" i="3"/>
  <c r="E37" i="3"/>
  <c r="D37" i="3"/>
  <c r="C37" i="3"/>
  <c r="B37" i="3"/>
  <c r="H15" i="5" l="1"/>
  <c r="D15" i="5"/>
  <c r="D17" i="4" l="1"/>
  <c r="B17" i="4" s="1"/>
  <c r="H22" i="5" l="1"/>
  <c r="C22" i="5"/>
  <c r="H24" i="5"/>
  <c r="D23" i="4"/>
  <c r="D17" i="5" l="1"/>
  <c r="D68" i="5" s="1"/>
  <c r="D16" i="5"/>
  <c r="D67" i="5" s="1"/>
  <c r="E50" i="4"/>
  <c r="G71" i="4"/>
  <c r="F71" i="4"/>
  <c r="E71" i="4"/>
  <c r="C71" i="4"/>
  <c r="G70" i="4"/>
  <c r="F70" i="4"/>
  <c r="C70" i="4"/>
  <c r="H55" i="4"/>
  <c r="G55" i="4"/>
  <c r="F55" i="4"/>
  <c r="E55" i="4"/>
  <c r="C55" i="4"/>
  <c r="H54" i="4"/>
  <c r="G54" i="4"/>
  <c r="F54" i="4"/>
  <c r="E54" i="4"/>
  <c r="C54" i="4"/>
  <c r="H50" i="4"/>
  <c r="G50" i="4"/>
  <c r="F50" i="4"/>
  <c r="C50" i="4"/>
  <c r="H49" i="4"/>
  <c r="G49" i="4"/>
  <c r="F49" i="4"/>
  <c r="E49" i="4"/>
  <c r="C49" i="4"/>
  <c r="H46" i="4"/>
  <c r="G46" i="4"/>
  <c r="F46" i="4"/>
  <c r="E46" i="4"/>
  <c r="C46" i="4"/>
  <c r="H45" i="4"/>
  <c r="G45" i="4"/>
  <c r="F45" i="4"/>
  <c r="E45" i="4"/>
  <c r="C45" i="4"/>
  <c r="H18" i="2"/>
  <c r="G18" i="2"/>
  <c r="F18" i="2"/>
  <c r="E18" i="2"/>
  <c r="C18" i="2"/>
  <c r="E67" i="1"/>
  <c r="F67" i="1"/>
  <c r="G67" i="1"/>
  <c r="H67" i="1"/>
  <c r="E68" i="1"/>
  <c r="F68" i="1"/>
  <c r="G68" i="1"/>
  <c r="H68" i="1"/>
  <c r="C68" i="1"/>
  <c r="C67" i="1"/>
  <c r="E25" i="1"/>
  <c r="F25" i="1"/>
  <c r="G25" i="1"/>
  <c r="H25" i="1"/>
  <c r="C25" i="1"/>
  <c r="C59" i="1"/>
  <c r="D34" i="1"/>
  <c r="H18" i="1"/>
  <c r="G18" i="1"/>
  <c r="F18" i="1"/>
  <c r="E18" i="1"/>
  <c r="C18" i="1"/>
  <c r="H51" i="4" l="1"/>
  <c r="F56" i="4"/>
  <c r="H56" i="4"/>
  <c r="G56" i="4"/>
  <c r="E56" i="4"/>
  <c r="G51" i="4"/>
  <c r="G69" i="4" s="1"/>
  <c r="F51" i="4"/>
  <c r="F69" i="4" s="1"/>
  <c r="E70" i="4"/>
  <c r="E51" i="4"/>
  <c r="E69" i="4" s="1"/>
  <c r="C56" i="4"/>
  <c r="C51" i="4"/>
  <c r="C69" i="4" s="1"/>
  <c r="H68" i="2"/>
  <c r="H67" i="2"/>
  <c r="G68" i="2"/>
  <c r="G67" i="2"/>
  <c r="F68" i="2"/>
  <c r="F67" i="2"/>
  <c r="E68" i="2"/>
  <c r="E67" i="2"/>
  <c r="C68" i="2"/>
  <c r="C67" i="2"/>
  <c r="D22" i="4" l="1"/>
  <c r="D50" i="4" s="1"/>
  <c r="C25" i="4"/>
  <c r="C59" i="4" s="1"/>
  <c r="D16" i="4"/>
  <c r="B16" i="4" s="1"/>
  <c r="D70" i="4" l="1"/>
  <c r="B17" i="5"/>
  <c r="B68" i="5" s="1"/>
  <c r="D21" i="3" l="1"/>
  <c r="D22" i="3"/>
  <c r="D23" i="3"/>
  <c r="D24" i="3"/>
  <c r="D17" i="1" l="1"/>
  <c r="C17" i="6"/>
  <c r="B17" i="1" l="1"/>
  <c r="H15" i="7" l="1"/>
  <c r="G15" i="7"/>
  <c r="F15" i="7"/>
  <c r="E15" i="7"/>
  <c r="C15" i="7"/>
  <c r="D15" i="7" l="1"/>
  <c r="H17" i="7" l="1"/>
  <c r="G17" i="7"/>
  <c r="F17" i="7"/>
  <c r="E17" i="7"/>
  <c r="C46" i="7"/>
  <c r="H16" i="7"/>
  <c r="G16" i="7"/>
  <c r="F16" i="7"/>
  <c r="E16" i="7"/>
  <c r="C16" i="7"/>
  <c r="C18" i="7"/>
  <c r="E18" i="7"/>
  <c r="F18" i="7"/>
  <c r="G18" i="7"/>
  <c r="H18" i="7"/>
  <c r="C21" i="7"/>
  <c r="C37" i="7" s="1"/>
  <c r="C39" i="7" s="1"/>
  <c r="E21" i="7"/>
  <c r="E37" i="7" s="1"/>
  <c r="F21" i="7"/>
  <c r="F37" i="7" s="1"/>
  <c r="F39" i="7" s="1"/>
  <c r="G21" i="7"/>
  <c r="G37" i="7" s="1"/>
  <c r="G39" i="7" s="1"/>
  <c r="H21" i="7"/>
  <c r="H37" i="7" s="1"/>
  <c r="C22" i="7"/>
  <c r="E22" i="7"/>
  <c r="F22" i="7"/>
  <c r="G22" i="7"/>
  <c r="H22" i="7"/>
  <c r="C23" i="7"/>
  <c r="C68" i="7" s="1"/>
  <c r="E23" i="7"/>
  <c r="F23" i="7"/>
  <c r="G23" i="7"/>
  <c r="G38" i="7" s="1"/>
  <c r="H23" i="7"/>
  <c r="C24" i="7"/>
  <c r="E24" i="7"/>
  <c r="F24" i="7"/>
  <c r="G24" i="7"/>
  <c r="H24" i="7"/>
  <c r="B29" i="7"/>
  <c r="H25" i="3"/>
  <c r="G25" i="3"/>
  <c r="F25" i="3"/>
  <c r="E25" i="3"/>
  <c r="C25" i="3"/>
  <c r="H25" i="2"/>
  <c r="G25" i="2"/>
  <c r="F25" i="2"/>
  <c r="E25" i="2"/>
  <c r="C25" i="2"/>
  <c r="F67" i="7" l="1"/>
  <c r="E68" i="7"/>
  <c r="E67" i="7"/>
  <c r="C67" i="7"/>
  <c r="G46" i="7"/>
  <c r="G68" i="7"/>
  <c r="F46" i="7"/>
  <c r="F68" i="7"/>
  <c r="H46" i="7"/>
  <c r="H68" i="7"/>
  <c r="H45" i="7"/>
  <c r="H67" i="7"/>
  <c r="G45" i="7"/>
  <c r="G67" i="7"/>
  <c r="D17" i="7"/>
  <c r="H25" i="7"/>
  <c r="H59" i="7" s="1"/>
  <c r="G63" i="7"/>
  <c r="H38" i="7"/>
  <c r="H63" i="7" s="1"/>
  <c r="E45" i="7"/>
  <c r="D16" i="7"/>
  <c r="G55" i="7"/>
  <c r="H50" i="7"/>
  <c r="C50" i="7"/>
  <c r="G70" i="7"/>
  <c r="G62" i="7"/>
  <c r="H55" i="7"/>
  <c r="G54" i="7"/>
  <c r="H71" i="7"/>
  <c r="C70" i="7"/>
  <c r="H54" i="7"/>
  <c r="H49" i="7"/>
  <c r="H40" i="7"/>
  <c r="H62" i="7"/>
  <c r="E62" i="7"/>
  <c r="G49" i="7"/>
  <c r="C45" i="7"/>
  <c r="G50" i="7"/>
  <c r="E25" i="7"/>
  <c r="E59" i="7" s="1"/>
  <c r="C25" i="7"/>
  <c r="C59" i="7" s="1"/>
  <c r="F70" i="7"/>
  <c r="G71" i="7"/>
  <c r="E55" i="7"/>
  <c r="C55" i="7"/>
  <c r="E38" i="7"/>
  <c r="E40" i="7" s="1"/>
  <c r="C38" i="7"/>
  <c r="C63" i="7" s="1"/>
  <c r="F50" i="7"/>
  <c r="E70" i="7"/>
  <c r="H70" i="7"/>
  <c r="F54" i="7"/>
  <c r="F62" i="7"/>
  <c r="C49" i="7"/>
  <c r="C54" i="7"/>
  <c r="C62" i="7"/>
  <c r="C71" i="7"/>
  <c r="F49" i="7"/>
  <c r="F45" i="7"/>
  <c r="F51" i="7"/>
  <c r="E49" i="7"/>
  <c r="E46" i="7"/>
  <c r="E71" i="7"/>
  <c r="E54" i="7"/>
  <c r="E50" i="7"/>
  <c r="H39" i="7"/>
  <c r="F55" i="7"/>
  <c r="G40" i="7"/>
  <c r="G64" i="7" s="1"/>
  <c r="G25" i="7"/>
  <c r="G59" i="7" s="1"/>
  <c r="E39" i="7"/>
  <c r="F25" i="7"/>
  <c r="F59" i="7" s="1"/>
  <c r="F38" i="7"/>
  <c r="F71" i="7"/>
  <c r="B17" i="7" l="1"/>
  <c r="E63" i="7"/>
  <c r="H56" i="7"/>
  <c r="G56" i="7"/>
  <c r="C56" i="7"/>
  <c r="C40" i="7"/>
  <c r="C64" i="7" s="1"/>
  <c r="C51" i="7"/>
  <c r="C69" i="7" s="1"/>
  <c r="H51" i="7"/>
  <c r="H69" i="7" s="1"/>
  <c r="E56" i="7"/>
  <c r="H64" i="7"/>
  <c r="G51" i="7"/>
  <c r="G69" i="7" s="1"/>
  <c r="F56" i="7"/>
  <c r="F69" i="7"/>
  <c r="E51" i="7"/>
  <c r="E69" i="7" s="1"/>
  <c r="E64" i="7"/>
  <c r="F63" i="7"/>
  <c r="F40" i="7"/>
  <c r="F64" i="7" s="1"/>
  <c r="D16" i="1" l="1"/>
  <c r="D71" i="4" l="1"/>
  <c r="D49" i="4"/>
  <c r="D51" i="4" s="1"/>
  <c r="D24" i="2"/>
  <c r="D69" i="4" l="1"/>
  <c r="C45" i="5" l="1"/>
  <c r="C23" i="5"/>
  <c r="D22" i="1"/>
  <c r="D67" i="1" s="1"/>
  <c r="D23" i="1"/>
  <c r="E45" i="5"/>
  <c r="E22" i="5"/>
  <c r="E23" i="5"/>
  <c r="F45" i="5"/>
  <c r="F22" i="5"/>
  <c r="F23" i="5"/>
  <c r="G45" i="5"/>
  <c r="G22" i="5"/>
  <c r="G23" i="5"/>
  <c r="H45" i="5"/>
  <c r="H23" i="5"/>
  <c r="C16" i="6"/>
  <c r="C22" i="6"/>
  <c r="C23" i="6"/>
  <c r="C68" i="6" s="1"/>
  <c r="E16" i="6"/>
  <c r="E22" i="6"/>
  <c r="E17" i="6"/>
  <c r="E23" i="6"/>
  <c r="F16" i="6"/>
  <c r="F22" i="6"/>
  <c r="F17" i="6"/>
  <c r="F23" i="6"/>
  <c r="G16" i="6"/>
  <c r="G22" i="6"/>
  <c r="G17" i="6"/>
  <c r="G23" i="6"/>
  <c r="H16" i="6"/>
  <c r="H22" i="6"/>
  <c r="H17" i="6"/>
  <c r="H23" i="6"/>
  <c r="C49" i="1"/>
  <c r="C50" i="1"/>
  <c r="E49" i="1"/>
  <c r="E50" i="1"/>
  <c r="F49" i="1"/>
  <c r="F50" i="1"/>
  <c r="G49" i="1"/>
  <c r="G50" i="1"/>
  <c r="H49" i="1"/>
  <c r="H50" i="1"/>
  <c r="D21" i="4"/>
  <c r="D16" i="3"/>
  <c r="B16" i="3" s="1"/>
  <c r="D15" i="3"/>
  <c r="B15" i="3" s="1"/>
  <c r="D21" i="2"/>
  <c r="D37" i="2" s="1"/>
  <c r="D15" i="2"/>
  <c r="B15" i="2" s="1"/>
  <c r="D24" i="4"/>
  <c r="D15" i="4"/>
  <c r="D17" i="3"/>
  <c r="D24" i="7"/>
  <c r="B22" i="3"/>
  <c r="D23" i="2"/>
  <c r="D17" i="2"/>
  <c r="B17" i="2" s="1"/>
  <c r="B24" i="2"/>
  <c r="B24" i="6" s="1"/>
  <c r="D22" i="2"/>
  <c r="D21" i="1"/>
  <c r="D15" i="1"/>
  <c r="D24" i="1"/>
  <c r="B24" i="1" s="1"/>
  <c r="D16" i="2"/>
  <c r="B16" i="2" s="1"/>
  <c r="H54" i="2"/>
  <c r="G18" i="6"/>
  <c r="E18" i="6"/>
  <c r="E54" i="1"/>
  <c r="F54" i="1"/>
  <c r="G54" i="1"/>
  <c r="H54" i="1"/>
  <c r="C54" i="1"/>
  <c r="G54" i="2"/>
  <c r="C59" i="2"/>
  <c r="F59" i="2"/>
  <c r="G59" i="2"/>
  <c r="H59" i="2"/>
  <c r="G59" i="1"/>
  <c r="H59" i="1"/>
  <c r="E15" i="6"/>
  <c r="F15" i="6"/>
  <c r="G15" i="6"/>
  <c r="H15" i="6"/>
  <c r="F18" i="6"/>
  <c r="C15" i="6"/>
  <c r="C70" i="2"/>
  <c r="E70" i="2"/>
  <c r="F70" i="2"/>
  <c r="G70" i="2"/>
  <c r="H70" i="2"/>
  <c r="C71" i="2"/>
  <c r="E71" i="2"/>
  <c r="F71" i="2"/>
  <c r="G71" i="2"/>
  <c r="H71" i="2"/>
  <c r="D25" i="2"/>
  <c r="D59" i="2" s="1"/>
  <c r="C70" i="1"/>
  <c r="E70" i="1"/>
  <c r="F70" i="1"/>
  <c r="G70" i="1"/>
  <c r="H70" i="1"/>
  <c r="C71" i="1"/>
  <c r="E71" i="1"/>
  <c r="F71" i="1"/>
  <c r="G71" i="1"/>
  <c r="H71" i="1"/>
  <c r="D18" i="1"/>
  <c r="C21" i="5"/>
  <c r="E21" i="5"/>
  <c r="F21" i="5"/>
  <c r="G21" i="5"/>
  <c r="H21" i="5"/>
  <c r="E24" i="5"/>
  <c r="F24" i="5"/>
  <c r="G24" i="5"/>
  <c r="C24" i="5"/>
  <c r="C24" i="6"/>
  <c r="E24" i="6"/>
  <c r="F24" i="6"/>
  <c r="G24" i="6"/>
  <c r="H24" i="6"/>
  <c r="C21" i="6"/>
  <c r="C37" i="6" s="1"/>
  <c r="E21" i="6"/>
  <c r="E37" i="6" s="1"/>
  <c r="F21" i="6"/>
  <c r="F37" i="6" s="1"/>
  <c r="G21" i="6"/>
  <c r="G37" i="6" s="1"/>
  <c r="H21" i="6"/>
  <c r="H37" i="6" s="1"/>
  <c r="H25" i="4"/>
  <c r="H59" i="4" s="1"/>
  <c r="G25" i="4"/>
  <c r="G59" i="4" s="1"/>
  <c r="F25" i="4"/>
  <c r="F59" i="4" s="1"/>
  <c r="E25" i="4"/>
  <c r="E59" i="4" s="1"/>
  <c r="B29" i="6"/>
  <c r="C46" i="2"/>
  <c r="E46" i="2"/>
  <c r="F46" i="2"/>
  <c r="G46" i="2"/>
  <c r="H46" i="2"/>
  <c r="F45" i="1"/>
  <c r="H45" i="1"/>
  <c r="C46" i="1"/>
  <c r="E46" i="1"/>
  <c r="F46" i="1"/>
  <c r="G46" i="1"/>
  <c r="H46" i="1"/>
  <c r="H45" i="2"/>
  <c r="G45" i="2"/>
  <c r="F45" i="2"/>
  <c r="C45" i="2"/>
  <c r="D46" i="1"/>
  <c r="E45" i="2"/>
  <c r="G45" i="1"/>
  <c r="E45" i="1"/>
  <c r="C45" i="1"/>
  <c r="E55" i="1"/>
  <c r="E59" i="1"/>
  <c r="E37" i="2"/>
  <c r="E39" i="2" s="1"/>
  <c r="E38" i="2"/>
  <c r="E49" i="2"/>
  <c r="E50" i="2"/>
  <c r="E55" i="2"/>
  <c r="E59" i="2"/>
  <c r="C55" i="2"/>
  <c r="F55" i="2"/>
  <c r="G55" i="2"/>
  <c r="H55" i="2"/>
  <c r="C50" i="2"/>
  <c r="F50" i="2"/>
  <c r="G50" i="2"/>
  <c r="H50" i="2"/>
  <c r="F59" i="1"/>
  <c r="C55" i="1"/>
  <c r="F55" i="1"/>
  <c r="G55" i="1"/>
  <c r="H55" i="1"/>
  <c r="H38" i="2"/>
  <c r="G38" i="2"/>
  <c r="G40" i="2" s="1"/>
  <c r="F38" i="2"/>
  <c r="F40" i="2" s="1"/>
  <c r="C38" i="2"/>
  <c r="C40" i="2" s="1"/>
  <c r="H37" i="2"/>
  <c r="H39" i="2" s="1"/>
  <c r="G37" i="2"/>
  <c r="G39" i="2" s="1"/>
  <c r="F37" i="2"/>
  <c r="F39" i="2" s="1"/>
  <c r="C37" i="2"/>
  <c r="C39" i="2" s="1"/>
  <c r="E62" i="2"/>
  <c r="E62" i="1"/>
  <c r="C62" i="1"/>
  <c r="G62" i="1"/>
  <c r="G62" i="2"/>
  <c r="C62" i="2"/>
  <c r="C49" i="2"/>
  <c r="G49" i="2"/>
  <c r="F62" i="2"/>
  <c r="F49" i="2"/>
  <c r="H62" i="2"/>
  <c r="H49" i="2"/>
  <c r="F62" i="1"/>
  <c r="H62" i="1"/>
  <c r="D45" i="4" l="1"/>
  <c r="D46" i="4"/>
  <c r="E67" i="6"/>
  <c r="G68" i="6"/>
  <c r="E68" i="6"/>
  <c r="D25" i="1"/>
  <c r="D68" i="1"/>
  <c r="H68" i="6"/>
  <c r="F68" i="6"/>
  <c r="H45" i="6"/>
  <c r="H67" i="6"/>
  <c r="G45" i="6"/>
  <c r="G67" i="6"/>
  <c r="F45" i="6"/>
  <c r="F67" i="6"/>
  <c r="C45" i="6"/>
  <c r="C67" i="6"/>
  <c r="D24" i="5"/>
  <c r="D55" i="4"/>
  <c r="B15" i="4"/>
  <c r="B17" i="3"/>
  <c r="D67" i="2"/>
  <c r="F39" i="6"/>
  <c r="B23" i="2"/>
  <c r="B68" i="2" s="1"/>
  <c r="D68" i="2"/>
  <c r="B22" i="4"/>
  <c r="E45" i="6"/>
  <c r="D16" i="6"/>
  <c r="B21" i="4"/>
  <c r="C71" i="5"/>
  <c r="C70" i="5"/>
  <c r="E46" i="6"/>
  <c r="D17" i="6"/>
  <c r="D15" i="6"/>
  <c r="D21" i="7"/>
  <c r="D37" i="7" s="1"/>
  <c r="D39" i="7" s="1"/>
  <c r="C62" i="6"/>
  <c r="D45" i="7"/>
  <c r="E55" i="6"/>
  <c r="D49" i="2"/>
  <c r="G51" i="1"/>
  <c r="G69" i="1" s="1"/>
  <c r="H38" i="6"/>
  <c r="H40" i="6" s="1"/>
  <c r="G38" i="6"/>
  <c r="G63" i="6" s="1"/>
  <c r="F25" i="6"/>
  <c r="F59" i="6" s="1"/>
  <c r="E25" i="6"/>
  <c r="E59" i="6" s="1"/>
  <c r="C38" i="6"/>
  <c r="C40" i="6" s="1"/>
  <c r="D23" i="7"/>
  <c r="D68" i="7" s="1"/>
  <c r="B22" i="1"/>
  <c r="D22" i="7"/>
  <c r="D67" i="7" s="1"/>
  <c r="G25" i="6"/>
  <c r="G59" i="6" s="1"/>
  <c r="D70" i="1"/>
  <c r="F63" i="5"/>
  <c r="H25" i="5"/>
  <c r="H59" i="5" s="1"/>
  <c r="C25" i="5"/>
  <c r="C59" i="5" s="1"/>
  <c r="F63" i="1"/>
  <c r="D39" i="2"/>
  <c r="G55" i="6"/>
  <c r="E38" i="6"/>
  <c r="E63" i="6" s="1"/>
  <c r="G71" i="6"/>
  <c r="D21" i="5"/>
  <c r="B21" i="2"/>
  <c r="C25" i="6"/>
  <c r="C59" i="6" s="1"/>
  <c r="H55" i="6"/>
  <c r="D59" i="1"/>
  <c r="C55" i="6"/>
  <c r="G50" i="6"/>
  <c r="F38" i="6"/>
  <c r="F63" i="6" s="1"/>
  <c r="B21" i="1"/>
  <c r="F64" i="1"/>
  <c r="G55" i="5"/>
  <c r="F70" i="6"/>
  <c r="F70" i="5"/>
  <c r="C51" i="1"/>
  <c r="C69" i="1" s="1"/>
  <c r="E70" i="6"/>
  <c r="E70" i="5"/>
  <c r="G56" i="2"/>
  <c r="D55" i="2"/>
  <c r="D38" i="2"/>
  <c r="D40" i="2" s="1"/>
  <c r="E51" i="2"/>
  <c r="E69" i="2" s="1"/>
  <c r="H55" i="5"/>
  <c r="F55" i="6"/>
  <c r="E62" i="6"/>
  <c r="E51" i="1"/>
  <c r="E69" i="1" s="1"/>
  <c r="B21" i="3"/>
  <c r="B15" i="1"/>
  <c r="D22" i="5"/>
  <c r="D21" i="6"/>
  <c r="D37" i="6" s="1"/>
  <c r="D50" i="1"/>
  <c r="C51" i="2"/>
  <c r="C69" i="2" s="1"/>
  <c r="F18" i="5"/>
  <c r="F54" i="5" s="1"/>
  <c r="C63" i="1"/>
  <c r="C64" i="1"/>
  <c r="E54" i="2"/>
  <c r="E56" i="2" s="1"/>
  <c r="B24" i="4"/>
  <c r="H64" i="1"/>
  <c r="D55" i="1"/>
  <c r="B24" i="3"/>
  <c r="B24" i="7" s="1"/>
  <c r="D24" i="6"/>
  <c r="D62" i="1"/>
  <c r="D49" i="1"/>
  <c r="G70" i="6"/>
  <c r="C56" i="1"/>
  <c r="E50" i="6"/>
  <c r="E56" i="1"/>
  <c r="C49" i="6"/>
  <c r="E71" i="5"/>
  <c r="C54" i="5"/>
  <c r="B23" i="3"/>
  <c r="D25" i="3"/>
  <c r="E62" i="5"/>
  <c r="H56" i="1"/>
  <c r="E55" i="5"/>
  <c r="C64" i="2"/>
  <c r="G63" i="1"/>
  <c r="H63" i="1"/>
  <c r="E63" i="2"/>
  <c r="F56" i="1"/>
  <c r="D18" i="2"/>
  <c r="D18" i="6" s="1"/>
  <c r="F51" i="1"/>
  <c r="F69" i="1" s="1"/>
  <c r="H25" i="6"/>
  <c r="H59" i="6" s="1"/>
  <c r="H56" i="2"/>
  <c r="G51" i="2"/>
  <c r="G69" i="2" s="1"/>
  <c r="B25" i="2"/>
  <c r="B59" i="2" s="1"/>
  <c r="F55" i="5"/>
  <c r="F25" i="5"/>
  <c r="F59" i="5" s="1"/>
  <c r="E25" i="5"/>
  <c r="E59" i="5" s="1"/>
  <c r="E71" i="6"/>
  <c r="E40" i="2"/>
  <c r="E64" i="2" s="1"/>
  <c r="H62" i="5"/>
  <c r="G54" i="6"/>
  <c r="D62" i="2"/>
  <c r="F62" i="5"/>
  <c r="C46" i="6"/>
  <c r="C71" i="6"/>
  <c r="H70" i="6"/>
  <c r="H51" i="2"/>
  <c r="H69" i="2" s="1"/>
  <c r="F51" i="2"/>
  <c r="F69" i="2" s="1"/>
  <c r="D22" i="6"/>
  <c r="D50" i="2"/>
  <c r="D70" i="2"/>
  <c r="B22" i="2"/>
  <c r="F54" i="2"/>
  <c r="F56" i="2" s="1"/>
  <c r="H70" i="5"/>
  <c r="G70" i="5"/>
  <c r="B45" i="2"/>
  <c r="H63" i="2"/>
  <c r="F64" i="2"/>
  <c r="C63" i="2"/>
  <c r="G64" i="2"/>
  <c r="E39" i="6"/>
  <c r="H39" i="6"/>
  <c r="G39" i="6"/>
  <c r="C39" i="6"/>
  <c r="H40" i="2"/>
  <c r="H64" i="2" s="1"/>
  <c r="G63" i="2"/>
  <c r="C54" i="2"/>
  <c r="C56" i="2" s="1"/>
  <c r="C18" i="6"/>
  <c r="C54" i="6" s="1"/>
  <c r="H18" i="5"/>
  <c r="H54" i="5" s="1"/>
  <c r="H71" i="6"/>
  <c r="H62" i="6"/>
  <c r="F54" i="6"/>
  <c r="F62" i="6"/>
  <c r="C50" i="5"/>
  <c r="G64" i="1"/>
  <c r="H46" i="6"/>
  <c r="B24" i="5"/>
  <c r="G18" i="5"/>
  <c r="G54" i="5" s="1"/>
  <c r="C50" i="6"/>
  <c r="H46" i="5"/>
  <c r="H49" i="5"/>
  <c r="G50" i="5"/>
  <c r="G71" i="5"/>
  <c r="E49" i="5"/>
  <c r="E46" i="5"/>
  <c r="C49" i="5"/>
  <c r="C62" i="5"/>
  <c r="F63" i="2"/>
  <c r="E63" i="1"/>
  <c r="E64" i="1"/>
  <c r="D45" i="2"/>
  <c r="G56" i="1"/>
  <c r="D18" i="4"/>
  <c r="D54" i="4" s="1"/>
  <c r="D56" i="4" s="1"/>
  <c r="E18" i="5"/>
  <c r="E54" i="5" s="1"/>
  <c r="F50" i="5"/>
  <c r="C55" i="5"/>
  <c r="F46" i="6"/>
  <c r="C70" i="6"/>
  <c r="F71" i="6"/>
  <c r="B28" i="3"/>
  <c r="F71" i="5"/>
  <c r="G25" i="5"/>
  <c r="G59" i="5" s="1"/>
  <c r="D54" i="1"/>
  <c r="B18" i="1"/>
  <c r="C46" i="5"/>
  <c r="H18" i="6"/>
  <c r="H54" i="6" s="1"/>
  <c r="B46" i="4"/>
  <c r="D18" i="3"/>
  <c r="D18" i="7" s="1"/>
  <c r="D71" i="2"/>
  <c r="D46" i="2"/>
  <c r="D25" i="4"/>
  <c r="D59" i="4" s="1"/>
  <c r="B23" i="4"/>
  <c r="D23" i="5"/>
  <c r="H49" i="6"/>
  <c r="G49" i="6"/>
  <c r="G46" i="6"/>
  <c r="G62" i="6"/>
  <c r="F49" i="6"/>
  <c r="E49" i="6"/>
  <c r="E54" i="6"/>
  <c r="F49" i="5"/>
  <c r="B16" i="1"/>
  <c r="D45" i="1"/>
  <c r="H50" i="5"/>
  <c r="H71" i="5"/>
  <c r="G49" i="5"/>
  <c r="G46" i="5"/>
  <c r="G62" i="5"/>
  <c r="F46" i="5"/>
  <c r="H51" i="1"/>
  <c r="H69" i="1" s="1"/>
  <c r="E50" i="5"/>
  <c r="B23" i="1"/>
  <c r="D23" i="6"/>
  <c r="D71" i="1"/>
  <c r="H50" i="6"/>
  <c r="F50" i="6"/>
  <c r="B55" i="2" l="1"/>
  <c r="B22" i="5"/>
  <c r="B25" i="1"/>
  <c r="B68" i="1"/>
  <c r="D46" i="6"/>
  <c r="D68" i="6"/>
  <c r="B17" i="6"/>
  <c r="D45" i="6"/>
  <c r="D67" i="6"/>
  <c r="B67" i="1"/>
  <c r="B55" i="4"/>
  <c r="B75" i="4"/>
  <c r="B71" i="4"/>
  <c r="B28" i="4"/>
  <c r="B74" i="4" s="1"/>
  <c r="B50" i="4"/>
  <c r="B70" i="4"/>
  <c r="B49" i="4"/>
  <c r="B45" i="4"/>
  <c r="B75" i="2"/>
  <c r="B38" i="2"/>
  <c r="B70" i="2"/>
  <c r="B67" i="2"/>
  <c r="G40" i="6"/>
  <c r="G64" i="6" s="1"/>
  <c r="D64" i="1"/>
  <c r="B23" i="5"/>
  <c r="D51" i="2"/>
  <c r="D69" i="2" s="1"/>
  <c r="B15" i="7"/>
  <c r="F56" i="6"/>
  <c r="F64" i="5"/>
  <c r="D64" i="2"/>
  <c r="E56" i="6"/>
  <c r="C63" i="6"/>
  <c r="G51" i="6"/>
  <c r="G69" i="6" s="1"/>
  <c r="G56" i="6"/>
  <c r="B37" i="1"/>
  <c r="B39" i="1" s="1"/>
  <c r="B21" i="7"/>
  <c r="B37" i="7" s="1"/>
  <c r="D54" i="7"/>
  <c r="D62" i="7"/>
  <c r="D49" i="7"/>
  <c r="D46" i="7"/>
  <c r="D25" i="7"/>
  <c r="D59" i="7" s="1"/>
  <c r="D50" i="7"/>
  <c r="D38" i="7"/>
  <c r="D55" i="7"/>
  <c r="D71" i="7"/>
  <c r="B23" i="7"/>
  <c r="B68" i="7" s="1"/>
  <c r="B16" i="7"/>
  <c r="B54" i="1"/>
  <c r="H63" i="6"/>
  <c r="B46" i="1"/>
  <c r="B15" i="6"/>
  <c r="D70" i="7"/>
  <c r="B22" i="7"/>
  <c r="E63" i="5"/>
  <c r="E40" i="6"/>
  <c r="E64" i="6" s="1"/>
  <c r="D63" i="2"/>
  <c r="B21" i="6"/>
  <c r="B37" i="6" s="1"/>
  <c r="B62" i="1"/>
  <c r="H56" i="6"/>
  <c r="G56" i="5"/>
  <c r="F40" i="6"/>
  <c r="F64" i="6" s="1"/>
  <c r="B18" i="2"/>
  <c r="B18" i="6" s="1"/>
  <c r="E64" i="5"/>
  <c r="B21" i="5"/>
  <c r="B37" i="5" s="1"/>
  <c r="B37" i="2"/>
  <c r="B39" i="2" s="1"/>
  <c r="H64" i="6"/>
  <c r="C64" i="6"/>
  <c r="C56" i="6"/>
  <c r="D63" i="1"/>
  <c r="D39" i="6"/>
  <c r="H56" i="5"/>
  <c r="D54" i="2"/>
  <c r="D56" i="2" s="1"/>
  <c r="D51" i="1"/>
  <c r="D69" i="1" s="1"/>
  <c r="C51" i="5"/>
  <c r="C69" i="5" s="1"/>
  <c r="D62" i="6"/>
  <c r="C51" i="6"/>
  <c r="C69" i="6" s="1"/>
  <c r="G51" i="5"/>
  <c r="G69" i="5" s="1"/>
  <c r="D56" i="1"/>
  <c r="D54" i="6"/>
  <c r="E51" i="6"/>
  <c r="E69" i="6" s="1"/>
  <c r="B25" i="3"/>
  <c r="E56" i="5"/>
  <c r="F56" i="5"/>
  <c r="H51" i="6"/>
  <c r="H69" i="6" s="1"/>
  <c r="F51" i="5"/>
  <c r="F69" i="5" s="1"/>
  <c r="B22" i="6"/>
  <c r="B50" i="2"/>
  <c r="B28" i="2"/>
  <c r="D62" i="5"/>
  <c r="D46" i="5"/>
  <c r="D49" i="5"/>
  <c r="H64" i="5"/>
  <c r="H63" i="5"/>
  <c r="B16" i="6"/>
  <c r="B70" i="1"/>
  <c r="B45" i="1"/>
  <c r="D50" i="5"/>
  <c r="D71" i="5"/>
  <c r="D25" i="5"/>
  <c r="D59" i="5" s="1"/>
  <c r="D55" i="5"/>
  <c r="B46" i="2"/>
  <c r="B62" i="2"/>
  <c r="B71" i="2"/>
  <c r="B49" i="2"/>
  <c r="C63" i="5"/>
  <c r="C64" i="5"/>
  <c r="B50" i="1"/>
  <c r="B71" i="1"/>
  <c r="B23" i="6"/>
  <c r="B59" i="1"/>
  <c r="B38" i="1"/>
  <c r="B55" i="1"/>
  <c r="B75" i="1"/>
  <c r="G63" i="5"/>
  <c r="G64" i="5"/>
  <c r="B40" i="2"/>
  <c r="D45" i="5"/>
  <c r="D70" i="5"/>
  <c r="B49" i="1"/>
  <c r="D70" i="6"/>
  <c r="F51" i="6"/>
  <c r="F69" i="6" s="1"/>
  <c r="B25" i="4"/>
  <c r="B59" i="4" s="1"/>
  <c r="D18" i="5"/>
  <c r="D54" i="5" s="1"/>
  <c r="B18" i="4"/>
  <c r="D50" i="6"/>
  <c r="D71" i="6"/>
  <c r="D38" i="6"/>
  <c r="D25" i="6"/>
  <c r="D59" i="6" s="1"/>
  <c r="D55" i="6"/>
  <c r="B18" i="3"/>
  <c r="D49" i="6"/>
  <c r="C56" i="5"/>
  <c r="E51" i="5"/>
  <c r="E69" i="5" s="1"/>
  <c r="H51" i="5"/>
  <c r="H69" i="5" s="1"/>
  <c r="B68" i="6" l="1"/>
  <c r="B67" i="6"/>
  <c r="B54" i="4"/>
  <c r="B56" i="4" s="1"/>
  <c r="B54" i="5"/>
  <c r="B45" i="7"/>
  <c r="B67" i="7"/>
  <c r="B45" i="5"/>
  <c r="B51" i="4"/>
  <c r="B69" i="4" s="1"/>
  <c r="B18" i="7"/>
  <c r="B54" i="7" s="1"/>
  <c r="B39" i="6"/>
  <c r="B28" i="6"/>
  <c r="B74" i="6" s="1"/>
  <c r="B54" i="2"/>
  <c r="B56" i="2" s="1"/>
  <c r="B56" i="1"/>
  <c r="D51" i="7"/>
  <c r="D69" i="7" s="1"/>
  <c r="D56" i="7"/>
  <c r="B70" i="7"/>
  <c r="B74" i="1"/>
  <c r="B28" i="7"/>
  <c r="B74" i="7" s="1"/>
  <c r="B25" i="7"/>
  <c r="B59" i="7" s="1"/>
  <c r="B50" i="7"/>
  <c r="B75" i="7"/>
  <c r="B38" i="7"/>
  <c r="B55" i="7"/>
  <c r="D40" i="7"/>
  <c r="D64" i="7" s="1"/>
  <c r="D63" i="7"/>
  <c r="B71" i="7"/>
  <c r="B49" i="7"/>
  <c r="B62" i="7"/>
  <c r="B46" i="7"/>
  <c r="B39" i="7"/>
  <c r="B63" i="2"/>
  <c r="B64" i="2"/>
  <c r="B39" i="5"/>
  <c r="D56" i="6"/>
  <c r="B51" i="1"/>
  <c r="B69" i="1" s="1"/>
  <c r="D51" i="6"/>
  <c r="D69" i="6" s="1"/>
  <c r="D56" i="5"/>
  <c r="B51" i="2"/>
  <c r="B69" i="2" s="1"/>
  <c r="D51" i="5"/>
  <c r="D69" i="5" s="1"/>
  <c r="B74" i="2"/>
  <c r="B28" i="5"/>
  <c r="B70" i="5"/>
  <c r="D40" i="6"/>
  <c r="D64" i="6" s="1"/>
  <c r="D63" i="6"/>
  <c r="B63" i="1"/>
  <c r="B40" i="1"/>
  <c r="B64" i="1" s="1"/>
  <c r="B49" i="6"/>
  <c r="B62" i="6"/>
  <c r="B46" i="6"/>
  <c r="B54" i="6"/>
  <c r="B49" i="5"/>
  <c r="B62" i="5"/>
  <c r="B46" i="5"/>
  <c r="B50" i="6"/>
  <c r="B25" i="6"/>
  <c r="B59" i="6" s="1"/>
  <c r="B75" i="6"/>
  <c r="B71" i="6"/>
  <c r="B38" i="6"/>
  <c r="B55" i="6"/>
  <c r="D64" i="5"/>
  <c r="D63" i="5"/>
  <c r="B70" i="6"/>
  <c r="B45" i="6"/>
  <c r="B38" i="5"/>
  <c r="B55" i="5"/>
  <c r="B50" i="5"/>
  <c r="B25" i="5"/>
  <c r="B59" i="5" s="1"/>
  <c r="B71" i="5"/>
  <c r="B56" i="7" l="1"/>
  <c r="B40" i="7"/>
  <c r="B64" i="7" s="1"/>
  <c r="B63" i="7"/>
  <c r="B51" i="7"/>
  <c r="B69" i="7" s="1"/>
  <c r="B51" i="5"/>
  <c r="B69" i="5" s="1"/>
  <c r="B56" i="6"/>
  <c r="B63" i="6"/>
  <c r="B40" i="6"/>
  <c r="B64" i="6" s="1"/>
  <c r="B51" i="6"/>
  <c r="B69" i="6" s="1"/>
  <c r="B56" i="5"/>
  <c r="B40" i="5"/>
  <c r="B64" i="5" s="1"/>
  <c r="B63" i="5"/>
</calcChain>
</file>

<file path=xl/sharedStrings.xml><?xml version="1.0" encoding="utf-8"?>
<sst xmlns="http://schemas.openxmlformats.org/spreadsheetml/2006/main" count="532" uniqueCount="121">
  <si>
    <t>Indicador</t>
  </si>
  <si>
    <t>Total programa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</si>
  <si>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</si>
  <si>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</si>
  <si>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</si>
  <si>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</si>
  <si>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</si>
  <si>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</si>
  <si>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</si>
  <si>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</si>
  <si>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</si>
  <si>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</si>
  <si>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</si>
  <si>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</si>
  <si>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</si>
  <si>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</si>
  <si>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</si>
  <si>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</si>
  <si>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</si>
  <si>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</si>
  <si>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</si>
  <si>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</si>
  <si>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</si>
  <si>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</si>
  <si>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</si>
  <si>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</si>
  <si>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</si>
  <si>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</si>
  <si>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</si>
  <si>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</si>
  <si>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</si>
  <si>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</si>
  <si>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</si>
  <si>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Secundaria total</t>
  </si>
  <si>
    <t xml:space="preserve">Gasto programado mensual por beneficiario (GPB) </t>
  </si>
  <si>
    <t xml:space="preserve">Gasto efectivo mensual por beneficiario (GEB) </t>
  </si>
  <si>
    <t xml:space="preserve">Gasto programado acumulado por beneficiario (GPB) </t>
  </si>
  <si>
    <t xml:space="preserve">Gasto efectivo acumulado por beneficiario (GEB) </t>
  </si>
  <si>
    <t>Alimentos preescolar y primaria</t>
  </si>
  <si>
    <t>Alimentos secundaria académica</t>
  </si>
  <si>
    <t>Alimentos secundaria técnica</t>
  </si>
  <si>
    <t>Alimentos educación especial</t>
  </si>
  <si>
    <t xml:space="preserve">Alimentos educación jóvenes y adultos (nocturna) </t>
  </si>
  <si>
    <t>n.d.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</si>
  <si>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</si>
  <si>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</si>
  <si>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</si>
  <si>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</si>
  <si>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</si>
  <si>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</si>
  <si>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</si>
  <si>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</si>
  <si>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</si>
  <si>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</si>
  <si>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</si>
  <si>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</si>
  <si>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4, esto debido a que en el Cronograma de Metas e Inversión solamente se programaron 4 meses (febrero-mayo). </t>
    </r>
  </si>
  <si>
    <t>Efectivos 3T 2023</t>
  </si>
  <si>
    <t>IPC (3T 2023)</t>
  </si>
  <si>
    <t>Gasto efectivo real 3T 2023</t>
  </si>
  <si>
    <t>Gasto efectivo real por beneficiario 3T 2023</t>
  </si>
  <si>
    <t>Efectivos 3TA 2023</t>
  </si>
  <si>
    <t>IPC (3TA 2023)</t>
  </si>
  <si>
    <t>Gasto efectivo real 3TA 2023</t>
  </si>
  <si>
    <t>Gasto efectivo real por beneficiario 3TA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</si>
  <si>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</si>
  <si>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</si>
  <si>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</si>
  <si>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</si>
  <si>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</si>
  <si>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</si>
  <si>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</si>
  <si>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</si>
  <si>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</si>
  <si>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</si>
  <si>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</si>
  <si>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</si>
  <si>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</si>
  <si>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</si>
  <si>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</si>
  <si>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 Informes Trimestrales PANEA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</si>
  <si>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La UE del programa realizó un ajuste en el dato que reportó como ingreso efectivo recibido cuando remitió el Reporte de ejecución correspondiente al I Trimestre del año. Al elaborar los indicadores del II T 2024 se detectó el ajuste correspondiente y, por ende, se procedió con el ajuste. </t>
    </r>
  </si>
  <si>
    <r>
      <rPr>
        <b/>
        <sz val="11"/>
        <color theme="1"/>
        <rFont val="Palatino Linotype"/>
        <family val="1"/>
      </rPr>
      <t>En la tabla #6 del Reporte trimestral se agregó la siguiente nota:</t>
    </r>
    <r>
      <rPr>
        <sz val="11"/>
        <color theme="1"/>
        <rFont val="Palatino Linotype"/>
        <family val="1"/>
      </rPr>
      <t xml:space="preserve"> Para el I semestre se realiza un ajuste en los montos registrados en la tabla N°6 del apartado del I trimestre, debido a que producto del cotejo de los informes mensuales que debe enviar la Dirección de Programas de Equidad a la DESAF, se evidenciaron diferencias en el reporte mencionado. Estas diferencias obedecen a que el registro de los datos en el I trimestre consideraron la programacion inicial, sin embargo producto de la dinámica del programa los recursos ejecutados no coincidían con ésta. 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</si>
  <si>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</si>
  <si>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</si>
  <si>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</si>
  <si>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</si>
  <si>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</si>
  <si>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</si>
  <si>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</si>
  <si>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</si>
  <si>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</si>
  <si>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</si>
  <si>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</si>
  <si>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</si>
  <si>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</si>
  <si>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</si>
  <si>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</si>
  <si>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</si>
  <si>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</si>
  <si>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</si>
  <si>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 xml:space="preserve">n.d </t>
  </si>
  <si>
    <t>Programados 3TA 2024</t>
  </si>
  <si>
    <t>Efectivos 3TA 2024</t>
  </si>
  <si>
    <t>En transferencias 3TA 2024</t>
  </si>
  <si>
    <t>IPC (3TA 2024)</t>
  </si>
  <si>
    <t>Gasto efectivo real 3TA 2024</t>
  </si>
  <si>
    <t>Gasto efectivo real por beneficiario 3TA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</si>
  <si>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</si>
  <si>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</si>
  <si>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</si>
  <si>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</si>
  <si>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</si>
  <si>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</si>
  <si>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</si>
  <si>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</si>
  <si>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</si>
  <si>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</si>
  <si>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</si>
  <si>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</si>
  <si>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cálculo de los indicadores de gasto medio mensual se multiplica por 7, esto debido a que en el Cronograma de Metas e Inversión solamente se programaron 7 meses (febrero-mayo y octubre-diciembre).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</si>
</sst>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#,##0.000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 applyFont="0" applyFill="0" applyBorder="0" applyAlignment="0" applyProtection="0"/>
  </cellStyleXfs>
  <cellXfs count="36">
    <xf numFmtId="0" fontId="0" fillId="0" borderId="0" xfId="0"/>
    <xf numFmtId="167" fontId="0" fillId="0" borderId="0" xfId="1" applyNumberFormat="1" applyFont="1" applyFill="1"/>
    <xf numFmtId="164" fontId="0" fillId="0" borderId="0" xfId="1" applyFont="1" applyFill="1"/>
    <xf numFmtId="0" fontId="2" fillId="0" borderId="0" xfId="0" applyFont="1" applyFill="1"/>
    <xf numFmtId="0" fontId="0" fillId="0" borderId="0" xfId="0" applyFont="1" applyFill="1"/>
    <xf numFmtId="4" fontId="0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3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4" fontId="5" fillId="0" borderId="0" xfId="0" applyNumberFormat="1" applyFont="1" applyFill="1" applyAlignment="1">
      <alignment horizontal="right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right"/>
    </xf>
    <xf numFmtId="0" fontId="6" fillId="0" borderId="0" xfId="0" applyFont="1" applyFill="1"/>
    <xf numFmtId="3" fontId="5" fillId="0" borderId="0" xfId="0" applyNumberFormat="1" applyFont="1" applyFill="1"/>
    <xf numFmtId="4" fontId="5" fillId="0" borderId="0" xfId="0" applyNumberFormat="1" applyFont="1" applyFill="1"/>
    <xf numFmtId="165" fontId="0" fillId="0" borderId="0" xfId="0" applyNumberFormat="1" applyFont="1" applyFill="1"/>
    <xf numFmtId="3" fontId="0" fillId="0" borderId="0" xfId="0" applyNumberFormat="1" applyFont="1" applyFill="1"/>
    <xf numFmtId="164" fontId="5" fillId="0" borderId="0" xfId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cobertura potencial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8057079204998056E-2"/>
          <c:y val="0.14576064017427792"/>
          <c:w val="0.9316780971200016"/>
          <c:h val="0.564798635674648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1AB-4E6B-8B40-250C94E3961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Anual!$B$45:$H$45</c:f>
              <c:numCache>
                <c:formatCode>#,##0.00</c:formatCode>
                <c:ptCount val="7"/>
                <c:pt idx="0">
                  <c:v>244.76965543498955</c:v>
                </c:pt>
                <c:pt idx="1">
                  <c:v>263.55224203743711</c:v>
                </c:pt>
                <c:pt idx="2">
                  <c:v>185.00073442440456</c:v>
                </c:pt>
                <c:pt idx="3">
                  <c:v>140.42553191489361</c:v>
                </c:pt>
                <c:pt idx="4">
                  <c:v>405.85554481425214</c:v>
                </c:pt>
                <c:pt idx="5">
                  <c:v>419.29681112019625</c:v>
                </c:pt>
                <c:pt idx="6">
                  <c:v>493.78044475820684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F-42AA-9954-4079866367BC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Anual!$B$46:$H$46</c:f>
              <c:numCache>
                <c:formatCode>#,##0.00</c:formatCode>
                <c:ptCount val="7"/>
                <c:pt idx="0">
                  <c:v>220.91198431273006</c:v>
                </c:pt>
                <c:pt idx="1">
                  <c:v>235.9794934229071</c:v>
                </c:pt>
                <c:pt idx="2">
                  <c:v>178.91841189097534</c:v>
                </c:pt>
                <c:pt idx="3">
                  <c:v>134.7000526495091</c:v>
                </c:pt>
                <c:pt idx="4">
                  <c:v>398.00518651506087</c:v>
                </c:pt>
                <c:pt idx="5">
                  <c:v>416.10793131643493</c:v>
                </c:pt>
                <c:pt idx="6">
                  <c:v>361.53900458877513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F-42AA-9954-4079866367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244337032"/>
        <c:axId val="244306008"/>
        <c:axId val="0"/>
      </c:bar3DChart>
      <c:catAx>
        <c:axId val="24433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06008"/>
        <c:crosses val="autoZero"/>
        <c:auto val="1"/>
        <c:lblAlgn val="ctr"/>
        <c:lblOffset val="100"/>
        <c:noMultiLvlLbl val="0"/>
      </c:catAx>
      <c:valAx>
        <c:axId val="244306008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337032"/>
        <c:crosses val="autoZero"/>
        <c:crossBetween val="between"/>
        <c:majorUnit val="2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resultado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Anual!$B$49:$H$49</c:f>
              <c:numCache>
                <c:formatCode>#,##0.00</c:formatCode>
                <c:ptCount val="7"/>
                <c:pt idx="0">
                  <c:v>90.253011109624254</c:v>
                </c:pt>
                <c:pt idx="1">
                  <c:v>89.53803299058508</c:v>
                </c:pt>
                <c:pt idx="2">
                  <c:v>96.71227114186695</c:v>
                </c:pt>
                <c:pt idx="3">
                  <c:v>95.922764765559521</c:v>
                </c:pt>
                <c:pt idx="4">
                  <c:v>98.065725995493253</c:v>
                </c:pt>
                <c:pt idx="5">
                  <c:v>99.239469578783144</c:v>
                </c:pt>
                <c:pt idx="6">
                  <c:v>73.218574859887909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A-499A-9BB5-012B2CDD586B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4778322830251568E-3"/>
                  <c:y val="-2.3882090171814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B4-4C6B-96F9-F07382E4C1FE}"/>
                </c:ext>
              </c:extLst>
            </c:dLbl>
            <c:dLbl>
              <c:idx val="1"/>
              <c:layout>
                <c:manualLayout>
                  <c:x val="0"/>
                  <c:y val="-2.9852612714768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B4-4C6B-96F9-F07382E4C1FE}"/>
                </c:ext>
              </c:extLst>
            </c:dLbl>
            <c:dLbl>
              <c:idx val="2"/>
              <c:layout>
                <c:manualLayout>
                  <c:x val="-1.4778322830251297E-3"/>
                  <c:y val="-2.9852612714768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B4-4C6B-96F9-F07382E4C1FE}"/>
                </c:ext>
              </c:extLst>
            </c:dLbl>
            <c:dLbl>
              <c:idx val="3"/>
              <c:layout>
                <c:manualLayout>
                  <c:x val="0"/>
                  <c:y val="-2.3882090171814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B4-4C6B-96F9-F07382E4C1FE}"/>
                </c:ext>
              </c:extLst>
            </c:dLbl>
            <c:dLbl>
              <c:idx val="4"/>
              <c:layout>
                <c:manualLayout>
                  <c:x val="0"/>
                  <c:y val="-3.2837873986245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B4-4C6B-96F9-F07382E4C1FE}"/>
                </c:ext>
              </c:extLst>
            </c:dLbl>
            <c:dLbl>
              <c:idx val="5"/>
              <c:layout>
                <c:manualLayout>
                  <c:x val="-2.9556645660502594E-3"/>
                  <c:y val="-3.283787398624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B4-4C6B-96F9-F07382E4C1FE}"/>
                </c:ext>
              </c:extLst>
            </c:dLbl>
            <c:dLbl>
              <c:idx val="6"/>
              <c:layout>
                <c:manualLayout>
                  <c:x val="1.083731154863649E-16"/>
                  <c:y val="-2.9852612714768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FC-4B91-AB76-7A36BA698A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Anual!$B$50:$H$50</c:f>
              <c:numCache>
                <c:formatCode>#,##0.00</c:formatCode>
                <c:ptCount val="7"/>
                <c:pt idx="0">
                  <c:v>99.819439967712043</c:v>
                </c:pt>
                <c:pt idx="1">
                  <c:v>98.001460613353245</c:v>
                </c:pt>
                <c:pt idx="2">
                  <c:v>106.97460751762232</c:v>
                </c:pt>
                <c:pt idx="3">
                  <c:v>108.00615771178066</c:v>
                </c:pt>
                <c:pt idx="4">
                  <c:v>105.21390978638738</c:v>
                </c:pt>
                <c:pt idx="5">
                  <c:v>104.72547122575746</c:v>
                </c:pt>
                <c:pt idx="6">
                  <c:v>90.68864331053625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A-499A-9BB5-012B2CDD586B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Anual!$B$51:$H$51</c:f>
              <c:numCache>
                <c:formatCode>#,##0.00</c:formatCode>
                <c:ptCount val="7"/>
                <c:pt idx="0">
                  <c:v>95.036225538668148</c:v>
                </c:pt>
                <c:pt idx="1">
                  <c:v>93.769746801969163</c:v>
                </c:pt>
                <c:pt idx="2">
                  <c:v>101.84343932974463</c:v>
                </c:pt>
                <c:pt idx="3">
                  <c:v>101.96446123867008</c:v>
                </c:pt>
                <c:pt idx="4">
                  <c:v>101.63981789094032</c:v>
                </c:pt>
                <c:pt idx="5">
                  <c:v>101.98247040227031</c:v>
                </c:pt>
                <c:pt idx="6">
                  <c:v>81.953609085212079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A-499A-9BB5-012B2CDD58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244595176"/>
        <c:axId val="244471584"/>
        <c:axId val="0"/>
      </c:bar3DChart>
      <c:catAx>
        <c:axId val="24459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471584"/>
        <c:crosses val="autoZero"/>
        <c:auto val="1"/>
        <c:lblAlgn val="ctr"/>
        <c:lblOffset val="100"/>
        <c:noMultiLvlLbl val="0"/>
      </c:catAx>
      <c:valAx>
        <c:axId val="24447158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95176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avance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Anual!$B$54:$H$54</c:f>
              <c:numCache>
                <c:formatCode>#,##0.00</c:formatCode>
                <c:ptCount val="7"/>
                <c:pt idx="0">
                  <c:v>90.253011109624254</c:v>
                </c:pt>
                <c:pt idx="1">
                  <c:v>89.53803299058508</c:v>
                </c:pt>
                <c:pt idx="2">
                  <c:v>96.71227114186695</c:v>
                </c:pt>
                <c:pt idx="3">
                  <c:v>95.922764765559521</c:v>
                </c:pt>
                <c:pt idx="4">
                  <c:v>98.065725995493253</c:v>
                </c:pt>
                <c:pt idx="5">
                  <c:v>99.239469578783144</c:v>
                </c:pt>
                <c:pt idx="6">
                  <c:v>73.218574859887909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B-4C13-9C59-2BAFABE92B8B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803329606324272E-17"/>
                  <c:y val="-2.9602225341462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23-4440-A57A-99845F0E72CC}"/>
                </c:ext>
              </c:extLst>
            </c:dLbl>
            <c:dLbl>
              <c:idx val="1"/>
              <c:layout>
                <c:manualLayout>
                  <c:x val="-3.011670341141622E-3"/>
                  <c:y val="-2.9602225341462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23-4440-A57A-99845F0E72CC}"/>
                </c:ext>
              </c:extLst>
            </c:dLbl>
            <c:dLbl>
              <c:idx val="2"/>
              <c:layout>
                <c:manualLayout>
                  <c:x val="-3.0116703411416776E-3"/>
                  <c:y val="-3.8482892943901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23-4440-A57A-99845F0E72CC}"/>
                </c:ext>
              </c:extLst>
            </c:dLbl>
            <c:dLbl>
              <c:idx val="3"/>
              <c:layout>
                <c:manualLayout>
                  <c:x val="-1.5058351705708663E-3"/>
                  <c:y val="-3.552267040975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23-4440-A57A-99845F0E72CC}"/>
                </c:ext>
              </c:extLst>
            </c:dLbl>
            <c:dLbl>
              <c:idx val="4"/>
              <c:layout>
                <c:manualLayout>
                  <c:x val="0"/>
                  <c:y val="-3.8482892943901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23-4440-A57A-99845F0E72CC}"/>
                </c:ext>
              </c:extLst>
            </c:dLbl>
            <c:dLbl>
              <c:idx val="5"/>
              <c:layout>
                <c:manualLayout>
                  <c:x val="0"/>
                  <c:y val="-2.3681780273170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23-4440-A57A-99845F0E72CC}"/>
                </c:ext>
              </c:extLst>
            </c:dLbl>
            <c:dLbl>
              <c:idx val="6"/>
              <c:layout>
                <c:manualLayout>
                  <c:x val="-2.2085327370118835E-16"/>
                  <c:y val="-4.736356054634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23-4440-A57A-99845F0E72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Anual!$B$55:$H$55</c:f>
              <c:numCache>
                <c:formatCode>#,##0.00</c:formatCode>
                <c:ptCount val="7"/>
                <c:pt idx="0">
                  <c:v>99.819439967712043</c:v>
                </c:pt>
                <c:pt idx="1">
                  <c:v>98.001460613353231</c:v>
                </c:pt>
                <c:pt idx="2">
                  <c:v>106.97460751762232</c:v>
                </c:pt>
                <c:pt idx="3">
                  <c:v>108.00615771178066</c:v>
                </c:pt>
                <c:pt idx="4">
                  <c:v>105.21390978638738</c:v>
                </c:pt>
                <c:pt idx="5">
                  <c:v>104.72547122575746</c:v>
                </c:pt>
                <c:pt idx="6">
                  <c:v>90.68864331053625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B-4C13-9C59-2BAFABE92B8B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Anual!$B$56:$H$56</c:f>
              <c:numCache>
                <c:formatCode>#,##0.00</c:formatCode>
                <c:ptCount val="7"/>
                <c:pt idx="0">
                  <c:v>95.036225538668148</c:v>
                </c:pt>
                <c:pt idx="1">
                  <c:v>93.769746801969148</c:v>
                </c:pt>
                <c:pt idx="2">
                  <c:v>101.84343932974463</c:v>
                </c:pt>
                <c:pt idx="3">
                  <c:v>101.96446123867008</c:v>
                </c:pt>
                <c:pt idx="4">
                  <c:v>101.63981789094032</c:v>
                </c:pt>
                <c:pt idx="5">
                  <c:v>101.98247040227031</c:v>
                </c:pt>
                <c:pt idx="6">
                  <c:v>81.953609085212079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B-4C13-9C59-2BAFABE92B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244563784"/>
        <c:axId val="244905632"/>
        <c:axId val="0"/>
      </c:bar3DChart>
      <c:catAx>
        <c:axId val="24456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905632"/>
        <c:crosses val="autoZero"/>
        <c:auto val="1"/>
        <c:lblAlgn val="ctr"/>
        <c:lblOffset val="100"/>
        <c:noMultiLvlLbl val="0"/>
      </c:catAx>
      <c:valAx>
        <c:axId val="24490563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563784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expansión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2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3394007968018865E-2"/>
          <c:y val="0.14078146088892401"/>
          <c:w val="0.94073584324791626"/>
          <c:h val="0.537172044328371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Anual!$B$62:$H$62</c:f>
              <c:numCache>
                <c:formatCode>#,##0.00</c:formatCode>
                <c:ptCount val="7"/>
                <c:pt idx="0">
                  <c:v>14.066093195536622</c:v>
                </c:pt>
                <c:pt idx="1">
                  <c:v>8.5878118397991532</c:v>
                </c:pt>
                <c:pt idx="2">
                  <c:v>38.628165332027066</c:v>
                </c:pt>
                <c:pt idx="3">
                  <c:v>32.978296229560968</c:v>
                </c:pt>
                <c:pt idx="4">
                  <c:v>49.262251686117445</c:v>
                </c:pt>
                <c:pt idx="5">
                  <c:v>39.756499450750638</c:v>
                </c:pt>
                <c:pt idx="6">
                  <c:v>-13.916390714561865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0-4FB3-BC20-96706F001A85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Anual!$B$63:$H$63</c:f>
              <c:numCache>
                <c:formatCode>#,##0.00</c:formatCode>
                <c:ptCount val="7"/>
                <c:pt idx="0">
                  <c:v>34.2269208446478</c:v>
                </c:pt>
                <c:pt idx="1">
                  <c:v>26.308199575529013</c:v>
                </c:pt>
                <c:pt idx="2">
                  <c:v>49.042237958125277</c:v>
                </c:pt>
                <c:pt idx="3">
                  <c:v>39.731330331439587</c:v>
                </c:pt>
                <c:pt idx="4">
                  <c:v>68.743552695966386</c:v>
                </c:pt>
                <c:pt idx="5">
                  <c:v>75.429002314125</c:v>
                </c:pt>
                <c:pt idx="6">
                  <c:v>78.610851257462699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0-4FB3-BC20-96706F001A85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Anual!$B$64:$H$64</c:f>
              <c:numCache>
                <c:formatCode>#,##0.00</c:formatCode>
                <c:ptCount val="7"/>
                <c:pt idx="0">
                  <c:v>17.674689370267703</c:v>
                </c:pt>
                <c:pt idx="1">
                  <c:v>16.318947251532201</c:v>
                </c:pt>
                <c:pt idx="2">
                  <c:v>7.5122343292617133</c:v>
                </c:pt>
                <c:pt idx="3">
                  <c:v>5.0782979579019782</c:v>
                </c:pt>
                <c:pt idx="4">
                  <c:v>13.051726601857784</c:v>
                </c:pt>
                <c:pt idx="5">
                  <c:v>25.524754128479831</c:v>
                </c:pt>
                <c:pt idx="6">
                  <c:v>107.48531891271016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A0-4FB3-BC20-96706F001A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244775816"/>
        <c:axId val="244776200"/>
        <c:axId val="0"/>
      </c:bar3DChart>
      <c:catAx>
        <c:axId val="24477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6200"/>
        <c:crosses val="autoZero"/>
        <c:auto val="1"/>
        <c:lblAlgn val="ctr"/>
        <c:lblOffset val="100"/>
        <c:noMultiLvlLbl val="0"/>
      </c:catAx>
      <c:valAx>
        <c:axId val="244776200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77581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3.1943555286768201E-3"/>
          <c:y val="0.87397674832495043"/>
          <c:w val="0.99680564447132314"/>
          <c:h val="0.10612056812483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gasto medio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6641100443720782E-2"/>
          <c:y val="0.12308622958059126"/>
          <c:w val="0.92765863282032313"/>
          <c:h val="0.3880086805759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Anual!$B$70:$H$70</c:f>
              <c:numCache>
                <c:formatCode>#,##0.00</c:formatCode>
                <c:ptCount val="7"/>
                <c:pt idx="0">
                  <c:v>91045.875887888644</c:v>
                </c:pt>
                <c:pt idx="1">
                  <c:v>96978.213007995349</c:v>
                </c:pt>
                <c:pt idx="2">
                  <c:v>83306.421024136653</c:v>
                </c:pt>
                <c:pt idx="3">
                  <c:v>83172.517035596131</c:v>
                </c:pt>
                <c:pt idx="4">
                  <c:v>83535.973322444537</c:v>
                </c:pt>
                <c:pt idx="5">
                  <c:v>70416.645865834638</c:v>
                </c:pt>
                <c:pt idx="6">
                  <c:v>71545.291070427775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F-4C23-B23C-CF4F38417930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Anual!$B$71:$H$71</c:f>
              <c:numCache>
                <c:formatCode>#,##0.00</c:formatCode>
                <c:ptCount val="7"/>
                <c:pt idx="0">
                  <c:v>100696.34498354964</c:v>
                </c:pt>
                <c:pt idx="1">
                  <c:v>106144.91077166931</c:v>
                </c:pt>
                <c:pt idx="2">
                  <c:v>92146.23529709391</c:v>
                </c:pt>
                <c:pt idx="3">
                  <c:v>93649.760973713113</c:v>
                </c:pt>
                <c:pt idx="4">
                  <c:v>89625.057805309669</c:v>
                </c:pt>
                <c:pt idx="5">
                  <c:v>74309.309105914726</c:v>
                </c:pt>
                <c:pt idx="6">
                  <c:v>88616.111346754667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F-4C23-B23C-CF4F3841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36000"/>
        <c:axId val="244636392"/>
        <c:axId val="0"/>
      </c:bar3DChart>
      <c:catAx>
        <c:axId val="2446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392"/>
        <c:crosses val="autoZero"/>
        <c:auto val="1"/>
        <c:lblAlgn val="ctr"/>
        <c:lblOffset val="100"/>
        <c:noMultiLvlLbl val="0"/>
      </c:catAx>
      <c:valAx>
        <c:axId val="244636392"/>
        <c:scaling>
          <c:orientation val="minMax"/>
          <c:max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6000"/>
        <c:crosses val="autoZero"/>
        <c:crossBetween val="between"/>
        <c:majorUnit val="5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PANEA: Índice de eficiencia (IE)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Alimentos preescolar y primaria</c:v>
                </c:pt>
                <c:pt idx="2">
                  <c:v>Secundaria total</c:v>
                </c:pt>
                <c:pt idx="3">
                  <c:v>Alimentos secundaria académica</c:v>
                </c:pt>
                <c:pt idx="4">
                  <c:v>Alimentos secundaria técnica</c:v>
                </c:pt>
                <c:pt idx="5">
                  <c:v>Alimentos educación especial</c:v>
                </c:pt>
                <c:pt idx="6">
                  <c:v>Alimentos educación jóvenes y adultos (nocturna) </c:v>
                </c:pt>
              </c:strCache>
            </c:strRef>
          </c:cat>
          <c:val>
            <c:numRef>
              <c:f>Anual!$B$69:$H$69</c:f>
              <c:numCache>
                <c:formatCode>#,##0.00</c:formatCode>
                <c:ptCount val="7"/>
                <c:pt idx="0">
                  <c:v>105.1096544401434</c:v>
                </c:pt>
                <c:pt idx="1">
                  <c:v>102.6331698497729</c:v>
                </c:pt>
                <c:pt idx="2">
                  <c:v>112.65025442906681</c:v>
                </c:pt>
                <c:pt idx="3">
                  <c:v>114.8089268325033</c:v>
                </c:pt>
                <c:pt idx="4">
                  <c:v>109.04852354607246</c:v>
                </c:pt>
                <c:pt idx="5">
                  <c:v>107.62010634454239</c:v>
                </c:pt>
                <c:pt idx="6">
                  <c:v>101.50787059926259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0-4492-9098-452DC137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44635216"/>
        <c:axId val="244637176"/>
        <c:axId val="0"/>
      </c:bar3DChart>
      <c:catAx>
        <c:axId val="2446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176"/>
        <c:crosses val="autoZero"/>
        <c:auto val="1"/>
        <c:lblAlgn val="ctr"/>
        <c:lblOffset val="100"/>
        <c:noMultiLvlLbl val="0"/>
      </c:catAx>
      <c:valAx>
        <c:axId val="244637176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5216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PANEA: Indicadores de giro de recursos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027723870478065E-2"/>
          <c:y val="0.24413526619932041"/>
          <c:w val="0.90892322125591751"/>
          <c:h val="0.5238331035911071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>
                <a:solidFill>
                  <a:srgbClr val="0035A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0AF5-459A-938E-1B1DF0882400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0E-41EC-8D6F-BAD83C78D9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99.999999999999972</c:v>
                </c:pt>
                <c:pt idx="1">
                  <c:v>99.819439967712071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E-41EC-8D6F-BAD83C78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4637960"/>
        <c:axId val="244638352"/>
      </c:barChart>
      <c:catAx>
        <c:axId val="244637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244638352"/>
        <c:crosses val="autoZero"/>
        <c:auto val="1"/>
        <c:lblAlgn val="ctr"/>
        <c:lblOffset val="100"/>
        <c:noMultiLvlLbl val="0"/>
      </c:catAx>
      <c:valAx>
        <c:axId val="2446383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24463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750506C3-35E3-4F79-AF14-FF1E219AB0D5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9146B0-022A-4ED6-A00E-515ADF1F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339DBC8-7315-4487-87C2-0AD5B46C7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70A149E-64C5-4EBE-B6B7-AC5EFA01FB93}"/>
            </a:ext>
          </a:extLst>
        </xdr:cNvPr>
        <xdr:cNvSpPr/>
      </xdr:nvSpPr>
      <xdr:spPr>
        <a:xfrm>
          <a:off x="0" y="1085851"/>
          <a:ext cx="14163675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313530</xdr:colOff>
      <xdr:row>6</xdr:row>
      <xdr:rowOff>55562</xdr:rowOff>
    </xdr:from>
    <xdr:to>
      <xdr:col>7</xdr:col>
      <xdr:colOff>1250155</xdr:colOff>
      <xdr:row>7</xdr:row>
      <xdr:rowOff>154781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21CC646-9170-4E5B-95A4-7FBA23AA736A}"/>
            </a:ext>
          </a:extLst>
        </xdr:cNvPr>
        <xdr:cNvSpPr txBox="1"/>
      </xdr:nvSpPr>
      <xdr:spPr>
        <a:xfrm>
          <a:off x="313530" y="1198562"/>
          <a:ext cx="13338175" cy="289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07-05-2024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129DB1F-435F-4883-B888-C7E3DAC68023}"/>
            </a:ext>
          </a:extLst>
        </xdr:cNvPr>
        <xdr:cNvSpPr/>
      </xdr:nvSpPr>
      <xdr:spPr>
        <a:xfrm>
          <a:off x="0" y="0"/>
          <a:ext cx="137922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758C16-CC12-41BC-AFB2-17066437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300037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BE6FA03-9ED0-4D3A-ACAA-286C1084D2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FC272D9E-89B3-448A-8230-13B7B7E2A16E}"/>
            </a:ext>
          </a:extLst>
        </xdr:cNvPr>
        <xdr:cNvSpPr/>
      </xdr:nvSpPr>
      <xdr:spPr>
        <a:xfrm>
          <a:off x="0" y="1085851"/>
          <a:ext cx="14182725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313530</xdr:colOff>
      <xdr:row>6</xdr:row>
      <xdr:rowOff>55562</xdr:rowOff>
    </xdr:from>
    <xdr:to>
      <xdr:col>7</xdr:col>
      <xdr:colOff>1250155</xdr:colOff>
      <xdr:row>7</xdr:row>
      <xdr:rowOff>154781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E7907F8-7AA2-401B-A788-6306C54C31A2}"/>
            </a:ext>
          </a:extLst>
        </xdr:cNvPr>
        <xdr:cNvSpPr txBox="1"/>
      </xdr:nvSpPr>
      <xdr:spPr>
        <a:xfrm>
          <a:off x="313530" y="1198562"/>
          <a:ext cx="13347700" cy="289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01-08-2024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738BF5B-B699-4A6F-B86C-6D4652B40B6B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B77657D-98E1-4B9A-9B6D-41DDA87B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8FC6CDB-DF36-4983-A4D7-CA5B3C3277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9525</xdr:colOff>
      <xdr:row>7</xdr:row>
      <xdr:rowOff>178595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8AE08089-CB25-4AC3-A47C-6933C61ADB39}"/>
            </a:ext>
          </a:extLst>
        </xdr:cNvPr>
        <xdr:cNvSpPr/>
      </xdr:nvSpPr>
      <xdr:spPr>
        <a:xfrm>
          <a:off x="0" y="1085851"/>
          <a:ext cx="14173200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313530</xdr:colOff>
      <xdr:row>6</xdr:row>
      <xdr:rowOff>55562</xdr:rowOff>
    </xdr:from>
    <xdr:to>
      <xdr:col>7</xdr:col>
      <xdr:colOff>1250155</xdr:colOff>
      <xdr:row>7</xdr:row>
      <xdr:rowOff>154781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91FEB3F-E6EC-4C31-97FB-2446C1F7F45E}"/>
            </a:ext>
          </a:extLst>
        </xdr:cNvPr>
        <xdr:cNvSpPr txBox="1"/>
      </xdr:nvSpPr>
      <xdr:spPr>
        <a:xfrm>
          <a:off x="313530" y="1198562"/>
          <a:ext cx="13338175" cy="289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01-08-2024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72D3F4A3-90EE-4F24-AB8C-2F0CB0668195}"/>
            </a:ext>
          </a:extLst>
        </xdr:cNvPr>
        <xdr:cNvSpPr/>
      </xdr:nvSpPr>
      <xdr:spPr>
        <a:xfrm>
          <a:off x="0" y="0"/>
          <a:ext cx="13792199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815FC1A-CCAF-4185-BDC9-86DDFB75B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300037</xdr:colOff>
      <xdr:row>5</xdr:row>
      <xdr:rowOff>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85DA65E-73A3-4137-81EF-EB135B7A5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3D394DEF-C190-461C-BCE4-8207BD1A4F3D}"/>
            </a:ext>
          </a:extLst>
        </xdr:cNvPr>
        <xdr:cNvSpPr/>
      </xdr:nvSpPr>
      <xdr:spPr>
        <a:xfrm>
          <a:off x="0" y="1085851"/>
          <a:ext cx="14182725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313530</xdr:colOff>
      <xdr:row>6</xdr:row>
      <xdr:rowOff>55562</xdr:rowOff>
    </xdr:from>
    <xdr:to>
      <xdr:col>7</xdr:col>
      <xdr:colOff>1250155</xdr:colOff>
      <xdr:row>7</xdr:row>
      <xdr:rowOff>154781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1B4801B-E1F7-49D0-A380-48F6154E0255}"/>
            </a:ext>
          </a:extLst>
        </xdr:cNvPr>
        <xdr:cNvSpPr txBox="1"/>
      </xdr:nvSpPr>
      <xdr:spPr>
        <a:xfrm>
          <a:off x="313530" y="1198562"/>
          <a:ext cx="13347700" cy="289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07-11-2024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647153C-B7B8-4DDE-921C-72088728CB61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EB3B5BC-6FE1-4D3B-A227-C2932A01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C7D8DA8-20E2-40A1-9DD0-7CA6F5645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04432F7-3FD4-4ED2-B84B-061522A79470}"/>
            </a:ext>
          </a:extLst>
        </xdr:cNvPr>
        <xdr:cNvSpPr/>
      </xdr:nvSpPr>
      <xdr:spPr>
        <a:xfrm>
          <a:off x="0" y="1085851"/>
          <a:ext cx="14163675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313530</xdr:colOff>
      <xdr:row>6</xdr:row>
      <xdr:rowOff>55562</xdr:rowOff>
    </xdr:from>
    <xdr:to>
      <xdr:col>7</xdr:col>
      <xdr:colOff>1250155</xdr:colOff>
      <xdr:row>7</xdr:row>
      <xdr:rowOff>154781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2B4FC49-CCF7-411F-B284-9EC30CE9157B}"/>
            </a:ext>
          </a:extLst>
        </xdr:cNvPr>
        <xdr:cNvSpPr txBox="1"/>
      </xdr:nvSpPr>
      <xdr:spPr>
        <a:xfrm>
          <a:off x="313530" y="1198562"/>
          <a:ext cx="13338175" cy="289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07-11-2024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E87ABCD8-756D-496E-8FAE-1D19AA459985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4128678-4B5F-4B9A-80A2-BBFEA7C32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309562</xdr:colOff>
      <xdr:row>5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DFC49A2-DD2C-4B1F-9B5B-66A3074A1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2ACF520-14D5-46A1-8F32-B13769FE3156}"/>
            </a:ext>
          </a:extLst>
        </xdr:cNvPr>
        <xdr:cNvSpPr/>
      </xdr:nvSpPr>
      <xdr:spPr>
        <a:xfrm>
          <a:off x="0" y="1085851"/>
          <a:ext cx="14163675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95251</xdr:colOff>
      <xdr:row>6</xdr:row>
      <xdr:rowOff>39688</xdr:rowOff>
    </xdr:from>
    <xdr:to>
      <xdr:col>7</xdr:col>
      <xdr:colOff>1355726</xdr:colOff>
      <xdr:row>7</xdr:row>
      <xdr:rowOff>166687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4D17D5B-57CB-465D-8E98-62739684E0CB}"/>
            </a:ext>
          </a:extLst>
        </xdr:cNvPr>
        <xdr:cNvSpPr txBox="1"/>
      </xdr:nvSpPr>
      <xdr:spPr>
        <a:xfrm>
          <a:off x="95251" y="1182688"/>
          <a:ext cx="13666788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26-03-2025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13</xdr:row>
      <xdr:rowOff>18785</xdr:rowOff>
    </xdr:from>
    <xdr:to>
      <xdr:col>20</xdr:col>
      <xdr:colOff>59531</xdr:colOff>
      <xdr:row>33</xdr:row>
      <xdr:rowOff>95248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137582</xdr:colOff>
      <xdr:row>13</xdr:row>
      <xdr:rowOff>32015</xdr:rowOff>
    </xdr:from>
    <xdr:to>
      <xdr:col>31</xdr:col>
      <xdr:colOff>349250</xdr:colOff>
      <xdr:row>33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31486</xdr:colOff>
      <xdr:row>34</xdr:row>
      <xdr:rowOff>35719</xdr:rowOff>
    </xdr:from>
    <xdr:to>
      <xdr:col>20</xdr:col>
      <xdr:colOff>83344</xdr:colOff>
      <xdr:row>54</xdr:row>
      <xdr:rowOff>119062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19841</xdr:colOff>
      <xdr:row>76</xdr:row>
      <xdr:rowOff>222249</xdr:rowOff>
    </xdr:from>
    <xdr:to>
      <xdr:col>26</xdr:col>
      <xdr:colOff>333375</xdr:colOff>
      <xdr:row>95</xdr:row>
      <xdr:rowOff>111125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138905</xdr:colOff>
      <xdr:row>34</xdr:row>
      <xdr:rowOff>42596</xdr:rowOff>
    </xdr:from>
    <xdr:to>
      <xdr:col>32</xdr:col>
      <xdr:colOff>583406</xdr:colOff>
      <xdr:row>54</xdr:row>
      <xdr:rowOff>59531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29101</xdr:colOff>
      <xdr:row>55</xdr:row>
      <xdr:rowOff>71702</xdr:rowOff>
    </xdr:from>
    <xdr:to>
      <xdr:col>20</xdr:col>
      <xdr:colOff>71437</xdr:colOff>
      <xdr:row>75</xdr:row>
      <xdr:rowOff>154783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146843</xdr:colOff>
      <xdr:row>55</xdr:row>
      <xdr:rowOff>79637</xdr:rowOff>
    </xdr:from>
    <xdr:to>
      <xdr:col>31</xdr:col>
      <xdr:colOff>273843</xdr:colOff>
      <xdr:row>75</xdr:row>
      <xdr:rowOff>154780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-1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183BEC-02D3-4D4A-AEF7-43734CBC7197}"/>
            </a:ext>
          </a:extLst>
        </xdr:cNvPr>
        <xdr:cNvSpPr/>
      </xdr:nvSpPr>
      <xdr:spPr>
        <a:xfrm>
          <a:off x="0" y="0"/>
          <a:ext cx="137826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202163</xdr:colOff>
      <xdr:row>0</xdr:row>
      <xdr:rowOff>119063</xdr:rowOff>
    </xdr:from>
    <xdr:to>
      <xdr:col>0</xdr:col>
      <xdr:colOff>3655219</xdr:colOff>
      <xdr:row>5</xdr:row>
      <xdr:rowOff>142875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291BFDE-FBCC-4F40-A8B3-D7E18BEB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163" y="119063"/>
          <a:ext cx="3453056" cy="9763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3619500</xdr:colOff>
      <xdr:row>1</xdr:row>
      <xdr:rowOff>0</xdr:rowOff>
    </xdr:from>
    <xdr:to>
      <xdr:col>2</xdr:col>
      <xdr:colOff>300037</xdr:colOff>
      <xdr:row>5</xdr:row>
      <xdr:rowOff>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75C2DCA-4613-46C1-A030-A73A3074F0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619500" y="190500"/>
          <a:ext cx="2185987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9525</xdr:colOff>
      <xdr:row>7</xdr:row>
      <xdr:rowOff>178595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89D1705E-EF17-48A7-9C84-ED240A94E4CF}"/>
            </a:ext>
          </a:extLst>
        </xdr:cNvPr>
        <xdr:cNvSpPr/>
      </xdr:nvSpPr>
      <xdr:spPr>
        <a:xfrm>
          <a:off x="0" y="1085851"/>
          <a:ext cx="14192250" cy="35956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119064</xdr:colOff>
      <xdr:row>6</xdr:row>
      <xdr:rowOff>39689</xdr:rowOff>
    </xdr:from>
    <xdr:to>
      <xdr:col>7</xdr:col>
      <xdr:colOff>1379539</xdr:colOff>
      <xdr:row>7</xdr:row>
      <xdr:rowOff>166688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916185AF-403D-4FE7-BDF6-F1F699C2CCCA}"/>
            </a:ext>
          </a:extLst>
        </xdr:cNvPr>
        <xdr:cNvSpPr txBox="1"/>
      </xdr:nvSpPr>
      <xdr:spPr>
        <a:xfrm>
          <a:off x="119064" y="1182689"/>
          <a:ext cx="13666788" cy="31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Educación Pública          Programa  de Alimentación y Nutrición del Escolar y del Adolescente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26-03-2025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146"/>
  <sheetViews>
    <sheetView showGridLines="0" tabSelected="1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1.6640625" style="4" customWidth="1"/>
    <col min="2" max="8" width="20.6640625" style="4" customWidth="1"/>
    <col min="9" max="9" width="11.44140625" style="4"/>
    <col min="10" max="10" width="15.33203125" style="4" bestFit="1" customWidth="1"/>
    <col min="11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6" t="s">
        <v>38</v>
      </c>
      <c r="D10" s="25" t="s">
        <v>33</v>
      </c>
      <c r="E10" s="26" t="s">
        <v>39</v>
      </c>
      <c r="F10" s="26" t="s">
        <v>40</v>
      </c>
      <c r="G10" s="26" t="s">
        <v>41</v>
      </c>
      <c r="H10" s="26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44</v>
      </c>
      <c r="B15" s="9">
        <f>+C15+D15+G15+H15</f>
        <v>831243</v>
      </c>
      <c r="C15" s="9">
        <v>527511</v>
      </c>
      <c r="D15" s="9">
        <f>E15+F15</f>
        <v>239113</v>
      </c>
      <c r="E15" s="9">
        <v>150949</v>
      </c>
      <c r="F15" s="9">
        <v>88164</v>
      </c>
      <c r="G15" s="9">
        <v>5128</v>
      </c>
      <c r="H15" s="9">
        <v>59491</v>
      </c>
    </row>
    <row r="16" spans="1:8" ht="15.6" x14ac:dyDescent="0.35">
      <c r="A16" s="8" t="s">
        <v>73</v>
      </c>
      <c r="B16" s="9">
        <f>C16+D16+G16+H16</f>
        <v>874327</v>
      </c>
      <c r="C16" s="9">
        <v>559951</v>
      </c>
      <c r="D16" s="9">
        <f>E16+F16</f>
        <v>239304</v>
      </c>
      <c r="E16" s="9">
        <v>151140</v>
      </c>
      <c r="F16" s="9">
        <v>88164</v>
      </c>
      <c r="G16" s="9">
        <v>5128</v>
      </c>
      <c r="H16" s="9">
        <v>69944</v>
      </c>
    </row>
    <row r="17" spans="1:10" ht="15.6" x14ac:dyDescent="0.35">
      <c r="A17" s="8" t="s">
        <v>74</v>
      </c>
      <c r="B17" s="9">
        <f>C17+D17+G17+H17</f>
        <v>812707</v>
      </c>
      <c r="C17" s="9">
        <v>518967</v>
      </c>
      <c r="D17" s="9">
        <f>E17+F17</f>
        <v>234712</v>
      </c>
      <c r="E17" s="9">
        <v>146754</v>
      </c>
      <c r="F17" s="9">
        <v>87958</v>
      </c>
      <c r="G17" s="9">
        <v>5133</v>
      </c>
      <c r="H17" s="9">
        <v>53895</v>
      </c>
    </row>
    <row r="18" spans="1:10" ht="15.6" x14ac:dyDescent="0.35">
      <c r="A18" s="8" t="s">
        <v>75</v>
      </c>
      <c r="B18" s="9">
        <f t="shared" ref="B18" si="0">C18+D18+G18+H18</f>
        <v>874327</v>
      </c>
      <c r="C18" s="9">
        <f>C16</f>
        <v>559951</v>
      </c>
      <c r="D18" s="9">
        <f t="shared" ref="D18" si="1">D16</f>
        <v>239304</v>
      </c>
      <c r="E18" s="9">
        <f>+E16</f>
        <v>151140</v>
      </c>
      <c r="F18" s="9">
        <f t="shared" ref="F18:H18" si="2">+F16</f>
        <v>88164</v>
      </c>
      <c r="G18" s="9">
        <f t="shared" si="2"/>
        <v>5128</v>
      </c>
      <c r="H18" s="9">
        <f t="shared" si="2"/>
        <v>69944</v>
      </c>
    </row>
    <row r="19" spans="1:10" ht="15.6" x14ac:dyDescent="0.35">
      <c r="A19" s="6"/>
      <c r="B19" s="9"/>
      <c r="C19" s="9"/>
      <c r="D19" s="9"/>
      <c r="E19" s="9"/>
      <c r="F19" s="9"/>
      <c r="G19" s="9"/>
      <c r="H19" s="9"/>
    </row>
    <row r="20" spans="1:10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10" ht="15.6" x14ac:dyDescent="0.35">
      <c r="A21" s="8" t="s">
        <v>44</v>
      </c>
      <c r="B21" s="9">
        <f>C21+D21+G21+H21</f>
        <v>26976586102.019947</v>
      </c>
      <c r="C21" s="9">
        <v>17454833546.019951</v>
      </c>
      <c r="D21" s="9">
        <f>E21+F21</f>
        <v>7622506981.409997</v>
      </c>
      <c r="E21" s="9">
        <v>4857853400.2599964</v>
      </c>
      <c r="F21" s="9">
        <v>2764653581.1500006</v>
      </c>
      <c r="G21" s="9">
        <v>137421490.54000002</v>
      </c>
      <c r="H21" s="9">
        <v>1761824084.0500007</v>
      </c>
      <c r="J21" s="5"/>
    </row>
    <row r="22" spans="1:10" ht="15.6" x14ac:dyDescent="0.35">
      <c r="A22" s="8" t="s">
        <v>73</v>
      </c>
      <c r="B22" s="9">
        <f>C22+D22+G22+H22</f>
        <v>28335776444.5</v>
      </c>
      <c r="C22" s="9">
        <v>19497190638.099998</v>
      </c>
      <c r="D22" s="9">
        <f>E22+F22</f>
        <v>6910728216</v>
      </c>
      <c r="E22" s="9">
        <v>4408297236</v>
      </c>
      <c r="F22" s="9">
        <v>2502430980</v>
      </c>
      <c r="G22" s="9">
        <v>133022400</v>
      </c>
      <c r="H22" s="9">
        <v>1794835190.4000001</v>
      </c>
    </row>
    <row r="23" spans="1:10" ht="15.6" x14ac:dyDescent="0.35">
      <c r="A23" s="8" t="s">
        <v>74</v>
      </c>
      <c r="B23" s="9">
        <f>C23+D23+G23+H23</f>
        <v>22942601767.820011</v>
      </c>
      <c r="C23" s="9">
        <v>14800850422.470013</v>
      </c>
      <c r="D23" s="9">
        <f>E23+F23</f>
        <v>6613417737.779995</v>
      </c>
      <c r="E23" s="9">
        <v>4159057958.569994</v>
      </c>
      <c r="F23" s="9">
        <v>2454359779.2100005</v>
      </c>
      <c r="G23" s="9">
        <v>125422457.06000002</v>
      </c>
      <c r="H23" s="9">
        <v>1402911150.5100005</v>
      </c>
    </row>
    <row r="24" spans="1:10" ht="15.6" x14ac:dyDescent="0.35">
      <c r="A24" s="8" t="s">
        <v>75</v>
      </c>
      <c r="B24" s="9">
        <f>C24+D24+G24+H24</f>
        <v>51328496127</v>
      </c>
      <c r="C24" s="9">
        <v>35191657165.239998</v>
      </c>
      <c r="D24" s="9">
        <f>E24+F24</f>
        <v>12538151826.4</v>
      </c>
      <c r="E24" s="9">
        <v>8008841522.3999996</v>
      </c>
      <c r="F24" s="9">
        <v>4529310304</v>
      </c>
      <c r="G24" s="9">
        <v>233637360</v>
      </c>
      <c r="H24" s="9">
        <v>3365049775.3600001</v>
      </c>
    </row>
    <row r="25" spans="1:10" ht="15.6" x14ac:dyDescent="0.35">
      <c r="A25" s="8" t="s">
        <v>76</v>
      </c>
      <c r="B25" s="11">
        <f>B23</f>
        <v>22942601767.820011</v>
      </c>
      <c r="C25" s="11">
        <f>C23</f>
        <v>14800850422.470013</v>
      </c>
      <c r="D25" s="11">
        <f t="shared" ref="D25:H25" si="3">D23</f>
        <v>6613417737.779995</v>
      </c>
      <c r="E25" s="11">
        <f t="shared" si="3"/>
        <v>4159057958.569994</v>
      </c>
      <c r="F25" s="11">
        <f t="shared" si="3"/>
        <v>2454359779.2100005</v>
      </c>
      <c r="G25" s="11">
        <f t="shared" si="3"/>
        <v>125422457.06000002</v>
      </c>
      <c r="H25" s="11">
        <f t="shared" si="3"/>
        <v>1402911150.5100005</v>
      </c>
    </row>
    <row r="26" spans="1:10" ht="15.6" x14ac:dyDescent="0.35">
      <c r="A26" s="6"/>
      <c r="B26" s="9"/>
      <c r="C26" s="9"/>
      <c r="D26" s="9"/>
      <c r="E26" s="9"/>
      <c r="F26" s="9"/>
      <c r="G26" s="9"/>
      <c r="H26" s="9"/>
    </row>
    <row r="27" spans="1:10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10" ht="15.6" x14ac:dyDescent="0.35">
      <c r="A28" s="8" t="s">
        <v>73</v>
      </c>
      <c r="B28" s="9">
        <f>B22</f>
        <v>28335776444.5</v>
      </c>
      <c r="C28" s="9"/>
      <c r="D28" s="9"/>
      <c r="E28" s="9"/>
      <c r="F28" s="9"/>
      <c r="G28" s="9"/>
      <c r="H28" s="9"/>
    </row>
    <row r="29" spans="1:10" ht="15.6" x14ac:dyDescent="0.35">
      <c r="A29" s="8" t="s">
        <v>74</v>
      </c>
      <c r="B29" s="9">
        <v>22942601767.82</v>
      </c>
      <c r="C29" s="9"/>
      <c r="D29" s="9"/>
      <c r="E29" s="9"/>
      <c r="F29" s="9"/>
      <c r="G29" s="9"/>
      <c r="H29" s="9"/>
    </row>
    <row r="30" spans="1:10" ht="15.6" x14ac:dyDescent="0.35">
      <c r="A30" s="6"/>
      <c r="B30" s="12"/>
      <c r="C30" s="12"/>
      <c r="D30" s="12"/>
      <c r="E30" s="13"/>
      <c r="F30" s="12"/>
      <c r="G30" s="12"/>
      <c r="H30" s="12"/>
    </row>
    <row r="31" spans="1:10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10" ht="15.6" x14ac:dyDescent="0.35">
      <c r="A32" s="8" t="s">
        <v>45</v>
      </c>
      <c r="B32" s="24">
        <v>1.1041000000000001</v>
      </c>
      <c r="C32" s="24">
        <v>1.1041000000000001</v>
      </c>
      <c r="D32" s="24">
        <v>1.1041000000000001</v>
      </c>
      <c r="E32" s="24">
        <v>1.1041000000000001</v>
      </c>
      <c r="F32" s="24">
        <v>1.1041000000000001</v>
      </c>
      <c r="G32" s="24">
        <v>1.1041000000000001</v>
      </c>
      <c r="H32" s="24">
        <v>1.1041000000000001</v>
      </c>
    </row>
    <row r="33" spans="1:8" ht="15.6" x14ac:dyDescent="0.35">
      <c r="A33" s="8" t="s">
        <v>77</v>
      </c>
      <c r="B33" s="24">
        <v>1.091</v>
      </c>
      <c r="C33" s="24">
        <v>1.091</v>
      </c>
      <c r="D33" s="24">
        <v>1.091</v>
      </c>
      <c r="E33" s="24">
        <v>1.091</v>
      </c>
      <c r="F33" s="24">
        <v>1.091</v>
      </c>
      <c r="G33" s="24">
        <v>1.091</v>
      </c>
      <c r="H33" s="24">
        <v>1.091</v>
      </c>
    </row>
    <row r="34" spans="1:8" ht="15.6" x14ac:dyDescent="0.35">
      <c r="A34" s="8" t="s">
        <v>8</v>
      </c>
      <c r="B34" s="9">
        <f>C34+D34+G34+H34</f>
        <v>357204</v>
      </c>
      <c r="C34" s="9">
        <v>212463</v>
      </c>
      <c r="D34" s="9">
        <f>E34+F34</f>
        <v>129353</v>
      </c>
      <c r="E34" s="9">
        <v>107630</v>
      </c>
      <c r="F34" s="9">
        <v>21723</v>
      </c>
      <c r="G34" s="9">
        <v>1223</v>
      </c>
      <c r="H34" s="9">
        <v>14165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46</v>
      </c>
      <c r="B37" s="9">
        <f>B21/B32</f>
        <v>24433100355.058369</v>
      </c>
      <c r="C37" s="9">
        <f t="shared" ref="C37:H37" si="4">C21/C32</f>
        <v>15809105648.057196</v>
      </c>
      <c r="D37" s="9">
        <f t="shared" si="4"/>
        <v>6903819383.5793829</v>
      </c>
      <c r="E37" s="9">
        <f t="shared" si="4"/>
        <v>4399830993.8049049</v>
      </c>
      <c r="F37" s="9">
        <f t="shared" si="4"/>
        <v>2503988389.7744775</v>
      </c>
      <c r="G37" s="9">
        <f t="shared" si="4"/>
        <v>124464713.83026901</v>
      </c>
      <c r="H37" s="9">
        <f t="shared" si="4"/>
        <v>1595710609.5915229</v>
      </c>
    </row>
    <row r="38" spans="1:8" ht="15.6" x14ac:dyDescent="0.35">
      <c r="A38" s="8" t="s">
        <v>78</v>
      </c>
      <c r="B38" s="9">
        <f>B23/B33</f>
        <v>21028965873.345566</v>
      </c>
      <c r="C38" s="9">
        <f t="shared" ref="C38:H38" si="5">C23/C33</f>
        <v>13566315694.289654</v>
      </c>
      <c r="D38" s="9">
        <f t="shared" si="5"/>
        <v>6061794443.4280434</v>
      </c>
      <c r="E38" s="9">
        <f t="shared" si="5"/>
        <v>3812152116.0128269</v>
      </c>
      <c r="F38" s="9">
        <f t="shared" si="5"/>
        <v>2249642327.415216</v>
      </c>
      <c r="G38" s="9">
        <f t="shared" si="5"/>
        <v>114961005.55453715</v>
      </c>
      <c r="H38" s="9">
        <f t="shared" si="5"/>
        <v>1285894730.0733278</v>
      </c>
    </row>
    <row r="39" spans="1:8" ht="15.6" x14ac:dyDescent="0.35">
      <c r="A39" s="8" t="s">
        <v>47</v>
      </c>
      <c r="B39" s="9">
        <f>B37/B15</f>
        <v>29393.450958454228</v>
      </c>
      <c r="C39" s="9">
        <f t="shared" ref="C39:H39" si="6">C37/C15</f>
        <v>29969.243576071771</v>
      </c>
      <c r="D39" s="9">
        <f t="shared" si="6"/>
        <v>28872.622498899611</v>
      </c>
      <c r="E39" s="9">
        <f t="shared" si="6"/>
        <v>29147.798221948506</v>
      </c>
      <c r="F39" s="9">
        <f t="shared" si="6"/>
        <v>28401.483482764819</v>
      </c>
      <c r="G39" s="9">
        <f t="shared" si="6"/>
        <v>24271.590060504877</v>
      </c>
      <c r="H39" s="9">
        <f t="shared" si="6"/>
        <v>26822.722926014405</v>
      </c>
    </row>
    <row r="40" spans="1:8" ht="15.6" x14ac:dyDescent="0.35">
      <c r="A40" s="8" t="s">
        <v>79</v>
      </c>
      <c r="B40" s="9">
        <f>B38/B17</f>
        <v>25875.211943966973</v>
      </c>
      <c r="C40" s="9">
        <f t="shared" ref="C40:H40" si="7">C38/C17</f>
        <v>26140.998742289306</v>
      </c>
      <c r="D40" s="9">
        <f t="shared" si="7"/>
        <v>25826.52119801307</v>
      </c>
      <c r="E40" s="9">
        <f t="shared" si="7"/>
        <v>25976.478433383942</v>
      </c>
      <c r="F40" s="9">
        <f t="shared" si="7"/>
        <v>25576.324239014255</v>
      </c>
      <c r="G40" s="9">
        <f t="shared" si="7"/>
        <v>22396.455397338232</v>
      </c>
      <c r="H40" s="9">
        <f t="shared" si="7"/>
        <v>23859.258374122419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(B16)/B34*100</f>
        <v>244.76965543498955</v>
      </c>
      <c r="C45" s="16">
        <f t="shared" ref="C45:H45" si="8">(C16)/C34*100</f>
        <v>263.55224203743711</v>
      </c>
      <c r="D45" s="16">
        <f t="shared" si="8"/>
        <v>185.00073442440456</v>
      </c>
      <c r="E45" s="16">
        <f t="shared" si="8"/>
        <v>140.42553191489361</v>
      </c>
      <c r="F45" s="16">
        <f t="shared" si="8"/>
        <v>405.85554481425214</v>
      </c>
      <c r="G45" s="16">
        <f t="shared" si="8"/>
        <v>419.29681112019625</v>
      </c>
      <c r="H45" s="16">
        <f t="shared" si="8"/>
        <v>493.78044475820684</v>
      </c>
    </row>
    <row r="46" spans="1:8" ht="15.6" x14ac:dyDescent="0.35">
      <c r="A46" s="6" t="s">
        <v>13</v>
      </c>
      <c r="B46" s="16">
        <f>(B17)/B34*100</f>
        <v>227.51900874570273</v>
      </c>
      <c r="C46" s="16">
        <f t="shared" ref="C46:H46" si="9">(C17)/C34*100</f>
        <v>244.26229508196718</v>
      </c>
      <c r="D46" s="16">
        <f t="shared" si="9"/>
        <v>181.45075877637163</v>
      </c>
      <c r="E46" s="16">
        <f t="shared" si="9"/>
        <v>136.35045990894733</v>
      </c>
      <c r="F46" s="16">
        <f t="shared" si="9"/>
        <v>404.90724117295036</v>
      </c>
      <c r="G46" s="16">
        <f t="shared" si="9"/>
        <v>419.70564186426822</v>
      </c>
      <c r="H46" s="16">
        <f t="shared" si="9"/>
        <v>380.48005647723261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18" ht="15.6" x14ac:dyDescent="0.35">
      <c r="A49" s="6" t="s">
        <v>15</v>
      </c>
      <c r="B49" s="16">
        <f>B17/B16*100</f>
        <v>92.95229359267185</v>
      </c>
      <c r="C49" s="16">
        <f t="shared" ref="C49:H49" si="10">C17/C16*100</f>
        <v>92.68078814039086</v>
      </c>
      <c r="D49" s="16">
        <f t="shared" ref="D49" si="11">D17/D16*100</f>
        <v>98.08110186206666</v>
      </c>
      <c r="E49" s="16">
        <f t="shared" si="10"/>
        <v>97.098054783644301</v>
      </c>
      <c r="F49" s="16">
        <f t="shared" si="10"/>
        <v>99.76634453972143</v>
      </c>
      <c r="G49" s="16">
        <f t="shared" si="10"/>
        <v>100.09750390015601</v>
      </c>
      <c r="H49" s="16">
        <f t="shared" si="10"/>
        <v>77.054500743451911</v>
      </c>
    </row>
    <row r="50" spans="1:18" ht="15.6" x14ac:dyDescent="0.35">
      <c r="A50" s="6" t="s">
        <v>16</v>
      </c>
      <c r="B50" s="16">
        <f>B23/B22*100</f>
        <v>80.966907022140873</v>
      </c>
      <c r="C50" s="16">
        <f t="shared" ref="C50:H50" si="12">C23/C22*100</f>
        <v>75.912733773794372</v>
      </c>
      <c r="D50" s="16">
        <f t="shared" ref="D50" si="13">D23/D22*100</f>
        <v>95.697841545386495</v>
      </c>
      <c r="E50" s="16">
        <f t="shared" si="12"/>
        <v>94.34613266558766</v>
      </c>
      <c r="F50" s="16">
        <f t="shared" si="12"/>
        <v>98.079019914067743</v>
      </c>
      <c r="G50" s="16">
        <f t="shared" si="12"/>
        <v>94.286719424698404</v>
      </c>
      <c r="H50" s="16">
        <f t="shared" si="12"/>
        <v>78.163786737285065</v>
      </c>
    </row>
    <row r="51" spans="1:18" ht="15.6" x14ac:dyDescent="0.35">
      <c r="A51" s="6" t="s">
        <v>17</v>
      </c>
      <c r="B51" s="16">
        <f>AVERAGE(B49:B50)</f>
        <v>86.959600307406362</v>
      </c>
      <c r="C51" s="16">
        <f t="shared" ref="C51:H51" si="14">AVERAGE(C49:C50)</f>
        <v>84.296760957092616</v>
      </c>
      <c r="D51" s="16">
        <f t="shared" ref="D51" si="15">AVERAGE(D49:D50)</f>
        <v>96.889471703726571</v>
      </c>
      <c r="E51" s="16">
        <f t="shared" si="14"/>
        <v>95.722093724615974</v>
      </c>
      <c r="F51" s="16">
        <f t="shared" si="14"/>
        <v>98.92268222689458</v>
      </c>
      <c r="G51" s="16">
        <f t="shared" si="14"/>
        <v>97.192111662427209</v>
      </c>
      <c r="H51" s="16">
        <f t="shared" si="14"/>
        <v>77.609143740368495</v>
      </c>
    </row>
    <row r="52" spans="1:1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1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18" ht="15.6" x14ac:dyDescent="0.35">
      <c r="A54" s="6" t="s">
        <v>19</v>
      </c>
      <c r="B54" s="16">
        <f>B17/B18*100</f>
        <v>92.95229359267185</v>
      </c>
      <c r="C54" s="16">
        <f t="shared" ref="C54:H54" si="16">C17/C18*100</f>
        <v>92.68078814039086</v>
      </c>
      <c r="D54" s="16">
        <f t="shared" si="16"/>
        <v>98.08110186206666</v>
      </c>
      <c r="E54" s="16">
        <f t="shared" si="16"/>
        <v>97.098054783644301</v>
      </c>
      <c r="F54" s="16">
        <f t="shared" si="16"/>
        <v>99.76634453972143</v>
      </c>
      <c r="G54" s="16">
        <f t="shared" si="16"/>
        <v>100.09750390015601</v>
      </c>
      <c r="H54" s="16">
        <f t="shared" si="16"/>
        <v>77.054500743451911</v>
      </c>
    </row>
    <row r="55" spans="1:18" ht="15.6" x14ac:dyDescent="0.35">
      <c r="A55" s="6" t="s">
        <v>20</v>
      </c>
      <c r="B55" s="16">
        <f>B23/B24*100</f>
        <v>44.697591979032602</v>
      </c>
      <c r="C55" s="16">
        <f t="shared" ref="C55:H55" si="17">C23/C24*100</f>
        <v>42.057838745625538</v>
      </c>
      <c r="D55" s="16">
        <f t="shared" ref="D55" si="18">D23/D24*100</f>
        <v>52.746352328059686</v>
      </c>
      <c r="E55" s="16">
        <f t="shared" si="17"/>
        <v>51.930831031398085</v>
      </c>
      <c r="F55" s="16">
        <f t="shared" si="17"/>
        <v>54.188377798766965</v>
      </c>
      <c r="G55" s="16">
        <f t="shared" si="17"/>
        <v>53.682534788100675</v>
      </c>
      <c r="H55" s="16">
        <f t="shared" si="17"/>
        <v>41.690650782718777</v>
      </c>
    </row>
    <row r="56" spans="1:18" ht="15.6" x14ac:dyDescent="0.35">
      <c r="A56" s="6" t="s">
        <v>21</v>
      </c>
      <c r="B56" s="16">
        <f>(B54+B55)/2</f>
        <v>68.82494278585223</v>
      </c>
      <c r="C56" s="16">
        <f t="shared" ref="C56:H56" si="19">(C54+C55)/2</f>
        <v>67.369313443008195</v>
      </c>
      <c r="D56" s="16">
        <f t="shared" ref="D56" si="20">(D54+D55)/2</f>
        <v>75.413727095063166</v>
      </c>
      <c r="E56" s="16">
        <f t="shared" si="19"/>
        <v>74.514442907521186</v>
      </c>
      <c r="F56" s="16">
        <f t="shared" si="19"/>
        <v>76.977361169244205</v>
      </c>
      <c r="G56" s="16">
        <f t="shared" si="19"/>
        <v>76.890019344128348</v>
      </c>
      <c r="H56" s="16">
        <f t="shared" si="19"/>
        <v>59.372575763085344</v>
      </c>
    </row>
    <row r="57" spans="1:1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1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1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>
        <f t="shared" ref="D59:H59" si="21">D25/D23*100</f>
        <v>100</v>
      </c>
      <c r="E59" s="16">
        <f t="shared" si="21"/>
        <v>100</v>
      </c>
      <c r="F59" s="16">
        <f t="shared" si="21"/>
        <v>100</v>
      </c>
      <c r="G59" s="16">
        <f t="shared" si="21"/>
        <v>100</v>
      </c>
      <c r="H59" s="16">
        <f t="shared" si="21"/>
        <v>100</v>
      </c>
    </row>
    <row r="60" spans="1:1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1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18" ht="15.6" x14ac:dyDescent="0.35">
      <c r="A62" s="6" t="s">
        <v>24</v>
      </c>
      <c r="B62" s="16">
        <f>((B17/B15)-1)*100</f>
        <v>-2.2299135150611771</v>
      </c>
      <c r="C62" s="16">
        <f t="shared" ref="C62:H62" si="22">((C17/C15)-1)*100</f>
        <v>-1.6196818644540145</v>
      </c>
      <c r="D62" s="16">
        <f t="shared" ref="D62" si="23">((D17/D15)-1)*100</f>
        <v>-1.8405523748186048</v>
      </c>
      <c r="E62" s="16">
        <f t="shared" si="22"/>
        <v>-2.7790843264943743</v>
      </c>
      <c r="F62" s="16">
        <f t="shared" si="22"/>
        <v>-0.23365546027857009</v>
      </c>
      <c r="G62" s="16">
        <f t="shared" si="22"/>
        <v>9.7503900156015177E-2</v>
      </c>
      <c r="H62" s="16">
        <f t="shared" si="22"/>
        <v>-9.4064648434216913</v>
      </c>
    </row>
    <row r="63" spans="1:18" ht="15.6" x14ac:dyDescent="0.35">
      <c r="A63" s="6" t="s">
        <v>25</v>
      </c>
      <c r="B63" s="16">
        <f>((B38/B37)-1)*100</f>
        <v>-13.93247042841228</v>
      </c>
      <c r="C63" s="16">
        <f t="shared" ref="C63:H63" si="24">((C38/C37)-1)*100</f>
        <v>-14.18669723447108</v>
      </c>
      <c r="D63" s="16">
        <f t="shared" si="24"/>
        <v>-12.196508821683283</v>
      </c>
      <c r="E63" s="16">
        <f t="shared" si="24"/>
        <v>-13.356851174955297</v>
      </c>
      <c r="F63" s="16">
        <f t="shared" si="24"/>
        <v>-10.157637447439171</v>
      </c>
      <c r="G63" s="16">
        <f t="shared" si="24"/>
        <v>-7.635664746469395</v>
      </c>
      <c r="H63" s="16">
        <f t="shared" si="24"/>
        <v>-19.415542997329773</v>
      </c>
      <c r="J63" s="22"/>
      <c r="K63" s="22"/>
      <c r="L63" s="22"/>
      <c r="M63" s="22"/>
      <c r="N63" s="22"/>
      <c r="O63" s="22"/>
      <c r="P63" s="22"/>
      <c r="Q63" s="22"/>
      <c r="R63" s="22"/>
    </row>
    <row r="64" spans="1:18" ht="15.6" x14ac:dyDescent="0.35">
      <c r="A64" s="6" t="s">
        <v>26</v>
      </c>
      <c r="B64" s="16">
        <f>((B40/B39)-1)*100</f>
        <v>-11.96946564545981</v>
      </c>
      <c r="C64" s="16">
        <f t="shared" ref="C64:H64" si="25">((C40/C39)-1)*100</f>
        <v>-12.773912107808538</v>
      </c>
      <c r="D64" s="16">
        <f t="shared" ref="D64" si="26">((D40/D39)-1)*100</f>
        <v>-10.550137248539283</v>
      </c>
      <c r="E64" s="16">
        <f t="shared" si="25"/>
        <v>-10.880134974231215</v>
      </c>
      <c r="F64" s="16">
        <f t="shared" si="25"/>
        <v>-9.9472242196960821</v>
      </c>
      <c r="G64" s="16">
        <f t="shared" si="25"/>
        <v>-7.7256358503594473</v>
      </c>
      <c r="H64" s="16">
        <f t="shared" si="25"/>
        <v>-11.048335995067182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>B22/(B16*2)</f>
        <v>16204.335703060755</v>
      </c>
      <c r="C67" s="16">
        <f>C22/(C16*2)</f>
        <v>17409.729278186838</v>
      </c>
      <c r="D67" s="16">
        <f t="shared" ref="D67:H67" si="27">D22/(D16*2)</f>
        <v>14439.224200180524</v>
      </c>
      <c r="E67" s="16">
        <f t="shared" si="27"/>
        <v>14583.489599047241</v>
      </c>
      <c r="F67" s="16">
        <f t="shared" si="27"/>
        <v>14191.909282700422</v>
      </c>
      <c r="G67" s="16">
        <f t="shared" si="27"/>
        <v>12970.202808112324</v>
      </c>
      <c r="H67" s="16">
        <f t="shared" si="27"/>
        <v>12830.515772618095</v>
      </c>
    </row>
    <row r="68" spans="1:8" ht="15.6" x14ac:dyDescent="0.35">
      <c r="A68" s="6" t="s">
        <v>35</v>
      </c>
      <c r="B68" s="16">
        <f>B23/(B17*2)</f>
        <v>14114.928115433982</v>
      </c>
      <c r="C68" s="16">
        <f>C23/(C17*2)</f>
        <v>14259.914813918816</v>
      </c>
      <c r="D68" s="16">
        <f t="shared" ref="D68:H68" si="28">D23/(D17*2)</f>
        <v>14088.367313516128</v>
      </c>
      <c r="E68" s="16">
        <f t="shared" si="28"/>
        <v>14170.168985410939</v>
      </c>
      <c r="F68" s="16">
        <f t="shared" si="28"/>
        <v>13951.884872382276</v>
      </c>
      <c r="G68" s="16">
        <f t="shared" si="28"/>
        <v>12217.266419248004</v>
      </c>
      <c r="H68" s="16">
        <f t="shared" si="28"/>
        <v>13015.225443083778</v>
      </c>
    </row>
    <row r="69" spans="1:8" ht="15.6" x14ac:dyDescent="0.35">
      <c r="A69" s="6" t="s">
        <v>28</v>
      </c>
      <c r="B69" s="16">
        <f>(B68/B67)*B51</f>
        <v>75.746919205954782</v>
      </c>
      <c r="C69" s="16">
        <f>(C68/C67)*C51</f>
        <v>69.045567057927798</v>
      </c>
      <c r="D69" s="16">
        <f t="shared" ref="D69:H69" si="29">(D68/D67)*D51</f>
        <v>94.535166657884659</v>
      </c>
      <c r="E69" s="16">
        <f t="shared" si="29"/>
        <v>93.009168656297973</v>
      </c>
      <c r="F69" s="16">
        <f t="shared" si="29"/>
        <v>97.249626262709199</v>
      </c>
      <c r="G69" s="16">
        <f t="shared" si="29"/>
        <v>91.549988816403939</v>
      </c>
      <c r="H69" s="16">
        <f t="shared" si="29"/>
        <v>78.72641444245518</v>
      </c>
    </row>
    <row r="70" spans="1:8" ht="15.6" x14ac:dyDescent="0.35">
      <c r="A70" s="6" t="s">
        <v>36</v>
      </c>
      <c r="B70" s="16">
        <f>B22/B16</f>
        <v>32408.67140612151</v>
      </c>
      <c r="C70" s="16">
        <f t="shared" ref="C70:H70" si="30">C22/C16</f>
        <v>34819.458556373676</v>
      </c>
      <c r="D70" s="16">
        <f t="shared" si="30"/>
        <v>28878.448400361049</v>
      </c>
      <c r="E70" s="16">
        <f t="shared" si="30"/>
        <v>29166.979198094483</v>
      </c>
      <c r="F70" s="16">
        <f t="shared" si="30"/>
        <v>28383.818565400845</v>
      </c>
      <c r="G70" s="16">
        <f t="shared" si="30"/>
        <v>25940.405616224649</v>
      </c>
      <c r="H70" s="16">
        <f t="shared" si="30"/>
        <v>25661.03154523619</v>
      </c>
    </row>
    <row r="71" spans="1:8" ht="15.6" x14ac:dyDescent="0.35">
      <c r="A71" s="6" t="s">
        <v>37</v>
      </c>
      <c r="B71" s="16">
        <f>B23/B17</f>
        <v>28229.856230867965</v>
      </c>
      <c r="C71" s="16">
        <f t="shared" ref="C71:H71" si="31">C23/C17</f>
        <v>28519.829627837633</v>
      </c>
      <c r="D71" s="16">
        <f t="shared" si="31"/>
        <v>28176.734627032256</v>
      </c>
      <c r="E71" s="16">
        <f t="shared" si="31"/>
        <v>28340.337970821878</v>
      </c>
      <c r="F71" s="16">
        <f t="shared" si="31"/>
        <v>27903.769744764551</v>
      </c>
      <c r="G71" s="16">
        <f t="shared" si="31"/>
        <v>24434.532838496008</v>
      </c>
      <c r="H71" s="16">
        <f t="shared" si="31"/>
        <v>26030.450886167557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80.96690702214083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100.00000000000004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8"/>
      <c r="C76" s="18"/>
      <c r="D76" s="18"/>
      <c r="E76" s="18"/>
      <c r="F76" s="18"/>
      <c r="G76" s="18"/>
      <c r="H76" s="18"/>
    </row>
    <row r="77" spans="1:8" ht="17.25" customHeight="1" thickTop="1" x14ac:dyDescent="0.3">
      <c r="A77" s="35" t="s">
        <v>80</v>
      </c>
      <c r="B77" s="35"/>
      <c r="C77" s="35"/>
      <c r="D77" s="35"/>
      <c r="E77" s="35"/>
      <c r="F77" s="35"/>
      <c r="G77" s="35"/>
      <c r="H77" s="35"/>
    </row>
    <row r="79" spans="1:8" s="6" customFormat="1" ht="36" customHeight="1" x14ac:dyDescent="0.35">
      <c r="A79" s="28" t="s">
        <v>81</v>
      </c>
      <c r="B79" s="28"/>
      <c r="C79" s="28"/>
      <c r="D79" s="28"/>
      <c r="E79" s="28"/>
      <c r="F79" s="28"/>
      <c r="G79" s="28"/>
      <c r="H79" s="28"/>
    </row>
    <row r="80" spans="1:8" s="6" customFormat="1" ht="15.6" x14ac:dyDescent="0.35"/>
    <row r="81" spans="1:8" s="6" customFormat="1" ht="63" customHeight="1" x14ac:dyDescent="0.35">
      <c r="A81" s="29" t="s">
        <v>82</v>
      </c>
      <c r="B81" s="29"/>
      <c r="C81" s="29"/>
      <c r="D81" s="29"/>
      <c r="E81" s="29"/>
      <c r="F81" s="29"/>
      <c r="G81" s="29"/>
      <c r="H81" s="29"/>
    </row>
    <row r="89" spans="1:8" ht="15.6" x14ac:dyDescent="0.35">
      <c r="A89" s="6"/>
      <c r="B89" s="6"/>
      <c r="C89" s="6"/>
      <c r="D89" s="6"/>
      <c r="E89" s="6"/>
      <c r="F89" s="6"/>
      <c r="G89" s="6"/>
      <c r="H89" s="6"/>
    </row>
    <row r="90" spans="1:8" ht="15.6" x14ac:dyDescent="0.35">
      <c r="A90" s="6"/>
      <c r="B90" s="6"/>
      <c r="C90" s="6"/>
      <c r="D90" s="6"/>
      <c r="E90" s="6"/>
      <c r="F90" s="6"/>
      <c r="G90" s="6"/>
      <c r="H90" s="6"/>
    </row>
    <row r="91" spans="1:8" ht="15.6" x14ac:dyDescent="0.35">
      <c r="A91" s="6"/>
      <c r="B91" s="6"/>
      <c r="C91" s="6"/>
      <c r="D91" s="6"/>
      <c r="E91" s="6"/>
      <c r="F91" s="6"/>
      <c r="G91" s="6"/>
      <c r="H91" s="6"/>
    </row>
    <row r="92" spans="1:8" ht="15.6" x14ac:dyDescent="0.35">
      <c r="A92" s="6"/>
      <c r="B92" s="6"/>
      <c r="C92" s="6"/>
      <c r="D92" s="6"/>
      <c r="E92" s="6"/>
      <c r="F92" s="6"/>
      <c r="G92" s="6"/>
      <c r="H92" s="6"/>
    </row>
    <row r="93" spans="1:8" ht="15.6" x14ac:dyDescent="0.35">
      <c r="A93" s="6"/>
      <c r="B93" s="6"/>
      <c r="C93" s="6"/>
      <c r="D93" s="6"/>
      <c r="E93" s="6"/>
      <c r="F93" s="6"/>
      <c r="G93" s="6"/>
      <c r="H93" s="6"/>
    </row>
    <row r="94" spans="1:8" ht="15.6" x14ac:dyDescent="0.35">
      <c r="A94" s="6"/>
      <c r="B94" s="6"/>
      <c r="C94" s="6"/>
      <c r="D94" s="6"/>
      <c r="E94" s="6"/>
      <c r="F94" s="6"/>
      <c r="G94" s="6"/>
      <c r="H94" s="6"/>
    </row>
    <row r="95" spans="1:8" ht="15.6" x14ac:dyDescent="0.35">
      <c r="A95" s="6"/>
      <c r="B95" s="6"/>
      <c r="C95" s="6"/>
      <c r="D95" s="6"/>
      <c r="E95" s="6"/>
      <c r="F95" s="6"/>
      <c r="G95" s="6"/>
      <c r="H95" s="6"/>
    </row>
    <row r="96" spans="1:8" ht="15.6" x14ac:dyDescent="0.35">
      <c r="A96" s="6"/>
      <c r="B96" s="6"/>
      <c r="C96" s="6"/>
      <c r="D96" s="6"/>
      <c r="E96" s="6"/>
      <c r="F96" s="6"/>
      <c r="G96" s="6"/>
      <c r="H96" s="6"/>
    </row>
    <row r="97" spans="1:8" ht="15.6" x14ac:dyDescent="0.35">
      <c r="A97" s="6"/>
      <c r="B97" s="6"/>
      <c r="C97" s="6"/>
      <c r="D97" s="6"/>
      <c r="E97" s="6"/>
      <c r="F97" s="6"/>
      <c r="G97" s="6"/>
      <c r="H97" s="6"/>
    </row>
    <row r="98" spans="1:8" ht="15.6" x14ac:dyDescent="0.35">
      <c r="A98" s="6"/>
      <c r="B98" s="6"/>
      <c r="C98" s="6"/>
      <c r="D98" s="6"/>
      <c r="E98" s="6"/>
      <c r="F98" s="6"/>
      <c r="G98" s="6"/>
      <c r="H98" s="6"/>
    </row>
    <row r="99" spans="1:8" ht="15.6" x14ac:dyDescent="0.35">
      <c r="A99" s="6"/>
      <c r="B99" s="6"/>
      <c r="C99" s="6"/>
      <c r="D99" s="6"/>
      <c r="E99" s="6"/>
      <c r="F99" s="6"/>
      <c r="G99" s="6"/>
      <c r="H99" s="6"/>
    </row>
    <row r="100" spans="1:8" ht="15.6" x14ac:dyDescent="0.35">
      <c r="A100" s="6"/>
      <c r="B100" s="6"/>
      <c r="C100" s="6"/>
      <c r="D100" s="6"/>
      <c r="E100" s="6"/>
      <c r="F100" s="6"/>
      <c r="G100" s="6"/>
      <c r="H100" s="6"/>
    </row>
    <row r="101" spans="1:8" ht="15.6" x14ac:dyDescent="0.35">
      <c r="A101" s="6"/>
      <c r="B101" s="6"/>
      <c r="C101" s="6"/>
      <c r="D101" s="6"/>
      <c r="E101" s="6"/>
      <c r="F101" s="6"/>
      <c r="G101" s="6"/>
      <c r="H101" s="6"/>
    </row>
    <row r="102" spans="1:8" ht="15.6" x14ac:dyDescent="0.35">
      <c r="A102" s="6"/>
      <c r="B102" s="6"/>
      <c r="C102" s="6"/>
      <c r="D102" s="6"/>
      <c r="E102" s="6"/>
      <c r="F102" s="6"/>
      <c r="G102" s="6"/>
      <c r="H102" s="6"/>
    </row>
    <row r="103" spans="1:8" ht="15.6" x14ac:dyDescent="0.35">
      <c r="A103" s="6"/>
      <c r="B103" s="6"/>
      <c r="C103" s="6"/>
      <c r="D103" s="6"/>
      <c r="E103" s="6"/>
      <c r="F103" s="6"/>
      <c r="G103" s="6"/>
      <c r="H103" s="6"/>
    </row>
    <row r="104" spans="1:8" ht="15.6" x14ac:dyDescent="0.35">
      <c r="A104" s="6"/>
      <c r="B104" s="6"/>
      <c r="C104" s="6"/>
      <c r="D104" s="6"/>
      <c r="E104" s="6"/>
      <c r="F104" s="6"/>
      <c r="G104" s="6"/>
      <c r="H104" s="6"/>
    </row>
    <row r="105" spans="1:8" ht="15.6" x14ac:dyDescent="0.35">
      <c r="A105" s="6"/>
      <c r="B105" s="6"/>
      <c r="C105" s="6"/>
      <c r="D105" s="6"/>
      <c r="E105" s="6"/>
      <c r="F105" s="6"/>
      <c r="G105" s="6"/>
      <c r="H105" s="6"/>
    </row>
    <row r="106" spans="1:8" ht="15.6" x14ac:dyDescent="0.35">
      <c r="A106" s="6"/>
      <c r="B106" s="6"/>
      <c r="C106" s="6"/>
      <c r="D106" s="6"/>
      <c r="E106" s="6"/>
      <c r="F106" s="6"/>
      <c r="G106" s="6"/>
      <c r="H106" s="6"/>
    </row>
    <row r="107" spans="1:8" ht="15.6" x14ac:dyDescent="0.35">
      <c r="A107" s="6"/>
      <c r="B107" s="6"/>
      <c r="C107" s="6"/>
      <c r="D107" s="6"/>
      <c r="E107" s="6"/>
      <c r="F107" s="6"/>
      <c r="G107" s="6"/>
      <c r="H107" s="6"/>
    </row>
    <row r="108" spans="1:8" ht="15.6" x14ac:dyDescent="0.35">
      <c r="A108" s="6"/>
      <c r="B108" s="6"/>
      <c r="C108" s="6"/>
      <c r="D108" s="6"/>
      <c r="E108" s="6"/>
      <c r="F108" s="6"/>
      <c r="G108" s="6"/>
      <c r="H108" s="6"/>
    </row>
    <row r="109" spans="1:8" ht="15.6" x14ac:dyDescent="0.35">
      <c r="A109" s="6"/>
      <c r="B109" s="6"/>
      <c r="C109" s="6"/>
      <c r="D109" s="6"/>
      <c r="E109" s="6"/>
      <c r="F109" s="6"/>
      <c r="G109" s="6"/>
      <c r="H109" s="6"/>
    </row>
    <row r="144" spans="8:13" x14ac:dyDescent="0.3">
      <c r="H144" s="1"/>
      <c r="I144" s="1"/>
      <c r="J144" s="1"/>
      <c r="K144" s="1"/>
      <c r="L144" s="1"/>
      <c r="M144" s="1"/>
    </row>
    <row r="145" spans="8:13" x14ac:dyDescent="0.3">
      <c r="H145" s="1"/>
      <c r="I145" s="1"/>
      <c r="J145" s="1"/>
      <c r="K145" s="1"/>
      <c r="L145" s="1"/>
      <c r="M145" s="1"/>
    </row>
    <row r="146" spans="8:13" x14ac:dyDescent="0.3">
      <c r="H146" s="1"/>
      <c r="I146" s="1"/>
      <c r="J146" s="1"/>
      <c r="K146" s="1"/>
      <c r="L146" s="1"/>
      <c r="M146" s="1"/>
    </row>
  </sheetData>
  <mergeCells count="6">
    <mergeCell ref="A79:H79"/>
    <mergeCell ref="A81:H81"/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I86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1.8867187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6" t="s">
        <v>38</v>
      </c>
      <c r="D10" s="25" t="s">
        <v>33</v>
      </c>
      <c r="E10" s="26" t="s">
        <v>39</v>
      </c>
      <c r="F10" s="26" t="s">
        <v>40</v>
      </c>
      <c r="G10" s="26" t="s">
        <v>41</v>
      </c>
      <c r="H10" s="26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48</v>
      </c>
      <c r="B15" s="9">
        <f>C15+D15+G15+H15</f>
        <v>694784.66666666674</v>
      </c>
      <c r="C15" s="9">
        <v>480551</v>
      </c>
      <c r="D15" s="9">
        <f>E15+F15</f>
        <v>149614.66666666669</v>
      </c>
      <c r="E15" s="9">
        <v>100394.66666666667</v>
      </c>
      <c r="F15" s="9">
        <v>49220</v>
      </c>
      <c r="G15" s="9">
        <v>5128</v>
      </c>
      <c r="H15" s="9">
        <v>59491</v>
      </c>
    </row>
    <row r="16" spans="1:8" ht="15.6" x14ac:dyDescent="0.35">
      <c r="A16" s="8" t="s">
        <v>83</v>
      </c>
      <c r="B16" s="9">
        <f>C16+D16+G16+H16</f>
        <v>874327</v>
      </c>
      <c r="C16" s="9">
        <v>559951</v>
      </c>
      <c r="D16" s="9">
        <f>E16+F16</f>
        <v>239304</v>
      </c>
      <c r="E16" s="9">
        <v>151140</v>
      </c>
      <c r="F16" s="9">
        <v>88164</v>
      </c>
      <c r="G16" s="9">
        <v>5128</v>
      </c>
      <c r="H16" s="9">
        <v>69944</v>
      </c>
    </row>
    <row r="17" spans="1:9" ht="15.6" x14ac:dyDescent="0.35">
      <c r="A17" s="8" t="s">
        <v>84</v>
      </c>
      <c r="B17" s="9">
        <f>C17+D17+G17+H17</f>
        <v>712029.33333333326</v>
      </c>
      <c r="C17" s="9">
        <v>418258.33333333331</v>
      </c>
      <c r="D17" s="9">
        <f>E17+F17</f>
        <v>234712</v>
      </c>
      <c r="E17" s="9">
        <v>146754</v>
      </c>
      <c r="F17" s="9">
        <v>87958</v>
      </c>
      <c r="G17" s="9">
        <v>5065</v>
      </c>
      <c r="H17" s="9">
        <v>53994</v>
      </c>
    </row>
    <row r="18" spans="1:9" ht="15.6" x14ac:dyDescent="0.35">
      <c r="A18" s="8" t="s">
        <v>75</v>
      </c>
      <c r="B18" s="9">
        <f>C18+D18+G18+H18</f>
        <v>874327</v>
      </c>
      <c r="C18" s="9">
        <f>C16</f>
        <v>559951</v>
      </c>
      <c r="D18" s="9">
        <f t="shared" ref="D18" si="0">E18+F18</f>
        <v>239304</v>
      </c>
      <c r="E18" s="9">
        <f t="shared" ref="E18:H18" si="1">E16</f>
        <v>151140</v>
      </c>
      <c r="F18" s="9">
        <f t="shared" si="1"/>
        <v>88164</v>
      </c>
      <c r="G18" s="9">
        <f t="shared" si="1"/>
        <v>5128</v>
      </c>
      <c r="H18" s="9">
        <f t="shared" si="1"/>
        <v>69944</v>
      </c>
    </row>
    <row r="19" spans="1:9" ht="15.6" x14ac:dyDescent="0.35">
      <c r="A19" s="6"/>
      <c r="B19" s="9"/>
      <c r="C19" s="9"/>
      <c r="D19" s="9"/>
      <c r="E19" s="9"/>
      <c r="F19" s="9"/>
      <c r="G19" s="9"/>
      <c r="H19" s="9"/>
    </row>
    <row r="20" spans="1:9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9" ht="15.6" x14ac:dyDescent="0.35">
      <c r="A21" s="8" t="s">
        <v>48</v>
      </c>
      <c r="B21" s="9">
        <f>C21+D21+G21+H21</f>
        <v>24254860208.379997</v>
      </c>
      <c r="C21" s="9">
        <v>18649534334.559998</v>
      </c>
      <c r="D21" s="9">
        <f>E21+F21</f>
        <v>4869415256.25</v>
      </c>
      <c r="E21" s="9">
        <v>3636757510.1399999</v>
      </c>
      <c r="F21" s="9">
        <v>1232657746.1100001</v>
      </c>
      <c r="G21" s="9">
        <v>56414656.009999998</v>
      </c>
      <c r="H21" s="9">
        <v>679495961.55999994</v>
      </c>
    </row>
    <row r="22" spans="1:9" ht="15.6" x14ac:dyDescent="0.35">
      <c r="A22" s="8" t="s">
        <v>83</v>
      </c>
      <c r="B22" s="9">
        <f>C22+D22+G22+H22</f>
        <v>22992719682.5</v>
      </c>
      <c r="C22" s="9">
        <v>15694466527.139999</v>
      </c>
      <c r="D22" s="9">
        <f>E22+F22</f>
        <v>5627423610.3999996</v>
      </c>
      <c r="E22" s="9">
        <v>3600544286.3999996</v>
      </c>
      <c r="F22" s="9">
        <v>2026879324</v>
      </c>
      <c r="G22" s="9">
        <v>100614960</v>
      </c>
      <c r="H22" s="9">
        <v>1570214584.96</v>
      </c>
    </row>
    <row r="23" spans="1:9" ht="15" customHeight="1" x14ac:dyDescent="0.35">
      <c r="A23" s="8" t="s">
        <v>84</v>
      </c>
      <c r="B23" s="9">
        <f t="shared" ref="B23" si="2">C23+D23+G23+H23</f>
        <v>28218900476.440014</v>
      </c>
      <c r="C23" s="9">
        <v>19164602347.290016</v>
      </c>
      <c r="D23" s="9">
        <f>E23+F23</f>
        <v>7300169295.3799953</v>
      </c>
      <c r="E23" s="9">
        <v>4595860682.659996</v>
      </c>
      <c r="F23" s="9">
        <v>2704308612.7199993</v>
      </c>
      <c r="G23" s="9">
        <v>133770620.75000001</v>
      </c>
      <c r="H23" s="9">
        <v>1620358213.02</v>
      </c>
    </row>
    <row r="24" spans="1:9" ht="15.6" x14ac:dyDescent="0.35">
      <c r="A24" s="8" t="s">
        <v>75</v>
      </c>
      <c r="B24" s="9">
        <f>C24+D24+G24+H24</f>
        <v>51328496127</v>
      </c>
      <c r="C24" s="9">
        <v>35191657165.239998</v>
      </c>
      <c r="D24" s="9">
        <f>E24+F24</f>
        <v>12538151826.4</v>
      </c>
      <c r="E24" s="9">
        <v>8008841522.3999996</v>
      </c>
      <c r="F24" s="9">
        <v>4529310304</v>
      </c>
      <c r="G24" s="9">
        <v>233637360</v>
      </c>
      <c r="H24" s="9">
        <v>3365049775.3600001</v>
      </c>
      <c r="I24" s="5"/>
    </row>
    <row r="25" spans="1:9" ht="15.6" x14ac:dyDescent="0.35">
      <c r="A25" s="8" t="s">
        <v>85</v>
      </c>
      <c r="B25" s="9">
        <f>B23</f>
        <v>28218900476.440014</v>
      </c>
      <c r="C25" s="9">
        <f t="shared" ref="C25" si="3">C23</f>
        <v>19164602347.290016</v>
      </c>
      <c r="D25" s="9">
        <f t="shared" ref="D25:H25" si="4">D23</f>
        <v>7300169295.3799953</v>
      </c>
      <c r="E25" s="9">
        <f t="shared" si="4"/>
        <v>4595860682.659996</v>
      </c>
      <c r="F25" s="9">
        <f t="shared" si="4"/>
        <v>2704308612.7199993</v>
      </c>
      <c r="G25" s="9">
        <f t="shared" si="4"/>
        <v>133770620.75000001</v>
      </c>
      <c r="H25" s="9">
        <f t="shared" si="4"/>
        <v>1620358213.02</v>
      </c>
      <c r="I25" s="5"/>
    </row>
    <row r="26" spans="1:9" ht="15.6" x14ac:dyDescent="0.35">
      <c r="A26" s="6"/>
      <c r="B26" s="9"/>
      <c r="C26" s="9"/>
      <c r="D26" s="9"/>
      <c r="E26" s="9"/>
      <c r="F26" s="9"/>
      <c r="G26" s="9"/>
      <c r="H26" s="9"/>
    </row>
    <row r="27" spans="1:9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9" ht="15.6" x14ac:dyDescent="0.35">
      <c r="A28" s="8" t="s">
        <v>83</v>
      </c>
      <c r="B28" s="9">
        <f>B22</f>
        <v>22992719682.5</v>
      </c>
      <c r="C28" s="9"/>
      <c r="D28" s="9"/>
      <c r="E28" s="9"/>
      <c r="F28" s="9"/>
      <c r="G28" s="9"/>
      <c r="H28" s="9"/>
      <c r="I28" s="2"/>
    </row>
    <row r="29" spans="1:9" ht="15.6" x14ac:dyDescent="0.35">
      <c r="A29" s="8" t="s">
        <v>84</v>
      </c>
      <c r="B29" s="9">
        <v>28218900476.439999</v>
      </c>
      <c r="C29" s="9"/>
      <c r="D29" s="9"/>
      <c r="E29" s="9"/>
      <c r="F29" s="9"/>
      <c r="G29" s="9"/>
      <c r="H29" s="9"/>
    </row>
    <row r="30" spans="1:9" ht="15.6" x14ac:dyDescent="0.35">
      <c r="A30" s="6"/>
      <c r="B30" s="12"/>
      <c r="C30" s="12"/>
      <c r="D30" s="12"/>
      <c r="E30" s="12"/>
      <c r="F30" s="12"/>
      <c r="G30" s="12"/>
      <c r="H30" s="12"/>
    </row>
    <row r="31" spans="1:9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9" ht="15.6" x14ac:dyDescent="0.35">
      <c r="A32" s="8" t="s">
        <v>49</v>
      </c>
      <c r="B32" s="24">
        <v>1.0973999999999999</v>
      </c>
      <c r="C32" s="24">
        <v>1.0973999999999999</v>
      </c>
      <c r="D32" s="24">
        <v>1.0973999999999999</v>
      </c>
      <c r="E32" s="24">
        <v>1.0973999999999999</v>
      </c>
      <c r="F32" s="24">
        <v>1.0973999999999999</v>
      </c>
      <c r="G32" s="24">
        <v>1.0973999999999999</v>
      </c>
      <c r="H32" s="24">
        <v>1.0973999999999999</v>
      </c>
    </row>
    <row r="33" spans="1:8" ht="15.6" x14ac:dyDescent="0.35">
      <c r="A33" s="8" t="s">
        <v>86</v>
      </c>
      <c r="B33" s="24">
        <v>1.0971</v>
      </c>
      <c r="C33" s="24">
        <v>1.0971</v>
      </c>
      <c r="D33" s="24">
        <v>1.0971</v>
      </c>
      <c r="E33" s="24">
        <v>1.0971</v>
      </c>
      <c r="F33" s="24">
        <v>1.0971</v>
      </c>
      <c r="G33" s="24">
        <v>1.0971</v>
      </c>
      <c r="H33" s="24">
        <v>1.0971</v>
      </c>
    </row>
    <row r="34" spans="1:8" ht="15.6" x14ac:dyDescent="0.35">
      <c r="A34" s="8" t="s">
        <v>8</v>
      </c>
      <c r="B34" s="9">
        <f>C34+D34+G34+H34</f>
        <v>357204</v>
      </c>
      <c r="C34" s="9">
        <v>212463</v>
      </c>
      <c r="D34" s="9">
        <f>E34+F34</f>
        <v>129353</v>
      </c>
      <c r="E34" s="9">
        <v>107630</v>
      </c>
      <c r="F34" s="9">
        <v>21723</v>
      </c>
      <c r="G34" s="9">
        <v>1223</v>
      </c>
      <c r="H34" s="9">
        <v>14165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50</v>
      </c>
      <c r="B37" s="9">
        <f t="shared" ref="B37:H37" si="5">B21/B32</f>
        <v>22102114277.729176</v>
      </c>
      <c r="C37" s="9">
        <f t="shared" si="5"/>
        <v>16994290445.197739</v>
      </c>
      <c r="D37" s="9">
        <f t="shared" ref="D37" si="6">D21/D32</f>
        <v>4437229138.1902685</v>
      </c>
      <c r="E37" s="9">
        <f t="shared" si="5"/>
        <v>3313976225.7517772</v>
      </c>
      <c r="F37" s="9">
        <f t="shared" si="5"/>
        <v>1123252912.4384911</v>
      </c>
      <c r="G37" s="9">
        <f t="shared" si="5"/>
        <v>51407559.695644252</v>
      </c>
      <c r="H37" s="9">
        <f t="shared" si="5"/>
        <v>619187134.64552581</v>
      </c>
    </row>
    <row r="38" spans="1:8" ht="15.6" x14ac:dyDescent="0.35">
      <c r="A38" s="8" t="s">
        <v>87</v>
      </c>
      <c r="B38" s="9">
        <f t="shared" ref="B38:H38" si="7">B23/B33</f>
        <v>25721356737.252769</v>
      </c>
      <c r="C38" s="9">
        <f t="shared" si="7"/>
        <v>17468418874.569336</v>
      </c>
      <c r="D38" s="9">
        <f t="shared" ref="D38" si="8">D23/D33</f>
        <v>6654060063.2394457</v>
      </c>
      <c r="E38" s="9">
        <f t="shared" si="7"/>
        <v>4189099154.7352076</v>
      </c>
      <c r="F38" s="9">
        <f t="shared" si="7"/>
        <v>2464960908.5042381</v>
      </c>
      <c r="G38" s="9">
        <f t="shared" si="7"/>
        <v>121931109.9717437</v>
      </c>
      <c r="H38" s="9">
        <f t="shared" si="7"/>
        <v>1476946689.472245</v>
      </c>
    </row>
    <row r="39" spans="1:8" ht="15.6" x14ac:dyDescent="0.35">
      <c r="A39" s="8" t="s">
        <v>51</v>
      </c>
      <c r="B39" s="9">
        <f>B37/B15</f>
        <v>31811.459489696816</v>
      </c>
      <c r="C39" s="9">
        <f t="shared" ref="C39:H39" si="9">C37/C15</f>
        <v>35364.176633068579</v>
      </c>
      <c r="D39" s="9">
        <f t="shared" ref="D39" si="10">D37/D15</f>
        <v>29657.714962371789</v>
      </c>
      <c r="E39" s="9">
        <f>E37/E15</f>
        <v>33009.48482407874</v>
      </c>
      <c r="F39" s="9">
        <f t="shared" si="9"/>
        <v>22821.066892289538</v>
      </c>
      <c r="G39" s="9">
        <f t="shared" si="9"/>
        <v>10024.875135656055</v>
      </c>
      <c r="H39" s="9">
        <f t="shared" si="9"/>
        <v>10408.080796179687</v>
      </c>
    </row>
    <row r="40" spans="1:8" ht="15.6" x14ac:dyDescent="0.35">
      <c r="A40" s="8" t="s">
        <v>88</v>
      </c>
      <c r="B40" s="9">
        <f t="shared" ref="B40:H40" si="11">B38/B17</f>
        <v>36124.012780259203</v>
      </c>
      <c r="C40" s="9">
        <f t="shared" si="11"/>
        <v>41764.664281411417</v>
      </c>
      <c r="D40" s="9">
        <f t="shared" ref="D40" si="12">D38/D17</f>
        <v>28349.892903811673</v>
      </c>
      <c r="E40" s="9">
        <f t="shared" si="11"/>
        <v>28545.042416119544</v>
      </c>
      <c r="F40" s="9">
        <f t="shared" si="11"/>
        <v>28024.294646356648</v>
      </c>
      <c r="G40" s="9">
        <f t="shared" si="11"/>
        <v>24073.26949096618</v>
      </c>
      <c r="H40" s="9">
        <f t="shared" si="11"/>
        <v>27353.903942516667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(B16)/B34*100</f>
        <v>244.76965543498955</v>
      </c>
      <c r="C45" s="16">
        <f t="shared" ref="C45:H45" si="13">(C16)/C34*100</f>
        <v>263.55224203743711</v>
      </c>
      <c r="D45" s="16">
        <f t="shared" si="13"/>
        <v>185.00073442440456</v>
      </c>
      <c r="E45" s="16">
        <f t="shared" si="13"/>
        <v>140.42553191489361</v>
      </c>
      <c r="F45" s="16">
        <f t="shared" si="13"/>
        <v>405.85554481425214</v>
      </c>
      <c r="G45" s="16">
        <f t="shared" si="13"/>
        <v>419.29681112019625</v>
      </c>
      <c r="H45" s="16">
        <f t="shared" si="13"/>
        <v>493.78044475820684</v>
      </c>
    </row>
    <row r="46" spans="1:8" ht="15.6" x14ac:dyDescent="0.35">
      <c r="A46" s="6" t="s">
        <v>13</v>
      </c>
      <c r="B46" s="16">
        <f>(B17)/B34*100</f>
        <v>199.33408733758111</v>
      </c>
      <c r="C46" s="16">
        <f t="shared" ref="C46:H46" si="14">(C17)/C34*100</f>
        <v>196.8617280812816</v>
      </c>
      <c r="D46" s="16">
        <f t="shared" si="14"/>
        <v>181.45075877637163</v>
      </c>
      <c r="E46" s="16">
        <f t="shared" si="14"/>
        <v>136.35045990894733</v>
      </c>
      <c r="F46" s="16">
        <f t="shared" si="14"/>
        <v>404.90724117295036</v>
      </c>
      <c r="G46" s="16">
        <f t="shared" si="14"/>
        <v>414.14554374488961</v>
      </c>
      <c r="H46" s="16">
        <f t="shared" si="14"/>
        <v>381.17896223085069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>
        <f>B17/B16*100</f>
        <v>81.437417960709581</v>
      </c>
      <c r="C49" s="16">
        <f t="shared" ref="C49:H49" si="15">C17/C16*100</f>
        <v>74.695523953584029</v>
      </c>
      <c r="D49" s="16">
        <f t="shared" ref="D49" si="16">D17/D16*100</f>
        <v>98.08110186206666</v>
      </c>
      <c r="E49" s="16">
        <f t="shared" si="15"/>
        <v>97.098054783644301</v>
      </c>
      <c r="F49" s="16">
        <f t="shared" si="15"/>
        <v>99.76634453972143</v>
      </c>
      <c r="G49" s="16">
        <f t="shared" si="15"/>
        <v>98.771450858034328</v>
      </c>
      <c r="H49" s="16">
        <f t="shared" si="15"/>
        <v>77.196042548324371</v>
      </c>
    </row>
    <row r="50" spans="1:8" ht="15.6" x14ac:dyDescent="0.35">
      <c r="A50" s="6" t="s">
        <v>16</v>
      </c>
      <c r="B50" s="16">
        <f>B23/B22*100</f>
        <v>122.72971995530271</v>
      </c>
      <c r="C50" s="16">
        <f t="shared" ref="C50:H50" si="17">C23/C22*100</f>
        <v>122.1105688055673</v>
      </c>
      <c r="D50" s="16">
        <f t="shared" ref="D50" si="18">D23/D22*100</f>
        <v>129.72489367760775</v>
      </c>
      <c r="E50" s="16">
        <f t="shared" si="17"/>
        <v>127.64349823496164</v>
      </c>
      <c r="F50" s="16">
        <f t="shared" si="17"/>
        <v>133.42228028569102</v>
      </c>
      <c r="G50" s="16">
        <f t="shared" si="17"/>
        <v>132.95301290185876</v>
      </c>
      <c r="H50" s="16">
        <f t="shared" si="17"/>
        <v>103.19342518788777</v>
      </c>
    </row>
    <row r="51" spans="1:8" ht="15.6" x14ac:dyDescent="0.35">
      <c r="A51" s="6" t="s">
        <v>17</v>
      </c>
      <c r="B51" s="16">
        <f>AVERAGE(B49:B50)</f>
        <v>102.08356895800614</v>
      </c>
      <c r="C51" s="16">
        <f t="shared" ref="C51:H51" si="19">AVERAGE(C49:C50)</f>
        <v>98.40304637957567</v>
      </c>
      <c r="D51" s="16">
        <f t="shared" ref="D51" si="20">AVERAGE(D49:D50)</f>
        <v>113.90299776983721</v>
      </c>
      <c r="E51" s="16">
        <f t="shared" si="19"/>
        <v>112.37077650930297</v>
      </c>
      <c r="F51" s="16">
        <f t="shared" si="19"/>
        <v>116.59431241270622</v>
      </c>
      <c r="G51" s="16">
        <f t="shared" si="19"/>
        <v>115.86223187994653</v>
      </c>
      <c r="H51" s="16">
        <f t="shared" si="19"/>
        <v>90.19473386810607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81.437417960709581</v>
      </c>
      <c r="C54" s="16">
        <f t="shared" ref="C54:H54" si="21">C17/C18*100</f>
        <v>74.695523953584029</v>
      </c>
      <c r="D54" s="16">
        <f t="shared" si="21"/>
        <v>98.08110186206666</v>
      </c>
      <c r="E54" s="16">
        <f t="shared" si="21"/>
        <v>97.098054783644301</v>
      </c>
      <c r="F54" s="16">
        <f t="shared" si="21"/>
        <v>99.76634453972143</v>
      </c>
      <c r="G54" s="16">
        <f t="shared" si="21"/>
        <v>98.771450858034328</v>
      </c>
      <c r="H54" s="16">
        <f t="shared" si="21"/>
        <v>77.196042548324371</v>
      </c>
    </row>
    <row r="55" spans="1:8" ht="15.6" x14ac:dyDescent="0.35">
      <c r="A55" s="6" t="s">
        <v>20</v>
      </c>
      <c r="B55" s="16">
        <f>B23/B24*100</f>
        <v>54.977064604852522</v>
      </c>
      <c r="C55" s="16">
        <f t="shared" ref="C55:H55" si="22">C23/C24*100</f>
        <v>54.457800203337825</v>
      </c>
      <c r="D55" s="16">
        <f t="shared" ref="D55" si="23">D23/D24*100</f>
        <v>58.223647284354563</v>
      </c>
      <c r="E55" s="16">
        <f t="shared" si="22"/>
        <v>57.384837367624172</v>
      </c>
      <c r="F55" s="16">
        <f t="shared" si="22"/>
        <v>59.706852284590106</v>
      </c>
      <c r="G55" s="16">
        <f t="shared" si="22"/>
        <v>57.255663541995169</v>
      </c>
      <c r="H55" s="16">
        <f t="shared" si="22"/>
        <v>48.152577857385502</v>
      </c>
    </row>
    <row r="56" spans="1:8" ht="15.6" x14ac:dyDescent="0.35">
      <c r="A56" s="6" t="s">
        <v>21</v>
      </c>
      <c r="B56" s="16">
        <f>(B54+B55)/2</f>
        <v>68.207241282781055</v>
      </c>
      <c r="C56" s="16">
        <f t="shared" ref="C56:H56" si="24">(C54+C55)/2</f>
        <v>64.576662078460927</v>
      </c>
      <c r="D56" s="16">
        <f t="shared" ref="D56" si="25">(D54+D55)/2</f>
        <v>78.152374573210608</v>
      </c>
      <c r="E56" s="16">
        <f t="shared" si="24"/>
        <v>77.241446075634229</v>
      </c>
      <c r="F56" s="16">
        <f t="shared" si="24"/>
        <v>79.736598412155772</v>
      </c>
      <c r="G56" s="16">
        <f t="shared" si="24"/>
        <v>78.013557200014745</v>
      </c>
      <c r="H56" s="16">
        <f t="shared" si="24"/>
        <v>62.67431020285494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>
        <f>D25/D23*100</f>
        <v>100</v>
      </c>
      <c r="E59" s="16">
        <f t="shared" ref="E59:H59" si="26">E25/E23*100</f>
        <v>100</v>
      </c>
      <c r="F59" s="16">
        <f t="shared" si="26"/>
        <v>100</v>
      </c>
      <c r="G59" s="16">
        <f t="shared" si="26"/>
        <v>100</v>
      </c>
      <c r="H59" s="16">
        <f t="shared" si="26"/>
        <v>100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>
        <f>((B17/B15)-1)*100</f>
        <v>2.4820160107160039</v>
      </c>
      <c r="C62" s="16">
        <f t="shared" ref="C62:H62" si="27">((C17/C15)-1)*100</f>
        <v>-12.962758722105805</v>
      </c>
      <c r="D62" s="16">
        <f t="shared" ref="D62" si="28">((D17/D15)-1)*100</f>
        <v>56.877667964816261</v>
      </c>
      <c r="E62" s="16">
        <f t="shared" si="27"/>
        <v>46.17708776030598</v>
      </c>
      <c r="F62" s="16">
        <f t="shared" si="27"/>
        <v>78.70377895164566</v>
      </c>
      <c r="G62" s="16">
        <f t="shared" si="27"/>
        <v>-1.2285491419656736</v>
      </c>
      <c r="H62" s="16">
        <f t="shared" si="27"/>
        <v>-9.2400531172782472</v>
      </c>
    </row>
    <row r="63" spans="1:8" ht="15.6" x14ac:dyDescent="0.35">
      <c r="A63" s="6" t="s">
        <v>25</v>
      </c>
      <c r="B63" s="16">
        <f>((B38/B37)-1)*100</f>
        <v>16.375096129018129</v>
      </c>
      <c r="C63" s="16">
        <f t="shared" ref="C63:H63" si="29">((C38/C37)-1)*100</f>
        <v>2.7899277754522389</v>
      </c>
      <c r="D63" s="16">
        <f t="shared" si="29"/>
        <v>49.959802750986967</v>
      </c>
      <c r="E63" s="16">
        <f t="shared" si="29"/>
        <v>26.407037026492496</v>
      </c>
      <c r="F63" s="16">
        <f t="shared" si="29"/>
        <v>119.44843242409293</v>
      </c>
      <c r="G63" s="16">
        <f t="shared" si="29"/>
        <v>137.18517411374984</v>
      </c>
      <c r="H63" s="16">
        <f t="shared" si="29"/>
        <v>138.52993817737703</v>
      </c>
    </row>
    <row r="64" spans="1:8" ht="15.6" x14ac:dyDescent="0.35">
      <c r="A64" s="6" t="s">
        <v>26</v>
      </c>
      <c r="B64" s="16">
        <f>((B40/B39)-1)*100</f>
        <v>13.556603059847493</v>
      </c>
      <c r="C64" s="16">
        <f>((C40/C39)-1)*100</f>
        <v>18.098788824501643</v>
      </c>
      <c r="D64" s="16">
        <f>((D40/D39)-1)*100</f>
        <v>-4.4097195627492365</v>
      </c>
      <c r="E64" s="16">
        <f t="shared" ref="E64:H64" si="30">((E40/E39)-1)*100</f>
        <v>-13.524726095399743</v>
      </c>
      <c r="F64" s="16">
        <f t="shared" si="30"/>
        <v>22.80010736844693</v>
      </c>
      <c r="G64" s="16">
        <f t="shared" si="30"/>
        <v>140.13535495662572</v>
      </c>
      <c r="H64" s="16">
        <f t="shared" si="30"/>
        <v>162.81410067989663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 t="shared" ref="B67:H68" si="31">B22/(B16*2)</f>
        <v>13148.810274931462</v>
      </c>
      <c r="C67" s="16">
        <f t="shared" si="31"/>
        <v>14014.142779582498</v>
      </c>
      <c r="D67" s="16">
        <f t="shared" si="31"/>
        <v>11757.897089894026</v>
      </c>
      <c r="E67" s="16">
        <f t="shared" si="31"/>
        <v>11911.288495434696</v>
      </c>
      <c r="F67" s="16">
        <f t="shared" si="31"/>
        <v>11494.93741209564</v>
      </c>
      <c r="G67" s="16">
        <f t="shared" si="31"/>
        <v>9810.3510140405615</v>
      </c>
      <c r="H67" s="16">
        <f t="shared" si="31"/>
        <v>11224.798302642113</v>
      </c>
    </row>
    <row r="68" spans="1:8" ht="15.6" x14ac:dyDescent="0.35">
      <c r="A68" s="6" t="s">
        <v>35</v>
      </c>
      <c r="B68" s="16">
        <f t="shared" si="31"/>
        <v>19815.827210611184</v>
      </c>
      <c r="C68" s="16">
        <f t="shared" si="31"/>
        <v>22910.006591568228</v>
      </c>
      <c r="D68" s="16">
        <f t="shared" si="31"/>
        <v>15551.333752385894</v>
      </c>
      <c r="E68" s="16">
        <f t="shared" si="31"/>
        <v>15658.383017362376</v>
      </c>
      <c r="F68" s="16">
        <f t="shared" si="31"/>
        <v>15372.726828258938</v>
      </c>
      <c r="G68" s="16">
        <f t="shared" si="31"/>
        <v>13205.391979269498</v>
      </c>
      <c r="H68" s="16">
        <f t="shared" si="31"/>
        <v>15004.984007667519</v>
      </c>
    </row>
    <row r="69" spans="1:8" ht="15.6" x14ac:dyDescent="0.35">
      <c r="A69" s="6" t="s">
        <v>28</v>
      </c>
      <c r="B69" s="16">
        <f>(B68/B67)*B51</f>
        <v>153.84436471571991</v>
      </c>
      <c r="C69" s="16">
        <f t="shared" ref="C69:H69" si="32">(C68/C67)*C51</f>
        <v>160.86709523689004</v>
      </c>
      <c r="D69" s="16">
        <f t="shared" si="32"/>
        <v>150.65138945964102</v>
      </c>
      <c r="E69" s="16">
        <f t="shared" si="32"/>
        <v>147.72076582776774</v>
      </c>
      <c r="F69" s="16">
        <f t="shared" si="32"/>
        <v>155.92712254032585</v>
      </c>
      <c r="G69" s="16">
        <f t="shared" si="32"/>
        <v>155.95835310866715</v>
      </c>
      <c r="H69" s="16">
        <f t="shared" si="32"/>
        <v>120.56969780456551</v>
      </c>
    </row>
    <row r="70" spans="1:8" ht="15.6" x14ac:dyDescent="0.35">
      <c r="A70" s="6" t="s">
        <v>36</v>
      </c>
      <c r="B70" s="16">
        <f>B22/B16</f>
        <v>26297.620549862924</v>
      </c>
      <c r="C70" s="16">
        <f t="shared" ref="C70:H70" si="33">C22/C16</f>
        <v>28028.285559164997</v>
      </c>
      <c r="D70" s="16">
        <f t="shared" si="33"/>
        <v>23515.794179788052</v>
      </c>
      <c r="E70" s="16">
        <f t="shared" si="33"/>
        <v>23822.576990869391</v>
      </c>
      <c r="F70" s="16">
        <f t="shared" si="33"/>
        <v>22989.87482419128</v>
      </c>
      <c r="G70" s="16">
        <f t="shared" si="33"/>
        <v>19620.702028081123</v>
      </c>
      <c r="H70" s="16">
        <f t="shared" si="33"/>
        <v>22449.596605284227</v>
      </c>
    </row>
    <row r="71" spans="1:8" ht="15.6" x14ac:dyDescent="0.35">
      <c r="A71" s="6" t="s">
        <v>37</v>
      </c>
      <c r="B71" s="16">
        <f>B23/B17</f>
        <v>39631.654421222367</v>
      </c>
      <c r="C71" s="16">
        <f t="shared" ref="C71:H71" si="34">C23/C17</f>
        <v>45820.013183136456</v>
      </c>
      <c r="D71" s="16">
        <f t="shared" si="34"/>
        <v>31102.667504771787</v>
      </c>
      <c r="E71" s="16">
        <f t="shared" si="34"/>
        <v>31316.766034724751</v>
      </c>
      <c r="F71" s="16">
        <f t="shared" si="34"/>
        <v>30745.453656517875</v>
      </c>
      <c r="G71" s="16">
        <f t="shared" si="34"/>
        <v>26410.783958538996</v>
      </c>
      <c r="H71" s="16">
        <f t="shared" si="34"/>
        <v>30009.968015335038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122.72971995530264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100.00000000000004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8"/>
      <c r="C76" s="18"/>
      <c r="D76" s="18"/>
      <c r="E76" s="18"/>
      <c r="F76" s="18"/>
      <c r="G76" s="18"/>
      <c r="H76" s="18"/>
    </row>
    <row r="77" spans="1:8" ht="17.25" customHeight="1" thickTop="1" x14ac:dyDescent="0.3">
      <c r="A77" s="35" t="s">
        <v>80</v>
      </c>
      <c r="B77" s="35"/>
      <c r="C77" s="35"/>
      <c r="D77" s="35"/>
      <c r="E77" s="35"/>
      <c r="F77" s="35"/>
      <c r="G77" s="35"/>
      <c r="H77" s="35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</sheetData>
  <mergeCells count="4">
    <mergeCell ref="A9:A10"/>
    <mergeCell ref="B9:B10"/>
    <mergeCell ref="C9:H9"/>
    <mergeCell ref="A77:H77"/>
  </mergeCells>
  <pageMargins left="0.7" right="0.7" top="0.75" bottom="0.75" header="0.3" footer="0.3"/>
  <ignoredErrors>
    <ignoredError sqref="D1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I86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1.664062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9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9" ht="47.4" thickBot="1" x14ac:dyDescent="0.35">
      <c r="A10" s="31"/>
      <c r="B10" s="33"/>
      <c r="C10" s="26" t="s">
        <v>38</v>
      </c>
      <c r="D10" s="25" t="s">
        <v>33</v>
      </c>
      <c r="E10" s="26" t="s">
        <v>39</v>
      </c>
      <c r="F10" s="26" t="s">
        <v>40</v>
      </c>
      <c r="G10" s="26" t="s">
        <v>41</v>
      </c>
      <c r="H10" s="26" t="s">
        <v>42</v>
      </c>
    </row>
    <row r="11" spans="1:9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9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9" ht="15.6" x14ac:dyDescent="0.35">
      <c r="A13" s="6"/>
      <c r="B13" s="6"/>
      <c r="C13" s="6"/>
      <c r="D13" s="6"/>
      <c r="E13" s="6"/>
      <c r="F13" s="6"/>
      <c r="G13" s="6"/>
      <c r="H13" s="6"/>
    </row>
    <row r="14" spans="1:9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9" ht="15.6" x14ac:dyDescent="0.35">
      <c r="A15" s="8" t="s">
        <v>52</v>
      </c>
      <c r="B15" s="9">
        <f>(+'I Trimestre'!B15+'II trimestre'!B15)/2</f>
        <v>763013.83333333337</v>
      </c>
      <c r="C15" s="9">
        <f>(+'I Trimestre'!C15+'II trimestre'!C15)/2</f>
        <v>504031</v>
      </c>
      <c r="D15" s="9">
        <f>+E15+F15</f>
        <v>194363.83333333334</v>
      </c>
      <c r="E15" s="9">
        <f>(+'I Trimestre'!E15+'II trimestre'!E15)/2</f>
        <v>125671.83333333334</v>
      </c>
      <c r="F15" s="9">
        <f>(+'I Trimestre'!F15+'II trimestre'!F15)/2</f>
        <v>68692</v>
      </c>
      <c r="G15" s="9">
        <f>(+'I Trimestre'!G15+'II trimestre'!G15)/2</f>
        <v>5128</v>
      </c>
      <c r="H15" s="9">
        <f>(+'I Trimestre'!H15+'II trimestre'!H15)/2</f>
        <v>59491</v>
      </c>
      <c r="I15" s="23"/>
    </row>
    <row r="16" spans="1:9" ht="15.6" x14ac:dyDescent="0.35">
      <c r="A16" s="8" t="s">
        <v>89</v>
      </c>
      <c r="B16" s="9">
        <f>(+'I Trimestre'!B16+'II trimestre'!B16)/2</f>
        <v>874327</v>
      </c>
      <c r="C16" s="9">
        <f>(+'I Trimestre'!C16+'II trimestre'!C16)/2</f>
        <v>559951</v>
      </c>
      <c r="D16" s="9">
        <f>+E16+F16</f>
        <v>239304</v>
      </c>
      <c r="E16" s="9">
        <f>(+'I Trimestre'!E16+'II trimestre'!E16)/2</f>
        <v>151140</v>
      </c>
      <c r="F16" s="9">
        <f>(+'I Trimestre'!F16+'II trimestre'!F16)/2</f>
        <v>88164</v>
      </c>
      <c r="G16" s="9">
        <f>(+'I Trimestre'!G16+'II trimestre'!G16)/2</f>
        <v>5128</v>
      </c>
      <c r="H16" s="9">
        <f>(+'I Trimestre'!H16+'II trimestre'!H16)/2</f>
        <v>69944</v>
      </c>
      <c r="I16" s="23"/>
    </row>
    <row r="17" spans="1:9" ht="15.6" x14ac:dyDescent="0.35">
      <c r="A17" s="8" t="s">
        <v>90</v>
      </c>
      <c r="B17" s="9">
        <f>+C17+D17++G17+H17</f>
        <v>762368.16666666663</v>
      </c>
      <c r="C17" s="9">
        <f>(+'I Trimestre'!C17+'II trimestre'!C17)/2</f>
        <v>468612.66666666663</v>
      </c>
      <c r="D17" s="9">
        <f>+E17+F17</f>
        <v>234712</v>
      </c>
      <c r="E17" s="9">
        <f>(+'I Trimestre'!E17+'II trimestre'!E17)/2</f>
        <v>146754</v>
      </c>
      <c r="F17" s="9">
        <f>(+'I Trimestre'!F17+'II trimestre'!F17)/2</f>
        <v>87958</v>
      </c>
      <c r="G17" s="9">
        <f>(+'I Trimestre'!G17+'II trimestre'!G17)/2</f>
        <v>5099</v>
      </c>
      <c r="H17" s="9">
        <f>(+'I Trimestre'!H17+'II trimestre'!H17)/2</f>
        <v>53944.5</v>
      </c>
      <c r="I17" s="23"/>
    </row>
    <row r="18" spans="1:9" ht="15.6" x14ac:dyDescent="0.35">
      <c r="A18" s="8" t="s">
        <v>75</v>
      </c>
      <c r="B18" s="9">
        <f>+'II trimestre'!B18</f>
        <v>874327</v>
      </c>
      <c r="C18" s="9">
        <f>+'II trimestre'!C18</f>
        <v>559951</v>
      </c>
      <c r="D18" s="9">
        <f>+'II trimestre'!D18</f>
        <v>239304</v>
      </c>
      <c r="E18" s="9">
        <f>+'II trimestre'!E18</f>
        <v>151140</v>
      </c>
      <c r="F18" s="9">
        <f>+'II trimestre'!F18</f>
        <v>88164</v>
      </c>
      <c r="G18" s="9">
        <f>+'II trimestre'!G18</f>
        <v>5128</v>
      </c>
      <c r="H18" s="9">
        <f>+'II trimestre'!H18</f>
        <v>69944</v>
      </c>
      <c r="I18" s="23"/>
    </row>
    <row r="19" spans="1:9" ht="15.6" x14ac:dyDescent="0.35">
      <c r="A19" s="6"/>
      <c r="B19" s="9"/>
      <c r="C19" s="9"/>
      <c r="D19" s="9"/>
      <c r="E19" s="9"/>
      <c r="F19" s="9"/>
      <c r="G19" s="9"/>
      <c r="H19" s="9"/>
    </row>
    <row r="20" spans="1:9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9" ht="15.6" x14ac:dyDescent="0.35">
      <c r="A21" s="8" t="s">
        <v>52</v>
      </c>
      <c r="B21" s="9">
        <f>+'I Trimestre'!B21+'II trimestre'!B21</f>
        <v>51231446310.399948</v>
      </c>
      <c r="C21" s="9">
        <f>+'I Trimestre'!C21+'II trimestre'!C21</f>
        <v>36104367880.579948</v>
      </c>
      <c r="D21" s="9">
        <f>+'I Trimestre'!D21+'II trimestre'!D21</f>
        <v>12491922237.659996</v>
      </c>
      <c r="E21" s="9">
        <f>+'I Trimestre'!E21+'II trimestre'!E21</f>
        <v>8494610910.3999958</v>
      </c>
      <c r="F21" s="9">
        <f>+'I Trimestre'!F21+'II trimestre'!F21</f>
        <v>3997311327.2600007</v>
      </c>
      <c r="G21" s="9">
        <f>+'I Trimestre'!G21+'II trimestre'!G21</f>
        <v>193836146.55000001</v>
      </c>
      <c r="H21" s="9">
        <f>+'I Trimestre'!H21+'II trimestre'!H21</f>
        <v>2441320045.6100006</v>
      </c>
    </row>
    <row r="22" spans="1:9" ht="15.6" x14ac:dyDescent="0.35">
      <c r="A22" s="8" t="s">
        <v>89</v>
      </c>
      <c r="B22" s="9">
        <f>+'I Trimestre'!B22+'II trimestre'!B22</f>
        <v>51328496127</v>
      </c>
      <c r="C22" s="9">
        <f>+'I Trimestre'!C22+'II trimestre'!C22</f>
        <v>35191657165.239998</v>
      </c>
      <c r="D22" s="9">
        <f>+'I Trimestre'!D22+'II trimestre'!D22</f>
        <v>12538151826.4</v>
      </c>
      <c r="E22" s="9">
        <f>+'I Trimestre'!E22+'II trimestre'!E22</f>
        <v>8008841522.3999996</v>
      </c>
      <c r="F22" s="9">
        <f>+'I Trimestre'!F22+'II trimestre'!F22</f>
        <v>4529310304</v>
      </c>
      <c r="G22" s="9">
        <f>+'I Trimestre'!G22+'II trimestre'!G22</f>
        <v>233637360</v>
      </c>
      <c r="H22" s="9">
        <f>+'I Trimestre'!H22+'II trimestre'!H22</f>
        <v>3365049775.3600001</v>
      </c>
    </row>
    <row r="23" spans="1:9" ht="15.6" x14ac:dyDescent="0.35">
      <c r="A23" s="8" t="s">
        <v>90</v>
      </c>
      <c r="B23" s="9">
        <f>+'I Trimestre'!B23+'II trimestre'!B23</f>
        <v>51161502244.260025</v>
      </c>
      <c r="C23" s="9">
        <f>+'I Trimestre'!C23+'II trimestre'!C23</f>
        <v>33965452769.760029</v>
      </c>
      <c r="D23" s="9">
        <f>+'I Trimestre'!D23+'II trimestre'!D23</f>
        <v>13913587033.15999</v>
      </c>
      <c r="E23" s="9">
        <f>+'I Trimestre'!E23+'II trimestre'!E23</f>
        <v>8754918641.22999</v>
      </c>
      <c r="F23" s="9">
        <f>+'I Trimestre'!F23+'II trimestre'!F23</f>
        <v>5158668391.9300003</v>
      </c>
      <c r="G23" s="9">
        <f>+'I Trimestre'!G23+'II trimestre'!G23</f>
        <v>259193077.81000003</v>
      </c>
      <c r="H23" s="9">
        <f>+'I Trimestre'!H23+'II trimestre'!H23</f>
        <v>3023269363.5300007</v>
      </c>
    </row>
    <row r="24" spans="1:9" ht="15.6" x14ac:dyDescent="0.35">
      <c r="A24" s="8" t="s">
        <v>75</v>
      </c>
      <c r="B24" s="9">
        <f>+'II trimestre'!B24</f>
        <v>51328496127</v>
      </c>
      <c r="C24" s="9">
        <f>+'II trimestre'!C24</f>
        <v>35191657165.239998</v>
      </c>
      <c r="D24" s="9">
        <f>+'II trimestre'!D24</f>
        <v>12538151826.4</v>
      </c>
      <c r="E24" s="9">
        <f>+'II trimestre'!E24</f>
        <v>8008841522.3999996</v>
      </c>
      <c r="F24" s="9">
        <f>+'II trimestre'!F24</f>
        <v>4529310304</v>
      </c>
      <c r="G24" s="9">
        <f>+'II trimestre'!G24</f>
        <v>233637360</v>
      </c>
      <c r="H24" s="9">
        <f>+'II trimestre'!H24</f>
        <v>3365049775.3600001</v>
      </c>
      <c r="I24" s="5"/>
    </row>
    <row r="25" spans="1:9" ht="15.6" x14ac:dyDescent="0.35">
      <c r="A25" s="8" t="s">
        <v>91</v>
      </c>
      <c r="B25" s="9">
        <f>B23</f>
        <v>51161502244.260025</v>
      </c>
      <c r="C25" s="9">
        <f t="shared" ref="C25:H25" si="0">C23</f>
        <v>33965452769.760029</v>
      </c>
      <c r="D25" s="9">
        <f t="shared" si="0"/>
        <v>13913587033.15999</v>
      </c>
      <c r="E25" s="9">
        <f t="shared" si="0"/>
        <v>8754918641.22999</v>
      </c>
      <c r="F25" s="9">
        <f t="shared" si="0"/>
        <v>5158668391.9300003</v>
      </c>
      <c r="G25" s="9">
        <f t="shared" si="0"/>
        <v>259193077.81000003</v>
      </c>
      <c r="H25" s="9">
        <f t="shared" si="0"/>
        <v>3023269363.5300007</v>
      </c>
      <c r="I25" s="5"/>
    </row>
    <row r="26" spans="1:9" ht="15.6" x14ac:dyDescent="0.35">
      <c r="A26" s="6"/>
      <c r="B26" s="9"/>
      <c r="C26" s="9"/>
      <c r="D26" s="9"/>
      <c r="E26" s="9"/>
      <c r="F26" s="9"/>
      <c r="G26" s="9"/>
      <c r="H26" s="9"/>
    </row>
    <row r="27" spans="1:9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9" ht="15.6" x14ac:dyDescent="0.35">
      <c r="A28" s="8" t="s">
        <v>89</v>
      </c>
      <c r="B28" s="9">
        <f>'I Trimestre'!B28+'II trimestre'!B28</f>
        <v>51328496127</v>
      </c>
      <c r="C28" s="9"/>
      <c r="D28" s="9"/>
      <c r="E28" s="9"/>
      <c r="F28" s="9"/>
      <c r="G28" s="9"/>
      <c r="H28" s="9"/>
      <c r="I28" s="2"/>
    </row>
    <row r="29" spans="1:9" ht="15.6" x14ac:dyDescent="0.35">
      <c r="A29" s="8" t="s">
        <v>90</v>
      </c>
      <c r="B29" s="9">
        <f>'I Trimestre'!B29+'II trimestre'!B29</f>
        <v>51161502244.259995</v>
      </c>
      <c r="C29" s="9"/>
      <c r="D29" s="9"/>
      <c r="E29" s="9"/>
      <c r="F29" s="9"/>
      <c r="G29" s="9"/>
      <c r="H29" s="9"/>
    </row>
    <row r="30" spans="1:9" ht="15.6" x14ac:dyDescent="0.35">
      <c r="A30" s="6"/>
      <c r="B30" s="12"/>
      <c r="C30" s="12"/>
      <c r="D30" s="12"/>
      <c r="E30" s="12"/>
      <c r="F30" s="12"/>
      <c r="G30" s="12"/>
      <c r="H30" s="12"/>
    </row>
    <row r="31" spans="1:9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9" ht="15.6" x14ac:dyDescent="0.35">
      <c r="A32" s="8" t="s">
        <v>53</v>
      </c>
      <c r="B32" s="24">
        <v>1.0973999999999999</v>
      </c>
      <c r="C32" s="24">
        <v>1.0973999999999999</v>
      </c>
      <c r="D32" s="24">
        <v>1.0973999999999999</v>
      </c>
      <c r="E32" s="24">
        <v>1.0973999999999999</v>
      </c>
      <c r="F32" s="24">
        <v>1.0973999999999999</v>
      </c>
      <c r="G32" s="24">
        <v>1.0973999999999999</v>
      </c>
      <c r="H32" s="24">
        <v>1.0973999999999999</v>
      </c>
    </row>
    <row r="33" spans="1:8" ht="15.6" x14ac:dyDescent="0.35">
      <c r="A33" s="8" t="s">
        <v>92</v>
      </c>
      <c r="B33" s="24">
        <v>1.0971</v>
      </c>
      <c r="C33" s="24">
        <v>1.0971</v>
      </c>
      <c r="D33" s="24">
        <v>1.0971</v>
      </c>
      <c r="E33" s="24">
        <v>1.0971</v>
      </c>
      <c r="F33" s="24">
        <v>1.0971</v>
      </c>
      <c r="G33" s="24">
        <v>1.0971</v>
      </c>
      <c r="H33" s="24">
        <v>1.0971</v>
      </c>
    </row>
    <row r="34" spans="1:8" ht="15.6" x14ac:dyDescent="0.35">
      <c r="A34" s="8" t="s">
        <v>8</v>
      </c>
      <c r="B34" s="9">
        <f>C34+D34+G34+H34</f>
        <v>357204</v>
      </c>
      <c r="C34" s="9">
        <v>212463</v>
      </c>
      <c r="D34" s="9">
        <f>E34+F34</f>
        <v>129353</v>
      </c>
      <c r="E34" s="9">
        <v>107630</v>
      </c>
      <c r="F34" s="9">
        <v>21723</v>
      </c>
      <c r="G34" s="9">
        <v>1223</v>
      </c>
      <c r="H34" s="9">
        <v>14165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0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54</v>
      </c>
      <c r="B37" s="9">
        <f>B21/B32</f>
        <v>46684387015.126617</v>
      </c>
      <c r="C37" s="9">
        <f t="shared" ref="C37:H37" si="1">C21/C32</f>
        <v>32899916056.661156</v>
      </c>
      <c r="D37" s="9">
        <f t="shared" ref="D37" si="2">D21/D32</f>
        <v>11383198685.67523</v>
      </c>
      <c r="E37" s="9">
        <f t="shared" si="1"/>
        <v>7740669683.251318</v>
      </c>
      <c r="F37" s="9">
        <f>F21/F32</f>
        <v>3642529002.423912</v>
      </c>
      <c r="G37" s="9">
        <f t="shared" si="1"/>
        <v>176632172.90869328</v>
      </c>
      <c r="H37" s="9">
        <f t="shared" si="1"/>
        <v>2224640099.8815389</v>
      </c>
    </row>
    <row r="38" spans="1:8" ht="15.6" x14ac:dyDescent="0.35">
      <c r="A38" s="8" t="s">
        <v>93</v>
      </c>
      <c r="B38" s="9">
        <f>B23/B33</f>
        <v>46633399183.538445</v>
      </c>
      <c r="C38" s="9">
        <f t="shared" ref="C38:H38" si="3">C23/C33</f>
        <v>30959304320.262539</v>
      </c>
      <c r="D38" s="9">
        <f t="shared" ref="D38" si="4">D23/D33</f>
        <v>12682150244.426207</v>
      </c>
      <c r="E38" s="9">
        <f t="shared" si="3"/>
        <v>7980055274.1135635</v>
      </c>
      <c r="F38" s="9">
        <f t="shared" si="3"/>
        <v>4702094970.3126431</v>
      </c>
      <c r="G38" s="9">
        <f t="shared" si="3"/>
        <v>236252919.34190142</v>
      </c>
      <c r="H38" s="9">
        <f t="shared" si="3"/>
        <v>2755691699.5077939</v>
      </c>
    </row>
    <row r="39" spans="1:8" ht="15.6" x14ac:dyDescent="0.35">
      <c r="A39" s="8" t="s">
        <v>55</v>
      </c>
      <c r="B39" s="9">
        <f>B37/B15</f>
        <v>61184.194801789243</v>
      </c>
      <c r="C39" s="9">
        <f t="shared" ref="C39:H39" si="5">C37/C15</f>
        <v>65273.596379312294</v>
      </c>
      <c r="D39" s="9">
        <f t="shared" ref="D39" si="6">D37/D15</f>
        <v>58566.444643809227</v>
      </c>
      <c r="E39" s="9">
        <f t="shared" si="5"/>
        <v>61594.308588782034</v>
      </c>
      <c r="F39" s="9">
        <f t="shared" si="5"/>
        <v>53026.975520059277</v>
      </c>
      <c r="G39" s="9">
        <f t="shared" si="5"/>
        <v>34444.651503255322</v>
      </c>
      <c r="H39" s="9">
        <f t="shared" si="5"/>
        <v>37394.565562547927</v>
      </c>
    </row>
    <row r="40" spans="1:8" ht="15.6" x14ac:dyDescent="0.35">
      <c r="A40" s="8" t="s">
        <v>94</v>
      </c>
      <c r="B40" s="9">
        <f>B38/B17</f>
        <v>61169.132215259662</v>
      </c>
      <c r="C40" s="9">
        <f t="shared" ref="C40:H40" si="7">C38/C17</f>
        <v>66065.871715508911</v>
      </c>
      <c r="D40" s="9">
        <f t="shared" ref="D40" si="8">D38/D17</f>
        <v>54032.815724914821</v>
      </c>
      <c r="E40" s="9">
        <f t="shared" si="7"/>
        <v>54377.088693415943</v>
      </c>
      <c r="F40" s="9">
        <f t="shared" si="7"/>
        <v>53458.411631831594</v>
      </c>
      <c r="G40" s="9">
        <f t="shared" si="7"/>
        <v>46333.186770327797</v>
      </c>
      <c r="H40" s="9">
        <f t="shared" si="7"/>
        <v>51083.830594551691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((B16)/B34)*100</f>
        <v>244.76965543498955</v>
      </c>
      <c r="C45" s="16">
        <f t="shared" ref="C45:H45" si="9">((C16)/C34)*100</f>
        <v>263.55224203743711</v>
      </c>
      <c r="D45" s="16">
        <f t="shared" si="9"/>
        <v>185.00073442440456</v>
      </c>
      <c r="E45" s="16">
        <f t="shared" si="9"/>
        <v>140.42553191489361</v>
      </c>
      <c r="F45" s="16">
        <f t="shared" si="9"/>
        <v>405.85554481425214</v>
      </c>
      <c r="G45" s="16">
        <f t="shared" si="9"/>
        <v>419.29681112019625</v>
      </c>
      <c r="H45" s="16">
        <f t="shared" si="9"/>
        <v>493.78044475820684</v>
      </c>
    </row>
    <row r="46" spans="1:8" ht="15.6" x14ac:dyDescent="0.35">
      <c r="A46" s="6" t="s">
        <v>13</v>
      </c>
      <c r="B46" s="16">
        <f>((B17)/B34)*100</f>
        <v>213.42654804164192</v>
      </c>
      <c r="C46" s="16">
        <f t="shared" ref="C46:H46" si="10">((C17)/C34)*100</f>
        <v>220.56201158162438</v>
      </c>
      <c r="D46" s="16">
        <f t="shared" si="10"/>
        <v>181.45075877637163</v>
      </c>
      <c r="E46" s="16">
        <f t="shared" si="10"/>
        <v>136.35045990894733</v>
      </c>
      <c r="F46" s="16">
        <f t="shared" si="10"/>
        <v>404.90724117295036</v>
      </c>
      <c r="G46" s="16">
        <f t="shared" si="10"/>
        <v>416.92559280457891</v>
      </c>
      <c r="H46" s="16">
        <f t="shared" si="10"/>
        <v>380.82950935404165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>
        <f>B17/B16*100</f>
        <v>87.194855776690716</v>
      </c>
      <c r="C49" s="16">
        <f t="shared" ref="C49:H49" si="11">C17/C16*100</f>
        <v>83.688156046987444</v>
      </c>
      <c r="D49" s="16">
        <f t="shared" ref="D49" si="12">D17/D16*100</f>
        <v>98.08110186206666</v>
      </c>
      <c r="E49" s="16">
        <f t="shared" si="11"/>
        <v>97.098054783644301</v>
      </c>
      <c r="F49" s="16">
        <f t="shared" si="11"/>
        <v>99.76634453972143</v>
      </c>
      <c r="G49" s="16">
        <f t="shared" si="11"/>
        <v>99.434477379095171</v>
      </c>
      <c r="H49" s="16">
        <f t="shared" si="11"/>
        <v>77.125271645888134</v>
      </c>
    </row>
    <row r="50" spans="1:8" ht="15.6" x14ac:dyDescent="0.35">
      <c r="A50" s="6" t="s">
        <v>16</v>
      </c>
      <c r="B50" s="16">
        <f>B23/B22*100</f>
        <v>99.674656583885124</v>
      </c>
      <c r="C50" s="16">
        <f t="shared" ref="C50:H50" si="13">C23/C22*100</f>
        <v>96.515638948963357</v>
      </c>
      <c r="D50" s="16">
        <f t="shared" ref="D50" si="14">D23/D22*100</f>
        <v>110.96999961241426</v>
      </c>
      <c r="E50" s="16">
        <f t="shared" si="13"/>
        <v>109.31566839902227</v>
      </c>
      <c r="F50" s="16">
        <f t="shared" si="13"/>
        <v>113.89523008335709</v>
      </c>
      <c r="G50" s="16">
        <f t="shared" si="13"/>
        <v>110.93819833009586</v>
      </c>
      <c r="H50" s="16">
        <f t="shared" si="13"/>
        <v>89.843228640104286</v>
      </c>
    </row>
    <row r="51" spans="1:8" ht="15.6" x14ac:dyDescent="0.35">
      <c r="A51" s="6" t="s">
        <v>17</v>
      </c>
      <c r="B51" s="16">
        <f>AVERAGE(B49:B50)</f>
        <v>93.43475618028792</v>
      </c>
      <c r="C51" s="16">
        <f t="shared" ref="C51:H51" si="15">AVERAGE(C49:C50)</f>
        <v>90.101897497975401</v>
      </c>
      <c r="D51" s="16">
        <f t="shared" ref="D51" si="16">AVERAGE(D49:D50)</f>
        <v>104.52555073724045</v>
      </c>
      <c r="E51" s="16">
        <f t="shared" si="15"/>
        <v>103.20686159133328</v>
      </c>
      <c r="F51" s="16">
        <f t="shared" si="15"/>
        <v>106.83078731153927</v>
      </c>
      <c r="G51" s="16">
        <f t="shared" si="15"/>
        <v>105.18633785459551</v>
      </c>
      <c r="H51" s="16">
        <f t="shared" si="15"/>
        <v>83.484250142996217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87.194855776690716</v>
      </c>
      <c r="C54" s="16">
        <f t="shared" ref="C54:H54" si="17">C17/C18*100</f>
        <v>83.688156046987444</v>
      </c>
      <c r="D54" s="16">
        <f t="shared" si="17"/>
        <v>98.08110186206666</v>
      </c>
      <c r="E54" s="16">
        <f t="shared" si="17"/>
        <v>97.098054783644301</v>
      </c>
      <c r="F54" s="16">
        <f t="shared" si="17"/>
        <v>99.76634453972143</v>
      </c>
      <c r="G54" s="16">
        <f t="shared" si="17"/>
        <v>99.434477379095171</v>
      </c>
      <c r="H54" s="16">
        <f t="shared" si="17"/>
        <v>77.125271645888134</v>
      </c>
    </row>
    <row r="55" spans="1:8" ht="15.6" x14ac:dyDescent="0.35">
      <c r="A55" s="6" t="s">
        <v>20</v>
      </c>
      <c r="B55" s="16">
        <f>B23/B24*100</f>
        <v>99.674656583885124</v>
      </c>
      <c r="C55" s="16">
        <f t="shared" ref="C55:H55" si="18">C23/C24*100</f>
        <v>96.515638948963357</v>
      </c>
      <c r="D55" s="16">
        <f t="shared" ref="D55" si="19">D23/D24*100</f>
        <v>110.96999961241426</v>
      </c>
      <c r="E55" s="16">
        <f t="shared" si="18"/>
        <v>109.31566839902227</v>
      </c>
      <c r="F55" s="16">
        <f t="shared" si="18"/>
        <v>113.89523008335709</v>
      </c>
      <c r="G55" s="16">
        <f t="shared" si="18"/>
        <v>110.93819833009586</v>
      </c>
      <c r="H55" s="16">
        <f t="shared" si="18"/>
        <v>89.843228640104286</v>
      </c>
    </row>
    <row r="56" spans="1:8" ht="15.6" x14ac:dyDescent="0.35">
      <c r="A56" s="6" t="s">
        <v>21</v>
      </c>
      <c r="B56" s="16">
        <f>(B54+B55)/2</f>
        <v>93.43475618028792</v>
      </c>
      <c r="C56" s="16">
        <f t="shared" ref="C56:H56" si="20">(C54+C55)/2</f>
        <v>90.101897497975401</v>
      </c>
      <c r="D56" s="16">
        <f t="shared" ref="D56" si="21">(D54+D55)/2</f>
        <v>104.52555073724045</v>
      </c>
      <c r="E56" s="16">
        <f t="shared" si="20"/>
        <v>103.20686159133328</v>
      </c>
      <c r="F56" s="16">
        <f t="shared" si="20"/>
        <v>106.83078731153927</v>
      </c>
      <c r="G56" s="16">
        <f t="shared" si="20"/>
        <v>105.18633785459551</v>
      </c>
      <c r="H56" s="16">
        <f t="shared" si="20"/>
        <v>83.484250142996217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6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>
        <f>D25/D23*100</f>
        <v>100</v>
      </c>
      <c r="E59" s="16">
        <f t="shared" ref="E59:H59" si="22">E25/E23*100</f>
        <v>100</v>
      </c>
      <c r="F59" s="16">
        <f t="shared" si="22"/>
        <v>100</v>
      </c>
      <c r="G59" s="16">
        <f t="shared" si="22"/>
        <v>100</v>
      </c>
      <c r="H59" s="16">
        <f t="shared" si="22"/>
        <v>100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>
        <f>((B17/B15)-1)*100</f>
        <v>-8.4620571536175859E-2</v>
      </c>
      <c r="C62" s="16">
        <f t="shared" ref="C62:H62" si="23">((C17/C15)-1)*100</f>
        <v>-7.0270148727624608</v>
      </c>
      <c r="D62" s="16">
        <f t="shared" ref="D62" si="24">((D17/D15)-1)*100</f>
        <v>20.759091840645926</v>
      </c>
      <c r="E62" s="16">
        <f t="shared" si="23"/>
        <v>16.775570235175998</v>
      </c>
      <c r="F62" s="16">
        <f t="shared" si="23"/>
        <v>28.046934140802414</v>
      </c>
      <c r="G62" s="16">
        <f t="shared" si="23"/>
        <v>-0.56552262090483474</v>
      </c>
      <c r="H62" s="16">
        <f t="shared" si="23"/>
        <v>-9.3232589803499692</v>
      </c>
    </row>
    <row r="63" spans="1:8" ht="15.6" x14ac:dyDescent="0.35">
      <c r="A63" s="6" t="s">
        <v>25</v>
      </c>
      <c r="B63" s="16">
        <f>((B38/B37)-1)*100</f>
        <v>-0.10921816660386385</v>
      </c>
      <c r="C63" s="16">
        <f t="shared" ref="C63:H63" si="25">((C38/C37)-1)*100</f>
        <v>-5.8985309660256942</v>
      </c>
      <c r="D63" s="16">
        <f t="shared" si="25"/>
        <v>11.411129636045047</v>
      </c>
      <c r="E63" s="16">
        <f t="shared" si="25"/>
        <v>3.0925695147567156</v>
      </c>
      <c r="F63" s="16">
        <f t="shared" si="25"/>
        <v>29.08874485786237</v>
      </c>
      <c r="G63" s="16">
        <f t="shared" si="25"/>
        <v>33.754182746779634</v>
      </c>
      <c r="H63" s="16">
        <f t="shared" si="25"/>
        <v>23.87134888265896</v>
      </c>
    </row>
    <row r="64" spans="1:8" ht="15.6" x14ac:dyDescent="0.35">
      <c r="A64" s="6" t="s">
        <v>26</v>
      </c>
      <c r="B64" s="16">
        <f>((B40/B39)-1)*100</f>
        <v>-2.4618427321598801E-2</v>
      </c>
      <c r="C64" s="16">
        <f t="shared" ref="C64:H64" si="26">((C40/C39)-1)*100</f>
        <v>1.213776136360889</v>
      </c>
      <c r="D64" s="16">
        <f t="shared" ref="D64" si="27">((D40/D39)-1)*100</f>
        <v>-7.7410007496052309</v>
      </c>
      <c r="E64" s="16">
        <f t="shared" si="26"/>
        <v>-11.717348665361172</v>
      </c>
      <c r="F64" s="16">
        <f t="shared" si="26"/>
        <v>0.81361629159693027</v>
      </c>
      <c r="G64" s="16">
        <f t="shared" si="26"/>
        <v>34.514894905959224</v>
      </c>
      <c r="H64" s="16">
        <f t="shared" si="26"/>
        <v>36.607632221603041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 t="shared" ref="B67:D68" si="28">B22/(B16*4)</f>
        <v>14676.572988996108</v>
      </c>
      <c r="C67" s="16">
        <f t="shared" si="28"/>
        <v>15711.936028884669</v>
      </c>
      <c r="D67" s="16">
        <f t="shared" si="28"/>
        <v>13098.560645037274</v>
      </c>
      <c r="E67" s="16">
        <f t="shared" ref="E67:H67" si="29">E22/(E16*4)</f>
        <v>13247.389047240968</v>
      </c>
      <c r="F67" s="16">
        <f t="shared" si="29"/>
        <v>12843.423347398031</v>
      </c>
      <c r="G67" s="16">
        <f t="shared" si="29"/>
        <v>11390.276911076444</v>
      </c>
      <c r="H67" s="16">
        <f t="shared" si="29"/>
        <v>12027.657037630104</v>
      </c>
    </row>
    <row r="68" spans="1:8" ht="15.6" x14ac:dyDescent="0.35">
      <c r="A68" s="6" t="s">
        <v>35</v>
      </c>
      <c r="B68" s="16">
        <f t="shared" si="28"/>
        <v>16777.163738340343</v>
      </c>
      <c r="C68" s="16">
        <f t="shared" si="28"/>
        <v>18120.216964771207</v>
      </c>
      <c r="D68" s="16">
        <f t="shared" si="28"/>
        <v>14819.85053295101</v>
      </c>
      <c r="E68" s="16">
        <f t="shared" ref="E68:H68" si="30">E23/(E17*4)</f>
        <v>14914.276001386657</v>
      </c>
      <c r="F68" s="16">
        <f t="shared" si="30"/>
        <v>14662.305850320608</v>
      </c>
      <c r="G68" s="16">
        <f t="shared" si="30"/>
        <v>12708.034801431655</v>
      </c>
      <c r="H68" s="16">
        <f t="shared" si="30"/>
        <v>14011.017636320666</v>
      </c>
    </row>
    <row r="69" spans="1:8" ht="15.6" x14ac:dyDescent="0.35">
      <c r="A69" s="6" t="s">
        <v>28</v>
      </c>
      <c r="B69" s="16">
        <f>(B68/B67)*B51</f>
        <v>106.80764538587431</v>
      </c>
      <c r="C69" s="16">
        <f t="shared" ref="C69:H69" si="31">(C68/C67)*C51</f>
        <v>103.9124604758709</v>
      </c>
      <c r="D69" s="16">
        <f t="shared" si="31"/>
        <v>118.26131746675458</v>
      </c>
      <c r="E69" s="16">
        <f t="shared" si="31"/>
        <v>116.19313160661171</v>
      </c>
      <c r="F69" s="16">
        <f t="shared" si="31"/>
        <v>121.96013752903934</v>
      </c>
      <c r="G69" s="16">
        <f t="shared" si="31"/>
        <v>117.3555000046984</v>
      </c>
      <c r="H69" s="16">
        <f t="shared" si="31"/>
        <v>97.250802666634755</v>
      </c>
    </row>
    <row r="70" spans="1:8" ht="15.6" x14ac:dyDescent="0.35">
      <c r="A70" s="6" t="s">
        <v>36</v>
      </c>
      <c r="B70" s="16">
        <f>B22/B16</f>
        <v>58706.29195598443</v>
      </c>
      <c r="C70" s="16">
        <f t="shared" ref="C70:H71" si="32">C22/C16</f>
        <v>62847.744115538677</v>
      </c>
      <c r="D70" s="16">
        <f t="shared" si="32"/>
        <v>52394.242580149097</v>
      </c>
      <c r="E70" s="16">
        <f t="shared" si="32"/>
        <v>52989.55618896387</v>
      </c>
      <c r="F70" s="16">
        <f t="shared" si="32"/>
        <v>51373.693389592125</v>
      </c>
      <c r="G70" s="16">
        <f t="shared" si="32"/>
        <v>45561.107644305775</v>
      </c>
      <c r="H70" s="16">
        <f t="shared" si="32"/>
        <v>48110.628150520417</v>
      </c>
    </row>
    <row r="71" spans="1:8" ht="15.6" x14ac:dyDescent="0.35">
      <c r="A71" s="6" t="s">
        <v>37</v>
      </c>
      <c r="B71" s="16">
        <f>B23/B17</f>
        <v>67108.654953361372</v>
      </c>
      <c r="C71" s="16">
        <f t="shared" si="32"/>
        <v>72480.867859084829</v>
      </c>
      <c r="D71" s="16">
        <f t="shared" si="32"/>
        <v>59279.40213180404</v>
      </c>
      <c r="E71" s="16">
        <f t="shared" si="32"/>
        <v>59657.104005546629</v>
      </c>
      <c r="F71" s="16">
        <f t="shared" si="32"/>
        <v>58649.223401282434</v>
      </c>
      <c r="G71" s="16">
        <f t="shared" si="32"/>
        <v>50832.13920572662</v>
      </c>
      <c r="H71" s="16">
        <f t="shared" si="32"/>
        <v>56044.070545282666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99.674656583885053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100.00000000000007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7.25" customHeight="1" thickTop="1" x14ac:dyDescent="0.3">
      <c r="A77" s="35" t="s">
        <v>80</v>
      </c>
      <c r="B77" s="35"/>
      <c r="C77" s="35"/>
      <c r="D77" s="35"/>
      <c r="E77" s="35"/>
      <c r="F77" s="35"/>
      <c r="G77" s="35"/>
      <c r="H77" s="35"/>
    </row>
    <row r="78" spans="1:8" ht="17.25" customHeight="1" x14ac:dyDescent="0.3">
      <c r="A78" s="27"/>
      <c r="B78" s="27"/>
      <c r="C78" s="27"/>
      <c r="D78" s="27"/>
      <c r="E78" s="27"/>
      <c r="F78" s="27"/>
      <c r="G78" s="27"/>
      <c r="H78" s="27"/>
    </row>
    <row r="79" spans="1:8" ht="24.75" customHeight="1" x14ac:dyDescent="0.3">
      <c r="A79" s="29" t="s">
        <v>56</v>
      </c>
      <c r="B79" s="29"/>
      <c r="C79" s="29"/>
      <c r="D79" s="29"/>
      <c r="E79" s="29"/>
      <c r="F79" s="29"/>
      <c r="G79" s="29"/>
      <c r="H79" s="29"/>
    </row>
    <row r="80" spans="1:8" ht="15.6" x14ac:dyDescent="0.35">
      <c r="A80" s="6"/>
      <c r="B80" s="6"/>
      <c r="C80" s="6"/>
      <c r="D80" s="6"/>
      <c r="E80" s="6"/>
      <c r="F80" s="6"/>
      <c r="G80" s="6"/>
      <c r="H80" s="6"/>
    </row>
    <row r="81" spans="1:8" ht="15.6" x14ac:dyDescent="0.35">
      <c r="A81" s="6"/>
      <c r="B81" s="6"/>
      <c r="C81" s="6"/>
      <c r="D81" s="6"/>
      <c r="E81" s="6"/>
      <c r="F81" s="6"/>
      <c r="G81" s="6"/>
      <c r="H81" s="6"/>
    </row>
    <row r="82" spans="1:8" ht="15.6" x14ac:dyDescent="0.35">
      <c r="A82" s="19"/>
      <c r="B82" s="6"/>
      <c r="C82" s="6"/>
      <c r="D82" s="6"/>
      <c r="E82" s="6"/>
      <c r="F82" s="6"/>
      <c r="G82" s="6"/>
      <c r="H82" s="6"/>
    </row>
    <row r="83" spans="1:8" x14ac:dyDescent="0.3">
      <c r="A83" s="3"/>
    </row>
    <row r="84" spans="1:8" x14ac:dyDescent="0.3">
      <c r="A84" s="3"/>
    </row>
    <row r="85" spans="1:8" x14ac:dyDescent="0.3">
      <c r="A85" s="3"/>
    </row>
    <row r="86" spans="1:8" x14ac:dyDescent="0.3">
      <c r="A86" s="3"/>
    </row>
  </sheetData>
  <mergeCells count="5">
    <mergeCell ref="A79:H79"/>
    <mergeCell ref="A9:A10"/>
    <mergeCell ref="B9:B10"/>
    <mergeCell ref="C9:H9"/>
    <mergeCell ref="A77:H7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I96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1.8867187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6" t="s">
        <v>38</v>
      </c>
      <c r="D10" s="25" t="s">
        <v>33</v>
      </c>
      <c r="E10" s="26" t="s">
        <v>39</v>
      </c>
      <c r="F10" s="26" t="s">
        <v>40</v>
      </c>
      <c r="G10" s="26" t="s">
        <v>41</v>
      </c>
      <c r="H10" s="26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57</v>
      </c>
      <c r="B15" s="9">
        <f>C15+D15+G15+H15</f>
        <v>5</v>
      </c>
      <c r="C15" s="9">
        <v>5</v>
      </c>
      <c r="D15" s="9">
        <f>E15+F15</f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15.6" x14ac:dyDescent="0.35">
      <c r="A16" s="8" t="s">
        <v>95</v>
      </c>
      <c r="B16" s="9">
        <f>C16+D16+G16+H16</f>
        <v>0</v>
      </c>
      <c r="C16" s="9">
        <v>0</v>
      </c>
      <c r="D16" s="9">
        <f>E16+F16</f>
        <v>0</v>
      </c>
      <c r="E16" s="9">
        <v>0</v>
      </c>
      <c r="F16" s="9">
        <v>0</v>
      </c>
      <c r="G16" s="9">
        <v>0</v>
      </c>
      <c r="H16" s="9">
        <v>0</v>
      </c>
    </row>
    <row r="17" spans="1:9" ht="15.6" x14ac:dyDescent="0.35">
      <c r="A17" s="8" t="s">
        <v>96</v>
      </c>
      <c r="B17" s="9">
        <f t="shared" ref="B17" si="0">C17+D17+G17+H17</f>
        <v>18161</v>
      </c>
      <c r="C17" s="9">
        <v>18161</v>
      </c>
      <c r="D17" s="9">
        <f>E17+F17</f>
        <v>0</v>
      </c>
      <c r="E17" s="9">
        <v>0</v>
      </c>
      <c r="F17" s="9">
        <v>0</v>
      </c>
      <c r="G17" s="9">
        <v>0</v>
      </c>
      <c r="H17" s="9">
        <v>0</v>
      </c>
    </row>
    <row r="18" spans="1:9" ht="15.6" x14ac:dyDescent="0.35">
      <c r="A18" s="8" t="s">
        <v>75</v>
      </c>
      <c r="B18" s="9">
        <f>C18+D18+G18+H18</f>
        <v>874327</v>
      </c>
      <c r="C18" s="9">
        <v>559951</v>
      </c>
      <c r="D18" s="9">
        <f t="shared" ref="D18" si="1">E18+F18</f>
        <v>239304</v>
      </c>
      <c r="E18" s="9">
        <v>151140</v>
      </c>
      <c r="F18" s="9">
        <v>88164</v>
      </c>
      <c r="G18" s="9">
        <v>5128</v>
      </c>
      <c r="H18" s="9">
        <v>69944</v>
      </c>
    </row>
    <row r="19" spans="1:9" ht="15.6" x14ac:dyDescent="0.35">
      <c r="A19" s="6"/>
      <c r="B19" s="9"/>
      <c r="C19" s="9"/>
      <c r="D19" s="9"/>
      <c r="E19" s="9"/>
      <c r="F19" s="9"/>
      <c r="G19" s="9"/>
      <c r="H19" s="9"/>
    </row>
    <row r="20" spans="1:9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9" ht="15.6" x14ac:dyDescent="0.35">
      <c r="A21" s="8" t="s">
        <v>57</v>
      </c>
      <c r="B21" s="9">
        <f>C21+D21+G21+H21</f>
        <v>2150</v>
      </c>
      <c r="C21" s="9">
        <v>2150</v>
      </c>
      <c r="D21" s="9">
        <f>E21+F21</f>
        <v>0</v>
      </c>
      <c r="E21" s="9">
        <v>0</v>
      </c>
      <c r="F21" s="9">
        <v>0</v>
      </c>
      <c r="G21" s="9">
        <v>0</v>
      </c>
      <c r="H21" s="9">
        <v>0</v>
      </c>
    </row>
    <row r="22" spans="1:9" ht="15.6" x14ac:dyDescent="0.35">
      <c r="A22" s="8" t="s">
        <v>95</v>
      </c>
      <c r="B22" s="9">
        <f>C22+D22+G22+H22</f>
        <v>0</v>
      </c>
      <c r="C22" s="9">
        <v>0</v>
      </c>
      <c r="D22" s="9">
        <f>E22+F22</f>
        <v>0</v>
      </c>
      <c r="E22" s="9">
        <v>0</v>
      </c>
      <c r="F22" s="9">
        <v>0</v>
      </c>
      <c r="G22" s="9">
        <v>0</v>
      </c>
      <c r="H22" s="9">
        <v>0</v>
      </c>
    </row>
    <row r="23" spans="1:9" ht="15.6" x14ac:dyDescent="0.35">
      <c r="A23" s="8" t="s">
        <v>96</v>
      </c>
      <c r="B23" s="9">
        <f t="shared" ref="B23" si="2">C23+D23+G23+H23</f>
        <v>166993882.74000001</v>
      </c>
      <c r="C23" s="9">
        <v>166993882.74000001</v>
      </c>
      <c r="D23" s="9">
        <f>E23+F23</f>
        <v>0</v>
      </c>
      <c r="E23" s="9">
        <v>0</v>
      </c>
      <c r="F23" s="9">
        <v>0</v>
      </c>
      <c r="G23" s="9">
        <v>0</v>
      </c>
      <c r="H23" s="9">
        <v>0</v>
      </c>
    </row>
    <row r="24" spans="1:9" ht="15.6" x14ac:dyDescent="0.35">
      <c r="A24" s="8" t="s">
        <v>75</v>
      </c>
      <c r="B24" s="9">
        <f>C24+D24+G24+H24</f>
        <v>51328496127</v>
      </c>
      <c r="C24" s="9">
        <v>35191657165.239998</v>
      </c>
      <c r="D24" s="9">
        <f>E24+F24</f>
        <v>12538151826.4</v>
      </c>
      <c r="E24" s="9">
        <v>8008841522.3999996</v>
      </c>
      <c r="F24" s="9">
        <v>4529310304</v>
      </c>
      <c r="G24" s="9">
        <v>233637360</v>
      </c>
      <c r="H24" s="9">
        <v>3365049775.3600001</v>
      </c>
      <c r="I24" s="5"/>
    </row>
    <row r="25" spans="1:9" ht="15.6" x14ac:dyDescent="0.35">
      <c r="A25" s="8" t="s">
        <v>97</v>
      </c>
      <c r="B25" s="9">
        <f>B23</f>
        <v>166993882.74000001</v>
      </c>
      <c r="C25" s="9">
        <f t="shared" ref="C25" si="3">C23</f>
        <v>166993882.74000001</v>
      </c>
      <c r="D25" s="9">
        <f t="shared" ref="D25:H25" si="4">D23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5"/>
    </row>
    <row r="26" spans="1:9" ht="15.6" x14ac:dyDescent="0.35">
      <c r="A26" s="10"/>
      <c r="B26" s="9"/>
      <c r="C26" s="9"/>
      <c r="D26" s="9"/>
      <c r="E26" s="9"/>
      <c r="F26" s="9"/>
      <c r="G26" s="9"/>
      <c r="H26" s="9"/>
    </row>
    <row r="27" spans="1:9" ht="15.6" x14ac:dyDescent="0.35">
      <c r="A27" s="10" t="s">
        <v>6</v>
      </c>
      <c r="B27" s="9"/>
      <c r="C27" s="9"/>
      <c r="D27" s="9"/>
      <c r="E27" s="9"/>
      <c r="F27" s="9"/>
      <c r="G27" s="9"/>
      <c r="H27" s="9"/>
    </row>
    <row r="28" spans="1:9" ht="15.6" x14ac:dyDescent="0.35">
      <c r="A28" s="8" t="s">
        <v>95</v>
      </c>
      <c r="B28" s="9">
        <f>B22</f>
        <v>0</v>
      </c>
      <c r="C28" s="9"/>
      <c r="D28" s="9"/>
      <c r="E28" s="9"/>
      <c r="F28" s="9"/>
      <c r="G28" s="9"/>
      <c r="H28" s="9"/>
      <c r="I28" s="2"/>
    </row>
    <row r="29" spans="1:9" ht="15.6" x14ac:dyDescent="0.35">
      <c r="A29" s="8" t="s">
        <v>96</v>
      </c>
      <c r="B29" s="9">
        <v>166993882.74000001</v>
      </c>
      <c r="C29" s="9"/>
      <c r="D29" s="9"/>
      <c r="E29" s="9"/>
      <c r="F29" s="9"/>
      <c r="G29" s="9"/>
      <c r="H29" s="9"/>
    </row>
    <row r="30" spans="1:9" ht="15.6" x14ac:dyDescent="0.35">
      <c r="A30" s="6"/>
      <c r="B30" s="12"/>
      <c r="C30" s="12"/>
      <c r="D30" s="12"/>
      <c r="E30" s="12"/>
      <c r="F30" s="12"/>
      <c r="G30" s="12"/>
      <c r="H30" s="12"/>
    </row>
    <row r="31" spans="1:9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9" ht="15.6" x14ac:dyDescent="0.35">
      <c r="A32" s="8" t="s">
        <v>58</v>
      </c>
      <c r="B32" s="14">
        <v>1.0948</v>
      </c>
      <c r="C32" s="14">
        <v>1.0948</v>
      </c>
      <c r="D32" s="14">
        <v>1.0948</v>
      </c>
      <c r="E32" s="14">
        <v>1.0948</v>
      </c>
      <c r="F32" s="14">
        <v>1.0948</v>
      </c>
      <c r="G32" s="14">
        <v>1.0948</v>
      </c>
      <c r="H32" s="14">
        <v>1.0948</v>
      </c>
    </row>
    <row r="33" spans="1:8" ht="15.6" x14ac:dyDescent="0.35">
      <c r="A33" s="8" t="s">
        <v>98</v>
      </c>
      <c r="B33" s="14">
        <v>1.0932999999999999</v>
      </c>
      <c r="C33" s="14">
        <v>1.0932999999999999</v>
      </c>
      <c r="D33" s="14">
        <v>1.0932999999999999</v>
      </c>
      <c r="E33" s="14">
        <v>1.0932999999999999</v>
      </c>
      <c r="F33" s="14">
        <v>1.0932999999999999</v>
      </c>
      <c r="G33" s="14">
        <v>1.0932999999999999</v>
      </c>
      <c r="H33" s="14">
        <v>1.0932999999999999</v>
      </c>
    </row>
    <row r="34" spans="1:8" ht="15.6" x14ac:dyDescent="0.35">
      <c r="A34" s="8" t="s">
        <v>8</v>
      </c>
      <c r="B34" s="9">
        <f>C34+D34+G34+H34</f>
        <v>357204</v>
      </c>
      <c r="C34" s="9">
        <v>212463</v>
      </c>
      <c r="D34" s="9">
        <f>E34+F34</f>
        <v>129353</v>
      </c>
      <c r="E34" s="9">
        <v>107630</v>
      </c>
      <c r="F34" s="9">
        <v>21723</v>
      </c>
      <c r="G34" s="9">
        <v>1223</v>
      </c>
      <c r="H34" s="9">
        <v>14165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59</v>
      </c>
      <c r="B37" s="9">
        <f>B21/B32</f>
        <v>1963.8290098648156</v>
      </c>
      <c r="C37" s="9">
        <f>C21/C32</f>
        <v>1963.8290098648156</v>
      </c>
      <c r="D37" s="9">
        <f>D21/D32</f>
        <v>0</v>
      </c>
      <c r="E37" s="9">
        <f t="shared" ref="E37:H37" si="5">E21/E32</f>
        <v>0</v>
      </c>
      <c r="F37" s="9">
        <f t="shared" si="5"/>
        <v>0</v>
      </c>
      <c r="G37" s="9">
        <f t="shared" si="5"/>
        <v>0</v>
      </c>
      <c r="H37" s="9">
        <f t="shared" si="5"/>
        <v>0</v>
      </c>
    </row>
    <row r="38" spans="1:8" ht="15.6" x14ac:dyDescent="0.35">
      <c r="A38" s="8" t="s">
        <v>99</v>
      </c>
      <c r="B38" s="9">
        <f>B23/B33</f>
        <v>152742964.18183482</v>
      </c>
      <c r="C38" s="9">
        <f>C23/C33</f>
        <v>152742964.18183482</v>
      </c>
      <c r="D38" s="9">
        <f>D23/D33</f>
        <v>0</v>
      </c>
      <c r="E38" s="9">
        <f t="shared" ref="E38:H38" si="6">E23/E33</f>
        <v>0</v>
      </c>
      <c r="F38" s="9">
        <f t="shared" si="6"/>
        <v>0</v>
      </c>
      <c r="G38" s="9">
        <f t="shared" si="6"/>
        <v>0</v>
      </c>
      <c r="H38" s="9">
        <f t="shared" si="6"/>
        <v>0</v>
      </c>
    </row>
    <row r="39" spans="1:8" ht="15.6" x14ac:dyDescent="0.35">
      <c r="A39" s="8" t="s">
        <v>60</v>
      </c>
      <c r="B39" s="16">
        <f>B37/B15</f>
        <v>392.76580197296312</v>
      </c>
      <c r="C39" s="16">
        <f>C37/C15</f>
        <v>392.76580197296312</v>
      </c>
      <c r="D39" s="16" t="s">
        <v>101</v>
      </c>
      <c r="E39" s="16" t="s">
        <v>101</v>
      </c>
      <c r="F39" s="16" t="s">
        <v>101</v>
      </c>
      <c r="G39" s="16" t="s">
        <v>101</v>
      </c>
      <c r="H39" s="16" t="s">
        <v>101</v>
      </c>
    </row>
    <row r="40" spans="1:8" ht="15.6" x14ac:dyDescent="0.35">
      <c r="A40" s="8" t="s">
        <v>100</v>
      </c>
      <c r="B40" s="16">
        <f>B38/B17</f>
        <v>8410.49304453691</v>
      </c>
      <c r="C40" s="16">
        <f>C38/C17</f>
        <v>8410.49304453691</v>
      </c>
      <c r="D40" s="16" t="s">
        <v>101</v>
      </c>
      <c r="E40" s="16" t="s">
        <v>101</v>
      </c>
      <c r="F40" s="16" t="s">
        <v>101</v>
      </c>
      <c r="G40" s="16" t="s">
        <v>101</v>
      </c>
      <c r="H40" s="16" t="s">
        <v>101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 t="s">
        <v>101</v>
      </c>
      <c r="C45" s="16" t="s">
        <v>101</v>
      </c>
      <c r="D45" s="16" t="s">
        <v>101</v>
      </c>
      <c r="E45" s="16" t="s">
        <v>101</v>
      </c>
      <c r="F45" s="16" t="s">
        <v>101</v>
      </c>
      <c r="G45" s="16" t="s">
        <v>101</v>
      </c>
      <c r="H45" s="16" t="s">
        <v>101</v>
      </c>
    </row>
    <row r="46" spans="1:8" ht="15.6" x14ac:dyDescent="0.35">
      <c r="A46" s="6" t="s">
        <v>13</v>
      </c>
      <c r="B46" s="16" t="s">
        <v>101</v>
      </c>
      <c r="C46" s="16" t="s">
        <v>101</v>
      </c>
      <c r="D46" s="16" t="s">
        <v>101</v>
      </c>
      <c r="E46" s="16" t="s">
        <v>101</v>
      </c>
      <c r="F46" s="16" t="s">
        <v>101</v>
      </c>
      <c r="G46" s="16" t="s">
        <v>101</v>
      </c>
      <c r="H46" s="16" t="s">
        <v>101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 t="s">
        <v>101</v>
      </c>
      <c r="C49" s="16" t="s">
        <v>101</v>
      </c>
      <c r="D49" s="16" t="s">
        <v>101</v>
      </c>
      <c r="E49" s="16" t="s">
        <v>101</v>
      </c>
      <c r="F49" s="16" t="s">
        <v>101</v>
      </c>
      <c r="G49" s="16" t="s">
        <v>101</v>
      </c>
      <c r="H49" s="16" t="s">
        <v>101</v>
      </c>
    </row>
    <row r="50" spans="1:8" ht="15.6" x14ac:dyDescent="0.35">
      <c r="A50" s="6" t="s">
        <v>16</v>
      </c>
      <c r="B50" s="16" t="s">
        <v>101</v>
      </c>
      <c r="C50" s="16" t="s">
        <v>101</v>
      </c>
      <c r="D50" s="16" t="s">
        <v>101</v>
      </c>
      <c r="E50" s="16" t="s">
        <v>101</v>
      </c>
      <c r="F50" s="16" t="s">
        <v>101</v>
      </c>
      <c r="G50" s="16" t="s">
        <v>101</v>
      </c>
      <c r="H50" s="16" t="s">
        <v>101</v>
      </c>
    </row>
    <row r="51" spans="1:8" ht="15.6" x14ac:dyDescent="0.35">
      <c r="A51" s="6" t="s">
        <v>17</v>
      </c>
      <c r="B51" s="16" t="s">
        <v>101</v>
      </c>
      <c r="C51" s="16" t="s">
        <v>101</v>
      </c>
      <c r="D51" s="16" t="s">
        <v>101</v>
      </c>
      <c r="E51" s="16" t="s">
        <v>101</v>
      </c>
      <c r="F51" s="16" t="s">
        <v>101</v>
      </c>
      <c r="G51" s="16" t="s">
        <v>101</v>
      </c>
      <c r="H51" s="16" t="s">
        <v>101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2.0771404749024107</v>
      </c>
      <c r="C54" s="16">
        <f t="shared" ref="C54:H54" si="7">C17/C18*100</f>
        <v>3.2433195047423791</v>
      </c>
      <c r="D54" s="16">
        <f t="shared" si="7"/>
        <v>0</v>
      </c>
      <c r="E54" s="16">
        <f t="shared" si="7"/>
        <v>0</v>
      </c>
      <c r="F54" s="16">
        <f t="shared" si="7"/>
        <v>0</v>
      </c>
      <c r="G54" s="16">
        <f t="shared" si="7"/>
        <v>0</v>
      </c>
      <c r="H54" s="16">
        <f t="shared" si="7"/>
        <v>0</v>
      </c>
    </row>
    <row r="55" spans="1:8" ht="15.6" x14ac:dyDescent="0.35">
      <c r="A55" s="6" t="s">
        <v>20</v>
      </c>
      <c r="B55" s="16">
        <f>B23/B24*100</f>
        <v>0.3253434161149274</v>
      </c>
      <c r="C55" s="16">
        <f t="shared" ref="C55:H55" si="8">C23/C24*100</f>
        <v>0.4745269083404961</v>
      </c>
      <c r="D55" s="16">
        <f t="shared" si="8"/>
        <v>0</v>
      </c>
      <c r="E55" s="16">
        <f t="shared" si="8"/>
        <v>0</v>
      </c>
      <c r="F55" s="16">
        <f t="shared" si="8"/>
        <v>0</v>
      </c>
      <c r="G55" s="16">
        <f t="shared" si="8"/>
        <v>0</v>
      </c>
      <c r="H55" s="16">
        <f t="shared" si="8"/>
        <v>0</v>
      </c>
    </row>
    <row r="56" spans="1:8" ht="15.6" x14ac:dyDescent="0.35">
      <c r="A56" s="6" t="s">
        <v>21</v>
      </c>
      <c r="B56" s="16">
        <f>(B54+B55)/2</f>
        <v>1.2012419455086691</v>
      </c>
      <c r="C56" s="16">
        <f t="shared" ref="C56:H56" si="9">(C54+C55)/2</f>
        <v>1.8589232065414376</v>
      </c>
      <c r="D56" s="16">
        <f t="shared" si="9"/>
        <v>0</v>
      </c>
      <c r="E56" s="16">
        <f t="shared" si="9"/>
        <v>0</v>
      </c>
      <c r="F56" s="16">
        <f t="shared" si="9"/>
        <v>0</v>
      </c>
      <c r="G56" s="16">
        <f t="shared" si="9"/>
        <v>0</v>
      </c>
      <c r="H56" s="16">
        <f t="shared" si="9"/>
        <v>0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>C25/C23*100</f>
        <v>100</v>
      </c>
      <c r="D59" s="16" t="s">
        <v>101</v>
      </c>
      <c r="E59" s="16" t="s">
        <v>101</v>
      </c>
      <c r="F59" s="16" t="s">
        <v>101</v>
      </c>
      <c r="G59" s="16" t="s">
        <v>101</v>
      </c>
      <c r="H59" s="16" t="s">
        <v>101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>
        <f>((B17/B15)-1)*100</f>
        <v>363120</v>
      </c>
      <c r="C62" s="16">
        <f t="shared" ref="C62" si="10">((C17/C15)-1)*100</f>
        <v>363120</v>
      </c>
      <c r="D62" s="16" t="s">
        <v>101</v>
      </c>
      <c r="E62" s="16" t="s">
        <v>101</v>
      </c>
      <c r="F62" s="16" t="s">
        <v>101</v>
      </c>
      <c r="G62" s="16" t="s">
        <v>101</v>
      </c>
      <c r="H62" s="16" t="s">
        <v>101</v>
      </c>
    </row>
    <row r="63" spans="1:8" ht="15.6" x14ac:dyDescent="0.35">
      <c r="A63" s="6" t="s">
        <v>25</v>
      </c>
      <c r="B63" s="16">
        <f>((B38/B37)-1)*100</f>
        <v>7777713.8226173371</v>
      </c>
      <c r="C63" s="16">
        <f t="shared" ref="C63" si="11">((C38/C37)-1)*100</f>
        <v>7777713.8226173371</v>
      </c>
      <c r="D63" s="16" t="s">
        <v>101</v>
      </c>
      <c r="E63" s="16" t="s">
        <v>101</v>
      </c>
      <c r="F63" s="16" t="s">
        <v>101</v>
      </c>
      <c r="G63" s="16" t="s">
        <v>101</v>
      </c>
      <c r="H63" s="16" t="s">
        <v>101</v>
      </c>
    </row>
    <row r="64" spans="1:8" ht="15.6" x14ac:dyDescent="0.35">
      <c r="A64" s="6" t="s">
        <v>26</v>
      </c>
      <c r="B64" s="16">
        <f>((B40/B39)-1)*100</f>
        <v>2041.3506477113974</v>
      </c>
      <c r="C64" s="16">
        <f t="shared" ref="C64" si="12">((C40/C39)-1)*100</f>
        <v>2041.3506477113974</v>
      </c>
      <c r="D64" s="16" t="s">
        <v>101</v>
      </c>
      <c r="E64" s="16" t="s">
        <v>101</v>
      </c>
      <c r="F64" s="16" t="s">
        <v>101</v>
      </c>
      <c r="G64" s="16" t="s">
        <v>101</v>
      </c>
      <c r="H64" s="16" t="s">
        <v>101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 t="s">
        <v>101</v>
      </c>
      <c r="C67" s="16" t="s">
        <v>101</v>
      </c>
      <c r="D67" s="16" t="s">
        <v>101</v>
      </c>
      <c r="E67" s="16" t="s">
        <v>101</v>
      </c>
      <c r="F67" s="16" t="s">
        <v>101</v>
      </c>
      <c r="G67" s="16" t="s">
        <v>101</v>
      </c>
      <c r="H67" s="16" t="s">
        <v>101</v>
      </c>
    </row>
    <row r="68" spans="1:8" ht="15.6" x14ac:dyDescent="0.35">
      <c r="A68" s="6" t="s">
        <v>35</v>
      </c>
      <c r="B68" s="16">
        <f>B23/(B17*1)</f>
        <v>9195.1920455922027</v>
      </c>
      <c r="C68" s="16">
        <f>C23/(C17*1)</f>
        <v>9195.1920455922027</v>
      </c>
      <c r="D68" s="16" t="s">
        <v>101</v>
      </c>
      <c r="E68" s="16" t="s">
        <v>101</v>
      </c>
      <c r="F68" s="16" t="s">
        <v>101</v>
      </c>
      <c r="G68" s="16" t="s">
        <v>101</v>
      </c>
      <c r="H68" s="16" t="s">
        <v>101</v>
      </c>
    </row>
    <row r="69" spans="1:8" ht="15.6" x14ac:dyDescent="0.35">
      <c r="A69" s="6" t="s">
        <v>28</v>
      </c>
      <c r="B69" s="16" t="s">
        <v>101</v>
      </c>
      <c r="C69" s="16" t="s">
        <v>101</v>
      </c>
      <c r="D69" s="16" t="s">
        <v>101</v>
      </c>
      <c r="E69" s="16" t="s">
        <v>101</v>
      </c>
      <c r="F69" s="16" t="s">
        <v>101</v>
      </c>
      <c r="G69" s="16" t="s">
        <v>101</v>
      </c>
      <c r="H69" s="16" t="s">
        <v>101</v>
      </c>
    </row>
    <row r="70" spans="1:8" ht="15.6" x14ac:dyDescent="0.35">
      <c r="A70" s="6" t="s">
        <v>36</v>
      </c>
      <c r="B70" s="16" t="s">
        <v>101</v>
      </c>
      <c r="C70" s="16" t="s">
        <v>101</v>
      </c>
      <c r="D70" s="16" t="s">
        <v>101</v>
      </c>
      <c r="E70" s="16" t="s">
        <v>101</v>
      </c>
      <c r="F70" s="16" t="s">
        <v>101</v>
      </c>
      <c r="G70" s="16" t="s">
        <v>101</v>
      </c>
      <c r="H70" s="16" t="s">
        <v>101</v>
      </c>
    </row>
    <row r="71" spans="1:8" ht="15.6" x14ac:dyDescent="0.35">
      <c r="A71" s="6" t="s">
        <v>37</v>
      </c>
      <c r="B71" s="16">
        <f>B23/B17</f>
        <v>9195.1920455922027</v>
      </c>
      <c r="C71" s="16">
        <f t="shared" ref="C71" si="13">C23/C17</f>
        <v>9195.1920455922027</v>
      </c>
      <c r="D71" s="16" t="s">
        <v>101</v>
      </c>
      <c r="E71" s="16" t="s">
        <v>101</v>
      </c>
      <c r="F71" s="16" t="s">
        <v>101</v>
      </c>
      <c r="G71" s="16" t="s">
        <v>101</v>
      </c>
      <c r="H71" s="16" t="s">
        <v>101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 t="s">
        <v>101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100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7.25" customHeight="1" thickTop="1" x14ac:dyDescent="0.3">
      <c r="A77" s="35" t="s">
        <v>80</v>
      </c>
      <c r="B77" s="35"/>
      <c r="C77" s="35"/>
      <c r="D77" s="35"/>
      <c r="E77" s="35"/>
      <c r="F77" s="35"/>
      <c r="G77" s="35"/>
      <c r="H77" s="35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paperSize="9" orientation="portrait" r:id="rId1"/>
  <ignoredErrors>
    <ignoredError sqref="D1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I101"/>
  <sheetViews>
    <sheetView showGridLines="0" zoomScale="80" zoomScaleNormal="80" workbookViewId="0">
      <pane ySplit="10" topLeftCell="A11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1.664062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6" t="s">
        <v>38</v>
      </c>
      <c r="D10" s="25" t="s">
        <v>33</v>
      </c>
      <c r="E10" s="26" t="s">
        <v>39</v>
      </c>
      <c r="F10" s="26" t="s">
        <v>40</v>
      </c>
      <c r="G10" s="26" t="s">
        <v>41</v>
      </c>
      <c r="H10" s="26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61</v>
      </c>
      <c r="B15" s="20">
        <f>(+'I Trimestre'!B15+'II trimestre'!B15+'III Trimestre'!B15)/2</f>
        <v>763016.33333333337</v>
      </c>
      <c r="C15" s="20">
        <f>(+'I Trimestre'!C15+'II trimestre'!C15+'III Trimestre'!C15)/2</f>
        <v>504033.5</v>
      </c>
      <c r="D15" s="20">
        <f>+E15+F15</f>
        <v>194363.83333333334</v>
      </c>
      <c r="E15" s="20">
        <f>(+'I Trimestre'!E15+'II trimestre'!E15+'III Trimestre'!E15)/2</f>
        <v>125671.83333333334</v>
      </c>
      <c r="F15" s="20">
        <f>(+'I Trimestre'!F15+'II trimestre'!F15+'III Trimestre'!F15)/2</f>
        <v>68692</v>
      </c>
      <c r="G15" s="20">
        <f>(+'I Trimestre'!G15+'II trimestre'!G15+'III Trimestre'!G15)/2</f>
        <v>5128</v>
      </c>
      <c r="H15" s="20">
        <f>(+'I Trimestre'!H15+'II trimestre'!H15+'III Trimestre'!H15)/2</f>
        <v>59491</v>
      </c>
    </row>
    <row r="16" spans="1:8" ht="15.6" x14ac:dyDescent="0.35">
      <c r="A16" s="8" t="s">
        <v>102</v>
      </c>
      <c r="B16" s="20">
        <f>(+'I Trimestre'!B16+'II trimestre'!B16+'III Trimestre'!B16)/2</f>
        <v>874327</v>
      </c>
      <c r="C16" s="20">
        <f>(+'I Trimestre'!C16+'II trimestre'!C16+'III Trimestre'!C16)/2</f>
        <v>559951</v>
      </c>
      <c r="D16" s="20">
        <f t="shared" ref="D16:D17" si="0">+E16+F16</f>
        <v>239304</v>
      </c>
      <c r="E16" s="20">
        <f>(+'I Trimestre'!E16+'II trimestre'!E16+'III Trimestre'!E16)/2</f>
        <v>151140</v>
      </c>
      <c r="F16" s="20">
        <f>(+'I Trimestre'!F16+'II trimestre'!F16+'III Trimestre'!F16)/2</f>
        <v>88164</v>
      </c>
      <c r="G16" s="20">
        <f>(+'I Trimestre'!G16+'II trimestre'!G16+'III Trimestre'!G16)/2</f>
        <v>5128</v>
      </c>
      <c r="H16" s="20">
        <f>(+'I Trimestre'!H16+'II trimestre'!H16+'III Trimestre'!H16)/2</f>
        <v>69944</v>
      </c>
    </row>
    <row r="17" spans="1:9" ht="15.6" x14ac:dyDescent="0.35">
      <c r="A17" s="8" t="s">
        <v>103</v>
      </c>
      <c r="B17" s="20">
        <f>+C17+D17+G17+H17</f>
        <v>780529.16666666663</v>
      </c>
      <c r="C17" s="20">
        <f>(+'I Trimestre'!C17+'II trimestre'!C17)/2+'III Trimestre'!C17</f>
        <v>486773.66666666663</v>
      </c>
      <c r="D17" s="20">
        <f t="shared" si="0"/>
        <v>234712</v>
      </c>
      <c r="E17" s="20">
        <f>(+'I Trimestre'!E17+'II trimestre'!E17+'III Trimestre'!E17)/2</f>
        <v>146754</v>
      </c>
      <c r="F17" s="20">
        <f>(+'I Trimestre'!F17+'II trimestre'!F17+'III Trimestre'!F17)/2</f>
        <v>87958</v>
      </c>
      <c r="G17" s="20">
        <f>(+'I Trimestre'!G17+'II trimestre'!G17+'III Trimestre'!G17)/2</f>
        <v>5099</v>
      </c>
      <c r="H17" s="20">
        <f>(+'I Trimestre'!H17+'II trimestre'!H17+'III Trimestre'!H17)/2</f>
        <v>53944.5</v>
      </c>
    </row>
    <row r="18" spans="1:9" ht="15.6" x14ac:dyDescent="0.35">
      <c r="A18" s="8" t="s">
        <v>75</v>
      </c>
      <c r="B18" s="20">
        <f>+'III Trimestre'!B18</f>
        <v>874327</v>
      </c>
      <c r="C18" s="20">
        <f>+'III Trimestre'!C18</f>
        <v>559951</v>
      </c>
      <c r="D18" s="20">
        <f>+'III Trimestre'!D18</f>
        <v>239304</v>
      </c>
      <c r="E18" s="20">
        <f>+'III Trimestre'!E18</f>
        <v>151140</v>
      </c>
      <c r="F18" s="20">
        <f>+'III Trimestre'!F18</f>
        <v>88164</v>
      </c>
      <c r="G18" s="20">
        <f>+'III Trimestre'!G18</f>
        <v>5128</v>
      </c>
      <c r="H18" s="20">
        <f>+'III Trimestre'!H18</f>
        <v>69944</v>
      </c>
    </row>
    <row r="19" spans="1:9" ht="15.6" x14ac:dyDescent="0.35">
      <c r="A19" s="6"/>
      <c r="B19" s="20"/>
      <c r="C19" s="20"/>
      <c r="D19" s="20"/>
      <c r="E19" s="20"/>
      <c r="F19" s="20"/>
      <c r="G19" s="20"/>
      <c r="H19" s="20"/>
    </row>
    <row r="20" spans="1:9" ht="15.6" x14ac:dyDescent="0.35">
      <c r="A20" s="10" t="s">
        <v>5</v>
      </c>
      <c r="B20" s="20"/>
      <c r="C20" s="20"/>
      <c r="D20" s="20"/>
      <c r="E20" s="20"/>
      <c r="F20" s="20"/>
      <c r="G20" s="20"/>
      <c r="H20" s="20"/>
    </row>
    <row r="21" spans="1:9" ht="15.6" x14ac:dyDescent="0.35">
      <c r="A21" s="8" t="s">
        <v>61</v>
      </c>
      <c r="B21" s="20">
        <f>+'I Trimestre'!B21+'II trimestre'!B21+'III Trimestre'!B21</f>
        <v>51231448460.399948</v>
      </c>
      <c r="C21" s="20">
        <f>+'I Trimestre'!C21+'II trimestre'!C21+'III Trimestre'!C21</f>
        <v>36104370030.579948</v>
      </c>
      <c r="D21" s="20">
        <f>+'I Trimestre'!D21+'II trimestre'!D21+'III Trimestre'!D21</f>
        <v>12491922237.659996</v>
      </c>
      <c r="E21" s="20">
        <f>+'I Trimestre'!E21+'II trimestre'!E21+'III Trimestre'!E21</f>
        <v>8494610910.3999958</v>
      </c>
      <c r="F21" s="20">
        <f>+'I Trimestre'!F21+'II trimestre'!F21+'III Trimestre'!F21</f>
        <v>3997311327.2600007</v>
      </c>
      <c r="G21" s="20">
        <f>+'I Trimestre'!G21+'II trimestre'!G21+'III Trimestre'!G21</f>
        <v>193836146.55000001</v>
      </c>
      <c r="H21" s="20">
        <f>+'I Trimestre'!H21+'II trimestre'!H21+'III Trimestre'!H21</f>
        <v>2441320045.6100006</v>
      </c>
    </row>
    <row r="22" spans="1:9" ht="15.6" x14ac:dyDescent="0.35">
      <c r="A22" s="8" t="s">
        <v>102</v>
      </c>
      <c r="B22" s="20">
        <f>+'I Trimestre'!B22+'II trimestre'!B22+'III Trimestre'!B22</f>
        <v>51328496127</v>
      </c>
      <c r="C22" s="20">
        <f>+'I Trimestre'!C22+'II trimestre'!C22+'III Trimestre'!C22</f>
        <v>35191657165.239998</v>
      </c>
      <c r="D22" s="20">
        <f>+'I Trimestre'!D22+'II trimestre'!D22+'III Trimestre'!D22</f>
        <v>12538151826.4</v>
      </c>
      <c r="E22" s="20">
        <f>+'I Trimestre'!E22+'II trimestre'!E22+'III Trimestre'!E22</f>
        <v>8008841522.3999996</v>
      </c>
      <c r="F22" s="20">
        <f>+'I Trimestre'!F22+'II trimestre'!F22+'III Trimestre'!F22</f>
        <v>4529310304</v>
      </c>
      <c r="G22" s="20">
        <f>+'I Trimestre'!G22+'II trimestre'!G22+'III Trimestre'!G22</f>
        <v>233637360</v>
      </c>
      <c r="H22" s="20">
        <f>+'I Trimestre'!H22+'II trimestre'!H22+'III Trimestre'!H22</f>
        <v>3365049775.3600001</v>
      </c>
    </row>
    <row r="23" spans="1:9" ht="15.6" x14ac:dyDescent="0.35">
      <c r="A23" s="8" t="s">
        <v>103</v>
      </c>
      <c r="B23" s="20">
        <f>+'I Trimestre'!B23+'II trimestre'!B23+'III Trimestre'!B23</f>
        <v>51328496127.000023</v>
      </c>
      <c r="C23" s="20">
        <f>+'I Trimestre'!C23+'II trimestre'!C23+'III Trimestre'!C23</f>
        <v>34132446652.500031</v>
      </c>
      <c r="D23" s="20">
        <f>+'I Trimestre'!D23+'II trimestre'!D23+'III Trimestre'!D23</f>
        <v>13913587033.15999</v>
      </c>
      <c r="E23" s="20">
        <f>+'I Trimestre'!E23+'II trimestre'!E23+'III Trimestre'!E23</f>
        <v>8754918641.22999</v>
      </c>
      <c r="F23" s="20">
        <f>+'I Trimestre'!F23+'II trimestre'!F23+'III Trimestre'!F23</f>
        <v>5158668391.9300003</v>
      </c>
      <c r="G23" s="20">
        <f>+'I Trimestre'!G23+'II trimestre'!G23+'III Trimestre'!G23</f>
        <v>259193077.81000003</v>
      </c>
      <c r="H23" s="20">
        <f>+'I Trimestre'!H23+'II trimestre'!H23+'III Trimestre'!H23</f>
        <v>3023269363.5300007</v>
      </c>
    </row>
    <row r="24" spans="1:9" ht="15.6" x14ac:dyDescent="0.35">
      <c r="A24" s="8" t="s">
        <v>75</v>
      </c>
      <c r="B24" s="20">
        <f>+'III Trimestre'!B24</f>
        <v>51328496127</v>
      </c>
      <c r="C24" s="20">
        <f>+'III Trimestre'!C24</f>
        <v>35191657165.239998</v>
      </c>
      <c r="D24" s="20">
        <f>+'III Trimestre'!D24</f>
        <v>12538151826.4</v>
      </c>
      <c r="E24" s="20">
        <f>+'III Trimestre'!E24</f>
        <v>8008841522.3999996</v>
      </c>
      <c r="F24" s="20">
        <f>+'III Trimestre'!F24</f>
        <v>4529310304</v>
      </c>
      <c r="G24" s="20">
        <f>+'III Trimestre'!G24</f>
        <v>233637360</v>
      </c>
      <c r="H24" s="20">
        <f>+'III Trimestre'!H24</f>
        <v>3365049775.3600001</v>
      </c>
      <c r="I24" s="5"/>
    </row>
    <row r="25" spans="1:9" ht="15.6" x14ac:dyDescent="0.35">
      <c r="A25" s="8" t="s">
        <v>104</v>
      </c>
      <c r="B25" s="20">
        <f>B23</f>
        <v>51328496127.000023</v>
      </c>
      <c r="C25" s="20">
        <f t="shared" ref="C25:H25" si="1">C23</f>
        <v>34132446652.500031</v>
      </c>
      <c r="D25" s="20">
        <f t="shared" si="1"/>
        <v>13913587033.15999</v>
      </c>
      <c r="E25" s="20">
        <f t="shared" si="1"/>
        <v>8754918641.22999</v>
      </c>
      <c r="F25" s="20">
        <f t="shared" si="1"/>
        <v>5158668391.9300003</v>
      </c>
      <c r="G25" s="20">
        <f t="shared" si="1"/>
        <v>259193077.81000003</v>
      </c>
      <c r="H25" s="20">
        <f t="shared" si="1"/>
        <v>3023269363.5300007</v>
      </c>
      <c r="I25" s="5"/>
    </row>
    <row r="26" spans="1:9" ht="15.6" x14ac:dyDescent="0.35">
      <c r="A26" s="6"/>
      <c r="B26" s="20"/>
      <c r="C26" s="20"/>
      <c r="D26" s="20"/>
      <c r="E26" s="20"/>
      <c r="F26" s="20"/>
      <c r="G26" s="20"/>
      <c r="H26" s="20"/>
    </row>
    <row r="27" spans="1:9" ht="15.6" x14ac:dyDescent="0.35">
      <c r="A27" s="10" t="s">
        <v>6</v>
      </c>
      <c r="B27" s="20"/>
      <c r="C27" s="20"/>
      <c r="D27" s="20"/>
      <c r="E27" s="20"/>
      <c r="F27" s="20"/>
      <c r="G27" s="20"/>
      <c r="H27" s="20"/>
    </row>
    <row r="28" spans="1:9" ht="15.6" x14ac:dyDescent="0.35">
      <c r="A28" s="8" t="s">
        <v>102</v>
      </c>
      <c r="B28" s="20">
        <f>'I Trimestre'!B28+'II trimestre'!B28+'III Trimestre'!B28</f>
        <v>51328496127</v>
      </c>
      <c r="C28" s="20"/>
      <c r="D28" s="20"/>
      <c r="E28" s="20"/>
      <c r="F28" s="20"/>
      <c r="G28" s="20"/>
      <c r="H28" s="20"/>
      <c r="I28" s="2"/>
    </row>
    <row r="29" spans="1:9" ht="15.6" x14ac:dyDescent="0.35">
      <c r="A29" s="8" t="s">
        <v>103</v>
      </c>
      <c r="B29" s="20">
        <f>'I Trimestre'!B29+'II trimestre'!B29+'III Trimestre'!B29</f>
        <v>51328496126.999992</v>
      </c>
      <c r="C29" s="20"/>
      <c r="D29" s="20"/>
      <c r="E29" s="20"/>
      <c r="F29" s="20"/>
      <c r="G29" s="20"/>
      <c r="H29" s="20"/>
    </row>
    <row r="30" spans="1:9" ht="15.6" x14ac:dyDescent="0.35">
      <c r="A30" s="6"/>
      <c r="B30" s="6"/>
      <c r="C30" s="6"/>
      <c r="D30" s="6"/>
      <c r="E30" s="6"/>
      <c r="F30" s="6"/>
      <c r="G30" s="6"/>
      <c r="H30" s="6"/>
    </row>
    <row r="31" spans="1:9" ht="15.6" x14ac:dyDescent="0.35">
      <c r="A31" s="7" t="s">
        <v>7</v>
      </c>
      <c r="B31" s="6"/>
      <c r="C31" s="6"/>
      <c r="D31" s="6"/>
      <c r="E31" s="6"/>
      <c r="F31" s="6"/>
      <c r="G31" s="6"/>
      <c r="H31" s="6"/>
    </row>
    <row r="32" spans="1:9" ht="15.6" x14ac:dyDescent="0.35">
      <c r="A32" s="8" t="s">
        <v>62</v>
      </c>
      <c r="B32" s="14">
        <v>1.0948</v>
      </c>
      <c r="C32" s="14">
        <v>1.0948</v>
      </c>
      <c r="D32" s="14">
        <v>1.0948</v>
      </c>
      <c r="E32" s="14">
        <v>1.0948</v>
      </c>
      <c r="F32" s="14">
        <v>1.0948</v>
      </c>
      <c r="G32" s="14">
        <v>1.0948</v>
      </c>
      <c r="H32" s="14">
        <v>1.0948</v>
      </c>
    </row>
    <row r="33" spans="1:8" ht="15.6" x14ac:dyDescent="0.35">
      <c r="A33" s="8" t="s">
        <v>105</v>
      </c>
      <c r="B33" s="14">
        <v>1.0932999999999999</v>
      </c>
      <c r="C33" s="14">
        <v>1.0932999999999999</v>
      </c>
      <c r="D33" s="14">
        <v>1.0932999999999999</v>
      </c>
      <c r="E33" s="14">
        <v>1.0932999999999999</v>
      </c>
      <c r="F33" s="14">
        <v>1.0932999999999999</v>
      </c>
      <c r="G33" s="14">
        <v>1.0932999999999999</v>
      </c>
      <c r="H33" s="14">
        <v>1.0932999999999999</v>
      </c>
    </row>
    <row r="34" spans="1:8" ht="15.6" x14ac:dyDescent="0.35">
      <c r="A34" s="8" t="s">
        <v>8</v>
      </c>
      <c r="B34" s="9">
        <f>C34+D34+G34+H34</f>
        <v>357204</v>
      </c>
      <c r="C34" s="9">
        <v>212463</v>
      </c>
      <c r="D34" s="9">
        <f>E34+F34</f>
        <v>129353</v>
      </c>
      <c r="E34" s="9">
        <v>107630</v>
      </c>
      <c r="F34" s="9">
        <v>21723</v>
      </c>
      <c r="G34" s="9">
        <v>1223</v>
      </c>
      <c r="H34" s="9">
        <v>14165</v>
      </c>
    </row>
    <row r="35" spans="1:8" ht="15.6" x14ac:dyDescent="0.35">
      <c r="A35" s="6"/>
      <c r="B35" s="20"/>
      <c r="C35" s="20"/>
      <c r="D35" s="20"/>
      <c r="E35" s="20"/>
      <c r="F35" s="20"/>
      <c r="G35" s="20"/>
      <c r="H35" s="20"/>
    </row>
    <row r="36" spans="1:8" ht="15.6" x14ac:dyDescent="0.35">
      <c r="A36" s="15" t="s">
        <v>9</v>
      </c>
      <c r="B36" s="20"/>
      <c r="C36" s="20"/>
      <c r="D36" s="20"/>
      <c r="E36" s="20"/>
      <c r="F36" s="20"/>
      <c r="G36" s="20"/>
      <c r="H36" s="20"/>
    </row>
    <row r="37" spans="1:8" ht="15.6" x14ac:dyDescent="0.35">
      <c r="A37" s="8" t="s">
        <v>63</v>
      </c>
      <c r="B37" s="20">
        <f>B21/B32</f>
        <v>46795258001.826767</v>
      </c>
      <c r="C37" s="20">
        <f t="shared" ref="C37:H37" si="2">C21/C32</f>
        <v>32978050813.4636</v>
      </c>
      <c r="D37" s="20">
        <f t="shared" ref="D37" si="3">D21/D32</f>
        <v>11410232222.926558</v>
      </c>
      <c r="E37" s="20">
        <f t="shared" si="2"/>
        <v>7759052713.18962</v>
      </c>
      <c r="F37" s="20">
        <f t="shared" si="2"/>
        <v>3651179509.736939</v>
      </c>
      <c r="G37" s="20">
        <f t="shared" si="2"/>
        <v>177051650.11874315</v>
      </c>
      <c r="H37" s="20">
        <f t="shared" si="2"/>
        <v>2229923315.3178668</v>
      </c>
    </row>
    <row r="38" spans="1:8" ht="15.6" x14ac:dyDescent="0.35">
      <c r="A38" s="8" t="s">
        <v>106</v>
      </c>
      <c r="B38" s="20">
        <f>B23/B33</f>
        <v>46948226586.481316</v>
      </c>
      <c r="C38" s="20">
        <f t="shared" ref="C38:H38" si="4">C23/C33</f>
        <v>31219653025.244701</v>
      </c>
      <c r="D38" s="20">
        <f t="shared" ref="D38" si="5">D23/D33</f>
        <v>12726229793.432718</v>
      </c>
      <c r="E38" s="20">
        <f t="shared" si="4"/>
        <v>8007791677.700531</v>
      </c>
      <c r="F38" s="20">
        <f t="shared" si="4"/>
        <v>4718438115.7321873</v>
      </c>
      <c r="G38" s="20">
        <f t="shared" si="4"/>
        <v>237074067.32827225</v>
      </c>
      <c r="H38" s="20">
        <f t="shared" si="4"/>
        <v>2765269700.475625</v>
      </c>
    </row>
    <row r="39" spans="1:8" ht="15.6" x14ac:dyDescent="0.35">
      <c r="A39" s="8" t="s">
        <v>64</v>
      </c>
      <c r="B39" s="20">
        <f>B37/B15</f>
        <v>61329.300511033311</v>
      </c>
      <c r="C39" s="20">
        <f t="shared" ref="C39:H39" si="6">C37/C15</f>
        <v>65428.291598601281</v>
      </c>
      <c r="D39" s="20">
        <f t="shared" ref="D39" si="7">D37/D15</f>
        <v>58705.53192557201</v>
      </c>
      <c r="E39" s="20">
        <f t="shared" si="6"/>
        <v>61740.586632562474</v>
      </c>
      <c r="F39" s="20">
        <f t="shared" si="6"/>
        <v>53152.90732162317</v>
      </c>
      <c r="G39" s="20">
        <f t="shared" si="6"/>
        <v>34526.452831268165</v>
      </c>
      <c r="H39" s="20">
        <f t="shared" si="6"/>
        <v>37483.372532279958</v>
      </c>
    </row>
    <row r="40" spans="1:8" ht="15.6" x14ac:dyDescent="0.35">
      <c r="A40" s="8" t="s">
        <v>107</v>
      </c>
      <c r="B40" s="20">
        <f>B38/B17</f>
        <v>60149.227718137357</v>
      </c>
      <c r="C40" s="20">
        <f t="shared" ref="C40:H40" si="8">C38/C17</f>
        <v>64135.870863826589</v>
      </c>
      <c r="D40" s="20">
        <f t="shared" ref="D40" si="9">D38/D17</f>
        <v>54220.618432090043</v>
      </c>
      <c r="E40" s="20">
        <f t="shared" si="8"/>
        <v>54566.087995560811</v>
      </c>
      <c r="F40" s="20">
        <f t="shared" si="8"/>
        <v>53644.217873669106</v>
      </c>
      <c r="G40" s="20">
        <f t="shared" si="8"/>
        <v>46494.227756083987</v>
      </c>
      <c r="H40" s="20">
        <f t="shared" si="8"/>
        <v>51261.383467742307</v>
      </c>
    </row>
    <row r="41" spans="1:8" ht="15.6" x14ac:dyDescent="0.35">
      <c r="A41" s="6"/>
      <c r="B41" s="6"/>
      <c r="C41" s="6"/>
      <c r="D41" s="6"/>
      <c r="E41" s="6"/>
      <c r="F41" s="6"/>
      <c r="G41" s="6"/>
      <c r="H41" s="6"/>
    </row>
    <row r="42" spans="1:8" ht="15.6" x14ac:dyDescent="0.35">
      <c r="A42" s="7" t="s">
        <v>10</v>
      </c>
      <c r="B42" s="6"/>
      <c r="C42" s="6"/>
      <c r="D42" s="6"/>
      <c r="E42" s="6"/>
      <c r="F42" s="6"/>
      <c r="G42" s="6"/>
      <c r="H42" s="6"/>
    </row>
    <row r="43" spans="1:8" ht="15.6" x14ac:dyDescent="0.35">
      <c r="A43" s="6"/>
      <c r="B43" s="6"/>
      <c r="C43" s="6"/>
      <c r="D43" s="6"/>
      <c r="E43" s="6"/>
      <c r="F43" s="6"/>
      <c r="G43" s="6"/>
      <c r="H43" s="6"/>
    </row>
    <row r="44" spans="1:8" ht="15.6" x14ac:dyDescent="0.35">
      <c r="A44" s="7" t="s">
        <v>11</v>
      </c>
      <c r="B44" s="6"/>
      <c r="C44" s="6"/>
      <c r="D44" s="6"/>
      <c r="E44" s="6"/>
      <c r="F44" s="6"/>
      <c r="G44" s="6"/>
      <c r="H44" s="6"/>
    </row>
    <row r="45" spans="1:8" ht="15.6" x14ac:dyDescent="0.35">
      <c r="A45" s="6" t="s">
        <v>12</v>
      </c>
      <c r="B45" s="21">
        <f>((B16)/B34)*100</f>
        <v>244.76965543498955</v>
      </c>
      <c r="C45" s="21">
        <f t="shared" ref="C45:H45" si="10">((C16)/C34)*100</f>
        <v>263.55224203743711</v>
      </c>
      <c r="D45" s="21">
        <f t="shared" si="10"/>
        <v>185.00073442440456</v>
      </c>
      <c r="E45" s="21">
        <f t="shared" si="10"/>
        <v>140.42553191489361</v>
      </c>
      <c r="F45" s="21">
        <f t="shared" si="10"/>
        <v>405.85554481425214</v>
      </c>
      <c r="G45" s="21">
        <f t="shared" si="10"/>
        <v>419.29681112019625</v>
      </c>
      <c r="H45" s="21">
        <f t="shared" si="10"/>
        <v>493.78044475820684</v>
      </c>
    </row>
    <row r="46" spans="1:8" ht="15.6" x14ac:dyDescent="0.35">
      <c r="A46" s="6" t="s">
        <v>13</v>
      </c>
      <c r="B46" s="21">
        <f>((B17)/B34)*100</f>
        <v>218.51075762496129</v>
      </c>
      <c r="C46" s="21">
        <f t="shared" ref="C46:H46" si="11">((C17)/C34)*100</f>
        <v>229.10985285281043</v>
      </c>
      <c r="D46" s="21">
        <f t="shared" si="11"/>
        <v>181.45075877637163</v>
      </c>
      <c r="E46" s="21">
        <f t="shared" si="11"/>
        <v>136.35045990894733</v>
      </c>
      <c r="F46" s="21">
        <f t="shared" si="11"/>
        <v>404.90724117295036</v>
      </c>
      <c r="G46" s="21">
        <f t="shared" si="11"/>
        <v>416.92559280457891</v>
      </c>
      <c r="H46" s="21">
        <f t="shared" si="11"/>
        <v>380.82950935404165</v>
      </c>
    </row>
    <row r="47" spans="1:8" ht="15.6" x14ac:dyDescent="0.35">
      <c r="A47" s="6"/>
      <c r="B47" s="21"/>
      <c r="C47" s="21"/>
      <c r="D47" s="21"/>
      <c r="E47" s="21"/>
      <c r="F47" s="21"/>
      <c r="G47" s="21"/>
      <c r="H47" s="21"/>
    </row>
    <row r="48" spans="1:8" ht="15.6" x14ac:dyDescent="0.35">
      <c r="A48" s="7" t="s">
        <v>14</v>
      </c>
      <c r="B48" s="21"/>
      <c r="C48" s="21"/>
      <c r="D48" s="21"/>
      <c r="E48" s="21"/>
      <c r="F48" s="21"/>
      <c r="G48" s="21"/>
      <c r="H48" s="21"/>
    </row>
    <row r="49" spans="1:8" ht="15.6" x14ac:dyDescent="0.35">
      <c r="A49" s="6" t="s">
        <v>15</v>
      </c>
      <c r="B49" s="21">
        <f>B17/B16*100</f>
        <v>89.271996251593123</v>
      </c>
      <c r="C49" s="21">
        <f t="shared" ref="C49:G49" si="12">C17/C16*100</f>
        <v>86.931475551729818</v>
      </c>
      <c r="D49" s="21">
        <f t="shared" ref="D49" si="13">D17/D16*100</f>
        <v>98.08110186206666</v>
      </c>
      <c r="E49" s="21">
        <f t="shared" si="12"/>
        <v>97.098054783644301</v>
      </c>
      <c r="F49" s="21">
        <f t="shared" si="12"/>
        <v>99.76634453972143</v>
      </c>
      <c r="G49" s="21">
        <f t="shared" si="12"/>
        <v>99.434477379095171</v>
      </c>
      <c r="H49" s="21">
        <f>H17/H16*100</f>
        <v>77.125271645888134</v>
      </c>
    </row>
    <row r="50" spans="1:8" ht="15.6" x14ac:dyDescent="0.35">
      <c r="A50" s="6" t="s">
        <v>16</v>
      </c>
      <c r="B50" s="21">
        <f>B23/B22*100</f>
        <v>100.00000000000004</v>
      </c>
      <c r="C50" s="21">
        <f t="shared" ref="C50:G50" si="14">C23/C22*100</f>
        <v>96.99016585730385</v>
      </c>
      <c r="D50" s="21">
        <f t="shared" ref="D50" si="15">D23/D22*100</f>
        <v>110.96999961241426</v>
      </c>
      <c r="E50" s="21">
        <f t="shared" si="14"/>
        <v>109.31566839902227</v>
      </c>
      <c r="F50" s="21">
        <f t="shared" si="14"/>
        <v>113.89523008335709</v>
      </c>
      <c r="G50" s="21">
        <f t="shared" si="14"/>
        <v>110.93819833009586</v>
      </c>
      <c r="H50" s="21">
        <f>H23/H22*100</f>
        <v>89.843228640104286</v>
      </c>
    </row>
    <row r="51" spans="1:8" ht="15.6" x14ac:dyDescent="0.35">
      <c r="A51" s="6" t="s">
        <v>17</v>
      </c>
      <c r="B51" s="21">
        <f>AVERAGE(B49:B50)</f>
        <v>94.63599812579659</v>
      </c>
      <c r="C51" s="21">
        <f t="shared" ref="C51:G51" si="16">AVERAGE(C49:C50)</f>
        <v>91.960820704516834</v>
      </c>
      <c r="D51" s="21">
        <f t="shared" ref="D51" si="17">AVERAGE(D49:D50)</f>
        <v>104.52555073724045</v>
      </c>
      <c r="E51" s="21">
        <f t="shared" si="16"/>
        <v>103.20686159133328</v>
      </c>
      <c r="F51" s="21">
        <f t="shared" si="16"/>
        <v>106.83078731153927</v>
      </c>
      <c r="G51" s="21">
        <f t="shared" si="16"/>
        <v>105.18633785459551</v>
      </c>
      <c r="H51" s="21">
        <f>AVERAGE(H49:H50)</f>
        <v>83.484250142996217</v>
      </c>
    </row>
    <row r="52" spans="1:8" ht="15.6" x14ac:dyDescent="0.35">
      <c r="A52" s="6"/>
      <c r="B52" s="21"/>
      <c r="C52" s="21"/>
      <c r="D52" s="21"/>
      <c r="E52" s="21"/>
      <c r="F52" s="21"/>
      <c r="G52" s="21"/>
      <c r="H52" s="21"/>
    </row>
    <row r="53" spans="1:8" ht="15.6" x14ac:dyDescent="0.35">
      <c r="A53" s="7" t="s">
        <v>18</v>
      </c>
      <c r="B53" s="21"/>
      <c r="C53" s="21"/>
      <c r="D53" s="21"/>
      <c r="E53" s="21"/>
      <c r="F53" s="21"/>
      <c r="G53" s="21"/>
      <c r="H53" s="21"/>
    </row>
    <row r="54" spans="1:8" ht="15.6" x14ac:dyDescent="0.35">
      <c r="A54" s="6" t="s">
        <v>19</v>
      </c>
      <c r="B54" s="21">
        <f>B17/B18*100</f>
        <v>89.271996251593123</v>
      </c>
      <c r="C54" s="21">
        <f t="shared" ref="C54:H54" si="18">C17/C18*100</f>
        <v>86.931475551729818</v>
      </c>
      <c r="D54" s="21">
        <f t="shared" si="18"/>
        <v>98.08110186206666</v>
      </c>
      <c r="E54" s="21">
        <f t="shared" si="18"/>
        <v>97.098054783644301</v>
      </c>
      <c r="F54" s="21">
        <f t="shared" si="18"/>
        <v>99.76634453972143</v>
      </c>
      <c r="G54" s="21">
        <f t="shared" si="18"/>
        <v>99.434477379095171</v>
      </c>
      <c r="H54" s="21">
        <f t="shared" si="18"/>
        <v>77.125271645888134</v>
      </c>
    </row>
    <row r="55" spans="1:8" ht="15.6" x14ac:dyDescent="0.35">
      <c r="A55" s="6" t="s">
        <v>20</v>
      </c>
      <c r="B55" s="21">
        <f>B23/B24*100</f>
        <v>100.00000000000004</v>
      </c>
      <c r="C55" s="21">
        <f t="shared" ref="C55:H55" si="19">C23/C24*100</f>
        <v>96.99016585730385</v>
      </c>
      <c r="D55" s="21">
        <f t="shared" si="19"/>
        <v>110.96999961241426</v>
      </c>
      <c r="E55" s="21">
        <f t="shared" si="19"/>
        <v>109.31566839902227</v>
      </c>
      <c r="F55" s="21">
        <f t="shared" si="19"/>
        <v>113.89523008335709</v>
      </c>
      <c r="G55" s="21">
        <f t="shared" si="19"/>
        <v>110.93819833009586</v>
      </c>
      <c r="H55" s="21">
        <f t="shared" si="19"/>
        <v>89.843228640104286</v>
      </c>
    </row>
    <row r="56" spans="1:8" ht="15.6" x14ac:dyDescent="0.35">
      <c r="A56" s="6" t="s">
        <v>21</v>
      </c>
      <c r="B56" s="21">
        <f>(B54+B55)/2</f>
        <v>94.63599812579659</v>
      </c>
      <c r="C56" s="21">
        <f t="shared" ref="C56:H56" si="20">(C54+C55)/2</f>
        <v>91.960820704516834</v>
      </c>
      <c r="D56" s="21">
        <f t="shared" si="20"/>
        <v>104.52555073724045</v>
      </c>
      <c r="E56" s="21">
        <f t="shared" si="20"/>
        <v>103.20686159133328</v>
      </c>
      <c r="F56" s="21">
        <f t="shared" si="20"/>
        <v>106.83078731153927</v>
      </c>
      <c r="G56" s="21">
        <f t="shared" si="20"/>
        <v>105.18633785459551</v>
      </c>
      <c r="H56" s="21">
        <f t="shared" si="20"/>
        <v>83.484250142996217</v>
      </c>
    </row>
    <row r="57" spans="1:8" ht="15.6" x14ac:dyDescent="0.35">
      <c r="A57" s="6"/>
      <c r="B57" s="21"/>
      <c r="C57" s="21"/>
      <c r="D57" s="21"/>
      <c r="E57" s="21"/>
      <c r="F57" s="21"/>
      <c r="G57" s="21"/>
      <c r="H57" s="21"/>
    </row>
    <row r="58" spans="1:8" ht="15.6" x14ac:dyDescent="0.35">
      <c r="A58" s="7" t="s">
        <v>32</v>
      </c>
      <c r="B58" s="21"/>
      <c r="C58" s="21"/>
      <c r="D58" s="21"/>
      <c r="E58" s="21"/>
      <c r="F58" s="21"/>
      <c r="G58" s="21"/>
      <c r="H58" s="21"/>
    </row>
    <row r="59" spans="1:8" ht="15.6" x14ac:dyDescent="0.35">
      <c r="A59" s="6" t="s">
        <v>22</v>
      </c>
      <c r="B59" s="21">
        <f>B25/B23*100</f>
        <v>100</v>
      </c>
      <c r="C59" s="21">
        <f t="shared" ref="C59:H59" si="21">C25/C23*100</f>
        <v>100</v>
      </c>
      <c r="D59" s="21">
        <f t="shared" si="21"/>
        <v>100</v>
      </c>
      <c r="E59" s="21">
        <f t="shared" si="21"/>
        <v>100</v>
      </c>
      <c r="F59" s="21">
        <f t="shared" si="21"/>
        <v>100</v>
      </c>
      <c r="G59" s="21">
        <f t="shared" si="21"/>
        <v>100</v>
      </c>
      <c r="H59" s="21">
        <f t="shared" si="21"/>
        <v>100</v>
      </c>
    </row>
    <row r="60" spans="1:8" ht="15.6" x14ac:dyDescent="0.35">
      <c r="A60" s="6"/>
      <c r="B60" s="21"/>
      <c r="C60" s="21"/>
      <c r="D60" s="21"/>
      <c r="E60" s="21"/>
      <c r="F60" s="21"/>
      <c r="G60" s="21"/>
      <c r="H60" s="21"/>
    </row>
    <row r="61" spans="1:8" ht="15.6" x14ac:dyDescent="0.35">
      <c r="A61" s="7" t="s">
        <v>23</v>
      </c>
      <c r="B61" s="21"/>
      <c r="C61" s="21"/>
      <c r="D61" s="21"/>
      <c r="E61" s="21"/>
      <c r="F61" s="21"/>
      <c r="G61" s="21"/>
      <c r="H61" s="21"/>
    </row>
    <row r="62" spans="1:8" ht="15.6" x14ac:dyDescent="0.35">
      <c r="A62" s="6" t="s">
        <v>24</v>
      </c>
      <c r="B62" s="21">
        <f>((B17/B15)-1)*100</f>
        <v>2.2952108058848841</v>
      </c>
      <c r="C62" s="21">
        <f t="shared" ref="C62:H62" si="22">((C17/C15)-1)*100</f>
        <v>-3.4243424957534296</v>
      </c>
      <c r="D62" s="21">
        <f t="shared" ref="D62" si="23">((D17/D15)-1)*100</f>
        <v>20.759091840645926</v>
      </c>
      <c r="E62" s="21">
        <f t="shared" si="22"/>
        <v>16.775570235175998</v>
      </c>
      <c r="F62" s="21">
        <f t="shared" si="22"/>
        <v>28.046934140802414</v>
      </c>
      <c r="G62" s="21">
        <f t="shared" si="22"/>
        <v>-0.56552262090483474</v>
      </c>
      <c r="H62" s="21">
        <f t="shared" si="22"/>
        <v>-9.3232589803499692</v>
      </c>
    </row>
    <row r="63" spans="1:8" ht="15.6" x14ac:dyDescent="0.35">
      <c r="A63" s="6" t="s">
        <v>25</v>
      </c>
      <c r="B63" s="21">
        <f>((B38/B37)-1)*100</f>
        <v>0.32688907206916973</v>
      </c>
      <c r="C63" s="21">
        <f t="shared" ref="C63:H63" si="24">((C38/C37)-1)*100</f>
        <v>-5.3320246189353826</v>
      </c>
      <c r="D63" s="21">
        <f t="shared" si="24"/>
        <v>11.533486302425366</v>
      </c>
      <c r="E63" s="21">
        <f t="shared" si="24"/>
        <v>3.2057903677865207</v>
      </c>
      <c r="F63" s="21">
        <f t="shared" si="24"/>
        <v>29.230515868888141</v>
      </c>
      <c r="G63" s="21">
        <f t="shared" si="24"/>
        <v>33.901077549559069</v>
      </c>
      <c r="H63" s="21">
        <f t="shared" si="24"/>
        <v>24.007389916968826</v>
      </c>
    </row>
    <row r="64" spans="1:8" ht="15.6" x14ac:dyDescent="0.35">
      <c r="A64" s="6" t="s">
        <v>26</v>
      </c>
      <c r="B64" s="21">
        <f>((B40/B39)-1)*100</f>
        <v>-1.9241582458349615</v>
      </c>
      <c r="C64" s="21">
        <f t="shared" ref="C64:H64" si="25">((C40/C39)-1)*100</f>
        <v>-1.9753239817166812</v>
      </c>
      <c r="D64" s="21">
        <f t="shared" ref="D64" si="26">((D40/D39)-1)*100</f>
        <v>-7.6396778061188941</v>
      </c>
      <c r="E64" s="21">
        <f t="shared" si="25"/>
        <v>-11.620392724318195</v>
      </c>
      <c r="F64" s="21">
        <f t="shared" si="25"/>
        <v>0.9243342966605006</v>
      </c>
      <c r="G64" s="21">
        <f t="shared" si="25"/>
        <v>34.662625156724623</v>
      </c>
      <c r="H64" s="21">
        <f t="shared" si="25"/>
        <v>36.757660809728357</v>
      </c>
    </row>
    <row r="65" spans="1:8" ht="15.6" x14ac:dyDescent="0.35">
      <c r="A65" s="6"/>
      <c r="B65" s="21"/>
      <c r="C65" s="21"/>
      <c r="D65" s="21"/>
      <c r="E65" s="21"/>
      <c r="F65" s="21"/>
      <c r="G65" s="21"/>
      <c r="H65" s="21"/>
    </row>
    <row r="66" spans="1:8" ht="15.6" x14ac:dyDescent="0.35">
      <c r="A66" s="7" t="s">
        <v>27</v>
      </c>
      <c r="B66" s="21"/>
      <c r="C66" s="21"/>
      <c r="D66" s="21"/>
      <c r="E66" s="21"/>
      <c r="F66" s="21"/>
      <c r="G66" s="21"/>
      <c r="H66" s="21"/>
    </row>
    <row r="67" spans="1:8" ht="15.6" x14ac:dyDescent="0.35">
      <c r="A67" s="6" t="s">
        <v>34</v>
      </c>
      <c r="B67" s="21">
        <f>B22/(B16*4)</f>
        <v>14676.572988996108</v>
      </c>
      <c r="C67" s="21">
        <f t="shared" ref="C67:H67" si="27">C22/(C16*4)</f>
        <v>15711.936028884669</v>
      </c>
      <c r="D67" s="21">
        <f t="shared" si="27"/>
        <v>13098.560645037274</v>
      </c>
      <c r="E67" s="21">
        <f t="shared" si="27"/>
        <v>13247.389047240968</v>
      </c>
      <c r="F67" s="21">
        <f t="shared" si="27"/>
        <v>12843.423347398031</v>
      </c>
      <c r="G67" s="21">
        <f t="shared" si="27"/>
        <v>11390.276911076444</v>
      </c>
      <c r="H67" s="21">
        <f t="shared" si="27"/>
        <v>12027.657037630104</v>
      </c>
    </row>
    <row r="68" spans="1:8" ht="15.6" x14ac:dyDescent="0.35">
      <c r="A68" s="6" t="s">
        <v>35</v>
      </c>
      <c r="B68" s="21">
        <f>B23/(B17*4)</f>
        <v>16440.287666059892</v>
      </c>
      <c r="C68" s="21">
        <f t="shared" ref="C68:H68" si="28">C23/(C17*4)</f>
        <v>17529.936903855403</v>
      </c>
      <c r="D68" s="21">
        <f t="shared" si="28"/>
        <v>14819.85053295101</v>
      </c>
      <c r="E68" s="21">
        <f t="shared" si="28"/>
        <v>14914.276001386657</v>
      </c>
      <c r="F68" s="21">
        <f t="shared" si="28"/>
        <v>14662.305850320608</v>
      </c>
      <c r="G68" s="21">
        <f t="shared" si="28"/>
        <v>12708.034801431655</v>
      </c>
      <c r="H68" s="21">
        <f t="shared" si="28"/>
        <v>14011.017636320666</v>
      </c>
    </row>
    <row r="69" spans="1:8" ht="15.6" x14ac:dyDescent="0.35">
      <c r="A69" s="6" t="s">
        <v>28</v>
      </c>
      <c r="B69" s="21">
        <f>(B68/B67)*B51</f>
        <v>106.00860527313209</v>
      </c>
      <c r="C69" s="21">
        <f t="shared" ref="C69:F69" si="29">(C68/C67)*C51</f>
        <v>102.60144781733649</v>
      </c>
      <c r="D69" s="21">
        <f t="shared" si="29"/>
        <v>118.26131746675458</v>
      </c>
      <c r="E69" s="21">
        <f t="shared" si="29"/>
        <v>116.19313160661171</v>
      </c>
      <c r="F69" s="21">
        <f t="shared" si="29"/>
        <v>121.96013752903934</v>
      </c>
      <c r="G69" s="21">
        <f>(G68/G67)*G51</f>
        <v>117.3555000046984</v>
      </c>
      <c r="H69" s="21">
        <f>(H68/H67)*H51</f>
        <v>97.250802666634755</v>
      </c>
    </row>
    <row r="70" spans="1:8" ht="15.6" x14ac:dyDescent="0.35">
      <c r="A70" s="6" t="s">
        <v>36</v>
      </c>
      <c r="B70" s="21">
        <f>B22/B16</f>
        <v>58706.29195598443</v>
      </c>
      <c r="C70" s="21">
        <f t="shared" ref="C70:G71" si="30">C22/C16</f>
        <v>62847.744115538677</v>
      </c>
      <c r="D70" s="21">
        <f t="shared" si="30"/>
        <v>52394.242580149097</v>
      </c>
      <c r="E70" s="21">
        <f t="shared" si="30"/>
        <v>52989.55618896387</v>
      </c>
      <c r="F70" s="21">
        <f t="shared" si="30"/>
        <v>51373.693389592125</v>
      </c>
      <c r="G70" s="21">
        <f t="shared" si="30"/>
        <v>45561.107644305775</v>
      </c>
      <c r="H70" s="21">
        <f>H22/H16</f>
        <v>48110.628150520417</v>
      </c>
    </row>
    <row r="71" spans="1:8" ht="15.6" x14ac:dyDescent="0.35">
      <c r="A71" s="6" t="s">
        <v>37</v>
      </c>
      <c r="B71" s="21">
        <f>B23/B17</f>
        <v>65761.150664239569</v>
      </c>
      <c r="C71" s="21">
        <f t="shared" si="30"/>
        <v>70119.747615421613</v>
      </c>
      <c r="D71" s="21">
        <f t="shared" si="30"/>
        <v>59279.40213180404</v>
      </c>
      <c r="E71" s="21">
        <f t="shared" si="30"/>
        <v>59657.104005546629</v>
      </c>
      <c r="F71" s="21">
        <f t="shared" si="30"/>
        <v>58649.223401282434</v>
      </c>
      <c r="G71" s="21">
        <f t="shared" si="30"/>
        <v>50832.13920572662</v>
      </c>
      <c r="H71" s="21">
        <f>H23/H17</f>
        <v>56044.070545282666</v>
      </c>
    </row>
    <row r="72" spans="1:8" ht="15.6" x14ac:dyDescent="0.35">
      <c r="A72" s="6"/>
      <c r="B72" s="21"/>
      <c r="C72" s="21"/>
      <c r="D72" s="21"/>
      <c r="E72" s="21"/>
      <c r="F72" s="21"/>
      <c r="G72" s="21"/>
      <c r="H72" s="21"/>
    </row>
    <row r="73" spans="1:8" ht="15.6" x14ac:dyDescent="0.35">
      <c r="A73" s="7" t="s">
        <v>29</v>
      </c>
      <c r="B73" s="21"/>
      <c r="C73" s="21"/>
      <c r="D73" s="21"/>
      <c r="E73" s="21"/>
      <c r="F73" s="21"/>
      <c r="G73" s="21"/>
      <c r="H73" s="21"/>
    </row>
    <row r="74" spans="1:8" ht="15.6" x14ac:dyDescent="0.35">
      <c r="A74" s="6" t="s">
        <v>30</v>
      </c>
      <c r="B74" s="21">
        <f>(B29/B28)*100</f>
        <v>99.999999999999986</v>
      </c>
      <c r="C74" s="21"/>
      <c r="D74" s="21"/>
      <c r="E74" s="21"/>
      <c r="F74" s="21"/>
      <c r="G74" s="21"/>
      <c r="H74" s="21"/>
    </row>
    <row r="75" spans="1:8" ht="15.6" x14ac:dyDescent="0.35">
      <c r="A75" s="6" t="s">
        <v>31</v>
      </c>
      <c r="B75" s="21">
        <f>(B23/B29)*100</f>
        <v>100.00000000000007</v>
      </c>
      <c r="C75" s="21"/>
      <c r="D75" s="21"/>
      <c r="E75" s="21"/>
      <c r="F75" s="21"/>
      <c r="G75" s="21"/>
      <c r="H75" s="21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7.25" customHeight="1" thickTop="1" x14ac:dyDescent="0.3">
      <c r="A77" s="35" t="s">
        <v>80</v>
      </c>
      <c r="B77" s="35"/>
      <c r="C77" s="35"/>
      <c r="D77" s="35"/>
      <c r="E77" s="35"/>
      <c r="F77" s="35"/>
      <c r="G77" s="35"/>
      <c r="H77" s="35"/>
    </row>
    <row r="78" spans="1:8" ht="17.25" customHeight="1" x14ac:dyDescent="0.3">
      <c r="A78" s="27"/>
      <c r="B78" s="27"/>
      <c r="C78" s="27"/>
      <c r="D78" s="27"/>
      <c r="E78" s="27"/>
      <c r="F78" s="27"/>
      <c r="G78" s="27"/>
      <c r="H78" s="27"/>
    </row>
    <row r="79" spans="1:8" ht="24.75" customHeight="1" x14ac:dyDescent="0.3">
      <c r="A79" s="29" t="s">
        <v>56</v>
      </c>
      <c r="B79" s="29"/>
      <c r="C79" s="29"/>
      <c r="D79" s="29"/>
      <c r="E79" s="29"/>
      <c r="F79" s="29"/>
      <c r="G79" s="29"/>
      <c r="H79" s="29"/>
    </row>
    <row r="80" spans="1:8" ht="15.6" x14ac:dyDescent="0.35">
      <c r="A80" s="6"/>
      <c r="B80" s="6"/>
      <c r="C80" s="6"/>
      <c r="D80" s="6"/>
      <c r="E80" s="6"/>
      <c r="F80" s="6"/>
      <c r="G80" s="6"/>
      <c r="H80" s="6"/>
    </row>
    <row r="81" spans="1:8" ht="15.6" x14ac:dyDescent="0.35">
      <c r="A81" s="6"/>
      <c r="B81" s="6"/>
      <c r="C81" s="6"/>
      <c r="D81" s="6"/>
      <c r="E81" s="6"/>
      <c r="F81" s="6"/>
      <c r="G81" s="6"/>
      <c r="H81" s="6"/>
    </row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</sheetData>
  <mergeCells count="5">
    <mergeCell ref="A79:H79"/>
    <mergeCell ref="A9:A10"/>
    <mergeCell ref="B9:B10"/>
    <mergeCell ref="C9:H9"/>
    <mergeCell ref="A77:H7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K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20.6640625" defaultRowHeight="14.4" x14ac:dyDescent="0.3"/>
  <cols>
    <col min="1" max="1" width="61.6640625" style="4" customWidth="1"/>
    <col min="2" max="8" width="20.6640625" style="4" customWidth="1"/>
    <col min="9" max="16384" width="20.6640625" style="4"/>
  </cols>
  <sheetData>
    <row r="9" spans="1:8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8" ht="47.4" thickBot="1" x14ac:dyDescent="0.35">
      <c r="A10" s="31"/>
      <c r="B10" s="33"/>
      <c r="C10" s="26" t="s">
        <v>38</v>
      </c>
      <c r="D10" s="25" t="s">
        <v>33</v>
      </c>
      <c r="E10" s="26" t="s">
        <v>39</v>
      </c>
      <c r="F10" s="26" t="s">
        <v>40</v>
      </c>
      <c r="G10" s="26" t="s">
        <v>41</v>
      </c>
      <c r="H10" s="26" t="s">
        <v>42</v>
      </c>
    </row>
    <row r="11" spans="1:8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8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8" ht="15.6" x14ac:dyDescent="0.35">
      <c r="A13" s="6"/>
      <c r="B13" s="6"/>
      <c r="C13" s="6"/>
      <c r="D13" s="6"/>
      <c r="E13" s="6"/>
      <c r="F13" s="6"/>
      <c r="G13" s="6"/>
      <c r="H13" s="6"/>
    </row>
    <row r="14" spans="1:8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8" ht="15.6" x14ac:dyDescent="0.35">
      <c r="A15" s="8" t="s">
        <v>65</v>
      </c>
      <c r="B15" s="9">
        <f>C15+D15+G15+H15</f>
        <v>489859</v>
      </c>
      <c r="C15" s="9">
        <v>377076</v>
      </c>
      <c r="D15" s="9">
        <f>E15+F15</f>
        <v>112115</v>
      </c>
      <c r="E15" s="9">
        <v>75727</v>
      </c>
      <c r="F15" s="9">
        <v>36388</v>
      </c>
      <c r="G15" s="9">
        <v>668</v>
      </c>
      <c r="H15" s="9">
        <v>0</v>
      </c>
    </row>
    <row r="16" spans="1:8" ht="15.6" x14ac:dyDescent="0.35">
      <c r="A16" s="8" t="s">
        <v>108</v>
      </c>
      <c r="B16" s="9">
        <f>C16+D16+G16+H16</f>
        <v>812370</v>
      </c>
      <c r="C16" s="20">
        <v>518873</v>
      </c>
      <c r="D16" s="9">
        <f>E16+F16</f>
        <v>234077</v>
      </c>
      <c r="E16" s="9">
        <v>146119</v>
      </c>
      <c r="F16" s="9">
        <v>87958</v>
      </c>
      <c r="G16" s="9">
        <v>5065</v>
      </c>
      <c r="H16" s="9">
        <v>54355</v>
      </c>
    </row>
    <row r="17" spans="1:11" ht="15.6" x14ac:dyDescent="0.35">
      <c r="A17" s="8" t="s">
        <v>109</v>
      </c>
      <c r="B17" s="9">
        <f>C17+D17+G17+H17</f>
        <v>788100</v>
      </c>
      <c r="C17" s="9">
        <v>512399</v>
      </c>
      <c r="D17" s="9">
        <f>E17+F17</f>
        <v>224885</v>
      </c>
      <c r="E17" s="9">
        <v>141425</v>
      </c>
      <c r="F17" s="9">
        <v>83460</v>
      </c>
      <c r="G17" s="9">
        <v>5069</v>
      </c>
      <c r="H17" s="9">
        <v>45747</v>
      </c>
      <c r="J17" s="23"/>
    </row>
    <row r="18" spans="1:11" ht="15.6" x14ac:dyDescent="0.35">
      <c r="A18" s="8" t="s">
        <v>75</v>
      </c>
      <c r="B18" s="9">
        <f>C18+D18+G18+H18</f>
        <v>874327</v>
      </c>
      <c r="C18" s="9">
        <v>559951</v>
      </c>
      <c r="D18" s="9">
        <f t="shared" ref="D18" si="0">E18+F18</f>
        <v>239304</v>
      </c>
      <c r="E18" s="9">
        <v>151140</v>
      </c>
      <c r="F18" s="9">
        <v>88164</v>
      </c>
      <c r="G18" s="9">
        <v>5128</v>
      </c>
      <c r="H18" s="9">
        <v>69944</v>
      </c>
    </row>
    <row r="19" spans="1:11" ht="15.6" x14ac:dyDescent="0.35">
      <c r="A19" s="6"/>
      <c r="B19" s="9"/>
      <c r="C19" s="9"/>
      <c r="D19" s="9"/>
      <c r="E19" s="9"/>
      <c r="F19" s="9"/>
      <c r="G19" s="9"/>
      <c r="H19" s="9"/>
    </row>
    <row r="20" spans="1:11" ht="15.6" x14ac:dyDescent="0.35">
      <c r="A20" s="10" t="s">
        <v>5</v>
      </c>
      <c r="B20" s="9"/>
      <c r="C20" s="9"/>
      <c r="D20" s="9"/>
      <c r="E20" s="9"/>
      <c r="F20" s="9"/>
      <c r="G20" s="9"/>
      <c r="H20" s="9"/>
    </row>
    <row r="21" spans="1:11" ht="15.6" x14ac:dyDescent="0.35">
      <c r="A21" s="8" t="s">
        <v>65</v>
      </c>
      <c r="B21" s="9">
        <f>C21+D21+G21+H21</f>
        <v>7473546401.0000019</v>
      </c>
      <c r="C21" s="9">
        <v>5677761350.8300018</v>
      </c>
      <c r="D21" s="9">
        <f>E21+F21</f>
        <v>1697514569.9799991</v>
      </c>
      <c r="E21" s="9">
        <v>1141002555.799999</v>
      </c>
      <c r="F21" s="9">
        <v>556512014.18000007</v>
      </c>
      <c r="G21" s="9">
        <v>19930362.789999999</v>
      </c>
      <c r="H21" s="9">
        <v>78340117.400000125</v>
      </c>
    </row>
    <row r="22" spans="1:11" ht="15.6" x14ac:dyDescent="0.35">
      <c r="A22" s="8" t="s">
        <v>108</v>
      </c>
      <c r="B22" s="9">
        <f>C22+D22+G22+H22</f>
        <v>28275371400.430004</v>
      </c>
      <c r="C22" s="9">
        <v>19111390186.800003</v>
      </c>
      <c r="D22" s="9">
        <f>E22+F22</f>
        <v>7397407950.3599997</v>
      </c>
      <c r="E22" s="9">
        <v>4561852702.3599997</v>
      </c>
      <c r="F22" s="9">
        <v>2835555248</v>
      </c>
      <c r="G22" s="9">
        <v>127459200</v>
      </c>
      <c r="H22" s="9">
        <v>1639114063.27</v>
      </c>
    </row>
    <row r="23" spans="1:11" ht="15.6" x14ac:dyDescent="0.35">
      <c r="A23" s="8" t="s">
        <v>109</v>
      </c>
      <c r="B23" s="9">
        <f t="shared" ref="B23" si="1">C23+D23+G23+H23</f>
        <v>28131638631.520004</v>
      </c>
      <c r="C23" s="9">
        <v>19085332910.060009</v>
      </c>
      <c r="D23" s="9">
        <f>E23+F23</f>
        <v>7412399794.4699974</v>
      </c>
      <c r="E23" s="9">
        <v>4822205188.6299973</v>
      </c>
      <c r="F23" s="9">
        <v>2590194605.8400006</v>
      </c>
      <c r="G23" s="9">
        <v>118966996.23</v>
      </c>
      <c r="H23" s="9">
        <v>1514938930.7599995</v>
      </c>
    </row>
    <row r="24" spans="1:11" ht="15.6" x14ac:dyDescent="0.35">
      <c r="A24" s="8" t="s">
        <v>75</v>
      </c>
      <c r="B24" s="9">
        <f>C24+D24+G24+H24</f>
        <v>79603867527.430008</v>
      </c>
      <c r="C24" s="9">
        <v>54303047352.040009</v>
      </c>
      <c r="D24" s="9">
        <f>E24+F24</f>
        <v>19935559776.759998</v>
      </c>
      <c r="E24" s="9">
        <v>12570694224.759998</v>
      </c>
      <c r="F24" s="9">
        <v>7364865552</v>
      </c>
      <c r="G24" s="9">
        <v>361096560</v>
      </c>
      <c r="H24" s="9">
        <v>5004163838.6300001</v>
      </c>
      <c r="I24" s="5"/>
      <c r="J24" s="5"/>
      <c r="K24" s="5"/>
    </row>
    <row r="25" spans="1:11" ht="15.6" x14ac:dyDescent="0.35">
      <c r="A25" s="8" t="s">
        <v>110</v>
      </c>
      <c r="B25" s="9">
        <f>B23</f>
        <v>28131638631.520004</v>
      </c>
      <c r="C25" s="9">
        <f>C23</f>
        <v>19085332910.060009</v>
      </c>
      <c r="D25" s="9">
        <f t="shared" ref="D25:H25" si="2">D23</f>
        <v>7412399794.4699974</v>
      </c>
      <c r="E25" s="9">
        <f t="shared" si="2"/>
        <v>4822205188.6299973</v>
      </c>
      <c r="F25" s="9">
        <f t="shared" si="2"/>
        <v>2590194605.8400006</v>
      </c>
      <c r="G25" s="9">
        <f t="shared" si="2"/>
        <v>118966996.23</v>
      </c>
      <c r="H25" s="9">
        <f t="shared" si="2"/>
        <v>1514938930.7599995</v>
      </c>
      <c r="I25" s="5"/>
      <c r="J25" s="5"/>
      <c r="K25" s="5"/>
    </row>
    <row r="26" spans="1:11" ht="15.6" x14ac:dyDescent="0.35">
      <c r="A26" s="6"/>
      <c r="B26" s="9"/>
      <c r="C26" s="9"/>
      <c r="D26" s="9"/>
      <c r="E26" s="9"/>
      <c r="F26" s="9"/>
      <c r="G26" s="9"/>
      <c r="H26" s="9"/>
    </row>
    <row r="27" spans="1:11" ht="15.6" x14ac:dyDescent="0.35">
      <c r="A27" s="15" t="s">
        <v>6</v>
      </c>
      <c r="B27" s="9"/>
      <c r="C27" s="9"/>
      <c r="D27" s="9"/>
      <c r="E27" s="9"/>
      <c r="F27" s="9"/>
      <c r="G27" s="9"/>
      <c r="H27" s="9"/>
    </row>
    <row r="28" spans="1:11" ht="15.6" x14ac:dyDescent="0.35">
      <c r="A28" s="8" t="s">
        <v>108</v>
      </c>
      <c r="B28" s="9">
        <f>B22</f>
        <v>28275371400.430004</v>
      </c>
      <c r="C28" s="9"/>
      <c r="D28" s="9"/>
      <c r="E28" s="9"/>
      <c r="F28" s="9"/>
      <c r="G28" s="9"/>
      <c r="H28" s="9"/>
      <c r="J28" s="2"/>
      <c r="K28" s="2"/>
    </row>
    <row r="29" spans="1:11" ht="15.6" x14ac:dyDescent="0.35">
      <c r="A29" s="8" t="s">
        <v>109</v>
      </c>
      <c r="B29" s="9">
        <v>28275371400.43</v>
      </c>
      <c r="C29" s="9"/>
      <c r="D29" s="9"/>
      <c r="E29" s="9"/>
      <c r="F29" s="9"/>
      <c r="G29" s="9"/>
      <c r="H29" s="9"/>
      <c r="I29" s="2"/>
      <c r="J29" s="2"/>
    </row>
    <row r="30" spans="1:11" ht="15.6" x14ac:dyDescent="0.35">
      <c r="A30" s="6"/>
      <c r="B30" s="12"/>
      <c r="C30" s="12"/>
      <c r="D30" s="12"/>
      <c r="E30" s="12"/>
      <c r="F30" s="12"/>
      <c r="G30" s="12"/>
      <c r="H30" s="12"/>
    </row>
    <row r="31" spans="1:11" ht="15.6" x14ac:dyDescent="0.35">
      <c r="A31" s="7" t="s">
        <v>7</v>
      </c>
      <c r="B31" s="12"/>
      <c r="C31" s="12"/>
      <c r="D31" s="12"/>
      <c r="E31" s="12"/>
      <c r="F31" s="12"/>
      <c r="G31" s="12"/>
      <c r="H31" s="12"/>
    </row>
    <row r="32" spans="1:11" ht="15.6" x14ac:dyDescent="0.35">
      <c r="A32" s="8" t="s">
        <v>66</v>
      </c>
      <c r="B32" s="14">
        <v>1.0947</v>
      </c>
      <c r="C32" s="14">
        <v>1.0947</v>
      </c>
      <c r="D32" s="14">
        <v>1.0947</v>
      </c>
      <c r="E32" s="14">
        <v>1.0947</v>
      </c>
      <c r="F32" s="14">
        <v>1.0947</v>
      </c>
      <c r="G32" s="14">
        <v>1.0947</v>
      </c>
      <c r="H32" s="14">
        <v>1.0947</v>
      </c>
    </row>
    <row r="33" spans="1:8" ht="15.6" x14ac:dyDescent="0.35">
      <c r="A33" s="8" t="s">
        <v>111</v>
      </c>
      <c r="B33" s="14">
        <v>1.1039000000000001</v>
      </c>
      <c r="C33" s="14">
        <v>1.1039000000000001</v>
      </c>
      <c r="D33" s="14">
        <v>1.1039000000000001</v>
      </c>
      <c r="E33" s="14">
        <v>1.1039000000000001</v>
      </c>
      <c r="F33" s="14">
        <v>1.1039000000000001</v>
      </c>
      <c r="G33" s="14">
        <v>1.1039000000000001</v>
      </c>
      <c r="H33" s="14">
        <v>1.1039000000000001</v>
      </c>
    </row>
    <row r="34" spans="1:8" ht="15.6" x14ac:dyDescent="0.35">
      <c r="A34" s="8" t="s">
        <v>8</v>
      </c>
      <c r="B34" s="9">
        <f>C34+D34+G34+H34</f>
        <v>357204</v>
      </c>
      <c r="C34" s="9">
        <v>212463</v>
      </c>
      <c r="D34" s="9">
        <f>E34+F34</f>
        <v>129353</v>
      </c>
      <c r="E34" s="9">
        <v>107630</v>
      </c>
      <c r="F34" s="9">
        <v>21723</v>
      </c>
      <c r="G34" s="9">
        <v>1223</v>
      </c>
      <c r="H34" s="9">
        <v>14165</v>
      </c>
    </row>
    <row r="35" spans="1:8" ht="15.6" x14ac:dyDescent="0.35">
      <c r="A35" s="6"/>
      <c r="B35" s="9"/>
      <c r="C35" s="9"/>
      <c r="D35" s="9"/>
      <c r="E35" s="9"/>
      <c r="F35" s="9"/>
      <c r="G35" s="9"/>
      <c r="H35" s="9"/>
    </row>
    <row r="36" spans="1:8" ht="15.6" x14ac:dyDescent="0.35">
      <c r="A36" s="15" t="s">
        <v>9</v>
      </c>
      <c r="B36" s="9"/>
      <c r="C36" s="9"/>
      <c r="D36" s="9"/>
      <c r="E36" s="9"/>
      <c r="F36" s="9"/>
      <c r="G36" s="9"/>
      <c r="H36" s="9"/>
    </row>
    <row r="37" spans="1:8" ht="15.6" x14ac:dyDescent="0.35">
      <c r="A37" s="8" t="s">
        <v>67</v>
      </c>
      <c r="B37" s="9">
        <f>B21/B32</f>
        <v>6827026948.9357834</v>
      </c>
      <c r="C37" s="9">
        <f t="shared" ref="C37:H37" si="3">C21/C32</f>
        <v>5186591167.2878428</v>
      </c>
      <c r="D37" s="9">
        <f t="shared" si="3"/>
        <v>1550666456.5451713</v>
      </c>
      <c r="E37" s="9">
        <f t="shared" si="3"/>
        <v>1042297027.3134183</v>
      </c>
      <c r="F37" s="9">
        <f t="shared" si="3"/>
        <v>508369429.23175305</v>
      </c>
      <c r="G37" s="9">
        <f t="shared" si="3"/>
        <v>18206232.565999817</v>
      </c>
      <c r="H37" s="9">
        <f t="shared" si="3"/>
        <v>71563092.536768183</v>
      </c>
    </row>
    <row r="38" spans="1:8" ht="15.6" x14ac:dyDescent="0.35">
      <c r="A38" s="8" t="s">
        <v>112</v>
      </c>
      <c r="B38" s="9">
        <f>B23/B33</f>
        <v>25483865052.559109</v>
      </c>
      <c r="C38" s="9">
        <f t="shared" ref="C38:H38" si="4">C23/C33</f>
        <v>17289005263.212254</v>
      </c>
      <c r="D38" s="9">
        <f t="shared" si="4"/>
        <v>6714738467.6782284</v>
      </c>
      <c r="E38" s="9">
        <f t="shared" si="4"/>
        <v>4368335164.9877682</v>
      </c>
      <c r="F38" s="9">
        <f t="shared" si="4"/>
        <v>2346403302.6904616</v>
      </c>
      <c r="G38" s="9">
        <f t="shared" si="4"/>
        <v>107769722.10345139</v>
      </c>
      <c r="H38" s="9">
        <f t="shared" si="4"/>
        <v>1372351599.5651774</v>
      </c>
    </row>
    <row r="39" spans="1:8" ht="15.6" x14ac:dyDescent="0.35">
      <c r="A39" s="8" t="s">
        <v>68</v>
      </c>
      <c r="B39" s="9">
        <f>B37/B15</f>
        <v>13936.718420883935</v>
      </c>
      <c r="C39" s="9">
        <f t="shared" ref="C39:F39" si="5">C37/C15</f>
        <v>13754.76340920091</v>
      </c>
      <c r="D39" s="9">
        <f t="shared" si="5"/>
        <v>13831.034710298991</v>
      </c>
      <c r="E39" s="9">
        <f t="shared" si="5"/>
        <v>13763.875860834554</v>
      </c>
      <c r="F39" s="9">
        <f t="shared" si="5"/>
        <v>13970.798868631226</v>
      </c>
      <c r="G39" s="9">
        <f>G37/G15</f>
        <v>27254.839170658408</v>
      </c>
      <c r="H39" s="9" t="s">
        <v>43</v>
      </c>
    </row>
    <row r="40" spans="1:8" ht="15.6" x14ac:dyDescent="0.35">
      <c r="A40" s="8" t="s">
        <v>113</v>
      </c>
      <c r="B40" s="9">
        <f>B38/B17</f>
        <v>32335.826738433079</v>
      </c>
      <c r="C40" s="9">
        <f t="shared" ref="C40:H40" si="6">C38/C17</f>
        <v>33741.293919801275</v>
      </c>
      <c r="D40" s="9">
        <f t="shared" si="6"/>
        <v>29858.543111715891</v>
      </c>
      <c r="E40" s="9">
        <f t="shared" si="6"/>
        <v>30887.998338255387</v>
      </c>
      <c r="F40" s="9">
        <f t="shared" si="6"/>
        <v>28114.106190875409</v>
      </c>
      <c r="G40" s="9">
        <f t="shared" si="6"/>
        <v>21260.5488466071</v>
      </c>
      <c r="H40" s="9">
        <f t="shared" si="6"/>
        <v>29998.723404052231</v>
      </c>
    </row>
    <row r="41" spans="1:8" ht="15.6" x14ac:dyDescent="0.35">
      <c r="A41" s="6"/>
      <c r="B41" s="12"/>
      <c r="C41" s="12"/>
      <c r="D41" s="12"/>
      <c r="E41" s="12"/>
      <c r="F41" s="12"/>
      <c r="G41" s="12"/>
      <c r="H41" s="12"/>
    </row>
    <row r="42" spans="1:8" ht="15.6" x14ac:dyDescent="0.35">
      <c r="A42" s="7" t="s">
        <v>10</v>
      </c>
      <c r="B42" s="12"/>
      <c r="C42" s="12"/>
      <c r="D42" s="12"/>
      <c r="E42" s="12"/>
      <c r="F42" s="12"/>
      <c r="G42" s="12"/>
      <c r="H42" s="12"/>
    </row>
    <row r="43" spans="1:8" ht="15.6" x14ac:dyDescent="0.35">
      <c r="A43" s="6"/>
      <c r="B43" s="12"/>
      <c r="C43" s="12"/>
      <c r="D43" s="12"/>
      <c r="E43" s="12"/>
      <c r="F43" s="12"/>
      <c r="G43" s="12"/>
      <c r="H43" s="12"/>
    </row>
    <row r="44" spans="1:8" ht="15.6" x14ac:dyDescent="0.35">
      <c r="A44" s="7" t="s">
        <v>11</v>
      </c>
      <c r="B44" s="12"/>
      <c r="C44" s="12"/>
      <c r="D44" s="12"/>
      <c r="E44" s="12"/>
      <c r="F44" s="12"/>
      <c r="G44" s="12"/>
      <c r="H44" s="12"/>
    </row>
    <row r="45" spans="1:8" ht="15.6" x14ac:dyDescent="0.35">
      <c r="A45" s="6" t="s">
        <v>12</v>
      </c>
      <c r="B45" s="16">
        <f>((B16)/B34)*100</f>
        <v>227.42466489736958</v>
      </c>
      <c r="C45" s="16">
        <f t="shared" ref="C45:H45" si="7">((C16)/C34)*100</f>
        <v>244.21805208436291</v>
      </c>
      <c r="D45" s="16">
        <f t="shared" si="7"/>
        <v>180.95985404281308</v>
      </c>
      <c r="E45" s="16">
        <f t="shared" si="7"/>
        <v>135.76047570380007</v>
      </c>
      <c r="F45" s="16">
        <f t="shared" si="7"/>
        <v>404.90724117295036</v>
      </c>
      <c r="G45" s="16">
        <f t="shared" si="7"/>
        <v>414.14554374488961</v>
      </c>
      <c r="H45" s="16">
        <f t="shared" si="7"/>
        <v>383.72749735262971</v>
      </c>
    </row>
    <row r="46" spans="1:8" ht="15.6" x14ac:dyDescent="0.35">
      <c r="A46" s="6" t="s">
        <v>13</v>
      </c>
      <c r="B46" s="16">
        <f>((B17)/B34)*100</f>
        <v>220.6302281049484</v>
      </c>
      <c r="C46" s="16">
        <f t="shared" ref="C46:H46" si="8">((C17)/C34)*100</f>
        <v>241.17093329191434</v>
      </c>
      <c r="D46" s="16">
        <f t="shared" si="8"/>
        <v>173.85371812018275</v>
      </c>
      <c r="E46" s="16">
        <f t="shared" si="8"/>
        <v>131.39923813063271</v>
      </c>
      <c r="F46" s="16">
        <f t="shared" si="8"/>
        <v>384.20107719928188</v>
      </c>
      <c r="G46" s="16">
        <f t="shared" si="8"/>
        <v>414.47260834014719</v>
      </c>
      <c r="H46" s="16">
        <f t="shared" si="8"/>
        <v>322.95799505824215</v>
      </c>
    </row>
    <row r="47" spans="1:8" ht="15.6" x14ac:dyDescent="0.35">
      <c r="A47" s="6"/>
      <c r="B47" s="16"/>
      <c r="C47" s="16"/>
      <c r="D47" s="16"/>
      <c r="E47" s="16"/>
      <c r="F47" s="16"/>
      <c r="G47" s="16"/>
      <c r="H47" s="16"/>
    </row>
    <row r="48" spans="1:8" ht="15.6" x14ac:dyDescent="0.35">
      <c r="A48" s="7" t="s">
        <v>14</v>
      </c>
      <c r="B48" s="16"/>
      <c r="C48" s="16"/>
      <c r="D48" s="16"/>
      <c r="E48" s="16"/>
      <c r="F48" s="16"/>
      <c r="G48" s="16"/>
      <c r="H48" s="16"/>
    </row>
    <row r="49" spans="1:8" ht="15.6" x14ac:dyDescent="0.35">
      <c r="A49" s="6" t="s">
        <v>15</v>
      </c>
      <c r="B49" s="16">
        <f>B17/B16*100</f>
        <v>97.012445068133985</v>
      </c>
      <c r="C49" s="16">
        <f t="shared" ref="C49:H49" si="9">C17/C16*100</f>
        <v>98.752295841178864</v>
      </c>
      <c r="D49" s="16">
        <f t="shared" si="9"/>
        <v>96.073087061095279</v>
      </c>
      <c r="E49" s="16">
        <f t="shared" si="9"/>
        <v>96.787549873733056</v>
      </c>
      <c r="F49" s="16">
        <f t="shared" si="9"/>
        <v>94.886195684303871</v>
      </c>
      <c r="G49" s="16">
        <f t="shared" si="9"/>
        <v>100.07897334649556</v>
      </c>
      <c r="H49" s="16">
        <f t="shared" si="9"/>
        <v>84.163370435102564</v>
      </c>
    </row>
    <row r="50" spans="1:8" ht="15.6" x14ac:dyDescent="0.35">
      <c r="A50" s="6" t="s">
        <v>16</v>
      </c>
      <c r="B50" s="16">
        <f>B23/B22*100</f>
        <v>99.49166797183851</v>
      </c>
      <c r="C50" s="16">
        <f t="shared" ref="C50:H50" si="10">C23/C22*100</f>
        <v>99.863655775507155</v>
      </c>
      <c r="D50" s="16">
        <f t="shared" si="10"/>
        <v>100.20266347632305</v>
      </c>
      <c r="E50" s="16">
        <f t="shared" si="10"/>
        <v>105.70716555875003</v>
      </c>
      <c r="F50" s="16">
        <f t="shared" si="10"/>
        <v>91.346998358326488</v>
      </c>
      <c r="G50" s="16">
        <f t="shared" si="10"/>
        <v>93.337315964638094</v>
      </c>
      <c r="H50" s="16">
        <f t="shared" si="10"/>
        <v>92.424253119866862</v>
      </c>
    </row>
    <row r="51" spans="1:8" ht="15.6" x14ac:dyDescent="0.35">
      <c r="A51" s="6" t="s">
        <v>17</v>
      </c>
      <c r="B51" s="16">
        <f>AVERAGE(B49:B50)</f>
        <v>98.25205651998624</v>
      </c>
      <c r="C51" s="16">
        <f t="shared" ref="C51:H51" si="11">AVERAGE(C49:C50)</f>
        <v>99.307975808343002</v>
      </c>
      <c r="D51" s="16">
        <f t="shared" si="11"/>
        <v>98.137875268709166</v>
      </c>
      <c r="E51" s="16">
        <f t="shared" si="11"/>
        <v>101.24735771624154</v>
      </c>
      <c r="F51" s="16">
        <f t="shared" si="11"/>
        <v>93.116597021315187</v>
      </c>
      <c r="G51" s="16">
        <f t="shared" si="11"/>
        <v>96.708144655566826</v>
      </c>
      <c r="H51" s="16">
        <f t="shared" si="11"/>
        <v>88.293811777484706</v>
      </c>
    </row>
    <row r="52" spans="1:8" ht="15.6" x14ac:dyDescent="0.35">
      <c r="A52" s="6"/>
      <c r="B52" s="16"/>
      <c r="C52" s="16"/>
      <c r="D52" s="16"/>
      <c r="E52" s="16"/>
      <c r="F52" s="16"/>
      <c r="G52" s="16"/>
      <c r="H52" s="16"/>
    </row>
    <row r="53" spans="1:8" ht="15.6" x14ac:dyDescent="0.35">
      <c r="A53" s="7" t="s">
        <v>18</v>
      </c>
      <c r="B53" s="16"/>
      <c r="C53" s="16"/>
      <c r="D53" s="16"/>
      <c r="E53" s="16"/>
      <c r="F53" s="16"/>
      <c r="G53" s="16"/>
      <c r="H53" s="16"/>
    </row>
    <row r="54" spans="1:8" ht="15.6" x14ac:dyDescent="0.35">
      <c r="A54" s="6" t="s">
        <v>19</v>
      </c>
      <c r="B54" s="16">
        <f>B17/B18*100</f>
        <v>90.137900350784079</v>
      </c>
      <c r="C54" s="16">
        <f t="shared" ref="C54:H54" si="12">C17/C18*100</f>
        <v>91.50782836355323</v>
      </c>
      <c r="D54" s="16">
        <f t="shared" si="12"/>
        <v>93.9746097014676</v>
      </c>
      <c r="E54" s="16">
        <f t="shared" si="12"/>
        <v>93.572184729389974</v>
      </c>
      <c r="F54" s="16">
        <f t="shared" si="12"/>
        <v>94.664488907036883</v>
      </c>
      <c r="G54" s="16">
        <f t="shared" si="12"/>
        <v>98.849453978159133</v>
      </c>
      <c r="H54" s="16">
        <f t="shared" si="12"/>
        <v>65.405181287887444</v>
      </c>
    </row>
    <row r="55" spans="1:8" ht="15.6" x14ac:dyDescent="0.35">
      <c r="A55" s="6" t="s">
        <v>20</v>
      </c>
      <c r="B55" s="16">
        <f>B23/B24*100</f>
        <v>35.339537519111573</v>
      </c>
      <c r="C55" s="16">
        <f t="shared" ref="C55:H55" si="13">C23/C24*100</f>
        <v>35.145970328943292</v>
      </c>
      <c r="D55" s="16">
        <f t="shared" si="13"/>
        <v>37.181799144215894</v>
      </c>
      <c r="E55" s="16">
        <f t="shared" si="13"/>
        <v>38.360691163196783</v>
      </c>
      <c r="F55" s="16">
        <f t="shared" si="13"/>
        <v>35.169611550296509</v>
      </c>
      <c r="G55" s="16">
        <f t="shared" si="13"/>
        <v>32.946034221428199</v>
      </c>
      <c r="H55" s="16">
        <f t="shared" si="13"/>
        <v>30.273567765014413</v>
      </c>
    </row>
    <row r="56" spans="1:8" ht="15.6" x14ac:dyDescent="0.35">
      <c r="A56" s="6" t="s">
        <v>21</v>
      </c>
      <c r="B56" s="16">
        <f>(B54+B55)/2</f>
        <v>62.738718934947826</v>
      </c>
      <c r="C56" s="16">
        <f t="shared" ref="C56:H56" si="14">(C54+C55)/2</f>
        <v>63.326899346248261</v>
      </c>
      <c r="D56" s="16">
        <f t="shared" si="14"/>
        <v>65.57820442284175</v>
      </c>
      <c r="E56" s="16">
        <f t="shared" si="14"/>
        <v>65.966437946293382</v>
      </c>
      <c r="F56" s="16">
        <f t="shared" si="14"/>
        <v>64.917050228666696</v>
      </c>
      <c r="G56" s="16">
        <f t="shared" si="14"/>
        <v>65.89774409979367</v>
      </c>
      <c r="H56" s="16">
        <f t="shared" si="14"/>
        <v>47.839374526450925</v>
      </c>
    </row>
    <row r="57" spans="1:8" ht="15.6" x14ac:dyDescent="0.35">
      <c r="A57" s="6"/>
      <c r="B57" s="16"/>
      <c r="C57" s="16"/>
      <c r="D57" s="16"/>
      <c r="E57" s="16"/>
      <c r="F57" s="16"/>
      <c r="G57" s="16"/>
      <c r="H57" s="16"/>
    </row>
    <row r="58" spans="1:8" ht="15.6" x14ac:dyDescent="0.35">
      <c r="A58" s="7" t="s">
        <v>32</v>
      </c>
      <c r="B58" s="16"/>
      <c r="C58" s="16"/>
      <c r="D58" s="16"/>
      <c r="E58" s="16"/>
      <c r="F58" s="16"/>
      <c r="G58" s="16"/>
      <c r="H58" s="16"/>
    </row>
    <row r="59" spans="1:8" ht="15.6" x14ac:dyDescent="0.35">
      <c r="A59" s="6" t="s">
        <v>22</v>
      </c>
      <c r="B59" s="16">
        <f>B25/B23*100</f>
        <v>100</v>
      </c>
      <c r="C59" s="16">
        <f t="shared" ref="C59:H59" si="15">C25/C23*100</f>
        <v>100</v>
      </c>
      <c r="D59" s="16">
        <f t="shared" si="15"/>
        <v>100</v>
      </c>
      <c r="E59" s="16">
        <f t="shared" si="15"/>
        <v>100</v>
      </c>
      <c r="F59" s="16">
        <f t="shared" si="15"/>
        <v>100</v>
      </c>
      <c r="G59" s="16">
        <f t="shared" si="15"/>
        <v>100</v>
      </c>
      <c r="H59" s="16">
        <f t="shared" si="15"/>
        <v>100</v>
      </c>
    </row>
    <row r="60" spans="1:8" ht="15.6" x14ac:dyDescent="0.35">
      <c r="A60" s="6"/>
      <c r="B60" s="16"/>
      <c r="C60" s="16"/>
      <c r="D60" s="16"/>
      <c r="E60" s="16"/>
      <c r="F60" s="16"/>
      <c r="G60" s="16"/>
      <c r="H60" s="16"/>
    </row>
    <row r="61" spans="1:8" ht="15.6" x14ac:dyDescent="0.35">
      <c r="A61" s="7" t="s">
        <v>23</v>
      </c>
      <c r="B61" s="16"/>
      <c r="C61" s="16"/>
      <c r="D61" s="16"/>
      <c r="E61" s="16"/>
      <c r="F61" s="16"/>
      <c r="G61" s="16"/>
      <c r="H61" s="16"/>
    </row>
    <row r="62" spans="1:8" ht="15.6" x14ac:dyDescent="0.35">
      <c r="A62" s="6" t="s">
        <v>24</v>
      </c>
      <c r="B62" s="16">
        <f>((B17/B15)-1)*100</f>
        <v>60.883029606478601</v>
      </c>
      <c r="C62" s="16">
        <f t="shared" ref="C62:G62" si="16">((C17/C15)-1)*100</f>
        <v>35.887460352820113</v>
      </c>
      <c r="D62" s="16">
        <f t="shared" si="16"/>
        <v>100.58422155822146</v>
      </c>
      <c r="E62" s="16">
        <f t="shared" si="16"/>
        <v>86.756374872898718</v>
      </c>
      <c r="F62" s="16">
        <f t="shared" si="16"/>
        <v>129.36132791030008</v>
      </c>
      <c r="G62" s="16">
        <f t="shared" si="16"/>
        <v>658.83233532934128</v>
      </c>
      <c r="H62" s="16" t="s">
        <v>43</v>
      </c>
    </row>
    <row r="63" spans="1:8" ht="15.6" x14ac:dyDescent="0.35">
      <c r="A63" s="6" t="s">
        <v>25</v>
      </c>
      <c r="B63" s="16">
        <f>((B38/B37)-1)*100</f>
        <v>273.2791044062248</v>
      </c>
      <c r="C63" s="16">
        <f t="shared" ref="C63:G63" si="17">((C38/C37)-1)*100</f>
        <v>233.34042930268146</v>
      </c>
      <c r="D63" s="16">
        <f t="shared" si="17"/>
        <v>333.02274575787385</v>
      </c>
      <c r="E63" s="16">
        <f t="shared" si="17"/>
        <v>319.10655509086581</v>
      </c>
      <c r="F63" s="16">
        <f t="shared" si="17"/>
        <v>361.55476072515648</v>
      </c>
      <c r="G63" s="16">
        <f t="shared" si="17"/>
        <v>491.9386216383482</v>
      </c>
      <c r="H63" s="16">
        <f>((H38/H37)-1)*100</f>
        <v>1817.6806799679334</v>
      </c>
    </row>
    <row r="64" spans="1:8" ht="15.6" x14ac:dyDescent="0.35">
      <c r="A64" s="6" t="s">
        <v>26</v>
      </c>
      <c r="B64" s="16">
        <f>((B40/B39)-1)*100</f>
        <v>132.01894278052134</v>
      </c>
      <c r="C64" s="16">
        <f t="shared" ref="C64:G64" si="18">((C40/C39)-1)*100</f>
        <v>145.30624712331198</v>
      </c>
      <c r="D64" s="16">
        <f t="shared" si="18"/>
        <v>115.88076190339072</v>
      </c>
      <c r="E64" s="16">
        <f t="shared" si="18"/>
        <v>124.41352022178536</v>
      </c>
      <c r="F64" s="16">
        <f t="shared" si="18"/>
        <v>101.23477873552594</v>
      </c>
      <c r="G64" s="16">
        <f t="shared" si="18"/>
        <v>-21.993489987292048</v>
      </c>
      <c r="H64" s="16" t="s">
        <v>43</v>
      </c>
    </row>
    <row r="65" spans="1:8" ht="15.6" x14ac:dyDescent="0.35">
      <c r="A65" s="6"/>
      <c r="B65" s="16"/>
      <c r="C65" s="16"/>
      <c r="D65" s="16"/>
      <c r="E65" s="16"/>
      <c r="F65" s="16"/>
      <c r="G65" s="16"/>
      <c r="H65" s="16"/>
    </row>
    <row r="66" spans="1:8" ht="15.6" x14ac:dyDescent="0.35">
      <c r="A66" s="7" t="s">
        <v>27</v>
      </c>
      <c r="B66" s="16"/>
      <c r="C66" s="16"/>
      <c r="D66" s="16"/>
      <c r="E66" s="16"/>
      <c r="F66" s="16"/>
      <c r="G66" s="16"/>
      <c r="H66" s="16"/>
    </row>
    <row r="67" spans="1:8" ht="15.6" x14ac:dyDescent="0.35">
      <c r="A67" s="6" t="s">
        <v>34</v>
      </c>
      <c r="B67" s="16">
        <f>B22/(B16*3)</f>
        <v>11602.008690797709</v>
      </c>
      <c r="C67" s="16">
        <f>C22/(C16*3)</f>
        <v>12277.500266153762</v>
      </c>
      <c r="D67" s="16">
        <f t="shared" ref="D67:H67" si="19">D22/(D16*3)</f>
        <v>10534.151796716465</v>
      </c>
      <c r="E67" s="16">
        <f t="shared" si="19"/>
        <v>10406.706639474218</v>
      </c>
      <c r="F67" s="16">
        <f t="shared" si="19"/>
        <v>10745.868285621167</v>
      </c>
      <c r="G67" s="16">
        <f t="shared" si="19"/>
        <v>8388.232971372161</v>
      </c>
      <c r="H67" s="16">
        <f t="shared" si="19"/>
        <v>10051.906069788121</v>
      </c>
    </row>
    <row r="68" spans="1:8" ht="15.6" x14ac:dyDescent="0.35">
      <c r="A68" s="6" t="s">
        <v>35</v>
      </c>
      <c r="B68" s="16">
        <f>B23/(B17*3)</f>
        <v>11898.506378852093</v>
      </c>
      <c r="C68" s="16">
        <f>C23/(C17*3)</f>
        <v>12415.671452689545</v>
      </c>
      <c r="D68" s="16">
        <f t="shared" ref="D68:H68" si="20">D23/(D17*3)</f>
        <v>10986.948580341059</v>
      </c>
      <c r="E68" s="16">
        <f t="shared" si="20"/>
        <v>11365.753788533373</v>
      </c>
      <c r="F68" s="16">
        <f t="shared" si="20"/>
        <v>10345.053941369122</v>
      </c>
      <c r="G68" s="16">
        <f t="shared" si="20"/>
        <v>7823.1732905898598</v>
      </c>
      <c r="H68" s="16">
        <f t="shared" si="20"/>
        <v>11038.530255244421</v>
      </c>
    </row>
    <row r="69" spans="1:8" ht="15.6" x14ac:dyDescent="0.35">
      <c r="A69" s="6" t="s">
        <v>28</v>
      </c>
      <c r="B69" s="16">
        <f>(B68/B67)*B51</f>
        <v>100.76295858713178</v>
      </c>
      <c r="C69" s="16">
        <f t="shared" ref="C69:G69" si="21">(C68/C67)*C51</f>
        <v>100.42558937400773</v>
      </c>
      <c r="D69" s="16">
        <f t="shared" si="21"/>
        <v>102.35620391357207</v>
      </c>
      <c r="E69" s="16">
        <f t="shared" si="21"/>
        <v>110.57797432065462</v>
      </c>
      <c r="F69" s="16">
        <f t="shared" si="21"/>
        <v>89.643404648017551</v>
      </c>
      <c r="G69" s="16">
        <f t="shared" si="21"/>
        <v>90.193557669890382</v>
      </c>
      <c r="H69" s="16">
        <f t="shared" ref="H69" si="22">(H68/H67)*H51</f>
        <v>96.96010944491097</v>
      </c>
    </row>
    <row r="70" spans="1:8" ht="15.6" x14ac:dyDescent="0.35">
      <c r="A70" s="6" t="s">
        <v>36</v>
      </c>
      <c r="B70" s="16">
        <f>B22/B16</f>
        <v>34806.026072393128</v>
      </c>
      <c r="C70" s="16">
        <f>C22/C16</f>
        <v>36832.500798461289</v>
      </c>
      <c r="D70" s="16">
        <f t="shared" ref="D70:G71" si="23">D22/D16</f>
        <v>31602.455390149393</v>
      </c>
      <c r="E70" s="16">
        <f t="shared" si="23"/>
        <v>31220.119918422653</v>
      </c>
      <c r="F70" s="16">
        <f t="shared" si="23"/>
        <v>32237.604856863501</v>
      </c>
      <c r="G70" s="16">
        <f t="shared" si="23"/>
        <v>25164.698914116485</v>
      </c>
      <c r="H70" s="16">
        <f t="shared" ref="H70" si="24">H22/H16</f>
        <v>30155.718209364364</v>
      </c>
    </row>
    <row r="71" spans="1:8" ht="15.6" x14ac:dyDescent="0.35">
      <c r="A71" s="6" t="s">
        <v>37</v>
      </c>
      <c r="B71" s="16">
        <f>B23/B17</f>
        <v>35695.519136556279</v>
      </c>
      <c r="C71" s="16">
        <f>C23/C17</f>
        <v>37247.014358068634</v>
      </c>
      <c r="D71" s="16">
        <f t="shared" si="23"/>
        <v>32960.845741023179</v>
      </c>
      <c r="E71" s="16">
        <f t="shared" si="23"/>
        <v>34097.261365600119</v>
      </c>
      <c r="F71" s="16">
        <f t="shared" si="23"/>
        <v>31035.161824107363</v>
      </c>
      <c r="G71" s="16">
        <f t="shared" si="23"/>
        <v>23469.519871769582</v>
      </c>
      <c r="H71" s="16">
        <f t="shared" ref="H71" si="25">H23/H17</f>
        <v>33115.590765733265</v>
      </c>
    </row>
    <row r="72" spans="1:8" ht="15.6" x14ac:dyDescent="0.35">
      <c r="A72" s="6"/>
      <c r="B72" s="16"/>
      <c r="C72" s="16"/>
      <c r="D72" s="16"/>
      <c r="E72" s="16"/>
      <c r="F72" s="16"/>
      <c r="G72" s="16"/>
      <c r="H72" s="16"/>
    </row>
    <row r="73" spans="1:8" ht="15.6" x14ac:dyDescent="0.35">
      <c r="A73" s="7" t="s">
        <v>29</v>
      </c>
      <c r="B73" s="16"/>
      <c r="C73" s="16"/>
      <c r="D73" s="16"/>
      <c r="E73" s="16"/>
      <c r="F73" s="16"/>
      <c r="G73" s="16"/>
      <c r="H73" s="16"/>
    </row>
    <row r="74" spans="1:8" ht="15.6" x14ac:dyDescent="0.35">
      <c r="A74" s="6" t="s">
        <v>30</v>
      </c>
      <c r="B74" s="16">
        <f>(B29/B28)*100</f>
        <v>99.999999999999986</v>
      </c>
      <c r="C74" s="16"/>
      <c r="D74" s="16"/>
      <c r="E74" s="16"/>
      <c r="F74" s="16"/>
      <c r="G74" s="16"/>
      <c r="H74" s="16"/>
    </row>
    <row r="75" spans="1:8" ht="15.6" x14ac:dyDescent="0.35">
      <c r="A75" s="6" t="s">
        <v>31</v>
      </c>
      <c r="B75" s="16">
        <f>(B23/B29)*100</f>
        <v>99.491667971838524</v>
      </c>
      <c r="C75" s="16"/>
      <c r="D75" s="16"/>
      <c r="E75" s="16"/>
      <c r="F75" s="16"/>
      <c r="G75" s="16"/>
      <c r="H75" s="16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7.25" customHeight="1" thickTop="1" x14ac:dyDescent="0.3">
      <c r="A77" s="35" t="s">
        <v>80</v>
      </c>
      <c r="B77" s="35"/>
      <c r="C77" s="35"/>
      <c r="D77" s="35"/>
      <c r="E77" s="35"/>
      <c r="F77" s="35"/>
      <c r="G77" s="35"/>
      <c r="H77" s="35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ignoredErrors>
    <ignoredError sqref="D1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I85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.88671875" style="4" customWidth="1"/>
    <col min="2" max="8" width="20.6640625" style="4" customWidth="1"/>
    <col min="9" max="9" width="17.88671875" style="4" bestFit="1" customWidth="1"/>
    <col min="10" max="16384" width="11.44140625" style="4"/>
  </cols>
  <sheetData>
    <row r="9" spans="1:9" ht="15.6" x14ac:dyDescent="0.3">
      <c r="A9" s="30" t="s">
        <v>0</v>
      </c>
      <c r="B9" s="32" t="s">
        <v>1</v>
      </c>
      <c r="C9" s="34" t="s">
        <v>2</v>
      </c>
      <c r="D9" s="34"/>
      <c r="E9" s="34"/>
      <c r="F9" s="34"/>
      <c r="G9" s="34"/>
      <c r="H9" s="34"/>
    </row>
    <row r="10" spans="1:9" ht="47.4" thickBot="1" x14ac:dyDescent="0.35">
      <c r="A10" s="31"/>
      <c r="B10" s="33"/>
      <c r="C10" s="26" t="s">
        <v>38</v>
      </c>
      <c r="D10" s="25" t="s">
        <v>33</v>
      </c>
      <c r="E10" s="26" t="s">
        <v>39</v>
      </c>
      <c r="F10" s="26" t="s">
        <v>40</v>
      </c>
      <c r="G10" s="26" t="s">
        <v>41</v>
      </c>
      <c r="H10" s="26" t="s">
        <v>42</v>
      </c>
    </row>
    <row r="11" spans="1:9" ht="16.2" thickTop="1" x14ac:dyDescent="0.35">
      <c r="A11" s="6"/>
      <c r="B11" s="6"/>
      <c r="C11" s="6"/>
      <c r="D11" s="6"/>
      <c r="E11" s="6"/>
      <c r="F11" s="6"/>
      <c r="G11" s="6"/>
      <c r="H11" s="6"/>
    </row>
    <row r="12" spans="1:9" ht="15.6" x14ac:dyDescent="0.35">
      <c r="A12" s="7" t="s">
        <v>3</v>
      </c>
      <c r="B12" s="6"/>
      <c r="C12" s="6"/>
      <c r="D12" s="6"/>
      <c r="E12" s="6"/>
      <c r="F12" s="6"/>
      <c r="G12" s="6"/>
      <c r="H12" s="6"/>
    </row>
    <row r="13" spans="1:9" ht="15.6" x14ac:dyDescent="0.35">
      <c r="A13" s="6"/>
      <c r="B13" s="6"/>
      <c r="C13" s="20"/>
      <c r="D13" s="20"/>
      <c r="E13" s="20"/>
      <c r="F13" s="6"/>
      <c r="G13" s="6"/>
      <c r="H13" s="6"/>
    </row>
    <row r="14" spans="1:9" ht="15.6" x14ac:dyDescent="0.35">
      <c r="A14" s="7" t="s">
        <v>4</v>
      </c>
      <c r="B14" s="6"/>
      <c r="C14" s="6"/>
      <c r="D14" s="6"/>
      <c r="E14" s="6"/>
      <c r="F14" s="6"/>
      <c r="G14" s="6"/>
      <c r="H14" s="6"/>
    </row>
    <row r="15" spans="1:9" ht="15.6" x14ac:dyDescent="0.35">
      <c r="A15" s="8" t="s">
        <v>69</v>
      </c>
      <c r="B15" s="20">
        <f>+SUM(C15+E15+G15+F15+H15)</f>
        <v>691797.55555555562</v>
      </c>
      <c r="C15" s="20">
        <f>(+'I Trimestre'!C15+'II trimestre'!C15+'IV Trimestre'!C15)/3+5</f>
        <v>461717.66666666669</v>
      </c>
      <c r="D15" s="20">
        <f>+E15+F15</f>
        <v>166947.55555555556</v>
      </c>
      <c r="E15" s="20">
        <f>(+'I Trimestre'!E15+'II trimestre'!E15+'IV Trimestre'!E15)/3</f>
        <v>109023.55555555556</v>
      </c>
      <c r="F15" s="20">
        <f>(+'I Trimestre'!F15+'II trimestre'!F15+'IV Trimestre'!F15)/3</f>
        <v>57924</v>
      </c>
      <c r="G15" s="20">
        <f>(+'I Trimestre'!G15+'II trimestre'!G15+'IV Trimestre'!G15)/3</f>
        <v>3641.3333333333335</v>
      </c>
      <c r="H15" s="20">
        <f>(+'I Trimestre'!H15+'II trimestre'!H15)/2</f>
        <v>59491</v>
      </c>
      <c r="I15" s="23"/>
    </row>
    <row r="16" spans="1:9" ht="15.6" x14ac:dyDescent="0.35">
      <c r="A16" s="8" t="s">
        <v>114</v>
      </c>
      <c r="B16" s="20">
        <f>+SUM(C16+E16+F16+G16+H16)</f>
        <v>874327</v>
      </c>
      <c r="C16" s="20">
        <f>+'III T Acumulado'!C16</f>
        <v>559951</v>
      </c>
      <c r="D16" s="20">
        <f>+E16+F16</f>
        <v>239304</v>
      </c>
      <c r="E16" s="20">
        <f>+'I Semestre'!E16</f>
        <v>151140</v>
      </c>
      <c r="F16" s="20">
        <f>+'I Semestre'!F16</f>
        <v>88164</v>
      </c>
      <c r="G16" s="20">
        <f>+'I Semestre'!G16</f>
        <v>5128</v>
      </c>
      <c r="H16" s="20">
        <f>+'I Semestre'!H16</f>
        <v>69944</v>
      </c>
    </row>
    <row r="17" spans="1:9" ht="15.6" x14ac:dyDescent="0.35">
      <c r="A17" s="8" t="s">
        <v>115</v>
      </c>
      <c r="B17" s="20">
        <f>+C17+D17+G17+H17</f>
        <v>789106.44444444438</v>
      </c>
      <c r="C17" s="20">
        <f>+('I Trimestre'!C17+'II trimestre'!C17+'IV Trimestre'!C17)/3+'III Trimestre'!C17</f>
        <v>501369.11111111107</v>
      </c>
      <c r="D17" s="20">
        <f>+E17+F17</f>
        <v>231436.33333333331</v>
      </c>
      <c r="E17" s="20">
        <f>(+'I Trimestre'!E17+'II trimestre'!E17+'IV Trimestre'!E17)/3</f>
        <v>144977.66666666666</v>
      </c>
      <c r="F17" s="20">
        <f>(+'I Trimestre'!F17+'II trimestre'!F17+'IV Trimestre'!F17)/3</f>
        <v>86458.666666666672</v>
      </c>
      <c r="G17" s="20">
        <f>(+'I Trimestre'!G17+'II trimestre'!G17+'IV Trimestre'!G17)/3</f>
        <v>5089</v>
      </c>
      <c r="H17" s="20">
        <f>(+'I Trimestre'!H17+'II trimestre'!H17+'IV Trimestre'!H17)/3</f>
        <v>51212</v>
      </c>
      <c r="I17" s="23"/>
    </row>
    <row r="18" spans="1:9" ht="15.6" x14ac:dyDescent="0.35">
      <c r="A18" s="8" t="s">
        <v>75</v>
      </c>
      <c r="B18" s="20">
        <f>+C18+E18+F18+G18+H18</f>
        <v>874327</v>
      </c>
      <c r="C18" s="20">
        <f>+'IV Trimestre'!C18</f>
        <v>559951</v>
      </c>
      <c r="D18" s="20">
        <f>+'IV Trimestre'!D18</f>
        <v>239304</v>
      </c>
      <c r="E18" s="20">
        <f>+'IV Trimestre'!E18</f>
        <v>151140</v>
      </c>
      <c r="F18" s="20">
        <f>+'IV Trimestre'!F18</f>
        <v>88164</v>
      </c>
      <c r="G18" s="20">
        <f>+'IV Trimestre'!G18</f>
        <v>5128</v>
      </c>
      <c r="H18" s="20">
        <f>+'IV Trimestre'!H18</f>
        <v>69944</v>
      </c>
    </row>
    <row r="19" spans="1:9" ht="15.6" x14ac:dyDescent="0.35">
      <c r="A19" s="6"/>
      <c r="B19" s="20"/>
      <c r="C19" s="20"/>
      <c r="D19" s="20"/>
      <c r="E19" s="20"/>
      <c r="F19" s="20"/>
      <c r="G19" s="20"/>
      <c r="H19" s="20"/>
    </row>
    <row r="20" spans="1:9" ht="15.6" x14ac:dyDescent="0.35">
      <c r="A20" s="10" t="s">
        <v>5</v>
      </c>
      <c r="B20" s="20"/>
      <c r="C20" s="20"/>
      <c r="D20" s="20"/>
      <c r="E20" s="20"/>
      <c r="F20" s="20"/>
      <c r="G20" s="20"/>
      <c r="H20" s="20"/>
    </row>
    <row r="21" spans="1:9" ht="15.6" x14ac:dyDescent="0.35">
      <c r="A21" s="8" t="s">
        <v>69</v>
      </c>
      <c r="B21" s="20">
        <f>+'I Trimestre'!B21+'II trimestre'!B21+'III Trimestre'!B21+'IV Trimestre'!B21</f>
        <v>58704994861.399948</v>
      </c>
      <c r="C21" s="20">
        <f>+'I Trimestre'!C21+'II trimestre'!C21+'III Trimestre'!C21+'IV Trimestre'!C21</f>
        <v>41782131381.40995</v>
      </c>
      <c r="D21" s="20">
        <f>+'I Trimestre'!D21+'II trimestre'!D21+'III Trimestre'!D21+'IV Trimestre'!D21</f>
        <v>14189436807.639996</v>
      </c>
      <c r="E21" s="20">
        <f>+'I Trimestre'!E21+'II trimestre'!E21+'III Trimestre'!E21+'IV Trimestre'!E21</f>
        <v>9635613466.199995</v>
      </c>
      <c r="F21" s="20">
        <f>+'I Trimestre'!F21+'II trimestre'!F21+'III Trimestre'!F21+'IV Trimestre'!F21</f>
        <v>4553823341.4400005</v>
      </c>
      <c r="G21" s="20">
        <f>+'I Trimestre'!G21+'II trimestre'!G21+'III Trimestre'!G21+'IV Trimestre'!G21</f>
        <v>213766509.34</v>
      </c>
      <c r="H21" s="20">
        <f>+'I Trimestre'!H21+'II trimestre'!H21+'III Trimestre'!H21+'IV Trimestre'!H21</f>
        <v>2519660163.0100007</v>
      </c>
    </row>
    <row r="22" spans="1:9" ht="15.6" x14ac:dyDescent="0.35">
      <c r="A22" s="8" t="s">
        <v>114</v>
      </c>
      <c r="B22" s="20">
        <f>+'I Trimestre'!B22+'II trimestre'!B22+'III Trimestre'!B22+'IV Trimestre'!B22</f>
        <v>79603867527.430008</v>
      </c>
      <c r="C22" s="20">
        <f>+'I Trimestre'!C22+'II trimestre'!C22+'III Trimestre'!C22+'IV Trimestre'!C22</f>
        <v>54303047352.040001</v>
      </c>
      <c r="D22" s="20">
        <f>+'I Trimestre'!D22+'II trimestre'!D22+'III Trimestre'!D22+'IV Trimestre'!D22</f>
        <v>19935559776.759998</v>
      </c>
      <c r="E22" s="20">
        <f>+'I Trimestre'!E22+'II trimestre'!E22+'III Trimestre'!E22+'IV Trimestre'!E22</f>
        <v>12570694224.759998</v>
      </c>
      <c r="F22" s="20">
        <f>+'I Trimestre'!F22+'II trimestre'!F22+'III Trimestre'!F22+'IV Trimestre'!F22</f>
        <v>7364865552</v>
      </c>
      <c r="G22" s="20">
        <f>+'I Trimestre'!G22+'II trimestre'!G22+'III Trimestre'!G22+'IV Trimestre'!G22</f>
        <v>361096560</v>
      </c>
      <c r="H22" s="20">
        <f>+'I Trimestre'!H22+'II trimestre'!H22+'III Trimestre'!H22+'IV Trimestre'!H22</f>
        <v>5004163838.6300001</v>
      </c>
    </row>
    <row r="23" spans="1:9" ht="15.6" x14ac:dyDescent="0.35">
      <c r="A23" s="8" t="s">
        <v>115</v>
      </c>
      <c r="B23" s="20">
        <f>+'I Trimestre'!B23+'II trimestre'!B23+'III Trimestre'!B23+'IV Trimestre'!B23</f>
        <v>79460134758.52002</v>
      </c>
      <c r="C23" s="20">
        <f>+'I Trimestre'!C23+'II trimestre'!C23+'III Trimestre'!C23+'IV Trimestre'!C23</f>
        <v>53217779562.560043</v>
      </c>
      <c r="D23" s="20">
        <f>+'I Trimestre'!D23+'II trimestre'!D23+'III Trimestre'!D23+'IV Trimestre'!D23</f>
        <v>21325986827.62999</v>
      </c>
      <c r="E23" s="20">
        <f>+'I Trimestre'!E23+'II trimestre'!E23+'III Trimestre'!E23+'IV Trimestre'!E23</f>
        <v>13577123829.859987</v>
      </c>
      <c r="F23" s="20">
        <f>+'I Trimestre'!F23+'II trimestre'!F23+'III Trimestre'!F23+'IV Trimestre'!F23</f>
        <v>7748862997.7700005</v>
      </c>
      <c r="G23" s="20">
        <f>+'I Trimestre'!G23+'II trimestre'!G23+'III Trimestre'!G23+'IV Trimestre'!G23</f>
        <v>378160074.04000002</v>
      </c>
      <c r="H23" s="20">
        <f>+'I Trimestre'!H23+'II trimestre'!H23+'III Trimestre'!H23+'IV Trimestre'!H23</f>
        <v>4538208294.29</v>
      </c>
    </row>
    <row r="24" spans="1:9" ht="15.6" x14ac:dyDescent="0.35">
      <c r="A24" s="8" t="s">
        <v>75</v>
      </c>
      <c r="B24" s="20">
        <f>C24+D24+G24+H24</f>
        <v>79603867527.430008</v>
      </c>
      <c r="C24" s="20">
        <f>+'IV Trimestre'!C24</f>
        <v>54303047352.040009</v>
      </c>
      <c r="D24" s="20">
        <f>+'IV Trimestre'!D24</f>
        <v>19935559776.759998</v>
      </c>
      <c r="E24" s="20">
        <f>+'IV Trimestre'!E24</f>
        <v>12570694224.759998</v>
      </c>
      <c r="F24" s="20">
        <f>+'IV Trimestre'!F24</f>
        <v>7364865552</v>
      </c>
      <c r="G24" s="20">
        <f>+'IV Trimestre'!G24</f>
        <v>361096560</v>
      </c>
      <c r="H24" s="20">
        <f>+'IV Trimestre'!H24</f>
        <v>5004163838.6300001</v>
      </c>
    </row>
    <row r="25" spans="1:9" ht="15.6" x14ac:dyDescent="0.35">
      <c r="A25" s="8" t="s">
        <v>116</v>
      </c>
      <c r="B25" s="20">
        <f>B23</f>
        <v>79460134758.52002</v>
      </c>
      <c r="C25" s="20">
        <f t="shared" ref="C25:H25" si="0">C23</f>
        <v>53217779562.560043</v>
      </c>
      <c r="D25" s="20">
        <f t="shared" si="0"/>
        <v>21325986827.62999</v>
      </c>
      <c r="E25" s="20">
        <f t="shared" si="0"/>
        <v>13577123829.859987</v>
      </c>
      <c r="F25" s="20">
        <f t="shared" si="0"/>
        <v>7748862997.7700005</v>
      </c>
      <c r="G25" s="20">
        <f t="shared" si="0"/>
        <v>378160074.04000002</v>
      </c>
      <c r="H25" s="20">
        <f t="shared" si="0"/>
        <v>4538208294.29</v>
      </c>
      <c r="I25" s="5"/>
    </row>
    <row r="26" spans="1:9" ht="15.6" x14ac:dyDescent="0.35">
      <c r="A26" s="6"/>
      <c r="B26" s="20"/>
      <c r="C26" s="20"/>
      <c r="D26" s="20"/>
      <c r="E26" s="20"/>
      <c r="F26" s="20"/>
      <c r="G26" s="20"/>
      <c r="H26" s="20"/>
    </row>
    <row r="27" spans="1:9" ht="15.6" x14ac:dyDescent="0.35">
      <c r="A27" s="15" t="s">
        <v>6</v>
      </c>
      <c r="B27" s="20"/>
      <c r="C27" s="20"/>
      <c r="D27" s="20"/>
      <c r="E27" s="20"/>
      <c r="F27" s="20"/>
      <c r="G27" s="20"/>
      <c r="H27" s="20"/>
    </row>
    <row r="28" spans="1:9" ht="15.6" x14ac:dyDescent="0.35">
      <c r="A28" s="8" t="s">
        <v>114</v>
      </c>
      <c r="B28" s="20">
        <f>'I Trimestre'!B28+'II trimestre'!B28+'III Trimestre'!B28+'IV Trimestre'!B28</f>
        <v>79603867527.430008</v>
      </c>
      <c r="C28" s="20"/>
      <c r="D28" s="20"/>
      <c r="E28" s="20"/>
      <c r="F28" s="20"/>
      <c r="G28" s="20"/>
      <c r="H28" s="20"/>
      <c r="I28" s="2"/>
    </row>
    <row r="29" spans="1:9" ht="15.6" x14ac:dyDescent="0.35">
      <c r="A29" s="8" t="s">
        <v>115</v>
      </c>
      <c r="B29" s="20">
        <f>'I Trimestre'!B29+'II trimestre'!B29+'III Trimestre'!B29+'IV Trimestre'!B29</f>
        <v>79603867527.429993</v>
      </c>
      <c r="C29" s="20"/>
      <c r="D29" s="20"/>
      <c r="E29" s="20"/>
      <c r="F29" s="20"/>
      <c r="G29" s="20"/>
      <c r="H29" s="20"/>
    </row>
    <row r="30" spans="1:9" ht="15.6" x14ac:dyDescent="0.35">
      <c r="A30" s="6"/>
      <c r="B30" s="20"/>
      <c r="C30" s="20"/>
      <c r="D30" s="20"/>
      <c r="E30" s="20"/>
      <c r="F30" s="20"/>
      <c r="G30" s="20"/>
      <c r="H30" s="20"/>
    </row>
    <row r="31" spans="1:9" ht="15.6" x14ac:dyDescent="0.35">
      <c r="A31" s="7" t="s">
        <v>7</v>
      </c>
      <c r="B31" s="6"/>
      <c r="C31" s="6"/>
      <c r="D31" s="6"/>
      <c r="E31" s="6"/>
      <c r="F31" s="6"/>
      <c r="G31" s="6"/>
      <c r="H31" s="6"/>
    </row>
    <row r="32" spans="1:9" ht="15.6" x14ac:dyDescent="0.35">
      <c r="A32" s="8" t="s">
        <v>70</v>
      </c>
      <c r="B32" s="14">
        <v>1.0947</v>
      </c>
      <c r="C32" s="14">
        <v>1.0947</v>
      </c>
      <c r="D32" s="14">
        <v>1.0947</v>
      </c>
      <c r="E32" s="14">
        <v>1.0947</v>
      </c>
      <c r="F32" s="14">
        <v>1.0947</v>
      </c>
      <c r="G32" s="14">
        <v>1.0947</v>
      </c>
      <c r="H32" s="14">
        <v>1.0947</v>
      </c>
    </row>
    <row r="33" spans="1:8" ht="15.6" x14ac:dyDescent="0.35">
      <c r="A33" s="8" t="s">
        <v>117</v>
      </c>
      <c r="B33" s="14">
        <v>1.1039000000000001</v>
      </c>
      <c r="C33" s="14">
        <v>1.1039000000000001</v>
      </c>
      <c r="D33" s="14">
        <v>1.1039000000000001</v>
      </c>
      <c r="E33" s="14">
        <v>1.1039000000000001</v>
      </c>
      <c r="F33" s="14">
        <v>1.1039000000000001</v>
      </c>
      <c r="G33" s="14">
        <v>1.1039000000000001</v>
      </c>
      <c r="H33" s="14">
        <v>1.1039000000000001</v>
      </c>
    </row>
    <row r="34" spans="1:8" ht="15.6" x14ac:dyDescent="0.35">
      <c r="A34" s="8" t="s">
        <v>8</v>
      </c>
      <c r="B34" s="9">
        <f>C34+D34+G34+H34</f>
        <v>357204</v>
      </c>
      <c r="C34" s="9">
        <v>212463</v>
      </c>
      <c r="D34" s="9">
        <f>E34+F34</f>
        <v>129353</v>
      </c>
      <c r="E34" s="9">
        <v>107630</v>
      </c>
      <c r="F34" s="9">
        <v>21723</v>
      </c>
      <c r="G34" s="9">
        <v>1223</v>
      </c>
      <c r="H34" s="9">
        <v>14165</v>
      </c>
    </row>
    <row r="35" spans="1:8" ht="15.6" x14ac:dyDescent="0.35">
      <c r="A35" s="6"/>
      <c r="B35" s="20"/>
      <c r="C35" s="20"/>
      <c r="D35" s="20"/>
      <c r="E35" s="20"/>
      <c r="F35" s="20"/>
      <c r="G35" s="20"/>
      <c r="H35" s="20"/>
    </row>
    <row r="36" spans="1:8" ht="15.6" x14ac:dyDescent="0.35">
      <c r="A36" s="15" t="s">
        <v>9</v>
      </c>
      <c r="B36" s="20"/>
      <c r="C36" s="20"/>
      <c r="D36" s="20"/>
      <c r="E36" s="20"/>
      <c r="F36" s="20"/>
      <c r="G36" s="20"/>
      <c r="H36" s="20"/>
    </row>
    <row r="37" spans="1:8" ht="15.6" x14ac:dyDescent="0.35">
      <c r="A37" s="8" t="s">
        <v>71</v>
      </c>
      <c r="B37" s="20">
        <f>B21/B32</f>
        <v>53626559661.459709</v>
      </c>
      <c r="C37" s="20">
        <f>C21/C32</f>
        <v>38167654500.237465</v>
      </c>
      <c r="D37" s="20">
        <f t="shared" ref="D37:H37" si="1">D21/D32</f>
        <v>12961940995.377726</v>
      </c>
      <c r="E37" s="20">
        <f t="shared" si="1"/>
        <v>8802058523.9791679</v>
      </c>
      <c r="F37" s="20">
        <f t="shared" si="1"/>
        <v>4159882471.3985572</v>
      </c>
      <c r="G37" s="20">
        <f t="shared" si="1"/>
        <v>195274056.21631497</v>
      </c>
      <c r="H37" s="20">
        <f t="shared" si="1"/>
        <v>2301690109.6282091</v>
      </c>
    </row>
    <row r="38" spans="1:8" ht="15.6" x14ac:dyDescent="0.35">
      <c r="A38" s="8" t="s">
        <v>118</v>
      </c>
      <c r="B38" s="20">
        <f>B23/B33</f>
        <v>71981279788.495346</v>
      </c>
      <c r="C38" s="20">
        <f>C23/C33</f>
        <v>48208877219.458321</v>
      </c>
      <c r="D38" s="20">
        <f t="shared" ref="D38:H38" si="2">D23/D33</f>
        <v>19318766942.322662</v>
      </c>
      <c r="E38" s="20">
        <f t="shared" si="2"/>
        <v>12299233472.107967</v>
      </c>
      <c r="F38" s="20">
        <f t="shared" si="2"/>
        <v>7019533470.2146931</v>
      </c>
      <c r="G38" s="20">
        <f t="shared" si="2"/>
        <v>342567328.59860492</v>
      </c>
      <c r="H38" s="20">
        <f t="shared" si="2"/>
        <v>4111068298.1157708</v>
      </c>
    </row>
    <row r="39" spans="1:8" ht="15.6" x14ac:dyDescent="0.35">
      <c r="A39" s="8" t="s">
        <v>72</v>
      </c>
      <c r="B39" s="20">
        <f>B37/B15</f>
        <v>77517.706200037544</v>
      </c>
      <c r="C39" s="20">
        <f>C37/C15</f>
        <v>82664.487966825604</v>
      </c>
      <c r="D39" s="20">
        <f t="shared" ref="D39:H39" si="3">D37/D15</f>
        <v>77640.795351833396</v>
      </c>
      <c r="E39" s="20">
        <f t="shared" si="3"/>
        <v>80735.38309337075</v>
      </c>
      <c r="F39" s="20">
        <f t="shared" si="3"/>
        <v>71816.215582462493</v>
      </c>
      <c r="G39" s="20">
        <f t="shared" si="3"/>
        <v>53627.075123484523</v>
      </c>
      <c r="H39" s="20">
        <f t="shared" si="3"/>
        <v>38689.719615205817</v>
      </c>
    </row>
    <row r="40" spans="1:8" ht="15.6" x14ac:dyDescent="0.35">
      <c r="A40" s="8" t="s">
        <v>119</v>
      </c>
      <c r="B40" s="20">
        <f>B38/B17</f>
        <v>91218.719977850924</v>
      </c>
      <c r="C40" s="20">
        <f>C38/C17</f>
        <v>96154.462153881061</v>
      </c>
      <c r="D40" s="20">
        <f t="shared" ref="D40:H40" si="4">D38/D17</f>
        <v>83473.35383376565</v>
      </c>
      <c r="E40" s="20">
        <f t="shared" si="4"/>
        <v>84835.366404305736</v>
      </c>
      <c r="F40" s="20">
        <f t="shared" si="4"/>
        <v>81189.471696086286</v>
      </c>
      <c r="G40" s="20">
        <f t="shared" si="4"/>
        <v>67315.254195049114</v>
      </c>
      <c r="H40" s="20">
        <f t="shared" si="4"/>
        <v>80275.488130043173</v>
      </c>
    </row>
    <row r="41" spans="1:8" ht="15.6" x14ac:dyDescent="0.35">
      <c r="A41" s="6"/>
      <c r="B41" s="6"/>
      <c r="C41" s="6"/>
      <c r="D41" s="6"/>
      <c r="E41" s="6"/>
      <c r="F41" s="6"/>
      <c r="G41" s="6"/>
      <c r="H41" s="6"/>
    </row>
    <row r="42" spans="1:8" ht="15.6" x14ac:dyDescent="0.35">
      <c r="A42" s="7" t="s">
        <v>10</v>
      </c>
      <c r="B42" s="6"/>
      <c r="C42" s="6"/>
      <c r="D42" s="6"/>
      <c r="E42" s="6"/>
      <c r="F42" s="6"/>
      <c r="G42" s="6"/>
      <c r="H42" s="6"/>
    </row>
    <row r="43" spans="1:8" ht="15.6" x14ac:dyDescent="0.35">
      <c r="A43" s="6"/>
      <c r="B43" s="6"/>
      <c r="C43" s="6"/>
      <c r="D43" s="6"/>
      <c r="E43" s="6"/>
      <c r="F43" s="6"/>
      <c r="G43" s="6"/>
      <c r="H43" s="6"/>
    </row>
    <row r="44" spans="1:8" ht="15.6" x14ac:dyDescent="0.35">
      <c r="A44" s="7" t="s">
        <v>11</v>
      </c>
      <c r="B44" s="6"/>
      <c r="C44" s="6"/>
      <c r="D44" s="6"/>
      <c r="E44" s="6"/>
      <c r="F44" s="6"/>
      <c r="G44" s="6"/>
      <c r="H44" s="6"/>
    </row>
    <row r="45" spans="1:8" ht="15.6" x14ac:dyDescent="0.35">
      <c r="A45" s="6" t="s">
        <v>12</v>
      </c>
      <c r="B45" s="21">
        <f>((B16)/B34)*100</f>
        <v>244.76965543498955</v>
      </c>
      <c r="C45" s="21">
        <f t="shared" ref="C45:H45" si="5">((C16)/C34)*100</f>
        <v>263.55224203743711</v>
      </c>
      <c r="D45" s="21">
        <f t="shared" si="5"/>
        <v>185.00073442440456</v>
      </c>
      <c r="E45" s="21">
        <f t="shared" si="5"/>
        <v>140.42553191489361</v>
      </c>
      <c r="F45" s="21">
        <f t="shared" si="5"/>
        <v>405.85554481425214</v>
      </c>
      <c r="G45" s="21">
        <f t="shared" si="5"/>
        <v>419.29681112019625</v>
      </c>
      <c r="H45" s="21">
        <f t="shared" si="5"/>
        <v>493.78044475820684</v>
      </c>
    </row>
    <row r="46" spans="1:8" ht="15.6" x14ac:dyDescent="0.35">
      <c r="A46" s="6" t="s">
        <v>13</v>
      </c>
      <c r="B46" s="21">
        <f>((B17)/B34)*100</f>
        <v>220.91198431273006</v>
      </c>
      <c r="C46" s="21">
        <f t="shared" ref="C46:H46" si="6">((C17)/C34)*100</f>
        <v>235.9794934229071</v>
      </c>
      <c r="D46" s="21">
        <f t="shared" si="6"/>
        <v>178.91841189097534</v>
      </c>
      <c r="E46" s="21">
        <f t="shared" si="6"/>
        <v>134.7000526495091</v>
      </c>
      <c r="F46" s="21">
        <f t="shared" si="6"/>
        <v>398.00518651506087</v>
      </c>
      <c r="G46" s="21">
        <f t="shared" si="6"/>
        <v>416.10793131643493</v>
      </c>
      <c r="H46" s="21">
        <f t="shared" si="6"/>
        <v>361.53900458877513</v>
      </c>
    </row>
    <row r="47" spans="1:8" ht="15.6" x14ac:dyDescent="0.35">
      <c r="A47" s="6"/>
      <c r="B47" s="21"/>
      <c r="C47" s="21"/>
      <c r="D47" s="21"/>
      <c r="E47" s="21"/>
      <c r="F47" s="21"/>
      <c r="G47" s="21"/>
      <c r="H47" s="21"/>
    </row>
    <row r="48" spans="1:8" ht="15.6" x14ac:dyDescent="0.35">
      <c r="A48" s="7" t="s">
        <v>14</v>
      </c>
      <c r="B48" s="21"/>
      <c r="C48" s="21"/>
      <c r="D48" s="21"/>
      <c r="E48" s="21"/>
      <c r="F48" s="21"/>
      <c r="G48" s="21"/>
      <c r="H48" s="21"/>
    </row>
    <row r="49" spans="1:8" ht="15.6" x14ac:dyDescent="0.35">
      <c r="A49" s="6" t="s">
        <v>15</v>
      </c>
      <c r="B49" s="21">
        <f>B17/B16*100</f>
        <v>90.253011109624254</v>
      </c>
      <c r="C49" s="21">
        <f t="shared" ref="C49:H49" si="7">C17/C16*100</f>
        <v>89.53803299058508</v>
      </c>
      <c r="D49" s="21">
        <f t="shared" ref="D49" si="8">D17/D16*100</f>
        <v>96.71227114186695</v>
      </c>
      <c r="E49" s="21">
        <f t="shared" si="7"/>
        <v>95.922764765559521</v>
      </c>
      <c r="F49" s="21">
        <f t="shared" si="7"/>
        <v>98.065725995493253</v>
      </c>
      <c r="G49" s="21">
        <f t="shared" si="7"/>
        <v>99.239469578783144</v>
      </c>
      <c r="H49" s="21">
        <f t="shared" si="7"/>
        <v>73.218574859887909</v>
      </c>
    </row>
    <row r="50" spans="1:8" ht="15.6" x14ac:dyDescent="0.35">
      <c r="A50" s="6" t="s">
        <v>16</v>
      </c>
      <c r="B50" s="21">
        <f>B23/B22*100</f>
        <v>99.819439967712043</v>
      </c>
      <c r="C50" s="21">
        <f t="shared" ref="C50:H50" si="9">C23/C22*100</f>
        <v>98.001460613353245</v>
      </c>
      <c r="D50" s="21">
        <f t="shared" ref="D50" si="10">D23/D22*100</f>
        <v>106.97460751762232</v>
      </c>
      <c r="E50" s="21">
        <f t="shared" si="9"/>
        <v>108.00615771178066</v>
      </c>
      <c r="F50" s="21">
        <f t="shared" si="9"/>
        <v>105.21390978638738</v>
      </c>
      <c r="G50" s="21">
        <f t="shared" si="9"/>
        <v>104.72547122575746</v>
      </c>
      <c r="H50" s="21">
        <f t="shared" si="9"/>
        <v>90.68864331053625</v>
      </c>
    </row>
    <row r="51" spans="1:8" ht="15.6" x14ac:dyDescent="0.35">
      <c r="A51" s="6" t="s">
        <v>17</v>
      </c>
      <c r="B51" s="21">
        <f>AVERAGE(B49:B50)</f>
        <v>95.036225538668148</v>
      </c>
      <c r="C51" s="21">
        <f t="shared" ref="C51:H51" si="11">AVERAGE(C49:C50)</f>
        <v>93.769746801969163</v>
      </c>
      <c r="D51" s="21">
        <f t="shared" ref="D51" si="12">AVERAGE(D49:D50)</f>
        <v>101.84343932974463</v>
      </c>
      <c r="E51" s="21">
        <f t="shared" si="11"/>
        <v>101.96446123867008</v>
      </c>
      <c r="F51" s="21">
        <f t="shared" si="11"/>
        <v>101.63981789094032</v>
      </c>
      <c r="G51" s="21">
        <f t="shared" si="11"/>
        <v>101.98247040227031</v>
      </c>
      <c r="H51" s="21">
        <f t="shared" si="11"/>
        <v>81.953609085212079</v>
      </c>
    </row>
    <row r="52" spans="1:8" ht="15.6" x14ac:dyDescent="0.35">
      <c r="A52" s="6"/>
      <c r="B52" s="21"/>
      <c r="C52" s="21"/>
      <c r="D52" s="21"/>
      <c r="E52" s="21"/>
      <c r="F52" s="21"/>
      <c r="G52" s="21"/>
      <c r="H52" s="21"/>
    </row>
    <row r="53" spans="1:8" ht="15.6" x14ac:dyDescent="0.35">
      <c r="A53" s="7" t="s">
        <v>18</v>
      </c>
      <c r="B53" s="21"/>
      <c r="C53" s="21"/>
      <c r="D53" s="21"/>
      <c r="E53" s="21"/>
      <c r="F53" s="21"/>
      <c r="G53" s="21"/>
      <c r="H53" s="21"/>
    </row>
    <row r="54" spans="1:8" ht="15.6" x14ac:dyDescent="0.35">
      <c r="A54" s="6" t="s">
        <v>19</v>
      </c>
      <c r="B54" s="21">
        <f>B17/B18*100</f>
        <v>90.253011109624254</v>
      </c>
      <c r="C54" s="21">
        <f t="shared" ref="C54:H54" si="13">C17/C18*100</f>
        <v>89.53803299058508</v>
      </c>
      <c r="D54" s="21">
        <f t="shared" si="13"/>
        <v>96.71227114186695</v>
      </c>
      <c r="E54" s="21">
        <f t="shared" si="13"/>
        <v>95.922764765559521</v>
      </c>
      <c r="F54" s="21">
        <f t="shared" si="13"/>
        <v>98.065725995493253</v>
      </c>
      <c r="G54" s="21">
        <f t="shared" si="13"/>
        <v>99.239469578783144</v>
      </c>
      <c r="H54" s="21">
        <f t="shared" si="13"/>
        <v>73.218574859887909</v>
      </c>
    </row>
    <row r="55" spans="1:8" ht="15.6" x14ac:dyDescent="0.35">
      <c r="A55" s="6" t="s">
        <v>20</v>
      </c>
      <c r="B55" s="21">
        <f>B23/B24*100</f>
        <v>99.819439967712043</v>
      </c>
      <c r="C55" s="21">
        <f t="shared" ref="C55:H55" si="14">C23/C24*100</f>
        <v>98.001460613353231</v>
      </c>
      <c r="D55" s="21">
        <f t="shared" ref="D55" si="15">D23/D24*100</f>
        <v>106.97460751762232</v>
      </c>
      <c r="E55" s="21">
        <f t="shared" si="14"/>
        <v>108.00615771178066</v>
      </c>
      <c r="F55" s="21">
        <f t="shared" si="14"/>
        <v>105.21390978638738</v>
      </c>
      <c r="G55" s="21">
        <f t="shared" si="14"/>
        <v>104.72547122575746</v>
      </c>
      <c r="H55" s="21">
        <f t="shared" si="14"/>
        <v>90.68864331053625</v>
      </c>
    </row>
    <row r="56" spans="1:8" ht="15.6" x14ac:dyDescent="0.35">
      <c r="A56" s="6" t="s">
        <v>21</v>
      </c>
      <c r="B56" s="21">
        <f>(B54+B55)/2</f>
        <v>95.036225538668148</v>
      </c>
      <c r="C56" s="21">
        <f t="shared" ref="C56:H56" si="16">(C54+C55)/2</f>
        <v>93.769746801969148</v>
      </c>
      <c r="D56" s="21">
        <f t="shared" ref="D56" si="17">(D54+D55)/2</f>
        <v>101.84343932974463</v>
      </c>
      <c r="E56" s="21">
        <f t="shared" si="16"/>
        <v>101.96446123867008</v>
      </c>
      <c r="F56" s="21">
        <f t="shared" si="16"/>
        <v>101.63981789094032</v>
      </c>
      <c r="G56" s="21">
        <f t="shared" si="16"/>
        <v>101.98247040227031</v>
      </c>
      <c r="H56" s="21">
        <f t="shared" si="16"/>
        <v>81.953609085212079</v>
      </c>
    </row>
    <row r="57" spans="1:8" ht="15.6" x14ac:dyDescent="0.35">
      <c r="A57" s="6"/>
      <c r="B57" s="21"/>
      <c r="C57" s="21"/>
      <c r="D57" s="21"/>
      <c r="E57" s="21"/>
      <c r="F57" s="21"/>
      <c r="G57" s="21"/>
      <c r="H57" s="21"/>
    </row>
    <row r="58" spans="1:8" ht="15.6" x14ac:dyDescent="0.35">
      <c r="A58" s="7" t="s">
        <v>32</v>
      </c>
      <c r="B58" s="21"/>
      <c r="C58" s="21"/>
      <c r="D58" s="21"/>
      <c r="E58" s="21"/>
      <c r="F58" s="21"/>
      <c r="G58" s="21"/>
      <c r="H58" s="21"/>
    </row>
    <row r="59" spans="1:8" ht="15.6" x14ac:dyDescent="0.35">
      <c r="A59" s="6" t="s">
        <v>22</v>
      </c>
      <c r="B59" s="21">
        <f>B25/B23*100</f>
        <v>100</v>
      </c>
      <c r="C59" s="21">
        <f t="shared" ref="C59:H59" si="18">C25/C23*100</f>
        <v>100</v>
      </c>
      <c r="D59" s="21">
        <f t="shared" si="18"/>
        <v>100</v>
      </c>
      <c r="E59" s="21">
        <f t="shared" si="18"/>
        <v>100</v>
      </c>
      <c r="F59" s="21">
        <f t="shared" si="18"/>
        <v>100</v>
      </c>
      <c r="G59" s="21">
        <f t="shared" si="18"/>
        <v>100</v>
      </c>
      <c r="H59" s="21">
        <f t="shared" si="18"/>
        <v>100</v>
      </c>
    </row>
    <row r="60" spans="1:8" ht="15.6" x14ac:dyDescent="0.35">
      <c r="A60" s="6"/>
      <c r="B60" s="21"/>
      <c r="C60" s="21"/>
      <c r="D60" s="21"/>
      <c r="E60" s="21"/>
      <c r="F60" s="21"/>
      <c r="G60" s="21"/>
      <c r="H60" s="21"/>
    </row>
    <row r="61" spans="1:8" ht="15.6" x14ac:dyDescent="0.35">
      <c r="A61" s="7" t="s">
        <v>23</v>
      </c>
      <c r="B61" s="21"/>
      <c r="C61" s="21"/>
      <c r="D61" s="21"/>
      <c r="E61" s="21"/>
      <c r="F61" s="21"/>
      <c r="G61" s="21"/>
      <c r="H61" s="21"/>
    </row>
    <row r="62" spans="1:8" ht="15.6" x14ac:dyDescent="0.35">
      <c r="A62" s="6" t="s">
        <v>24</v>
      </c>
      <c r="B62" s="21">
        <f>((B17/B15)-1)*100</f>
        <v>14.066093195536622</v>
      </c>
      <c r="C62" s="21">
        <f t="shared" ref="C62:H62" si="19">((C17/C15)-1)*100</f>
        <v>8.5878118397991532</v>
      </c>
      <c r="D62" s="21">
        <f t="shared" si="19"/>
        <v>38.628165332027066</v>
      </c>
      <c r="E62" s="21">
        <f t="shared" si="19"/>
        <v>32.978296229560968</v>
      </c>
      <c r="F62" s="21">
        <f t="shared" si="19"/>
        <v>49.262251686117445</v>
      </c>
      <c r="G62" s="21">
        <f t="shared" si="19"/>
        <v>39.756499450750638</v>
      </c>
      <c r="H62" s="21">
        <f t="shared" si="19"/>
        <v>-13.916390714561865</v>
      </c>
    </row>
    <row r="63" spans="1:8" ht="15.6" x14ac:dyDescent="0.35">
      <c r="A63" s="6" t="s">
        <v>25</v>
      </c>
      <c r="B63" s="21">
        <f>((B38/B37)-1)*100</f>
        <v>34.2269208446478</v>
      </c>
      <c r="C63" s="21">
        <f t="shared" ref="C63:H63" si="20">((C38/C37)-1)*100</f>
        <v>26.308199575529013</v>
      </c>
      <c r="D63" s="21">
        <f t="shared" si="20"/>
        <v>49.042237958125277</v>
      </c>
      <c r="E63" s="21">
        <f t="shared" si="20"/>
        <v>39.731330331439587</v>
      </c>
      <c r="F63" s="21">
        <f t="shared" si="20"/>
        <v>68.743552695966386</v>
      </c>
      <c r="G63" s="21">
        <f t="shared" si="20"/>
        <v>75.429002314125</v>
      </c>
      <c r="H63" s="21">
        <f t="shared" si="20"/>
        <v>78.610851257462699</v>
      </c>
    </row>
    <row r="64" spans="1:8" ht="15.6" x14ac:dyDescent="0.35">
      <c r="A64" s="6" t="s">
        <v>26</v>
      </c>
      <c r="B64" s="21">
        <f>((B40/B39)-1)*100</f>
        <v>17.674689370267703</v>
      </c>
      <c r="C64" s="21">
        <f t="shared" ref="C64:H64" si="21">((C40/C39)-1)*100</f>
        <v>16.318947251532201</v>
      </c>
      <c r="D64" s="21">
        <f t="shared" si="21"/>
        <v>7.5122343292617133</v>
      </c>
      <c r="E64" s="21">
        <f t="shared" si="21"/>
        <v>5.0782979579019782</v>
      </c>
      <c r="F64" s="21">
        <f t="shared" si="21"/>
        <v>13.051726601857784</v>
      </c>
      <c r="G64" s="21">
        <f t="shared" si="21"/>
        <v>25.524754128479831</v>
      </c>
      <c r="H64" s="21">
        <f t="shared" si="21"/>
        <v>107.48531891271016</v>
      </c>
    </row>
    <row r="65" spans="1:8" ht="15.6" x14ac:dyDescent="0.35">
      <c r="A65" s="6"/>
      <c r="B65" s="21"/>
      <c r="C65" s="21"/>
      <c r="D65" s="21"/>
      <c r="E65" s="21"/>
      <c r="F65" s="21"/>
      <c r="G65" s="21"/>
      <c r="H65" s="21"/>
    </row>
    <row r="66" spans="1:8" ht="15.6" x14ac:dyDescent="0.35">
      <c r="A66" s="7" t="s">
        <v>27</v>
      </c>
      <c r="B66" s="21"/>
      <c r="C66" s="21"/>
      <c r="D66" s="21"/>
      <c r="E66" s="21"/>
      <c r="F66" s="21"/>
      <c r="G66" s="21"/>
      <c r="H66" s="21"/>
    </row>
    <row r="67" spans="1:8" ht="15.6" x14ac:dyDescent="0.35">
      <c r="A67" s="6" t="s">
        <v>34</v>
      </c>
      <c r="B67" s="21">
        <f>B22/(B16*7)</f>
        <v>13006.553698269805</v>
      </c>
      <c r="C67" s="21">
        <f t="shared" ref="C67:H67" si="22">C22/(C16*7)</f>
        <v>13854.030429713621</v>
      </c>
      <c r="D67" s="21">
        <f t="shared" si="22"/>
        <v>11900.91728916238</v>
      </c>
      <c r="E67" s="21">
        <f t="shared" si="22"/>
        <v>11881.788147942303</v>
      </c>
      <c r="F67" s="21">
        <f t="shared" si="22"/>
        <v>11933.710474634934</v>
      </c>
      <c r="G67" s="21">
        <f t="shared" si="22"/>
        <v>10059.520837976375</v>
      </c>
      <c r="H67" s="21">
        <f t="shared" si="22"/>
        <v>10220.755867203967</v>
      </c>
    </row>
    <row r="68" spans="1:8" ht="15.6" x14ac:dyDescent="0.35">
      <c r="A68" s="6" t="s">
        <v>35</v>
      </c>
      <c r="B68" s="21">
        <f>B23/(B17*7)</f>
        <v>14385.19214050709</v>
      </c>
      <c r="C68" s="21">
        <f t="shared" ref="C68:H68" si="23">C23/(C17*7)</f>
        <v>15163.558681667046</v>
      </c>
      <c r="D68" s="21">
        <f t="shared" si="23"/>
        <v>13163.747899584843</v>
      </c>
      <c r="E68" s="21">
        <f t="shared" si="23"/>
        <v>13378.537281959016</v>
      </c>
      <c r="F68" s="21">
        <f t="shared" si="23"/>
        <v>12803.579686472809</v>
      </c>
      <c r="G68" s="21">
        <f t="shared" si="23"/>
        <v>10615.615586559246</v>
      </c>
      <c r="H68" s="21">
        <f t="shared" si="23"/>
        <v>12659.444478107809</v>
      </c>
    </row>
    <row r="69" spans="1:8" ht="15.6" x14ac:dyDescent="0.35">
      <c r="A69" s="6" t="s">
        <v>28</v>
      </c>
      <c r="B69" s="21">
        <f>(B68/B67)*B51</f>
        <v>105.1096544401434</v>
      </c>
      <c r="C69" s="21">
        <f t="shared" ref="C69:H69" si="24">(C68/C67)*C51</f>
        <v>102.6331698497729</v>
      </c>
      <c r="D69" s="21">
        <f t="shared" si="24"/>
        <v>112.65025442906681</v>
      </c>
      <c r="E69" s="21">
        <f t="shared" si="24"/>
        <v>114.8089268325033</v>
      </c>
      <c r="F69" s="21">
        <f t="shared" si="24"/>
        <v>109.04852354607246</v>
      </c>
      <c r="G69" s="21">
        <f t="shared" si="24"/>
        <v>107.62010634454239</v>
      </c>
      <c r="H69" s="21">
        <f t="shared" si="24"/>
        <v>101.50787059926259</v>
      </c>
    </row>
    <row r="70" spans="1:8" ht="15.6" x14ac:dyDescent="0.35">
      <c r="A70" s="6" t="s">
        <v>36</v>
      </c>
      <c r="B70" s="21">
        <f>B22/B16</f>
        <v>91045.875887888644</v>
      </c>
      <c r="C70" s="21">
        <f>C22/C16</f>
        <v>96978.213007995349</v>
      </c>
      <c r="D70" s="21">
        <f t="shared" ref="D70:H71" si="25">D22/D16</f>
        <v>83306.421024136653</v>
      </c>
      <c r="E70" s="21">
        <f t="shared" si="25"/>
        <v>83172.517035596131</v>
      </c>
      <c r="F70" s="21">
        <f t="shared" si="25"/>
        <v>83535.973322444537</v>
      </c>
      <c r="G70" s="21">
        <f t="shared" si="25"/>
        <v>70416.645865834638</v>
      </c>
      <c r="H70" s="21">
        <f t="shared" si="25"/>
        <v>71545.291070427775</v>
      </c>
    </row>
    <row r="71" spans="1:8" ht="15.6" x14ac:dyDescent="0.35">
      <c r="A71" s="6" t="s">
        <v>37</v>
      </c>
      <c r="B71" s="21">
        <f>B23/B17</f>
        <v>100696.34498354964</v>
      </c>
      <c r="C71" s="21">
        <f>C23/C17</f>
        <v>106144.91077166931</v>
      </c>
      <c r="D71" s="21">
        <f t="shared" si="25"/>
        <v>92146.23529709391</v>
      </c>
      <c r="E71" s="21">
        <f t="shared" si="25"/>
        <v>93649.760973713113</v>
      </c>
      <c r="F71" s="21">
        <f t="shared" si="25"/>
        <v>89625.057805309669</v>
      </c>
      <c r="G71" s="21">
        <f t="shared" si="25"/>
        <v>74309.309105914726</v>
      </c>
      <c r="H71" s="21">
        <f t="shared" si="25"/>
        <v>88616.111346754667</v>
      </c>
    </row>
    <row r="72" spans="1:8" ht="15.6" x14ac:dyDescent="0.35">
      <c r="A72" s="6"/>
      <c r="B72" s="21"/>
      <c r="C72" s="21"/>
      <c r="D72" s="21"/>
      <c r="E72" s="21"/>
      <c r="F72" s="21"/>
      <c r="G72" s="21"/>
      <c r="H72" s="21"/>
    </row>
    <row r="73" spans="1:8" ht="15.6" x14ac:dyDescent="0.35">
      <c r="A73" s="7" t="s">
        <v>29</v>
      </c>
      <c r="B73" s="21"/>
      <c r="C73" s="21"/>
      <c r="D73" s="21"/>
      <c r="E73" s="21"/>
      <c r="F73" s="21"/>
      <c r="G73" s="21"/>
      <c r="H73" s="21"/>
    </row>
    <row r="74" spans="1:8" ht="15.6" x14ac:dyDescent="0.35">
      <c r="A74" s="6" t="s">
        <v>30</v>
      </c>
      <c r="B74" s="21">
        <f>(B29/B28)*100</f>
        <v>99.999999999999972</v>
      </c>
      <c r="C74" s="21"/>
      <c r="D74" s="21"/>
      <c r="E74" s="21"/>
      <c r="F74" s="21"/>
      <c r="G74" s="21"/>
      <c r="H74" s="21"/>
    </row>
    <row r="75" spans="1:8" ht="15.6" x14ac:dyDescent="0.35">
      <c r="A75" s="6" t="s">
        <v>31</v>
      </c>
      <c r="B75" s="21">
        <f>(B23/B29)*100</f>
        <v>99.819439967712071</v>
      </c>
      <c r="C75" s="21"/>
      <c r="D75" s="21"/>
      <c r="E75" s="21"/>
      <c r="F75" s="21"/>
      <c r="G75" s="21"/>
      <c r="H75" s="21"/>
    </row>
    <row r="76" spans="1:8" ht="16.2" thickBot="1" x14ac:dyDescent="0.4">
      <c r="A76" s="17"/>
      <c r="B76" s="17"/>
      <c r="C76" s="17"/>
      <c r="D76" s="17"/>
      <c r="E76" s="17"/>
      <c r="F76" s="17"/>
      <c r="G76" s="17"/>
      <c r="H76" s="17"/>
    </row>
    <row r="77" spans="1:8" ht="17.25" customHeight="1" thickTop="1" x14ac:dyDescent="0.3">
      <c r="A77" s="35" t="s">
        <v>80</v>
      </c>
      <c r="B77" s="35"/>
      <c r="C77" s="35"/>
      <c r="D77" s="35"/>
      <c r="E77" s="35"/>
      <c r="F77" s="35"/>
      <c r="G77" s="35"/>
      <c r="H77" s="35"/>
    </row>
    <row r="78" spans="1:8" ht="17.25" customHeight="1" x14ac:dyDescent="0.3">
      <c r="A78" s="27"/>
      <c r="B78" s="27"/>
      <c r="C78" s="27"/>
      <c r="D78" s="27"/>
      <c r="E78" s="27"/>
      <c r="F78" s="27"/>
      <c r="G78" s="27"/>
      <c r="H78" s="27"/>
    </row>
    <row r="79" spans="1:8" ht="37.5" customHeight="1" x14ac:dyDescent="0.3">
      <c r="A79" s="29" t="s">
        <v>120</v>
      </c>
      <c r="B79" s="29"/>
      <c r="C79" s="29"/>
      <c r="D79" s="29"/>
      <c r="E79" s="29"/>
      <c r="F79" s="29"/>
      <c r="G79" s="29"/>
      <c r="H79" s="29"/>
    </row>
    <row r="80" spans="1:8" ht="15.6" x14ac:dyDescent="0.35">
      <c r="A80" s="6"/>
      <c r="B80" s="6"/>
      <c r="C80" s="6"/>
      <c r="D80" s="6"/>
      <c r="E80" s="6"/>
      <c r="F80" s="6"/>
      <c r="G80" s="6"/>
      <c r="H80" s="6"/>
    </row>
    <row r="81" spans="1:8" ht="15.6" x14ac:dyDescent="0.35">
      <c r="A81" s="19"/>
      <c r="B81" s="6"/>
      <c r="C81" s="6"/>
      <c r="D81" s="6"/>
      <c r="E81" s="6"/>
      <c r="F81" s="6"/>
      <c r="G81" s="6"/>
      <c r="H81" s="6"/>
    </row>
    <row r="82" spans="1:8" ht="15.6" x14ac:dyDescent="0.35">
      <c r="A82" s="19"/>
      <c r="B82" s="6"/>
      <c r="C82" s="6"/>
      <c r="D82" s="6"/>
      <c r="E82" s="6"/>
      <c r="F82" s="6"/>
      <c r="G82" s="6"/>
      <c r="H82" s="6"/>
    </row>
    <row r="83" spans="1:8" ht="15.6" x14ac:dyDescent="0.35">
      <c r="A83" s="19"/>
      <c r="B83" s="6"/>
      <c r="C83" s="6"/>
      <c r="D83" s="6"/>
      <c r="E83" s="6"/>
      <c r="F83" s="6"/>
      <c r="G83" s="6"/>
      <c r="H83" s="6"/>
    </row>
    <row r="84" spans="1:8" x14ac:dyDescent="0.3">
      <c r="A84" s="3"/>
    </row>
    <row r="85" spans="1:8" x14ac:dyDescent="0.3">
      <c r="A85" s="3"/>
    </row>
  </sheetData>
  <mergeCells count="5">
    <mergeCell ref="A79:H79"/>
    <mergeCell ref="A9:A10"/>
    <mergeCell ref="C9:H9"/>
    <mergeCell ref="B9:B10"/>
    <mergeCell ref="A77:H7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dcterms:created xsi:type="dcterms:W3CDTF">2012-04-10T15:25:06Z</dcterms:created>
  <dcterms:modified xsi:type="dcterms:W3CDTF">2026-01-03T12:48:12Z</dcterms:modified>
</cp:coreProperties>
</file>