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05AA6969-EB65-4BC4-B1B6-56EE01ACE4E2}" xr6:coauthVersionLast="47" xr6:coauthVersionMax="47" xr10:uidLastSave="{00000000-0000-0000-0000-000000000000}"/>
  <bookViews>
    <workbookView xWindow="-108" yWindow="-108" windowWidth="23256" windowHeight="13896" tabRatio="754" xr2:uid="{00000000-000D-0000-FFFF-FFFF00000000}"/>
  </bookViews>
  <sheets>
    <sheet name="I Trimestre" sheetId="4" r:id="rId1"/>
    <sheet name="II Trimestre" sheetId="5" r:id="rId2"/>
    <sheet name="I Semestre" sheetId="6" r:id="rId3"/>
    <sheet name="III Trimestre" sheetId="7" r:id="rId4"/>
    <sheet name="III T Acumulado" sheetId="8" r:id="rId5"/>
    <sheet name="IV Trimestre" sheetId="9" r:id="rId6"/>
    <sheet name="Anual 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0" l="1"/>
  <c r="E71" i="7"/>
  <c r="E70" i="7"/>
  <c r="D70" i="9"/>
  <c r="D71" i="9"/>
  <c r="D67" i="9"/>
  <c r="C71" i="9"/>
  <c r="C70" i="9"/>
  <c r="E67" i="10"/>
  <c r="E71" i="10"/>
  <c r="E70" i="10"/>
  <c r="C71" i="10"/>
  <c r="C70" i="10"/>
  <c r="B21" i="10"/>
  <c r="B25" i="10"/>
  <c r="E23" i="10"/>
  <c r="B23" i="10" s="1"/>
  <c r="G23" i="10"/>
  <c r="B75" i="9" l="1"/>
  <c r="B74" i="9"/>
  <c r="G24" i="10"/>
  <c r="F24" i="10"/>
  <c r="C22" i="10"/>
  <c r="B22" i="10" s="1"/>
  <c r="D22" i="10"/>
  <c r="E22" i="10"/>
  <c r="F22" i="10"/>
  <c r="G22" i="10"/>
  <c r="G21" i="10" l="1"/>
  <c r="G37" i="10" s="1"/>
  <c r="F23" i="10"/>
  <c r="F25" i="10" s="1"/>
  <c r="E24" i="10"/>
  <c r="C24" i="10"/>
  <c r="D24" i="10"/>
  <c r="B18" i="10"/>
  <c r="E17" i="10"/>
  <c r="E18" i="10"/>
  <c r="E16" i="10"/>
  <c r="C16" i="10"/>
  <c r="C17" i="10"/>
  <c r="F25" i="9"/>
  <c r="B21" i="9"/>
  <c r="E68" i="10" l="1"/>
  <c r="E50" i="10"/>
  <c r="E55" i="10"/>
  <c r="E38" i="10"/>
  <c r="E40" i="10" s="1"/>
  <c r="E25" i="10"/>
  <c r="E49" i="10"/>
  <c r="E51" i="10" s="1"/>
  <c r="E54" i="10"/>
  <c r="B24" i="10"/>
  <c r="F50" i="10"/>
  <c r="F55" i="10"/>
  <c r="F38" i="10"/>
  <c r="G50" i="10"/>
  <c r="G38" i="10"/>
  <c r="G63" i="10" s="1"/>
  <c r="G55" i="10"/>
  <c r="B18" i="9"/>
  <c r="E54" i="9"/>
  <c r="E56" i="9" s="1"/>
  <c r="E55" i="9"/>
  <c r="F55" i="9"/>
  <c r="G55" i="9"/>
  <c r="F50" i="9"/>
  <c r="G50" i="9"/>
  <c r="E56" i="10" l="1"/>
  <c r="E69" i="10"/>
  <c r="G37" i="9"/>
  <c r="G63" i="9" s="1"/>
  <c r="D37" i="9"/>
  <c r="D38" i="9"/>
  <c r="E38" i="9"/>
  <c r="F38" i="9"/>
  <c r="G38" i="9"/>
  <c r="D39" i="9"/>
  <c r="D40" i="9"/>
  <c r="B17" i="9"/>
  <c r="B25" i="9"/>
  <c r="D25" i="9"/>
  <c r="E25" i="9"/>
  <c r="B23" i="9" l="1"/>
  <c r="B24" i="9" l="1"/>
  <c r="B22" i="9"/>
  <c r="B16" i="9"/>
  <c r="B29" i="8"/>
  <c r="E23" i="8"/>
  <c r="E25" i="8" s="1"/>
  <c r="E24" i="8"/>
  <c r="E22" i="8"/>
  <c r="F24" i="8"/>
  <c r="F23" i="8"/>
  <c r="F55" i="8" s="1"/>
  <c r="F22" i="8"/>
  <c r="F21" i="8"/>
  <c r="F37" i="8" s="1"/>
  <c r="D21" i="8"/>
  <c r="D37" i="8" s="1"/>
  <c r="D22" i="8"/>
  <c r="D23" i="8"/>
  <c r="D24" i="8"/>
  <c r="D25" i="8"/>
  <c r="C16" i="8"/>
  <c r="E16" i="8"/>
  <c r="E67" i="8" s="1"/>
  <c r="E17" i="8"/>
  <c r="E18" i="8"/>
  <c r="B75" i="7"/>
  <c r="D71" i="7"/>
  <c r="C71" i="7"/>
  <c r="D70" i="7"/>
  <c r="C70" i="7"/>
  <c r="E68" i="7"/>
  <c r="D68" i="7"/>
  <c r="C68" i="7"/>
  <c r="E67" i="7"/>
  <c r="D67" i="7"/>
  <c r="C67" i="7"/>
  <c r="D62" i="7"/>
  <c r="C62" i="7"/>
  <c r="F55" i="7"/>
  <c r="E55" i="7"/>
  <c r="D55" i="7"/>
  <c r="C55" i="7"/>
  <c r="E54" i="7"/>
  <c r="E56" i="7" s="1"/>
  <c r="D54" i="7"/>
  <c r="C54" i="7"/>
  <c r="F50" i="7"/>
  <c r="E50" i="7"/>
  <c r="D50" i="7"/>
  <c r="C50" i="7"/>
  <c r="E49" i="7"/>
  <c r="E51" i="7" s="1"/>
  <c r="D49" i="7"/>
  <c r="D51" i="7" s="1"/>
  <c r="C49" i="7"/>
  <c r="C51" i="7" s="1"/>
  <c r="B49" i="7"/>
  <c r="F38" i="7"/>
  <c r="E38" i="7"/>
  <c r="E40" i="7" s="1"/>
  <c r="D38" i="7"/>
  <c r="D40" i="7" s="1"/>
  <c r="C38" i="7"/>
  <c r="C40" i="7" s="1"/>
  <c r="F37" i="7"/>
  <c r="D37" i="7"/>
  <c r="D39" i="7" s="1"/>
  <c r="C37" i="7"/>
  <c r="C39" i="7" s="1"/>
  <c r="B37" i="7"/>
  <c r="B23" i="7"/>
  <c r="B50" i="7" s="1"/>
  <c r="E25" i="7"/>
  <c r="B24" i="7"/>
  <c r="B55" i="7" s="1"/>
  <c r="B22" i="7"/>
  <c r="B28" i="7" s="1"/>
  <c r="B74" i="7" s="1"/>
  <c r="B21" i="7"/>
  <c r="B18" i="7"/>
  <c r="B17" i="7"/>
  <c r="B54" i="7" s="1"/>
  <c r="B16" i="7"/>
  <c r="C70" i="6"/>
  <c r="D15" i="6"/>
  <c r="D16" i="6"/>
  <c r="D17" i="6"/>
  <c r="C16" i="6"/>
  <c r="C71" i="4"/>
  <c r="C70" i="4"/>
  <c r="B56" i="7" l="1"/>
  <c r="D56" i="7"/>
  <c r="D55" i="8"/>
  <c r="B38" i="7"/>
  <c r="B40" i="7" s="1"/>
  <c r="C64" i="7"/>
  <c r="D64" i="7"/>
  <c r="B67" i="7"/>
  <c r="D38" i="8"/>
  <c r="D63" i="8" s="1"/>
  <c r="D69" i="7"/>
  <c r="B70" i="7"/>
  <c r="E38" i="8"/>
  <c r="B71" i="7"/>
  <c r="E54" i="8"/>
  <c r="C56" i="7"/>
  <c r="E70" i="8"/>
  <c r="B68" i="7"/>
  <c r="B51" i="7"/>
  <c r="B69" i="7" s="1"/>
  <c r="C69" i="7"/>
  <c r="E69" i="7"/>
  <c r="F38" i="8"/>
  <c r="E50" i="8"/>
  <c r="E49" i="8"/>
  <c r="E51" i="8" s="1"/>
  <c r="E68" i="8"/>
  <c r="E71" i="8"/>
  <c r="E40" i="8"/>
  <c r="D50" i="8"/>
  <c r="E55" i="8"/>
  <c r="E56" i="8" s="1"/>
  <c r="F50" i="8"/>
  <c r="C63" i="7"/>
  <c r="D63" i="7"/>
  <c r="E69" i="8" l="1"/>
  <c r="B63" i="7"/>
  <c r="D21" i="10"/>
  <c r="D23" i="10"/>
  <c r="D25" i="10" s="1"/>
  <c r="D18" i="10"/>
  <c r="C18" i="10"/>
  <c r="D17" i="10"/>
  <c r="B17" i="10" s="1"/>
  <c r="D16" i="10"/>
  <c r="B16" i="10" s="1"/>
  <c r="D15" i="10"/>
  <c r="C15" i="10"/>
  <c r="B15" i="10" l="1"/>
  <c r="D64" i="9"/>
  <c r="C67" i="9"/>
  <c r="C68" i="9"/>
  <c r="D62" i="9"/>
  <c r="C49" i="9"/>
  <c r="C68" i="4" l="1"/>
  <c r="C67" i="4"/>
  <c r="D70" i="4" l="1"/>
  <c r="D71" i="4"/>
  <c r="D68" i="4"/>
  <c r="D67" i="4"/>
  <c r="D49" i="9" l="1"/>
  <c r="D50" i="9"/>
  <c r="D51" i="9" l="1"/>
  <c r="D63" i="9"/>
  <c r="D15" i="8" l="1"/>
  <c r="D39" i="8" s="1"/>
  <c r="D16" i="8"/>
  <c r="D17" i="8"/>
  <c r="D18" i="8"/>
  <c r="D18" i="6"/>
  <c r="C15" i="6"/>
  <c r="D62" i="5"/>
  <c r="C62" i="5"/>
  <c r="C62" i="4"/>
  <c r="B16" i="8" l="1"/>
  <c r="D67" i="8"/>
  <c r="D70" i="8"/>
  <c r="D54" i="8"/>
  <c r="D56" i="8" s="1"/>
  <c r="D49" i="8"/>
  <c r="D51" i="8" s="1"/>
  <c r="D62" i="8"/>
  <c r="D40" i="8"/>
  <c r="D64" i="8" s="1"/>
  <c r="D68" i="8"/>
  <c r="D69" i="8" s="1"/>
  <c r="D71" i="8"/>
  <c r="D49" i="10"/>
  <c r="D68" i="9"/>
  <c r="C62" i="9"/>
  <c r="C54" i="9"/>
  <c r="D54" i="9"/>
  <c r="C55" i="9"/>
  <c r="D55" i="9"/>
  <c r="C37" i="9"/>
  <c r="C39" i="9" s="1"/>
  <c r="C38" i="9"/>
  <c r="C40" i="9" s="1"/>
  <c r="D69" i="9" l="1"/>
  <c r="D56" i="9"/>
  <c r="C64" i="9"/>
  <c r="C56" i="9"/>
  <c r="C63" i="9"/>
  <c r="C49" i="10"/>
  <c r="B38" i="9" l="1"/>
  <c r="B37" i="9"/>
  <c r="B15" i="9"/>
  <c r="B39" i="9" l="1"/>
  <c r="B63" i="9"/>
  <c r="D25" i="7"/>
  <c r="B15" i="7"/>
  <c r="D62" i="6"/>
  <c r="E24" i="6"/>
  <c r="E22" i="6"/>
  <c r="E23" i="6"/>
  <c r="E38" i="6" s="1"/>
  <c r="D21" i="6"/>
  <c r="D37" i="6" s="1"/>
  <c r="D39" i="6" s="1"/>
  <c r="E21" i="6"/>
  <c r="E37" i="6" s="1"/>
  <c r="C67" i="5"/>
  <c r="D67" i="5"/>
  <c r="C68" i="5"/>
  <c r="D68" i="5"/>
  <c r="C70" i="5"/>
  <c r="D70" i="5"/>
  <c r="C71" i="5"/>
  <c r="D71" i="5"/>
  <c r="C49" i="5"/>
  <c r="D49" i="5"/>
  <c r="C50" i="5"/>
  <c r="D50" i="5"/>
  <c r="E50" i="5"/>
  <c r="D51" i="5"/>
  <c r="C54" i="5"/>
  <c r="D54" i="5"/>
  <c r="C55" i="5"/>
  <c r="C56" i="5" s="1"/>
  <c r="D55" i="5"/>
  <c r="E55" i="5"/>
  <c r="C37" i="5"/>
  <c r="C39" i="5" s="1"/>
  <c r="D37" i="5"/>
  <c r="D39" i="5" s="1"/>
  <c r="E37" i="5"/>
  <c r="C38" i="5"/>
  <c r="D38" i="5"/>
  <c r="D63" i="5" s="1"/>
  <c r="E38" i="5"/>
  <c r="B23" i="5"/>
  <c r="B38" i="5" s="1"/>
  <c r="B24" i="5"/>
  <c r="B21" i="5"/>
  <c r="B37" i="5" s="1"/>
  <c r="B22" i="5"/>
  <c r="B15" i="5"/>
  <c r="D62" i="4"/>
  <c r="C54" i="4"/>
  <c r="D54" i="4"/>
  <c r="C55" i="4"/>
  <c r="D55" i="4"/>
  <c r="E55" i="4"/>
  <c r="C49" i="4"/>
  <c r="D49" i="4"/>
  <c r="C50" i="4"/>
  <c r="D50" i="4"/>
  <c r="E50" i="4"/>
  <c r="C37" i="4"/>
  <c r="C39" i="4" s="1"/>
  <c r="D37" i="4"/>
  <c r="D39" i="4" s="1"/>
  <c r="E37" i="4"/>
  <c r="C38" i="4"/>
  <c r="D38" i="4"/>
  <c r="D63" i="4" s="1"/>
  <c r="E38" i="4"/>
  <c r="B23" i="4"/>
  <c r="B24" i="4"/>
  <c r="B21" i="4"/>
  <c r="B37" i="4" s="1"/>
  <c r="B22" i="4"/>
  <c r="D25" i="4"/>
  <c r="B16" i="4"/>
  <c r="B15" i="4"/>
  <c r="B18" i="4"/>
  <c r="B17" i="4"/>
  <c r="B62" i="7" l="1"/>
  <c r="B39" i="7"/>
  <c r="B64" i="7" s="1"/>
  <c r="B62" i="4"/>
  <c r="C40" i="5"/>
  <c r="C64" i="5" s="1"/>
  <c r="C63" i="5"/>
  <c r="C51" i="4"/>
  <c r="C69" i="4" s="1"/>
  <c r="C56" i="4"/>
  <c r="B71" i="4"/>
  <c r="B70" i="4"/>
  <c r="E50" i="6"/>
  <c r="C40" i="4"/>
  <c r="C64" i="4" s="1"/>
  <c r="C63" i="4"/>
  <c r="E55" i="6"/>
  <c r="B39" i="5"/>
  <c r="C51" i="5"/>
  <c r="C69" i="5" s="1"/>
  <c r="D56" i="5"/>
  <c r="D69" i="5"/>
  <c r="D40" i="4"/>
  <c r="D64" i="4" s="1"/>
  <c r="D56" i="4"/>
  <c r="D51" i="4"/>
  <c r="D69" i="4" s="1"/>
  <c r="B68" i="4"/>
  <c r="B38" i="4"/>
  <c r="D40" i="5"/>
  <c r="D64" i="5" s="1"/>
  <c r="B39" i="4"/>
  <c r="B67" i="4"/>
  <c r="B63" i="5"/>
  <c r="D37" i="10"/>
  <c r="C23" i="10"/>
  <c r="C21" i="10"/>
  <c r="D54" i="10"/>
  <c r="C54" i="10"/>
  <c r="D62" i="10"/>
  <c r="C25" i="10" l="1"/>
  <c r="B75" i="10"/>
  <c r="B40" i="4"/>
  <c r="B64" i="4" s="1"/>
  <c r="B63" i="4"/>
  <c r="B37" i="10"/>
  <c r="C37" i="10"/>
  <c r="C39" i="10" s="1"/>
  <c r="C67" i="10"/>
  <c r="B28" i="10"/>
  <c r="B74" i="10" s="1"/>
  <c r="D50" i="10"/>
  <c r="D51" i="10" s="1"/>
  <c r="D55" i="10"/>
  <c r="D56" i="10" s="1"/>
  <c r="D68" i="10"/>
  <c r="D71" i="10"/>
  <c r="D38" i="10"/>
  <c r="D39" i="10"/>
  <c r="C62" i="10"/>
  <c r="C68" i="10"/>
  <c r="C38" i="10"/>
  <c r="C50" i="10"/>
  <c r="C51" i="10" s="1"/>
  <c r="C55" i="10"/>
  <c r="C56" i="10" s="1"/>
  <c r="B38" i="10"/>
  <c r="D67" i="10"/>
  <c r="D70" i="10"/>
  <c r="B63" i="10" l="1"/>
  <c r="C69" i="10"/>
  <c r="B62" i="10"/>
  <c r="B40" i="10"/>
  <c r="B39" i="10"/>
  <c r="C63" i="10"/>
  <c r="C40" i="10"/>
  <c r="C64" i="10" s="1"/>
  <c r="D40" i="10"/>
  <c r="D64" i="10" s="1"/>
  <c r="D63" i="10"/>
  <c r="D69" i="10"/>
  <c r="B70" i="10"/>
  <c r="B54" i="10"/>
  <c r="B71" i="10"/>
  <c r="B59" i="10"/>
  <c r="B55" i="10"/>
  <c r="B49" i="10"/>
  <c r="B50" i="10"/>
  <c r="B67" i="10"/>
  <c r="B68" i="10"/>
  <c r="C25" i="9"/>
  <c r="B28" i="9"/>
  <c r="B64" i="10" l="1"/>
  <c r="B62" i="9"/>
  <c r="B40" i="9"/>
  <c r="B64" i="9" s="1"/>
  <c r="B56" i="10"/>
  <c r="B59" i="9"/>
  <c r="B49" i="9"/>
  <c r="B54" i="9"/>
  <c r="B51" i="10"/>
  <c r="B69" i="10" s="1"/>
  <c r="B67" i="9"/>
  <c r="B70" i="9"/>
  <c r="B71" i="9"/>
  <c r="B55" i="9"/>
  <c r="B50" i="9"/>
  <c r="B68" i="9"/>
  <c r="C22" i="8"/>
  <c r="C23" i="8"/>
  <c r="C21" i="8"/>
  <c r="C24" i="8"/>
  <c r="B24" i="8" s="1"/>
  <c r="C18" i="8"/>
  <c r="B18" i="8" s="1"/>
  <c r="C15" i="8"/>
  <c r="C17" i="8"/>
  <c r="C54" i="8" l="1"/>
  <c r="C62" i="8"/>
  <c r="C49" i="8"/>
  <c r="B17" i="8"/>
  <c r="C37" i="8"/>
  <c r="C39" i="8" s="1"/>
  <c r="B21" i="8"/>
  <c r="B22" i="8"/>
  <c r="C70" i="8"/>
  <c r="C67" i="8"/>
  <c r="C71" i="8"/>
  <c r="C50" i="8"/>
  <c r="C55" i="8"/>
  <c r="B23" i="8"/>
  <c r="C68" i="8"/>
  <c r="C38" i="8"/>
  <c r="B37" i="8"/>
  <c r="B38" i="8"/>
  <c r="B63" i="8" s="1"/>
  <c r="B51" i="9"/>
  <c r="B69" i="9" s="1"/>
  <c r="B56" i="9"/>
  <c r="B71" i="8" l="1"/>
  <c r="B68" i="8"/>
  <c r="B55" i="8"/>
  <c r="B50" i="8"/>
  <c r="B75" i="8"/>
  <c r="C40" i="8"/>
  <c r="C64" i="8" s="1"/>
  <c r="C63" i="8"/>
  <c r="B49" i="8"/>
  <c r="B51" i="8" s="1"/>
  <c r="B54" i="8"/>
  <c r="B56" i="8" s="1"/>
  <c r="B70" i="8"/>
  <c r="B67" i="8"/>
  <c r="C51" i="8"/>
  <c r="C69" i="8" s="1"/>
  <c r="C56" i="8"/>
  <c r="B40" i="8"/>
  <c r="B15" i="8"/>
  <c r="B62" i="8" s="1"/>
  <c r="C25" i="7"/>
  <c r="B25" i="7" s="1"/>
  <c r="B59" i="7" s="1"/>
  <c r="B69" i="8" l="1"/>
  <c r="B39" i="8"/>
  <c r="B64" i="8" s="1"/>
  <c r="C25" i="8"/>
  <c r="B25" i="8" s="1"/>
  <c r="B59" i="8" s="1"/>
  <c r="B28" i="8" l="1"/>
  <c r="B74" i="8" s="1"/>
  <c r="B29" i="6" l="1"/>
  <c r="D24" i="6"/>
  <c r="C24" i="6"/>
  <c r="D23" i="6"/>
  <c r="C23" i="6"/>
  <c r="D22" i="6"/>
  <c r="C22" i="6"/>
  <c r="C21" i="6"/>
  <c r="D54" i="6"/>
  <c r="C18" i="6"/>
  <c r="C17" i="6"/>
  <c r="D49" i="6"/>
  <c r="B16" i="6"/>
  <c r="B24" i="6" l="1"/>
  <c r="B22" i="6"/>
  <c r="B67" i="6" s="1"/>
  <c r="C67" i="6"/>
  <c r="C55" i="6"/>
  <c r="C71" i="6"/>
  <c r="B23" i="6"/>
  <c r="B38" i="6" s="1"/>
  <c r="B40" i="6" s="1"/>
  <c r="C50" i="6"/>
  <c r="C68" i="6"/>
  <c r="C38" i="6"/>
  <c r="D70" i="6"/>
  <c r="D67" i="6"/>
  <c r="B21" i="6"/>
  <c r="B37" i="6" s="1"/>
  <c r="C37" i="6"/>
  <c r="C39" i="6" s="1"/>
  <c r="D38" i="6"/>
  <c r="D55" i="6"/>
  <c r="D56" i="6" s="1"/>
  <c r="D71" i="6"/>
  <c r="D50" i="6"/>
  <c r="D51" i="6" s="1"/>
  <c r="D68" i="6"/>
  <c r="B17" i="6"/>
  <c r="B49" i="6" s="1"/>
  <c r="C49" i="6"/>
  <c r="C62" i="6"/>
  <c r="C54" i="6"/>
  <c r="B15" i="6"/>
  <c r="D25" i="6"/>
  <c r="C25" i="6"/>
  <c r="B18" i="6"/>
  <c r="D25" i="5"/>
  <c r="C25" i="5"/>
  <c r="B18" i="5"/>
  <c r="B17" i="5"/>
  <c r="B16" i="5"/>
  <c r="C56" i="6" l="1"/>
  <c r="C51" i="6"/>
  <c r="C69" i="6" s="1"/>
  <c r="B63" i="6"/>
  <c r="B25" i="5"/>
  <c r="B59" i="5" s="1"/>
  <c r="B54" i="6"/>
  <c r="B70" i="6"/>
  <c r="B71" i="6"/>
  <c r="D69" i="6"/>
  <c r="D40" i="6"/>
  <c r="D64" i="6" s="1"/>
  <c r="D63" i="6"/>
  <c r="B62" i="5"/>
  <c r="B40" i="5"/>
  <c r="B64" i="5" s="1"/>
  <c r="B39" i="6"/>
  <c r="B64" i="6" s="1"/>
  <c r="C40" i="6"/>
  <c r="C64" i="6" s="1"/>
  <c r="C63" i="6"/>
  <c r="B62" i="6"/>
  <c r="B75" i="5"/>
  <c r="B55" i="5"/>
  <c r="B50" i="5"/>
  <c r="B71" i="5"/>
  <c r="B68" i="5"/>
  <c r="B54" i="5"/>
  <c r="B49" i="5"/>
  <c r="B70" i="5"/>
  <c r="B67" i="5"/>
  <c r="B75" i="6"/>
  <c r="B50" i="6"/>
  <c r="B55" i="6"/>
  <c r="B56" i="6" s="1"/>
  <c r="B51" i="6"/>
  <c r="B68" i="6"/>
  <c r="B25" i="6"/>
  <c r="B59" i="6" s="1"/>
  <c r="B28" i="6"/>
  <c r="B74" i="6" s="1"/>
  <c r="B28" i="5"/>
  <c r="B74" i="5" s="1"/>
  <c r="B56" i="5" l="1"/>
  <c r="B51" i="5"/>
  <c r="B69" i="5" s="1"/>
  <c r="B69" i="6"/>
  <c r="C25" i="4"/>
  <c r="B25" i="4" s="1"/>
  <c r="B28" i="4" l="1"/>
  <c r="B74" i="4" s="1"/>
  <c r="B59" i="4" l="1"/>
  <c r="B75" i="4"/>
  <c r="B49" i="4"/>
  <c r="B54" i="4"/>
  <c r="B55" i="4"/>
  <c r="B50" i="4"/>
  <c r="B51" i="4" l="1"/>
  <c r="B69" i="4" s="1"/>
  <c r="B5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Tatiana Salas Soto</author>
  </authors>
  <commentList>
    <comment ref="B29" authorId="0" shapeId="0" xr:uid="{CD482AD2-442A-4ED9-A65C-6F2736FD24B3}">
      <text>
        <r>
          <rPr>
            <sz val="9"/>
            <color indexed="81"/>
            <rFont val="Tahoma"/>
            <charset val="1"/>
          </rPr>
          <t xml:space="preserve">Este dato incluye el ingreso de todos los productos (Reportes por separado). </t>
        </r>
      </text>
    </comment>
  </commentList>
</comments>
</file>

<file path=xl/sharedStrings.xml><?xml version="1.0" encoding="utf-8"?>
<sst xmlns="http://schemas.openxmlformats.org/spreadsheetml/2006/main" count="560" uniqueCount="120">
  <si>
    <t>Indicador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</si>
  <si>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</si>
  <si>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</si>
  <si>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</si>
  <si>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</si>
  <si>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</si>
  <si>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</si>
  <si>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</si>
  <si>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</si>
  <si>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</si>
  <si>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</si>
  <si>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</si>
  <si>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</si>
  <si>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</si>
  <si>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</si>
  <si>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</si>
  <si>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</si>
  <si>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</si>
  <si>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</si>
  <si>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</si>
  <si>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</si>
  <si>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</si>
  <si>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</si>
  <si>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</si>
  <si>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</si>
  <si>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</si>
  <si>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</si>
  <si>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</si>
  <si>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</si>
  <si>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</si>
  <si>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</si>
  <si>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</si>
  <si>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mensual por beneficiario (GPB) </t>
  </si>
  <si>
    <t xml:space="preserve">Gasto efectivo mensual por beneficiario (GEB) </t>
  </si>
  <si>
    <t xml:space="preserve">Gasto programado trimestral por beneficiario (GPB) </t>
  </si>
  <si>
    <t xml:space="preserve">Gasto efectivo trimestral por beneficiario (GEB) </t>
  </si>
  <si>
    <t>Total programa</t>
  </si>
  <si>
    <t>Transferencias a asociaciones y federaciones deportivas</t>
  </si>
  <si>
    <t>Servicio de uso de parques e instalaciones deportivas</t>
  </si>
  <si>
    <t>n.d.</t>
  </si>
  <si>
    <t xml:space="preserve">n.a. </t>
  </si>
  <si>
    <t xml:space="preserve">Gasto programado anual por beneficiario (GPB) </t>
  </si>
  <si>
    <t xml:space="preserve">Gasto efectivo anual por beneficiario (GEB) </t>
  </si>
  <si>
    <t>Gastos administrativos de apoyo a las áreas sustantivas</t>
  </si>
  <si>
    <t>n.a.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</si>
  <si>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</si>
  <si>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</si>
  <si>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</si>
  <si>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</si>
  <si>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</si>
  <si>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</si>
  <si>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</si>
  <si>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</si>
  <si>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</si>
  <si>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</si>
  <si>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</si>
  <si>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</si>
  <si>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t>Efectivos 3T 2023</t>
  </si>
  <si>
    <t>IPC (3T 2023)</t>
  </si>
  <si>
    <t>Gasto efectivo real 3T 2023</t>
  </si>
  <si>
    <t>Gasto efectivo real por beneficiario 3T 2023</t>
  </si>
  <si>
    <t>Efectivos 3TA 2023</t>
  </si>
  <si>
    <t>IPC (3TA 2023)</t>
  </si>
  <si>
    <t>Gasto efectivo real 3TA 2023</t>
  </si>
  <si>
    <t>Gasto efectivo real por beneficiario 3TA 2023</t>
  </si>
  <si>
    <t>Efectivos 4T 2023</t>
  </si>
  <si>
    <t>IPC (4T 2023)</t>
  </si>
  <si>
    <t>Gasto efectivo real por beneficiario 4T 2023</t>
  </si>
  <si>
    <t>Efectivos 2023</t>
  </si>
  <si>
    <t>IPC (2023)</t>
  </si>
  <si>
    <t>Gasto efectivo real 2023</t>
  </si>
  <si>
    <t>Gasto efectivo real por beneficiario 2023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</si>
  <si>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</si>
  <si>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</si>
  <si>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</si>
  <si>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</si>
  <si>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</si>
  <si>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</si>
  <si>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</si>
  <si>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ICODER 2023 y 2024 - Cronogramas de Metas e Inversión - Modificaciones 2024 - IPC, INEC 2023 y 2024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</si>
  <si>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El dato de los beneficiarios programados para el I T 2024 del producto "Transferencias a asociaciones y federaciones deportivas" se modificó el 19-08-2024, debido a que el cronograma presentó una modificación y el dato varió.   </t>
    </r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</si>
  <si>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</si>
  <si>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</si>
  <si>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</si>
  <si>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</si>
  <si>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</si>
  <si>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</si>
  <si>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t>Programados 1S 2024</t>
  </si>
  <si>
    <t>Efectivos 1S 2024</t>
  </si>
  <si>
    <t>En transferencias 1S 2024</t>
  </si>
  <si>
    <t>IPC (1S 2024)</t>
  </si>
  <si>
    <t>Gasto efectivo real 1S 2024</t>
  </si>
  <si>
    <t>Gasto efectivo real por beneficiario 1S 2024</t>
  </si>
  <si>
    <t xml:space="preserve">Servicio de apoyo para la organización de Olimpiadas Especiales en la participación de competiciones  intern.y eventos nac. 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</si>
  <si>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</si>
  <si>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</si>
  <si>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</si>
  <si>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</si>
  <si>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</si>
  <si>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</si>
  <si>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 xml:space="preserve">n.d. </t>
  </si>
  <si>
    <t>Programados 3TA 2024</t>
  </si>
  <si>
    <t>Efectivos 3TA 2024</t>
  </si>
  <si>
    <t>En transferencias 3TA 2024</t>
  </si>
  <si>
    <t>IPC (3TA 2024)</t>
  </si>
  <si>
    <t>Gasto efectivo real 3TA 2024</t>
  </si>
  <si>
    <t>Gasto efectivo real por beneficiario 3TA 2024</t>
  </si>
  <si>
    <t>Obra pública</t>
  </si>
  <si>
    <t>Gasto efectivo real 4T 2023</t>
  </si>
  <si>
    <t>Efectivos 4T 2024</t>
  </si>
  <si>
    <t>Programados 4T 2024</t>
  </si>
  <si>
    <t>En transferencias 4T 2024</t>
  </si>
  <si>
    <t>IPC (4T 2024)</t>
  </si>
  <si>
    <t>Gasto efectivo real por beneficiario 4T 2024</t>
  </si>
  <si>
    <t>Programados 2024</t>
  </si>
  <si>
    <t>Efectivos 2024</t>
  </si>
  <si>
    <t>En transferencias 2024</t>
  </si>
  <si>
    <t>IPC (2024)</t>
  </si>
  <si>
    <t>Gasto efectivo real 2024</t>
  </si>
  <si>
    <t>Gasto efectivo real por beneficiario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</si>
</sst>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sz val="11"/>
      <color rgb="FF4071B9"/>
      <name val="Palatino Linotype"/>
      <family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65" fontId="0" fillId="0" borderId="0" xfId="1" applyNumberFormat="1" applyFont="1" applyFill="1"/>
    <xf numFmtId="4" fontId="0" fillId="0" borderId="0" xfId="0" applyNumberFormat="1" applyFont="1" applyFill="1"/>
    <xf numFmtId="0" fontId="0" fillId="0" borderId="0" xfId="0" applyFont="1" applyFill="1"/>
    <xf numFmtId="4" fontId="4" fillId="0" borderId="0" xfId="0" applyNumberFormat="1" applyFont="1" applyFill="1"/>
    <xf numFmtId="4" fontId="3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right"/>
    </xf>
    <xf numFmtId="0" fontId="4" fillId="0" borderId="0" xfId="0" applyFont="1" applyFill="1"/>
    <xf numFmtId="3" fontId="5" fillId="0" borderId="0" xfId="0" applyNumberFormat="1" applyFont="1" applyFill="1" applyAlignment="1">
      <alignment horizontal="right"/>
    </xf>
    <xf numFmtId="4" fontId="3" fillId="0" borderId="0" xfId="0" applyNumberFormat="1" applyFont="1"/>
    <xf numFmtId="4" fontId="4" fillId="0" borderId="0" xfId="0" applyNumberFormat="1" applyFont="1"/>
    <xf numFmtId="4" fontId="4" fillId="0" borderId="3" xfId="0" applyNumberFormat="1" applyFont="1" applyBorder="1"/>
    <xf numFmtId="0" fontId="2" fillId="0" borderId="0" xfId="0" applyFont="1" applyAlignment="1">
      <alignment vertical="top" wrapText="1"/>
    </xf>
    <xf numFmtId="4" fontId="0" fillId="0" borderId="0" xfId="0" applyNumberFormat="1"/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2" fontId="4" fillId="0" borderId="0" xfId="0" applyNumberFormat="1" applyFont="1" applyAlignment="1">
      <alignment horizontal="right"/>
    </xf>
    <xf numFmtId="166" fontId="4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 vertical="top" wrapText="1"/>
    </xf>
    <xf numFmtId="4" fontId="3" fillId="0" borderId="3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164" fontId="4" fillId="0" borderId="0" xfId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/>
    <xf numFmtId="4" fontId="3" fillId="0" borderId="3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99"/>
      <color rgb="FF192952"/>
      <color rgb="FFC1C5C8"/>
      <color rgb="FF0035A0"/>
      <color rgb="FF182951"/>
      <color rgb="FF0034A0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resultado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'!$D$10,'Anual '!$E$10)</c:f>
              <c:strCache>
                <c:ptCount val="4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  <c:pt idx="3">
                  <c:v>Servicio de apoyo para la organización de Olimpiadas Especiales en la participación de competiciones  intern.y eventos nac. </c:v>
                </c:pt>
              </c:strCache>
            </c:strRef>
          </c:cat>
          <c:val>
            <c:numRef>
              <c:f>'Anual '!$B$49:$E$49</c:f>
              <c:numCache>
                <c:formatCode>#,##0.00</c:formatCode>
                <c:ptCount val="4"/>
                <c:pt idx="0">
                  <c:v>137.89978484984559</c:v>
                </c:pt>
                <c:pt idx="1">
                  <c:v>61.001763995914956</c:v>
                </c:pt>
                <c:pt idx="2">
                  <c:v>142.82047471340391</c:v>
                </c:pt>
                <c:pt idx="3">
                  <c:v>55.402750491159139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3-4B48-9F49-4A47B894BE86}"/>
            </c:ext>
          </c:extLst>
        </c:ser>
        <c:ser>
          <c:idx val="1"/>
          <c:order val="1"/>
          <c:tx>
            <c:strRef>
              <c:f>'Anual '!$A$50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'!$D$10,'Anual '!$E$10)</c:f>
              <c:strCache>
                <c:ptCount val="4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  <c:pt idx="3">
                  <c:v>Servicio de apoyo para la organización de Olimpiadas Especiales en la participación de competiciones  intern.y eventos nac. </c:v>
                </c:pt>
              </c:strCache>
            </c:strRef>
          </c:cat>
          <c:val>
            <c:numRef>
              <c:f>'Anual '!$B$50:$E$50</c:f>
              <c:numCache>
                <c:formatCode>#,##0.00</c:formatCode>
                <c:ptCount val="4"/>
                <c:pt idx="0">
                  <c:v>87.58250510201016</c:v>
                </c:pt>
                <c:pt idx="1">
                  <c:v>97.030512178718837</c:v>
                </c:pt>
                <c:pt idx="2">
                  <c:v>92.753971555020414</c:v>
                </c:pt>
                <c:pt idx="3">
                  <c:v>61.329359766624627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3-4B48-9F49-4A47B894BE86}"/>
            </c:ext>
          </c:extLst>
        </c:ser>
        <c:ser>
          <c:idx val="2"/>
          <c:order val="2"/>
          <c:tx>
            <c:strRef>
              <c:f>'Anual '!$A$51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'!$D$10,'Anual '!$E$10)</c:f>
              <c:strCache>
                <c:ptCount val="4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  <c:pt idx="3">
                  <c:v>Servicio de apoyo para la organización de Olimpiadas Especiales en la participación de competiciones  intern.y eventos nac. </c:v>
                </c:pt>
              </c:strCache>
            </c:strRef>
          </c:cat>
          <c:val>
            <c:numRef>
              <c:f>'Anual '!$B$51:$E$51</c:f>
              <c:numCache>
                <c:formatCode>#,##0.00</c:formatCode>
                <c:ptCount val="4"/>
                <c:pt idx="0">
                  <c:v>112.74114497592788</c:v>
                </c:pt>
                <c:pt idx="1">
                  <c:v>79.016138087316904</c:v>
                </c:pt>
                <c:pt idx="2">
                  <c:v>117.78722313421216</c:v>
                </c:pt>
                <c:pt idx="3">
                  <c:v>58.366055128891887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3-4B48-9F49-4A47B894BE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rgbClr val="C1C5C8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avance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'!$D$10,'Anual '!$E$10)</c:f>
              <c:strCache>
                <c:ptCount val="4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  <c:pt idx="3">
                  <c:v>Servicio de apoyo para la organización de Olimpiadas Especiales en la participación de competiciones  intern.y eventos nac. </c:v>
                </c:pt>
              </c:strCache>
            </c:strRef>
          </c:cat>
          <c:val>
            <c:numRef>
              <c:f>'Anual '!$B$54:$E$54</c:f>
              <c:numCache>
                <c:formatCode>#,##0.00</c:formatCode>
                <c:ptCount val="4"/>
                <c:pt idx="0">
                  <c:v>137.89967219650129</c:v>
                </c:pt>
                <c:pt idx="1">
                  <c:v>61.001763995914956</c:v>
                </c:pt>
                <c:pt idx="2">
                  <c:v>142.82035058688015</c:v>
                </c:pt>
                <c:pt idx="3">
                  <c:v>55.402750491159139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0-4BFC-8D95-D7AC1060DEFB}"/>
            </c:ext>
          </c:extLst>
        </c:ser>
        <c:ser>
          <c:idx val="1"/>
          <c:order val="1"/>
          <c:tx>
            <c:strRef>
              <c:f>'Anual '!$A$55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'!$D$10,'Anual '!$E$10)</c:f>
              <c:strCache>
                <c:ptCount val="4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  <c:pt idx="3">
                  <c:v>Servicio de apoyo para la organización de Olimpiadas Especiales en la participación de competiciones  intern.y eventos nac. </c:v>
                </c:pt>
              </c:strCache>
            </c:strRef>
          </c:cat>
          <c:val>
            <c:numRef>
              <c:f>'Anual '!$B$55:$E$55</c:f>
              <c:numCache>
                <c:formatCode>#,##0.00</c:formatCode>
                <c:ptCount val="4"/>
                <c:pt idx="0">
                  <c:v>87.582505095680744</c:v>
                </c:pt>
                <c:pt idx="1">
                  <c:v>97.030512155783015</c:v>
                </c:pt>
                <c:pt idx="2">
                  <c:v>92.753971555020414</c:v>
                </c:pt>
                <c:pt idx="3">
                  <c:v>61.329359766624627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0-4BFC-8D95-D7AC1060DEFB}"/>
            </c:ext>
          </c:extLst>
        </c:ser>
        <c:ser>
          <c:idx val="2"/>
          <c:order val="2"/>
          <c:tx>
            <c:strRef>
              <c:f>'Anual '!$A$56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'!$D$10,'Anual '!$E$10)</c:f>
              <c:strCache>
                <c:ptCount val="4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  <c:pt idx="3">
                  <c:v>Servicio de apoyo para la organización de Olimpiadas Especiales en la participación de competiciones  intern.y eventos nac. </c:v>
                </c:pt>
              </c:strCache>
            </c:strRef>
          </c:cat>
          <c:val>
            <c:numRef>
              <c:f>'Anual '!$B$56:$E$56</c:f>
              <c:numCache>
                <c:formatCode>#,##0.00</c:formatCode>
                <c:ptCount val="4"/>
                <c:pt idx="0">
                  <c:v>112.74108864609101</c:v>
                </c:pt>
                <c:pt idx="1">
                  <c:v>79.016138075848986</c:v>
                </c:pt>
                <c:pt idx="2">
                  <c:v>117.78716107095028</c:v>
                </c:pt>
                <c:pt idx="3">
                  <c:v>58.366055128891887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F0-4BFC-8D95-D7AC1060D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gasto medio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'!$A$67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cat>
            <c:strRef>
              <c:f>('Anual '!$B$9:$B$10,'Anual '!$C$10,'Anual '!$D$10,'Anual '!$E$10)</c:f>
              <c:strCache>
                <c:ptCount val="4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  <c:pt idx="3">
                  <c:v>Servicio de apoyo para la organización de Olimpiadas Especiales en la participación de competiciones  intern.y eventos nac. </c:v>
                </c:pt>
              </c:strCache>
            </c:strRef>
          </c:cat>
          <c:val>
            <c:numRef>
              <c:f>'Anual '!$B$67:$E$67</c:f>
              <c:numCache>
                <c:formatCode>#,##0.00</c:formatCode>
                <c:ptCount val="4"/>
                <c:pt idx="0">
                  <c:v>11775.092157237701</c:v>
                </c:pt>
                <c:pt idx="1">
                  <c:v>62843.228021539318</c:v>
                </c:pt>
                <c:pt idx="2">
                  <c:v>4060.7853997715406</c:v>
                </c:pt>
                <c:pt idx="3">
                  <c:v>641815.32416502945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3-446F-ABAA-3E5279F3A75E}"/>
            </c:ext>
          </c:extLst>
        </c:ser>
        <c:ser>
          <c:idx val="1"/>
          <c:order val="1"/>
          <c:tx>
            <c:strRef>
              <c:f>'Anual '!$A$68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cat>
            <c:strRef>
              <c:f>('Anual '!$B$9:$B$10,'Anual '!$C$10,'Anual '!$D$10,'Anual '!$E$10)</c:f>
              <c:strCache>
                <c:ptCount val="4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  <c:pt idx="3">
                  <c:v>Servicio de apoyo para la organización de Olimpiadas Especiales en la participación de competiciones  intern.y eventos nac. </c:v>
                </c:pt>
              </c:strCache>
            </c:strRef>
          </c:cat>
          <c:val>
            <c:numRef>
              <c:f>'Anual '!$B$68:$E$68</c:f>
              <c:numCache>
                <c:formatCode>#,##0.00</c:formatCode>
                <c:ptCount val="4"/>
                <c:pt idx="0">
                  <c:v>7478.5618415637846</c:v>
                </c:pt>
                <c:pt idx="1">
                  <c:v>99959.578255840504</c:v>
                </c:pt>
                <c:pt idx="2">
                  <c:v>2637.254736880539</c:v>
                </c:pt>
                <c:pt idx="3">
                  <c:v>710472.36049645394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3-446F-ABAA-3E5279F3A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953504"/>
        <c:axId val="509955072"/>
        <c:axId val="0"/>
      </c:bar3DChart>
      <c:catAx>
        <c:axId val="5099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5072"/>
        <c:crosses val="autoZero"/>
        <c:auto val="1"/>
        <c:lblAlgn val="ctr"/>
        <c:lblOffset val="100"/>
        <c:noMultiLvlLbl val="0"/>
      </c:catAx>
      <c:valAx>
        <c:axId val="509955072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3504"/>
        <c:crosses val="autoZero"/>
        <c:crossBetween val="between"/>
        <c:majorUnit val="25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giro de recursos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'Anual '!$A$74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'Anual 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'Anual '!$B$74</c:f>
              <c:numCache>
                <c:formatCode>#,##0.00</c:formatCode>
                <c:ptCount val="1"/>
                <c:pt idx="0">
                  <c:v>100.00000000977063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0-427E-A29C-BDBB91927304}"/>
            </c:ext>
          </c:extLst>
        </c:ser>
        <c:ser>
          <c:idx val="2"/>
          <c:order val="1"/>
          <c:tx>
            <c:strRef>
              <c:f>'Anual '!$A$75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>
                <a:solidFill>
                  <a:srgbClr val="0035A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  <a:contourClr>
                  <a:srgbClr val="0035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ED-442C-BEB0-21B0553863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'Anual 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'Anual '!$B$75</c:f>
              <c:numCache>
                <c:formatCode>#,##0.00</c:formatCode>
                <c:ptCount val="1"/>
                <c:pt idx="0">
                  <c:v>87.582505093452795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0-427E-A29C-BDBB919273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952720"/>
        <c:axId val="577961336"/>
        <c:axId val="0"/>
      </c:bar3DChart>
      <c:catAx>
        <c:axId val="5099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77961336"/>
        <c:crosses val="autoZero"/>
        <c:auto val="1"/>
        <c:lblAlgn val="ctr"/>
        <c:lblOffset val="100"/>
        <c:noMultiLvlLbl val="0"/>
      </c:catAx>
      <c:valAx>
        <c:axId val="57796133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2720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expansión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'!$B$62:$D$62</c:f>
              <c:numCache>
                <c:formatCode>#,##0.00</c:formatCode>
                <c:ptCount val="3"/>
                <c:pt idx="0">
                  <c:v>17.31334708854817</c:v>
                </c:pt>
                <c:pt idx="1">
                  <c:v>-42.738245675192822</c:v>
                </c:pt>
                <c:pt idx="2">
                  <c:v>20.616110072200012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A-43DD-9028-6FF2C58C687A}"/>
            </c:ext>
          </c:extLst>
        </c:ser>
        <c:ser>
          <c:idx val="1"/>
          <c:order val="1"/>
          <c:tx>
            <c:strRef>
              <c:f>'Anual '!$A$63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'!$B$63:$D$63</c:f>
              <c:numCache>
                <c:formatCode>#,##0.00</c:formatCode>
                <c:ptCount val="3"/>
                <c:pt idx="0">
                  <c:v>11.643983825270009</c:v>
                </c:pt>
                <c:pt idx="1">
                  <c:v>25.091917983155419</c:v>
                </c:pt>
                <c:pt idx="2">
                  <c:v>15.853028401497182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BA-43DD-9028-6FF2C58C687A}"/>
            </c:ext>
          </c:extLst>
        </c:ser>
        <c:ser>
          <c:idx val="2"/>
          <c:order val="2"/>
          <c:tx>
            <c:strRef>
              <c:f>'Anual '!$A$64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'!$B$64:$D$64</c:f>
              <c:numCache>
                <c:formatCode>#,##0.00</c:formatCode>
                <c:ptCount val="3"/>
                <c:pt idx="0">
                  <c:v>-4.8326668737862288</c:v>
                </c:pt>
                <c:pt idx="1">
                  <c:v>118.45631426797306</c:v>
                </c:pt>
                <c:pt idx="2">
                  <c:v>-3.9489597764773565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BA-43DD-9028-6FF2C58C68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2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</a:t>
            </a:r>
            <a:r>
              <a:rPr lang="es-CR" sz="1800" baseline="0"/>
              <a:t> eficiencia</a:t>
            </a:r>
            <a:r>
              <a:rPr lang="es-CR" sz="1800"/>
              <a:t>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'!$D$10,'Anual '!$E$10)</c:f>
              <c:strCache>
                <c:ptCount val="4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  <c:pt idx="3">
                  <c:v>Servicio de apoyo para la organización de Olimpiadas Especiales en la participación de competiciones  intern.y eventos nac. </c:v>
                </c:pt>
              </c:strCache>
            </c:strRef>
          </c:cat>
          <c:val>
            <c:numRef>
              <c:f>'Anual '!$B$69:$E$69</c:f>
              <c:numCache>
                <c:formatCode>#,##0.00</c:formatCode>
                <c:ptCount val="4"/>
                <c:pt idx="0">
                  <c:v>71.603823862468701</c:v>
                </c:pt>
                <c:pt idx="1">
                  <c:v>125.68450232865656</c:v>
                </c:pt>
                <c:pt idx="2">
                  <c:v>76.496264040986333</c:v>
                </c:pt>
                <c:pt idx="3">
                  <c:v>64.609658571548039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C-4EEB-9FC8-F65D65ADC1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B27B176-D32F-4EFF-AC3D-577377A4DA85}"/>
            </a:ext>
          </a:extLst>
        </xdr:cNvPr>
        <xdr:cNvSpPr/>
      </xdr:nvSpPr>
      <xdr:spPr>
        <a:xfrm>
          <a:off x="0" y="0"/>
          <a:ext cx="11327606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B3F3E-AA77-4D04-8C1C-E905B8876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C7CA2D-73A2-4400-97A6-62438F0976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5521" cy="655796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6</xdr:row>
      <xdr:rowOff>11906</xdr:rowOff>
    </xdr:from>
    <xdr:to>
      <xdr:col>5</xdr:col>
      <xdr:colOff>11906</xdr:colOff>
      <xdr:row>8</xdr:row>
      <xdr:rowOff>11906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F7C64E11-BE79-4998-8030-40A7ADB5C019}"/>
            </a:ext>
          </a:extLst>
        </xdr:cNvPr>
        <xdr:cNvSpPr/>
      </xdr:nvSpPr>
      <xdr:spPr>
        <a:xfrm>
          <a:off x="11906" y="1109186"/>
          <a:ext cx="11315700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23813</xdr:colOff>
      <xdr:row>6</xdr:row>
      <xdr:rowOff>35720</xdr:rowOff>
    </xdr:from>
    <xdr:to>
      <xdr:col>4</xdr:col>
      <xdr:colOff>1619250</xdr:colOff>
      <xdr:row>7</xdr:row>
      <xdr:rowOff>250032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AA49D61-8615-4E7F-B242-3AA315EF2375}"/>
            </a:ext>
          </a:extLst>
        </xdr:cNvPr>
        <xdr:cNvSpPr txBox="1"/>
      </xdr:nvSpPr>
      <xdr:spPr>
        <a:xfrm>
          <a:off x="23813" y="1133000"/>
          <a:ext cx="11089957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28-05-2024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F582AAD-8270-4C5E-B0FC-EEBB4229D561}"/>
            </a:ext>
          </a:extLst>
        </xdr:cNvPr>
        <xdr:cNvSpPr/>
      </xdr:nvSpPr>
      <xdr:spPr>
        <a:xfrm>
          <a:off x="0" y="0"/>
          <a:ext cx="11304746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B485DD-55B8-4A41-BF2A-BDD64C6AB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8A4322-AF94-485D-83C0-A188FE58A4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5521" cy="655796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6</xdr:row>
      <xdr:rowOff>11906</xdr:rowOff>
    </xdr:from>
    <xdr:to>
      <xdr:col>5</xdr:col>
      <xdr:colOff>11906</xdr:colOff>
      <xdr:row>8</xdr:row>
      <xdr:rowOff>11906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B6CEEC38-9C6B-47E8-8462-522C04287B1D}"/>
            </a:ext>
          </a:extLst>
        </xdr:cNvPr>
        <xdr:cNvSpPr/>
      </xdr:nvSpPr>
      <xdr:spPr>
        <a:xfrm>
          <a:off x="11906" y="1109186"/>
          <a:ext cx="11292840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23813</xdr:rowOff>
    </xdr:from>
    <xdr:to>
      <xdr:col>5</xdr:col>
      <xdr:colOff>7936</xdr:colOff>
      <xdr:row>7</xdr:row>
      <xdr:rowOff>238125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62BD59F-EAE5-4A55-AB0D-50292B80BBB2}"/>
            </a:ext>
          </a:extLst>
        </xdr:cNvPr>
        <xdr:cNvSpPr txBox="1"/>
      </xdr:nvSpPr>
      <xdr:spPr>
        <a:xfrm>
          <a:off x="0" y="1121093"/>
          <a:ext cx="11300776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19-08-2024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9802B4A-D0D5-40E0-9C58-2ED9F68A92D0}"/>
            </a:ext>
          </a:extLst>
        </xdr:cNvPr>
        <xdr:cNvSpPr/>
      </xdr:nvSpPr>
      <xdr:spPr>
        <a:xfrm>
          <a:off x="0" y="0"/>
          <a:ext cx="11304746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1ED813-4942-4F5D-89C2-FA2C5114F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6BB0E3-92BF-4E31-A199-377806F0D8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5521" cy="655796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6</xdr:row>
      <xdr:rowOff>11906</xdr:rowOff>
    </xdr:from>
    <xdr:to>
      <xdr:col>5</xdr:col>
      <xdr:colOff>11906</xdr:colOff>
      <xdr:row>8</xdr:row>
      <xdr:rowOff>11906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3D9ADA6-A2C2-4EAC-87B4-C244357541C9}"/>
            </a:ext>
          </a:extLst>
        </xdr:cNvPr>
        <xdr:cNvSpPr/>
      </xdr:nvSpPr>
      <xdr:spPr>
        <a:xfrm>
          <a:off x="11906" y="1109186"/>
          <a:ext cx="11292840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35719</xdr:colOff>
      <xdr:row>6</xdr:row>
      <xdr:rowOff>35719</xdr:rowOff>
    </xdr:from>
    <xdr:to>
      <xdr:col>5</xdr:col>
      <xdr:colOff>38892</xdr:colOff>
      <xdr:row>7</xdr:row>
      <xdr:rowOff>250031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BDADF9F-7E20-431D-ADAA-F725F4175421}"/>
            </a:ext>
          </a:extLst>
        </xdr:cNvPr>
        <xdr:cNvSpPr txBox="1"/>
      </xdr:nvSpPr>
      <xdr:spPr>
        <a:xfrm>
          <a:off x="35719" y="1132999"/>
          <a:ext cx="11296013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 Semestre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19-08-2024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11906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368DDFF-109F-415D-860C-2A4A75B418D0}"/>
            </a:ext>
          </a:extLst>
        </xdr:cNvPr>
        <xdr:cNvSpPr/>
      </xdr:nvSpPr>
      <xdr:spPr>
        <a:xfrm>
          <a:off x="0" y="0"/>
          <a:ext cx="14436566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0C6FF0-AE60-46C5-8634-78CF5DA2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6525BE-9D41-4578-9306-7F4D84EE6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5521" cy="655796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5</xdr:row>
      <xdr:rowOff>178594</xdr:rowOff>
    </xdr:from>
    <xdr:to>
      <xdr:col>6</xdr:col>
      <xdr:colOff>11907</xdr:colOff>
      <xdr:row>7</xdr:row>
      <xdr:rowOff>250031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E938806-BD92-449E-9523-803B8CA0A7B2}"/>
            </a:ext>
          </a:extLst>
        </xdr:cNvPr>
        <xdr:cNvSpPr/>
      </xdr:nvSpPr>
      <xdr:spPr>
        <a:xfrm>
          <a:off x="11907" y="1092994"/>
          <a:ext cx="14424660" cy="52101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23813</xdr:rowOff>
    </xdr:from>
    <xdr:to>
      <xdr:col>6</xdr:col>
      <xdr:colOff>7936</xdr:colOff>
      <xdr:row>7</xdr:row>
      <xdr:rowOff>238125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A30EFBE-C860-44AF-98C8-BDB741737F49}"/>
            </a:ext>
          </a:extLst>
        </xdr:cNvPr>
        <xdr:cNvSpPr txBox="1"/>
      </xdr:nvSpPr>
      <xdr:spPr>
        <a:xfrm>
          <a:off x="0" y="1121093"/>
          <a:ext cx="14432596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20-11-2024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11906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70E65E4-404F-449A-A4CD-C3090C9F1882}"/>
            </a:ext>
          </a:extLst>
        </xdr:cNvPr>
        <xdr:cNvSpPr/>
      </xdr:nvSpPr>
      <xdr:spPr>
        <a:xfrm>
          <a:off x="0" y="0"/>
          <a:ext cx="14467046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09AA0E-AB9E-40EF-AD75-B4640F145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AF295B-0ADB-4A04-827A-2E2FB9B082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5521" cy="655796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5</xdr:row>
      <xdr:rowOff>178594</xdr:rowOff>
    </xdr:from>
    <xdr:to>
      <xdr:col>6</xdr:col>
      <xdr:colOff>11907</xdr:colOff>
      <xdr:row>7</xdr:row>
      <xdr:rowOff>250031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7675CE2-9FFA-4012-813E-552DD109F386}"/>
            </a:ext>
          </a:extLst>
        </xdr:cNvPr>
        <xdr:cNvSpPr/>
      </xdr:nvSpPr>
      <xdr:spPr>
        <a:xfrm>
          <a:off x="11907" y="1092994"/>
          <a:ext cx="14455140" cy="52101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35719</xdr:colOff>
      <xdr:row>6</xdr:row>
      <xdr:rowOff>1</xdr:rowOff>
    </xdr:from>
    <xdr:to>
      <xdr:col>6</xdr:col>
      <xdr:colOff>43655</xdr:colOff>
      <xdr:row>7</xdr:row>
      <xdr:rowOff>214313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0BD99D9-660D-4400-B61C-AD0A3761CA4C}"/>
            </a:ext>
          </a:extLst>
        </xdr:cNvPr>
        <xdr:cNvSpPr txBox="1"/>
      </xdr:nvSpPr>
      <xdr:spPr>
        <a:xfrm>
          <a:off x="35719" y="1097281"/>
          <a:ext cx="14463076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III Trimestre Acumulado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20-11-2024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11906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BB4D5E2-CA43-4667-BE89-34893FE186CB}"/>
            </a:ext>
          </a:extLst>
        </xdr:cNvPr>
        <xdr:cNvSpPr/>
      </xdr:nvSpPr>
      <xdr:spPr>
        <a:xfrm>
          <a:off x="0" y="0"/>
          <a:ext cx="14436566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4F5FF-C424-40DA-A465-5C80984C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E2D482-6C48-44EA-81B8-3CFB206B21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5521" cy="655796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5</xdr:row>
      <xdr:rowOff>178594</xdr:rowOff>
    </xdr:from>
    <xdr:to>
      <xdr:col>7</xdr:col>
      <xdr:colOff>11907</xdr:colOff>
      <xdr:row>7</xdr:row>
      <xdr:rowOff>250031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2456D84-7D8E-4710-8923-3C4F187FC99B}"/>
            </a:ext>
          </a:extLst>
        </xdr:cNvPr>
        <xdr:cNvSpPr/>
      </xdr:nvSpPr>
      <xdr:spPr>
        <a:xfrm>
          <a:off x="11907" y="1092994"/>
          <a:ext cx="14424660" cy="52101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35719</xdr:colOff>
      <xdr:row>6</xdr:row>
      <xdr:rowOff>1</xdr:rowOff>
    </xdr:from>
    <xdr:to>
      <xdr:col>7</xdr:col>
      <xdr:colOff>43655</xdr:colOff>
      <xdr:row>7</xdr:row>
      <xdr:rowOff>214313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7ABA409-088D-4CAE-A778-AB3B81331CE6}"/>
            </a:ext>
          </a:extLst>
        </xdr:cNvPr>
        <xdr:cNvSpPr txBox="1"/>
      </xdr:nvSpPr>
      <xdr:spPr>
        <a:xfrm>
          <a:off x="35719" y="1097281"/>
          <a:ext cx="14432596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IV Trimestre 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23-04-2025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348455</xdr:colOff>
      <xdr:row>13</xdr:row>
      <xdr:rowOff>110331</xdr:rowOff>
    </xdr:from>
    <xdr:to>
      <xdr:col>20</xdr:col>
      <xdr:colOff>390524</xdr:colOff>
      <xdr:row>34</xdr:row>
      <xdr:rowOff>85725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552450</xdr:colOff>
      <xdr:row>13</xdr:row>
      <xdr:rowOff>109536</xdr:rowOff>
    </xdr:from>
    <xdr:to>
      <xdr:col>30</xdr:col>
      <xdr:colOff>514349</xdr:colOff>
      <xdr:row>34</xdr:row>
      <xdr:rowOff>142874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290828</xdr:colOff>
      <xdr:row>36</xdr:row>
      <xdr:rowOff>13176</xdr:rowOff>
    </xdr:from>
    <xdr:to>
      <xdr:col>23</xdr:col>
      <xdr:colOff>487680</xdr:colOff>
      <xdr:row>59</xdr:row>
      <xdr:rowOff>76200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728345</xdr:colOff>
      <xdr:row>35</xdr:row>
      <xdr:rowOff>195262</xdr:rowOff>
    </xdr:from>
    <xdr:to>
      <xdr:col>33</xdr:col>
      <xdr:colOff>563880</xdr:colOff>
      <xdr:row>59</xdr:row>
      <xdr:rowOff>30480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37148</xdr:colOff>
      <xdr:row>61</xdr:row>
      <xdr:rowOff>99695</xdr:rowOff>
    </xdr:from>
    <xdr:to>
      <xdr:col>22</xdr:col>
      <xdr:colOff>357821</xdr:colOff>
      <xdr:row>82</xdr:row>
      <xdr:rowOff>15240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14604</xdr:colOff>
      <xdr:row>61</xdr:row>
      <xdr:rowOff>80010</xdr:rowOff>
    </xdr:from>
    <xdr:to>
      <xdr:col>35</xdr:col>
      <xdr:colOff>518159</xdr:colOff>
      <xdr:row>82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11906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D89D4F3-7EAF-4035-9091-EA5F2653307C}"/>
            </a:ext>
          </a:extLst>
        </xdr:cNvPr>
        <xdr:cNvSpPr/>
      </xdr:nvSpPr>
      <xdr:spPr>
        <a:xfrm>
          <a:off x="0" y="0"/>
          <a:ext cx="16554926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FBC527-CD87-4071-AB9A-57E6037BD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37E400-8DAB-456F-AD6A-F3A87BF822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3388" r="1826" b="1724"/>
        <a:stretch/>
      </xdr:blipFill>
      <xdr:spPr>
        <a:xfrm>
          <a:off x="3405187" y="206693"/>
          <a:ext cx="2265521" cy="655796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5</xdr:row>
      <xdr:rowOff>178594</xdr:rowOff>
    </xdr:from>
    <xdr:to>
      <xdr:col>7</xdr:col>
      <xdr:colOff>11907</xdr:colOff>
      <xdr:row>7</xdr:row>
      <xdr:rowOff>250031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A406E4D0-6B4D-4B5C-BCF0-8D0F8AB92DA7}"/>
            </a:ext>
          </a:extLst>
        </xdr:cNvPr>
        <xdr:cNvSpPr/>
      </xdr:nvSpPr>
      <xdr:spPr>
        <a:xfrm>
          <a:off x="11907" y="1092994"/>
          <a:ext cx="16543020" cy="52101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35719</xdr:colOff>
      <xdr:row>6</xdr:row>
      <xdr:rowOff>1</xdr:rowOff>
    </xdr:from>
    <xdr:to>
      <xdr:col>7</xdr:col>
      <xdr:colOff>43655</xdr:colOff>
      <xdr:row>7</xdr:row>
      <xdr:rowOff>214313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104B70A-7BE6-4158-ABEA-EF658AB2D360}"/>
            </a:ext>
          </a:extLst>
        </xdr:cNvPr>
        <xdr:cNvSpPr txBox="1"/>
      </xdr:nvSpPr>
      <xdr:spPr>
        <a:xfrm>
          <a:off x="35719" y="1097281"/>
          <a:ext cx="16550956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23-04-2025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4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bestFit="1" customWidth="1"/>
    <col min="2" max="2" width="22.6640625" style="2" customWidth="1"/>
    <col min="3" max="3" width="25.6640625" style="2" customWidth="1"/>
    <col min="4" max="4" width="26" style="2" customWidth="1"/>
    <col min="5" max="5" width="26.5546875" style="2" customWidth="1"/>
    <col min="6" max="6" width="11.44140625" style="2"/>
    <col min="7" max="7" width="12.6640625" style="2" bestFit="1" customWidth="1"/>
    <col min="8" max="16384" width="11.44140625" style="2"/>
  </cols>
  <sheetData>
    <row r="1" spans="1:5" s="18" customFormat="1" x14ac:dyDescent="0.3"/>
    <row r="2" spans="1:5" s="18" customFormat="1" x14ac:dyDescent="0.3"/>
    <row r="3" spans="1:5" s="18" customFormat="1" x14ac:dyDescent="0.3"/>
    <row r="4" spans="1:5" s="18" customFormat="1" x14ac:dyDescent="0.3"/>
    <row r="5" spans="1:5" s="18" customFormat="1" x14ac:dyDescent="0.3"/>
    <row r="6" spans="1:5" s="18" customFormat="1" x14ac:dyDescent="0.3"/>
    <row r="7" spans="1:5" s="18" customFormat="1" ht="21" customHeight="1" x14ac:dyDescent="0.3"/>
    <row r="8" spans="1:5" s="18" customFormat="1" ht="21" customHeight="1" x14ac:dyDescent="0.3"/>
    <row r="9" spans="1:5" s="18" customFormat="1" ht="15.6" x14ac:dyDescent="0.35">
      <c r="A9" s="33" t="s">
        <v>0</v>
      </c>
      <c r="B9" s="35" t="s">
        <v>36</v>
      </c>
      <c r="C9" s="37" t="s">
        <v>1</v>
      </c>
      <c r="D9" s="37"/>
      <c r="E9" s="37"/>
    </row>
    <row r="10" spans="1:5" s="18" customFormat="1" ht="47.4" thickBot="1" x14ac:dyDescent="0.35">
      <c r="A10" s="34"/>
      <c r="B10" s="36"/>
      <c r="C10" s="26" t="s">
        <v>37</v>
      </c>
      <c r="D10" s="26" t="s">
        <v>38</v>
      </c>
      <c r="E10" s="26" t="s">
        <v>43</v>
      </c>
    </row>
    <row r="11" spans="1:5" s="18" customFormat="1" ht="16.2" thickTop="1" x14ac:dyDescent="0.35">
      <c r="A11" s="15"/>
      <c r="B11" s="15"/>
      <c r="C11" s="15"/>
      <c r="D11" s="15"/>
    </row>
    <row r="12" spans="1:5" s="18" customFormat="1" ht="15.6" x14ac:dyDescent="0.35">
      <c r="A12" s="14" t="s">
        <v>2</v>
      </c>
      <c r="B12" s="15"/>
      <c r="C12" s="15"/>
      <c r="D12" s="15"/>
    </row>
    <row r="13" spans="1:5" s="18" customFormat="1" ht="15.6" x14ac:dyDescent="0.35">
      <c r="A13" s="15"/>
      <c r="B13" s="15"/>
      <c r="C13" s="15"/>
      <c r="D13" s="15"/>
    </row>
    <row r="14" spans="1:5" s="18" customFormat="1" ht="15.6" x14ac:dyDescent="0.35">
      <c r="A14" s="14" t="s">
        <v>3</v>
      </c>
      <c r="B14" s="15"/>
      <c r="C14" s="15"/>
      <c r="D14" s="15"/>
    </row>
    <row r="15" spans="1:5" ht="15.6" x14ac:dyDescent="0.35">
      <c r="A15" s="15" t="s">
        <v>45</v>
      </c>
      <c r="B15" s="6">
        <f>SUM(C15:D15)</f>
        <v>125357</v>
      </c>
      <c r="C15" s="19">
        <v>4266</v>
      </c>
      <c r="D15" s="19">
        <v>121091</v>
      </c>
      <c r="E15" s="18"/>
    </row>
    <row r="16" spans="1:5" ht="15.6" x14ac:dyDescent="0.35">
      <c r="A16" s="15" t="s">
        <v>72</v>
      </c>
      <c r="B16" s="6">
        <f>SUM(C16:D16)</f>
        <v>89583</v>
      </c>
      <c r="C16" s="27">
        <v>3288</v>
      </c>
      <c r="D16" s="19">
        <v>86295</v>
      </c>
      <c r="E16" s="18"/>
    </row>
    <row r="17" spans="1:5" ht="15.6" x14ac:dyDescent="0.35">
      <c r="A17" s="15" t="s">
        <v>73</v>
      </c>
      <c r="B17" s="6">
        <f>SUM(C17:D17)</f>
        <v>162321</v>
      </c>
      <c r="C17" s="19">
        <v>47</v>
      </c>
      <c r="D17" s="19">
        <v>162274</v>
      </c>
      <c r="E17" s="18"/>
    </row>
    <row r="18" spans="1:5" ht="15.6" x14ac:dyDescent="0.35">
      <c r="A18" s="15" t="s">
        <v>74</v>
      </c>
      <c r="B18" s="6">
        <f>SUM(C18:D18)</f>
        <v>358337</v>
      </c>
      <c r="C18" s="19">
        <v>13156</v>
      </c>
      <c r="D18" s="19">
        <v>345181</v>
      </c>
      <c r="E18" s="18"/>
    </row>
    <row r="19" spans="1:5" ht="15.6" x14ac:dyDescent="0.35">
      <c r="A19" s="15"/>
      <c r="B19" s="6"/>
      <c r="C19" s="19"/>
      <c r="D19" s="19"/>
      <c r="E19" s="18"/>
    </row>
    <row r="20" spans="1:5" ht="15.6" x14ac:dyDescent="0.35">
      <c r="A20" s="14" t="s">
        <v>4</v>
      </c>
      <c r="B20" s="6"/>
      <c r="C20" s="19"/>
      <c r="D20" s="19"/>
      <c r="E20" s="18"/>
    </row>
    <row r="21" spans="1:5" ht="15.6" x14ac:dyDescent="0.35">
      <c r="A21" s="15" t="s">
        <v>45</v>
      </c>
      <c r="B21" s="6">
        <f>SUM(C21:E21)</f>
        <v>762798058.23999989</v>
      </c>
      <c r="C21" s="7">
        <v>175357848.41</v>
      </c>
      <c r="D21" s="19">
        <v>277090590.39999998</v>
      </c>
      <c r="E21" s="19">
        <v>310349619.42999995</v>
      </c>
    </row>
    <row r="22" spans="1:5" ht="15.6" x14ac:dyDescent="0.35">
      <c r="A22" s="15" t="s">
        <v>72</v>
      </c>
      <c r="B22" s="6">
        <f>SUM(C22:E22)</f>
        <v>884164262.83749998</v>
      </c>
      <c r="C22" s="19">
        <v>250000000</v>
      </c>
      <c r="D22" s="19">
        <v>300000000</v>
      </c>
      <c r="E22" s="19">
        <v>334164262.83749998</v>
      </c>
    </row>
    <row r="23" spans="1:5" ht="15.6" x14ac:dyDescent="0.35">
      <c r="A23" s="15" t="s">
        <v>73</v>
      </c>
      <c r="B23" s="6">
        <f t="shared" ref="B23:B24" si="0">SUM(C23:E23)</f>
        <v>673095858.3499999</v>
      </c>
      <c r="C23" s="7">
        <v>37500000</v>
      </c>
      <c r="D23" s="19">
        <v>401344544.44</v>
      </c>
      <c r="E23" s="19">
        <v>234251313.90999997</v>
      </c>
    </row>
    <row r="24" spans="1:5" ht="15.6" x14ac:dyDescent="0.35">
      <c r="A24" s="15" t="s">
        <v>74</v>
      </c>
      <c r="B24" s="6">
        <f t="shared" si="0"/>
        <v>3536657051.3499999</v>
      </c>
      <c r="C24" s="19">
        <v>1000000000</v>
      </c>
      <c r="D24" s="19">
        <v>1200000000</v>
      </c>
      <c r="E24" s="19">
        <v>1336657051.3499999</v>
      </c>
    </row>
    <row r="25" spans="1:5" ht="15.6" x14ac:dyDescent="0.35">
      <c r="A25" s="15" t="s">
        <v>75</v>
      </c>
      <c r="B25" s="6">
        <f>SUM(C25:D25)</f>
        <v>438844544.44</v>
      </c>
      <c r="C25" s="6">
        <f>+C23</f>
        <v>37500000</v>
      </c>
      <c r="D25" s="6">
        <f t="shared" ref="D25" si="1">+D23</f>
        <v>401344544.44</v>
      </c>
      <c r="E25" s="6"/>
    </row>
    <row r="26" spans="1:5" ht="15.6" x14ac:dyDescent="0.35">
      <c r="A26" s="15"/>
      <c r="B26" s="6"/>
      <c r="C26" s="6"/>
      <c r="D26" s="6"/>
    </row>
    <row r="27" spans="1:5" ht="15.6" x14ac:dyDescent="0.35">
      <c r="A27" s="14" t="s">
        <v>5</v>
      </c>
      <c r="B27" s="6"/>
      <c r="C27" s="6"/>
      <c r="D27" s="6"/>
    </row>
    <row r="28" spans="1:5" ht="15.6" x14ac:dyDescent="0.35">
      <c r="A28" s="15" t="s">
        <v>72</v>
      </c>
      <c r="B28" s="6">
        <f>B22</f>
        <v>884164262.83749998</v>
      </c>
      <c r="C28" s="6"/>
      <c r="D28" s="6"/>
    </row>
    <row r="29" spans="1:5" ht="15.6" x14ac:dyDescent="0.35">
      <c r="A29" s="15" t="s">
        <v>73</v>
      </c>
      <c r="B29" s="6">
        <v>884164263</v>
      </c>
      <c r="C29" s="6"/>
      <c r="D29" s="6"/>
    </row>
    <row r="30" spans="1:5" ht="15.6" x14ac:dyDescent="0.35">
      <c r="A30" s="15"/>
      <c r="B30" s="9"/>
      <c r="C30" s="9"/>
      <c r="D30" s="9"/>
    </row>
    <row r="31" spans="1:5" ht="15.6" x14ac:dyDescent="0.35">
      <c r="A31" s="14" t="s">
        <v>6</v>
      </c>
      <c r="B31" s="9"/>
      <c r="C31" s="9"/>
      <c r="D31" s="9"/>
    </row>
    <row r="32" spans="1:5" ht="15.6" x14ac:dyDescent="0.35">
      <c r="A32" s="15" t="s">
        <v>46</v>
      </c>
      <c r="B32" s="20">
        <v>1.1041000000000001</v>
      </c>
      <c r="C32" s="20">
        <v>1.1041000000000001</v>
      </c>
      <c r="D32" s="20">
        <v>1.1041000000000001</v>
      </c>
      <c r="E32" s="20">
        <v>1.1041000000000001</v>
      </c>
    </row>
    <row r="33" spans="1:5" ht="15.6" x14ac:dyDescent="0.35">
      <c r="A33" s="15" t="s">
        <v>76</v>
      </c>
      <c r="B33" s="20">
        <v>1.091</v>
      </c>
      <c r="C33" s="20">
        <v>1.091</v>
      </c>
      <c r="D33" s="20">
        <v>1.091</v>
      </c>
      <c r="E33" s="20">
        <v>1.091</v>
      </c>
    </row>
    <row r="34" spans="1:5" ht="15.6" x14ac:dyDescent="0.35">
      <c r="A34" s="15" t="s">
        <v>7</v>
      </c>
      <c r="B34" s="19" t="s">
        <v>39</v>
      </c>
      <c r="C34" s="19" t="s">
        <v>39</v>
      </c>
      <c r="D34" s="19" t="s">
        <v>39</v>
      </c>
      <c r="E34" s="19" t="s">
        <v>39</v>
      </c>
    </row>
    <row r="35" spans="1:5" ht="15.6" x14ac:dyDescent="0.35">
      <c r="A35" s="15"/>
      <c r="B35" s="6"/>
      <c r="C35" s="6"/>
      <c r="D35" s="6"/>
    </row>
    <row r="36" spans="1:5" ht="15.6" x14ac:dyDescent="0.35">
      <c r="A36" s="14" t="s">
        <v>8</v>
      </c>
      <c r="B36" s="6"/>
      <c r="C36" s="6"/>
      <c r="D36" s="6"/>
    </row>
    <row r="37" spans="1:5" ht="15.6" x14ac:dyDescent="0.35">
      <c r="A37" s="15" t="s">
        <v>47</v>
      </c>
      <c r="B37" s="6">
        <f>B21/B32</f>
        <v>690877690.64396322</v>
      </c>
      <c r="C37" s="6">
        <f t="shared" ref="C37:E37" si="2">C21/C32</f>
        <v>158824244.55212387</v>
      </c>
      <c r="D37" s="6">
        <f t="shared" si="2"/>
        <v>250965121.27524677</v>
      </c>
      <c r="E37" s="6">
        <f t="shared" si="2"/>
        <v>281088324.81659263</v>
      </c>
    </row>
    <row r="38" spans="1:5" ht="15.6" x14ac:dyDescent="0.35">
      <c r="A38" s="15" t="s">
        <v>77</v>
      </c>
      <c r="B38" s="6">
        <f>B23/B33</f>
        <v>616953124.0604949</v>
      </c>
      <c r="C38" s="6">
        <f t="shared" ref="C38:E38" si="3">C23/C33</f>
        <v>34372135.655362055</v>
      </c>
      <c r="D38" s="6">
        <f t="shared" si="3"/>
        <v>367868510.02749771</v>
      </c>
      <c r="E38" s="6">
        <f t="shared" si="3"/>
        <v>214712478.37763518</v>
      </c>
    </row>
    <row r="39" spans="1:5" ht="15.6" x14ac:dyDescent="0.35">
      <c r="A39" s="15" t="s">
        <v>48</v>
      </c>
      <c r="B39" s="6">
        <f>B37/B15</f>
        <v>5511.2813057425055</v>
      </c>
      <c r="C39" s="6">
        <f>C37/C15</f>
        <v>37230.249543395192</v>
      </c>
      <c r="D39" s="6">
        <f t="shared" ref="D39" si="4">D37/D15</f>
        <v>2072.5332293502142</v>
      </c>
      <c r="E39" s="6"/>
    </row>
    <row r="40" spans="1:5" ht="15.6" x14ac:dyDescent="0.35">
      <c r="A40" s="15" t="s">
        <v>78</v>
      </c>
      <c r="B40" s="6">
        <f>B38/B17</f>
        <v>3800.8213605170922</v>
      </c>
      <c r="C40" s="6">
        <f t="shared" ref="C40:D40" si="5">C38/C17</f>
        <v>731322.03522046923</v>
      </c>
      <c r="D40" s="6">
        <f t="shared" si="5"/>
        <v>2266.959032423541</v>
      </c>
      <c r="E40" s="6"/>
    </row>
    <row r="41" spans="1:5" ht="15.6" x14ac:dyDescent="0.35">
      <c r="A41" s="15"/>
      <c r="B41" s="9"/>
      <c r="C41" s="9"/>
      <c r="D41" s="9"/>
    </row>
    <row r="42" spans="1:5" ht="15.6" x14ac:dyDescent="0.35">
      <c r="A42" s="14" t="s">
        <v>9</v>
      </c>
      <c r="B42" s="9"/>
      <c r="C42" s="9"/>
      <c r="D42" s="9"/>
    </row>
    <row r="43" spans="1:5" ht="15.6" x14ac:dyDescent="0.35">
      <c r="A43" s="14"/>
      <c r="B43" s="9"/>
      <c r="C43" s="9"/>
      <c r="D43" s="9"/>
    </row>
    <row r="44" spans="1:5" ht="15.6" x14ac:dyDescent="0.35">
      <c r="A44" s="14" t="s">
        <v>10</v>
      </c>
      <c r="B44" s="9"/>
      <c r="C44" s="9"/>
      <c r="D44" s="9"/>
    </row>
    <row r="45" spans="1:5" ht="15.6" x14ac:dyDescent="0.35">
      <c r="A45" s="15" t="s">
        <v>11</v>
      </c>
      <c r="B45" s="9" t="s">
        <v>40</v>
      </c>
      <c r="C45" s="9" t="s">
        <v>40</v>
      </c>
      <c r="D45" s="9" t="s">
        <v>40</v>
      </c>
      <c r="E45" s="9" t="s">
        <v>40</v>
      </c>
    </row>
    <row r="46" spans="1:5" ht="15.6" x14ac:dyDescent="0.35">
      <c r="A46" s="15" t="s">
        <v>12</v>
      </c>
      <c r="B46" s="9" t="s">
        <v>40</v>
      </c>
      <c r="C46" s="9" t="s">
        <v>40</v>
      </c>
      <c r="D46" s="9" t="s">
        <v>40</v>
      </c>
      <c r="E46" s="9" t="s">
        <v>40</v>
      </c>
    </row>
    <row r="47" spans="1:5" ht="15.6" x14ac:dyDescent="0.35">
      <c r="A47" s="15"/>
      <c r="B47" s="9"/>
      <c r="C47" s="9"/>
      <c r="D47" s="9"/>
    </row>
    <row r="48" spans="1:5" ht="15.6" x14ac:dyDescent="0.35">
      <c r="A48" s="14" t="s">
        <v>13</v>
      </c>
      <c r="B48" s="9"/>
      <c r="C48" s="9"/>
      <c r="D48" s="9"/>
    </row>
    <row r="49" spans="1:5" ht="15.6" x14ac:dyDescent="0.35">
      <c r="A49" s="15" t="s">
        <v>14</v>
      </c>
      <c r="B49" s="9">
        <f>B17/B16*100</f>
        <v>181.19620910217341</v>
      </c>
      <c r="C49" s="9">
        <f t="shared" ref="C49:D49" si="6">C17/C16*100</f>
        <v>1.4294403892944039</v>
      </c>
      <c r="D49" s="9">
        <f t="shared" si="6"/>
        <v>188.04565733820036</v>
      </c>
      <c r="E49" s="9"/>
    </row>
    <row r="50" spans="1:5" ht="15.6" x14ac:dyDescent="0.35">
      <c r="A50" s="15" t="s">
        <v>15</v>
      </c>
      <c r="B50" s="9">
        <f>B23/B22*100</f>
        <v>76.127919510099872</v>
      </c>
      <c r="C50" s="9">
        <f t="shared" ref="C50:E50" si="7">C23/C22*100</f>
        <v>15</v>
      </c>
      <c r="D50" s="9">
        <f t="shared" si="7"/>
        <v>133.78151481333333</v>
      </c>
      <c r="E50" s="9">
        <f t="shared" si="7"/>
        <v>70.100648082740534</v>
      </c>
    </row>
    <row r="51" spans="1:5" ht="15.6" x14ac:dyDescent="0.35">
      <c r="A51" s="15" t="s">
        <v>16</v>
      </c>
      <c r="B51" s="9">
        <f>AVERAGE(B49:B50)</f>
        <v>128.66206430613664</v>
      </c>
      <c r="C51" s="9">
        <f t="shared" ref="C51:D51" si="8">AVERAGE(C49:C50)</f>
        <v>8.2147201946472013</v>
      </c>
      <c r="D51" s="9">
        <f t="shared" si="8"/>
        <v>160.91358607576683</v>
      </c>
      <c r="E51" s="9"/>
    </row>
    <row r="52" spans="1:5" ht="15.6" x14ac:dyDescent="0.35">
      <c r="A52" s="15"/>
      <c r="B52" s="9"/>
      <c r="C52" s="9"/>
      <c r="D52" s="9"/>
    </row>
    <row r="53" spans="1:5" ht="15.6" x14ac:dyDescent="0.35">
      <c r="A53" s="14" t="s">
        <v>17</v>
      </c>
      <c r="B53" s="9"/>
      <c r="C53" s="9"/>
      <c r="D53" s="9"/>
    </row>
    <row r="54" spans="1:5" ht="15.6" x14ac:dyDescent="0.35">
      <c r="A54" s="15" t="s">
        <v>18</v>
      </c>
      <c r="B54" s="9">
        <f>(B17/B18)*100</f>
        <v>45.298420202211886</v>
      </c>
      <c r="C54" s="9">
        <f t="shared" ref="C54:D54" si="9">(C17/C18)*100</f>
        <v>0.35725144420796595</v>
      </c>
      <c r="D54" s="9">
        <f t="shared" si="9"/>
        <v>47.011278141033252</v>
      </c>
      <c r="E54" s="9"/>
    </row>
    <row r="55" spans="1:5" ht="15.6" x14ac:dyDescent="0.35">
      <c r="A55" s="15" t="s">
        <v>19</v>
      </c>
      <c r="B55" s="9">
        <f>B23/B24*100</f>
        <v>19.031979877524968</v>
      </c>
      <c r="C55" s="9">
        <f t="shared" ref="C55:E55" si="10">C23/C24*100</f>
        <v>3.75</v>
      </c>
      <c r="D55" s="9">
        <f t="shared" si="10"/>
        <v>33.445378703333333</v>
      </c>
      <c r="E55" s="9">
        <f t="shared" si="10"/>
        <v>17.525162020685134</v>
      </c>
    </row>
    <row r="56" spans="1:5" ht="15.6" x14ac:dyDescent="0.35">
      <c r="A56" s="15" t="s">
        <v>20</v>
      </c>
      <c r="B56" s="9">
        <f>(B54+B55)/2</f>
        <v>32.165200039868424</v>
      </c>
      <c r="C56" s="9">
        <f t="shared" ref="C56:D56" si="11">(C54+C55)/2</f>
        <v>2.0536257221039831</v>
      </c>
      <c r="D56" s="9">
        <f t="shared" si="11"/>
        <v>40.228328422183296</v>
      </c>
      <c r="E56" s="9"/>
    </row>
    <row r="57" spans="1:5" ht="15.6" x14ac:dyDescent="0.35">
      <c r="A57" s="15"/>
      <c r="B57" s="9"/>
      <c r="C57" s="9"/>
      <c r="D57" s="9"/>
    </row>
    <row r="58" spans="1:5" ht="15.6" x14ac:dyDescent="0.35">
      <c r="A58" s="14" t="s">
        <v>31</v>
      </c>
      <c r="B58" s="9"/>
      <c r="C58" s="9"/>
      <c r="D58" s="9"/>
    </row>
    <row r="59" spans="1:5" ht="15.6" x14ac:dyDescent="0.35">
      <c r="A59" s="15" t="s">
        <v>21</v>
      </c>
      <c r="B59" s="9">
        <f>B25/B23*100</f>
        <v>65.197926713702543</v>
      </c>
      <c r="C59" s="9"/>
      <c r="D59" s="9"/>
    </row>
    <row r="60" spans="1:5" ht="15.6" x14ac:dyDescent="0.35">
      <c r="A60" s="15"/>
      <c r="B60" s="9"/>
      <c r="C60" s="9"/>
      <c r="D60" s="9"/>
    </row>
    <row r="61" spans="1:5" ht="15.6" x14ac:dyDescent="0.35">
      <c r="A61" s="14" t="s">
        <v>22</v>
      </c>
      <c r="B61" s="9"/>
      <c r="C61" s="9"/>
      <c r="D61" s="9"/>
    </row>
    <row r="62" spans="1:5" ht="15.6" x14ac:dyDescent="0.35">
      <c r="A62" s="15" t="s">
        <v>23</v>
      </c>
      <c r="B62" s="9">
        <f>((B17/B15)-1)*100</f>
        <v>29.486985170353464</v>
      </c>
      <c r="C62" s="9">
        <f>((C17/C15)-1)*100</f>
        <v>-98.898265353961563</v>
      </c>
      <c r="D62" s="9">
        <f t="shared" ref="D62" si="12">((D17/D15)-1)*100</f>
        <v>34.009959451982397</v>
      </c>
      <c r="E62" s="9"/>
    </row>
    <row r="63" spans="1:5" ht="15.6" x14ac:dyDescent="0.35">
      <c r="A63" s="15" t="s">
        <v>24</v>
      </c>
      <c r="B63" s="9">
        <f t="shared" ref="B63:D63" si="13">((B38/B37)-1)*100</f>
        <v>-10.700094616539669</v>
      </c>
      <c r="C63" s="9">
        <f t="shared" ref="C63" si="14">((C38/C37)-1)*100</f>
        <v>-78.358382404216869</v>
      </c>
      <c r="D63" s="9">
        <f t="shared" si="13"/>
        <v>46.581528205282673</v>
      </c>
      <c r="E63" s="9"/>
    </row>
    <row r="64" spans="1:5" ht="15.6" x14ac:dyDescent="0.35">
      <c r="A64" s="15" t="s">
        <v>25</v>
      </c>
      <c r="B64" s="9">
        <f>((B40/B39)-1)*100</f>
        <v>-31.035613142141582</v>
      </c>
      <c r="C64" s="9">
        <f>((C40/C39)-1)*100</f>
        <v>1864.322141778953</v>
      </c>
      <c r="D64" s="9">
        <f t="shared" ref="D64" si="15">((D40/D39)-1)*100</f>
        <v>9.3810704851416737</v>
      </c>
      <c r="E64" s="9"/>
    </row>
    <row r="65" spans="1:6" ht="15.6" x14ac:dyDescent="0.35">
      <c r="A65" s="15"/>
      <c r="B65" s="9"/>
      <c r="C65" s="9"/>
      <c r="D65" s="9"/>
    </row>
    <row r="66" spans="1:6" ht="15.6" x14ac:dyDescent="0.35">
      <c r="A66" s="14" t="s">
        <v>26</v>
      </c>
      <c r="B66" s="9"/>
      <c r="C66" s="9"/>
      <c r="D66" s="9"/>
    </row>
    <row r="67" spans="1:6" ht="15.6" x14ac:dyDescent="0.35">
      <c r="A67" s="15" t="s">
        <v>34</v>
      </c>
      <c r="B67" s="9">
        <f t="shared" ref="B67:D68" si="16">B22/B16</f>
        <v>9869.7773331714725</v>
      </c>
      <c r="C67" s="9">
        <f t="shared" si="16"/>
        <v>76034.063260340627</v>
      </c>
      <c r="D67" s="9">
        <f t="shared" si="16"/>
        <v>3476.4470710933424</v>
      </c>
      <c r="E67" s="9"/>
    </row>
    <row r="68" spans="1:6" ht="15.6" x14ac:dyDescent="0.35">
      <c r="A68" s="15" t="s">
        <v>35</v>
      </c>
      <c r="B68" s="9">
        <f t="shared" si="16"/>
        <v>4146.6961043241472</v>
      </c>
      <c r="C68" s="9">
        <f t="shared" si="16"/>
        <v>797872.34042553196</v>
      </c>
      <c r="D68" s="9">
        <f t="shared" si="16"/>
        <v>2473.2523043740835</v>
      </c>
      <c r="E68" s="9"/>
    </row>
    <row r="69" spans="1:6" ht="15.6" x14ac:dyDescent="0.35">
      <c r="A69" s="15" t="s">
        <v>27</v>
      </c>
      <c r="B69" s="9">
        <f>(B68/B67)*B51</f>
        <v>54.05618210245094</v>
      </c>
      <c r="C69" s="9">
        <f t="shared" ref="C69" si="17">(C68/C67)*C51</f>
        <v>86.202127659574472</v>
      </c>
      <c r="D69" s="9">
        <f t="shared" ref="D69" si="18">(D68/D67)*D51</f>
        <v>114.47891753514402</v>
      </c>
      <c r="E69" s="9"/>
    </row>
    <row r="70" spans="1:6" ht="15.6" x14ac:dyDescent="0.35">
      <c r="A70" s="15" t="s">
        <v>32</v>
      </c>
      <c r="B70" s="9">
        <f>B22/(B16*3)</f>
        <v>3289.925777723824</v>
      </c>
      <c r="C70" s="9">
        <f>C22/(C16*3)</f>
        <v>25344.687753446877</v>
      </c>
      <c r="D70" s="9">
        <f>D22/(D16*3)</f>
        <v>1158.8156903644476</v>
      </c>
      <c r="E70" s="9"/>
    </row>
    <row r="71" spans="1:6" ht="15.6" x14ac:dyDescent="0.35">
      <c r="A71" s="15" t="s">
        <v>33</v>
      </c>
      <c r="B71" s="9">
        <f t="shared" ref="B71" si="19">B23/(B17*3)</f>
        <v>1382.2320347747157</v>
      </c>
      <c r="C71" s="9">
        <f>C23/(C17*3)</f>
        <v>265957.44680851063</v>
      </c>
      <c r="D71" s="9">
        <f>D23/(D17*3)</f>
        <v>824.41743479136107</v>
      </c>
      <c r="E71" s="9"/>
    </row>
    <row r="72" spans="1:6" ht="15.6" x14ac:dyDescent="0.35">
      <c r="A72" s="15"/>
      <c r="B72" s="9"/>
      <c r="C72" s="9"/>
      <c r="D72" s="9"/>
    </row>
    <row r="73" spans="1:6" ht="15.6" x14ac:dyDescent="0.35">
      <c r="A73" s="14" t="s">
        <v>28</v>
      </c>
      <c r="B73" s="9"/>
      <c r="C73" s="9"/>
      <c r="D73" s="9"/>
    </row>
    <row r="74" spans="1:6" ht="15.6" x14ac:dyDescent="0.35">
      <c r="A74" s="15" t="s">
        <v>29</v>
      </c>
      <c r="B74" s="9">
        <f>(B29/B28)*100</f>
        <v>100.00000001837894</v>
      </c>
      <c r="C74" s="9"/>
      <c r="D74" s="9"/>
    </row>
    <row r="75" spans="1:6" ht="16.2" thickBot="1" x14ac:dyDescent="0.4">
      <c r="A75" s="16" t="s">
        <v>30</v>
      </c>
      <c r="B75" s="11">
        <f>(B23/B29)*100</f>
        <v>76.127919496108376</v>
      </c>
      <c r="C75" s="11"/>
      <c r="D75" s="11"/>
      <c r="E75" s="11"/>
    </row>
    <row r="76" spans="1:6" s="18" customFormat="1" ht="17.25" customHeight="1" thickTop="1" x14ac:dyDescent="0.3">
      <c r="A76" s="39" t="s">
        <v>79</v>
      </c>
      <c r="B76" s="39"/>
      <c r="C76" s="39"/>
      <c r="D76" s="39"/>
      <c r="E76" s="39"/>
      <c r="F76" s="17"/>
    </row>
    <row r="77" spans="1:6" s="18" customFormat="1" ht="13.5" customHeight="1" x14ac:dyDescent="0.3">
      <c r="A77" s="25"/>
      <c r="B77" s="25"/>
      <c r="C77" s="25"/>
      <c r="D77" s="25"/>
      <c r="E77" s="17"/>
      <c r="F77" s="17"/>
    </row>
    <row r="78" spans="1:6" s="18" customFormat="1" ht="36" customHeight="1" x14ac:dyDescent="0.35">
      <c r="A78" s="38" t="s">
        <v>80</v>
      </c>
      <c r="B78" s="38"/>
      <c r="C78" s="38"/>
      <c r="D78" s="38"/>
      <c r="E78" s="38"/>
    </row>
    <row r="79" spans="1:6" s="18" customFormat="1" ht="15.6" x14ac:dyDescent="0.35">
      <c r="A79" s="15"/>
      <c r="B79" s="15"/>
      <c r="C79" s="15"/>
      <c r="D79" s="15"/>
    </row>
    <row r="80" spans="1:6" s="18" customFormat="1" ht="15.6" x14ac:dyDescent="0.35">
      <c r="A80" s="15"/>
      <c r="B80" s="15"/>
      <c r="C80" s="15"/>
      <c r="D80" s="15"/>
    </row>
    <row r="81" spans="1:4" s="18" customFormat="1" ht="15.6" x14ac:dyDescent="0.35">
      <c r="A81" s="15"/>
      <c r="B81" s="15"/>
      <c r="C81" s="15"/>
      <c r="D81" s="15"/>
    </row>
    <row r="82" spans="1:4" s="18" customFormat="1" ht="15.6" x14ac:dyDescent="0.35">
      <c r="A82" s="15"/>
      <c r="B82" s="15"/>
      <c r="C82" s="15"/>
      <c r="D82" s="15"/>
    </row>
    <row r="83" spans="1:4" s="18" customFormat="1" ht="15.6" x14ac:dyDescent="0.35">
      <c r="A83" s="15"/>
      <c r="B83" s="15"/>
      <c r="C83" s="15"/>
      <c r="D83" s="15"/>
    </row>
    <row r="84" spans="1:4" s="18" customFormat="1" ht="15.6" x14ac:dyDescent="0.35">
      <c r="A84" s="15"/>
      <c r="B84" s="15"/>
      <c r="C84" s="15"/>
      <c r="D84" s="15"/>
    </row>
    <row r="85" spans="1:4" s="18" customFormat="1" ht="15.6" x14ac:dyDescent="0.35">
      <c r="A85" s="15"/>
      <c r="B85" s="15"/>
      <c r="C85" s="15"/>
      <c r="D85" s="15"/>
    </row>
    <row r="86" spans="1:4" s="18" customFormat="1" ht="15.6" x14ac:dyDescent="0.35">
      <c r="A86" s="15"/>
      <c r="B86" s="15"/>
      <c r="C86" s="15"/>
      <c r="D86" s="15"/>
    </row>
    <row r="87" spans="1:4" s="18" customFormat="1" ht="15.6" x14ac:dyDescent="0.35">
      <c r="A87" s="15"/>
      <c r="B87" s="15"/>
      <c r="C87" s="15"/>
      <c r="D87" s="15"/>
    </row>
    <row r="88" spans="1:4" s="18" customFormat="1" ht="15.6" x14ac:dyDescent="0.35">
      <c r="A88" s="15"/>
      <c r="B88" s="15"/>
      <c r="C88" s="15"/>
      <c r="D88" s="15"/>
    </row>
    <row r="89" spans="1:4" s="18" customFormat="1" ht="15.6" x14ac:dyDescent="0.35">
      <c r="A89" s="15"/>
      <c r="B89" s="15"/>
      <c r="C89" s="15"/>
      <c r="D89" s="15"/>
    </row>
    <row r="90" spans="1:4" s="18" customFormat="1" ht="15.6" x14ac:dyDescent="0.35">
      <c r="A90" s="15"/>
      <c r="B90" s="15"/>
      <c r="C90" s="15"/>
      <c r="D90" s="15"/>
    </row>
    <row r="91" spans="1:4" s="18" customFormat="1" ht="15.6" x14ac:dyDescent="0.35">
      <c r="A91" s="15"/>
      <c r="B91" s="15"/>
      <c r="C91" s="15"/>
      <c r="D91" s="15"/>
    </row>
    <row r="92" spans="1:4" s="18" customFormat="1" ht="15.6" x14ac:dyDescent="0.35">
      <c r="A92" s="15"/>
      <c r="B92" s="15"/>
      <c r="C92" s="15"/>
      <c r="D92" s="15"/>
    </row>
    <row r="93" spans="1:4" s="18" customFormat="1" ht="15.6" x14ac:dyDescent="0.35">
      <c r="A93" s="15"/>
      <c r="B93" s="15"/>
      <c r="C93" s="15"/>
      <c r="D93" s="15"/>
    </row>
    <row r="94" spans="1:4" ht="15.6" x14ac:dyDescent="0.35">
      <c r="A94" s="4"/>
      <c r="B94" s="4"/>
      <c r="C94" s="4"/>
      <c r="D94" s="4"/>
    </row>
    <row r="95" spans="1:4" ht="15.6" x14ac:dyDescent="0.35">
      <c r="A95" s="4"/>
      <c r="B95" s="4"/>
      <c r="C95" s="4"/>
      <c r="D95" s="4"/>
    </row>
    <row r="96" spans="1:4" ht="15.6" x14ac:dyDescent="0.35">
      <c r="A96" s="4"/>
      <c r="B96" s="4"/>
      <c r="C96" s="4"/>
      <c r="D96" s="4"/>
    </row>
    <row r="97" spans="1:4" ht="15.6" x14ac:dyDescent="0.35">
      <c r="A97" s="4"/>
      <c r="B97" s="4"/>
      <c r="C97" s="4"/>
      <c r="D97" s="4"/>
    </row>
    <row r="98" spans="1:4" ht="15.6" x14ac:dyDescent="0.35">
      <c r="A98" s="4"/>
      <c r="B98" s="4"/>
      <c r="C98" s="4"/>
      <c r="D98" s="4"/>
    </row>
    <row r="99" spans="1:4" ht="15.6" x14ac:dyDescent="0.35">
      <c r="A99" s="4"/>
      <c r="B99" s="4"/>
      <c r="C99" s="4"/>
      <c r="D99" s="4"/>
    </row>
    <row r="100" spans="1:4" ht="15.6" x14ac:dyDescent="0.35">
      <c r="A100" s="4"/>
      <c r="B100" s="4"/>
      <c r="C100" s="4"/>
      <c r="D100" s="4"/>
    </row>
    <row r="101" spans="1:4" ht="15.6" x14ac:dyDescent="0.35">
      <c r="A101" s="4"/>
      <c r="B101" s="4"/>
      <c r="C101" s="4"/>
      <c r="D101" s="4"/>
    </row>
    <row r="102" spans="1:4" ht="15.6" x14ac:dyDescent="0.35">
      <c r="A102" s="4"/>
      <c r="B102" s="4"/>
      <c r="C102" s="4"/>
      <c r="D102" s="4"/>
    </row>
    <row r="103" spans="1:4" ht="15.6" x14ac:dyDescent="0.35">
      <c r="A103" s="4"/>
      <c r="B103" s="4"/>
      <c r="C103" s="4"/>
      <c r="D103" s="4"/>
    </row>
    <row r="172" spans="9:13" x14ac:dyDescent="0.3">
      <c r="I172" s="1"/>
      <c r="J172" s="1"/>
      <c r="K172" s="1"/>
      <c r="L172" s="1"/>
      <c r="M172" s="1"/>
    </row>
    <row r="173" spans="9:13" x14ac:dyDescent="0.3">
      <c r="I173" s="1"/>
      <c r="J173" s="1"/>
      <c r="K173" s="1"/>
      <c r="L173" s="1"/>
      <c r="M173" s="1"/>
    </row>
    <row r="174" spans="9:13" x14ac:dyDescent="0.3">
      <c r="I174" s="1"/>
      <c r="J174" s="1"/>
      <c r="K174" s="1"/>
      <c r="L174" s="1"/>
      <c r="M174" s="1"/>
    </row>
  </sheetData>
  <mergeCells count="5">
    <mergeCell ref="A9:A10"/>
    <mergeCell ref="B9:B10"/>
    <mergeCell ref="C9:E9"/>
    <mergeCell ref="A78:E78"/>
    <mergeCell ref="A76:E7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3" customWidth="1"/>
    <col min="2" max="2" width="22.6640625" style="3" customWidth="1"/>
    <col min="3" max="3" width="25.6640625" style="3" customWidth="1"/>
    <col min="4" max="5" width="26.109375" style="3" customWidth="1"/>
    <col min="6" max="16384" width="11.44140625" style="3"/>
  </cols>
  <sheetData>
    <row r="1" spans="1:5" s="18" customFormat="1" x14ac:dyDescent="0.3"/>
    <row r="2" spans="1:5" s="18" customFormat="1" x14ac:dyDescent="0.3"/>
    <row r="3" spans="1:5" s="18" customFormat="1" x14ac:dyDescent="0.3"/>
    <row r="4" spans="1:5" s="18" customFormat="1" x14ac:dyDescent="0.3"/>
    <row r="5" spans="1:5" s="18" customFormat="1" x14ac:dyDescent="0.3"/>
    <row r="6" spans="1:5" s="18" customFormat="1" x14ac:dyDescent="0.3"/>
    <row r="7" spans="1:5" s="18" customFormat="1" ht="21" customHeight="1" x14ac:dyDescent="0.3"/>
    <row r="8" spans="1:5" s="18" customFormat="1" ht="21" customHeight="1" x14ac:dyDescent="0.3"/>
    <row r="9" spans="1:5" s="18" customFormat="1" ht="15.6" x14ac:dyDescent="0.35">
      <c r="A9" s="33" t="s">
        <v>0</v>
      </c>
      <c r="B9" s="35" t="s">
        <v>36</v>
      </c>
      <c r="C9" s="37" t="s">
        <v>1</v>
      </c>
      <c r="D9" s="37"/>
      <c r="E9" s="37"/>
    </row>
    <row r="10" spans="1:5" s="18" customFormat="1" ht="47.4" thickBot="1" x14ac:dyDescent="0.35">
      <c r="A10" s="34"/>
      <c r="B10" s="36"/>
      <c r="C10" s="26" t="s">
        <v>37</v>
      </c>
      <c r="D10" s="26" t="s">
        <v>38</v>
      </c>
      <c r="E10" s="26" t="s">
        <v>43</v>
      </c>
    </row>
    <row r="11" spans="1:5" s="18" customFormat="1" ht="16.2" thickTop="1" x14ac:dyDescent="0.35">
      <c r="A11" s="15"/>
      <c r="B11" s="15"/>
      <c r="C11" s="15"/>
      <c r="D11" s="15"/>
      <c r="E11" s="15"/>
    </row>
    <row r="12" spans="1:5" s="18" customFormat="1" ht="15.6" x14ac:dyDescent="0.35">
      <c r="A12" s="14" t="s">
        <v>2</v>
      </c>
      <c r="B12" s="15"/>
      <c r="C12" s="15"/>
      <c r="D12" s="15"/>
      <c r="E12" s="15"/>
    </row>
    <row r="13" spans="1:5" s="18" customFormat="1" ht="15.6" x14ac:dyDescent="0.35">
      <c r="A13" s="15"/>
      <c r="B13" s="15"/>
      <c r="C13" s="15"/>
      <c r="D13" s="15"/>
      <c r="E13" s="15"/>
    </row>
    <row r="14" spans="1:5" s="18" customFormat="1" ht="15.6" x14ac:dyDescent="0.35">
      <c r="A14" s="14" t="s">
        <v>3</v>
      </c>
      <c r="B14" s="15"/>
      <c r="C14" s="15"/>
      <c r="D14" s="15"/>
      <c r="E14" s="15"/>
    </row>
    <row r="15" spans="1:5" ht="15.6" x14ac:dyDescent="0.35">
      <c r="A15" s="15" t="s">
        <v>49</v>
      </c>
      <c r="B15" s="6">
        <f>SUM(C15:D15)</f>
        <v>93541.666666666672</v>
      </c>
      <c r="C15" s="19">
        <v>3973</v>
      </c>
      <c r="D15" s="19">
        <v>89568.666666666672</v>
      </c>
      <c r="E15" s="21"/>
    </row>
    <row r="16" spans="1:5" ht="15.6" x14ac:dyDescent="0.35">
      <c r="A16" s="15" t="s">
        <v>81</v>
      </c>
      <c r="B16" s="6">
        <f>SUM(C16:D16)</f>
        <v>89831.3</v>
      </c>
      <c r="C16" s="19">
        <v>3536</v>
      </c>
      <c r="D16" s="19">
        <v>86295.3</v>
      </c>
      <c r="E16" s="21"/>
    </row>
    <row r="17" spans="1:5" ht="15.6" x14ac:dyDescent="0.35">
      <c r="A17" s="15" t="s">
        <v>82</v>
      </c>
      <c r="B17" s="6">
        <f>SUM(C17:D17)</f>
        <v>85724</v>
      </c>
      <c r="C17" s="19">
        <v>2561</v>
      </c>
      <c r="D17" s="19">
        <v>83163</v>
      </c>
      <c r="E17" s="21"/>
    </row>
    <row r="18" spans="1:5" ht="15.6" x14ac:dyDescent="0.35">
      <c r="A18" s="15" t="s">
        <v>74</v>
      </c>
      <c r="B18" s="6">
        <f>SUM(C18:D18)</f>
        <v>366723</v>
      </c>
      <c r="C18" s="19">
        <v>21542</v>
      </c>
      <c r="D18" s="19">
        <v>345181</v>
      </c>
      <c r="E18" s="21"/>
    </row>
    <row r="19" spans="1:5" ht="15.6" x14ac:dyDescent="0.35">
      <c r="A19" s="15"/>
      <c r="B19" s="6"/>
      <c r="C19" s="19"/>
      <c r="D19" s="19"/>
      <c r="E19" s="21"/>
    </row>
    <row r="20" spans="1:5" ht="15.6" x14ac:dyDescent="0.35">
      <c r="A20" s="14" t="s">
        <v>4</v>
      </c>
      <c r="B20" s="6"/>
      <c r="C20" s="19"/>
      <c r="D20" s="19"/>
      <c r="E20" s="21"/>
    </row>
    <row r="21" spans="1:5" ht="15.6" x14ac:dyDescent="0.35">
      <c r="A21" s="15" t="s">
        <v>49</v>
      </c>
      <c r="B21" s="6">
        <f>SUM(C21:E21)</f>
        <v>989011963.5999999</v>
      </c>
      <c r="C21" s="7">
        <v>485680045.15999997</v>
      </c>
      <c r="D21" s="19">
        <v>270792236.17000002</v>
      </c>
      <c r="E21" s="22">
        <v>232539682.27000004</v>
      </c>
    </row>
    <row r="22" spans="1:5" ht="15.6" x14ac:dyDescent="0.35">
      <c r="A22" s="15" t="s">
        <v>81</v>
      </c>
      <c r="B22" s="6">
        <f>SUM(C22:E22)</f>
        <v>884164263.14999986</v>
      </c>
      <c r="C22" s="19">
        <v>250000000.31999999</v>
      </c>
      <c r="D22" s="19">
        <v>300000000</v>
      </c>
      <c r="E22" s="19">
        <v>334164262.82999998</v>
      </c>
    </row>
    <row r="23" spans="1:5" ht="15.6" x14ac:dyDescent="0.35">
      <c r="A23" s="15" t="s">
        <v>82</v>
      </c>
      <c r="B23" s="6">
        <f>SUM(C23:E23)</f>
        <v>717913395.95000005</v>
      </c>
      <c r="C23" s="7">
        <v>305000000</v>
      </c>
      <c r="D23" s="19">
        <v>240953769.94999999</v>
      </c>
      <c r="E23" s="22">
        <v>171959626</v>
      </c>
    </row>
    <row r="24" spans="1:5" ht="15.6" x14ac:dyDescent="0.35">
      <c r="A24" s="15" t="s">
        <v>74</v>
      </c>
      <c r="B24" s="6">
        <f>SUM(C24:E24)</f>
        <v>3626988135.8900003</v>
      </c>
      <c r="C24" s="19">
        <v>1353768818.3600001</v>
      </c>
      <c r="D24" s="19">
        <v>1212562050</v>
      </c>
      <c r="E24" s="19">
        <v>1060657267.53</v>
      </c>
    </row>
    <row r="25" spans="1:5" ht="15.6" x14ac:dyDescent="0.35">
      <c r="A25" s="15" t="s">
        <v>83</v>
      </c>
      <c r="B25" s="6">
        <f>+SUM(C25:D25)</f>
        <v>545953769.95000005</v>
      </c>
      <c r="C25" s="6">
        <f>+C23</f>
        <v>305000000</v>
      </c>
      <c r="D25" s="6">
        <f>+D23</f>
        <v>240953769.94999999</v>
      </c>
    </row>
    <row r="26" spans="1:5" ht="15.6" x14ac:dyDescent="0.35">
      <c r="A26" s="15"/>
      <c r="B26" s="6"/>
      <c r="C26" s="6"/>
      <c r="D26" s="6"/>
    </row>
    <row r="27" spans="1:5" ht="15.6" x14ac:dyDescent="0.35">
      <c r="A27" s="14" t="s">
        <v>5</v>
      </c>
      <c r="B27" s="6"/>
      <c r="C27" s="6"/>
      <c r="D27" s="6"/>
    </row>
    <row r="28" spans="1:5" ht="15.6" x14ac:dyDescent="0.35">
      <c r="A28" s="15" t="s">
        <v>81</v>
      </c>
      <c r="B28" s="6">
        <f>B22</f>
        <v>884164263.14999986</v>
      </c>
      <c r="C28" s="6"/>
      <c r="D28" s="6"/>
    </row>
    <row r="29" spans="1:5" ht="15.6" x14ac:dyDescent="0.35">
      <c r="A29" s="15" t="s">
        <v>82</v>
      </c>
      <c r="B29" s="19">
        <v>884164263</v>
      </c>
      <c r="C29" s="6"/>
      <c r="D29" s="6"/>
    </row>
    <row r="30" spans="1:5" ht="15.6" x14ac:dyDescent="0.35">
      <c r="A30" s="15"/>
      <c r="B30" s="9"/>
      <c r="C30" s="9"/>
      <c r="D30" s="9"/>
    </row>
    <row r="31" spans="1:5" ht="15.6" x14ac:dyDescent="0.35">
      <c r="A31" s="14" t="s">
        <v>6</v>
      </c>
      <c r="B31" s="9"/>
      <c r="C31" s="9"/>
      <c r="D31" s="9"/>
    </row>
    <row r="32" spans="1:5" ht="15.6" x14ac:dyDescent="0.35">
      <c r="A32" s="15" t="s">
        <v>50</v>
      </c>
      <c r="B32" s="28">
        <v>1.0973999999999999</v>
      </c>
      <c r="C32" s="28">
        <v>1.0973999999999999</v>
      </c>
      <c r="D32" s="28">
        <v>1.0973999999999999</v>
      </c>
      <c r="E32" s="28">
        <v>1.0973999999999999</v>
      </c>
    </row>
    <row r="33" spans="1:5" ht="15.6" x14ac:dyDescent="0.35">
      <c r="A33" s="15" t="s">
        <v>84</v>
      </c>
      <c r="B33" s="28">
        <v>1.0971</v>
      </c>
      <c r="C33" s="28">
        <v>1.0971</v>
      </c>
      <c r="D33" s="28">
        <v>1.0971</v>
      </c>
      <c r="E33" s="28">
        <v>1.0971</v>
      </c>
    </row>
    <row r="34" spans="1:5" ht="15.6" x14ac:dyDescent="0.35">
      <c r="A34" s="15" t="s">
        <v>7</v>
      </c>
      <c r="B34" s="19" t="s">
        <v>39</v>
      </c>
      <c r="C34" s="19" t="s">
        <v>39</v>
      </c>
      <c r="D34" s="19" t="s">
        <v>39</v>
      </c>
      <c r="E34" s="19" t="s">
        <v>39</v>
      </c>
    </row>
    <row r="35" spans="1:5" ht="15.6" x14ac:dyDescent="0.35">
      <c r="A35" s="15"/>
      <c r="B35" s="6"/>
      <c r="C35" s="6"/>
      <c r="D35" s="6"/>
    </row>
    <row r="36" spans="1:5" ht="15.6" x14ac:dyDescent="0.35">
      <c r="A36" s="14" t="s">
        <v>8</v>
      </c>
      <c r="B36" s="6"/>
      <c r="C36" s="6"/>
      <c r="D36" s="6"/>
    </row>
    <row r="37" spans="1:5" ht="15.6" x14ac:dyDescent="0.35">
      <c r="A37" s="15" t="s">
        <v>51</v>
      </c>
      <c r="B37" s="6">
        <f>B21/B32</f>
        <v>901231969.74667394</v>
      </c>
      <c r="C37" s="6">
        <f t="shared" ref="C37:E37" si="0">C21/C32</f>
        <v>442573396.35502094</v>
      </c>
      <c r="D37" s="6">
        <f t="shared" si="0"/>
        <v>246758006.351376</v>
      </c>
      <c r="E37" s="6">
        <f t="shared" si="0"/>
        <v>211900567.04027706</v>
      </c>
    </row>
    <row r="38" spans="1:5" ht="15.6" x14ac:dyDescent="0.35">
      <c r="A38" s="15" t="s">
        <v>85</v>
      </c>
      <c r="B38" s="6">
        <f>B23/B33</f>
        <v>654373708.82326138</v>
      </c>
      <c r="C38" s="6">
        <f t="shared" ref="C38:E38" si="1">C23/C33</f>
        <v>278005651.2624191</v>
      </c>
      <c r="D38" s="6">
        <f t="shared" si="1"/>
        <v>219627900.78388479</v>
      </c>
      <c r="E38" s="6">
        <f t="shared" si="1"/>
        <v>156740156.77695745</v>
      </c>
    </row>
    <row r="39" spans="1:5" ht="15.6" x14ac:dyDescent="0.35">
      <c r="A39" s="15" t="s">
        <v>52</v>
      </c>
      <c r="B39" s="6">
        <f>B37/B15</f>
        <v>9634.5511242406119</v>
      </c>
      <c r="C39" s="6">
        <f t="shared" ref="C39:D39" si="2">C37/C15</f>
        <v>111395.26714196349</v>
      </c>
      <c r="D39" s="6">
        <f t="shared" si="2"/>
        <v>2754.9590223297132</v>
      </c>
      <c r="E39" s="6"/>
    </row>
    <row r="40" spans="1:5" ht="15.6" x14ac:dyDescent="0.35">
      <c r="A40" s="15" t="s">
        <v>86</v>
      </c>
      <c r="B40" s="6">
        <f>B38/B17</f>
        <v>7633.4948068599388</v>
      </c>
      <c r="C40" s="6">
        <f t="shared" ref="C40:D40" si="3">C38/C17</f>
        <v>108553.5537924323</v>
      </c>
      <c r="D40" s="6">
        <f t="shared" si="3"/>
        <v>2640.9328762055816</v>
      </c>
      <c r="E40" s="6"/>
    </row>
    <row r="41" spans="1:5" ht="15.6" x14ac:dyDescent="0.35">
      <c r="A41" s="15"/>
      <c r="B41" s="9"/>
      <c r="C41" s="9"/>
      <c r="D41" s="9"/>
    </row>
    <row r="42" spans="1:5" ht="15.6" x14ac:dyDescent="0.35">
      <c r="A42" s="14" t="s">
        <v>9</v>
      </c>
      <c r="B42" s="9"/>
      <c r="C42" s="9"/>
      <c r="D42" s="9"/>
    </row>
    <row r="43" spans="1:5" ht="15.6" x14ac:dyDescent="0.35">
      <c r="A43" s="14"/>
      <c r="B43" s="9"/>
      <c r="C43" s="9"/>
      <c r="D43" s="9"/>
    </row>
    <row r="44" spans="1:5" ht="15.6" x14ac:dyDescent="0.35">
      <c r="A44" s="14" t="s">
        <v>10</v>
      </c>
      <c r="B44" s="9"/>
      <c r="C44" s="9"/>
      <c r="D44" s="9"/>
    </row>
    <row r="45" spans="1:5" ht="15.6" x14ac:dyDescent="0.35">
      <c r="A45" s="15" t="s">
        <v>11</v>
      </c>
      <c r="B45" s="9" t="s">
        <v>40</v>
      </c>
      <c r="C45" s="9" t="s">
        <v>40</v>
      </c>
      <c r="D45" s="9" t="s">
        <v>40</v>
      </c>
      <c r="E45" s="9" t="s">
        <v>40</v>
      </c>
    </row>
    <row r="46" spans="1:5" ht="15.6" x14ac:dyDescent="0.35">
      <c r="A46" s="15" t="s">
        <v>12</v>
      </c>
      <c r="B46" s="9" t="s">
        <v>40</v>
      </c>
      <c r="C46" s="9" t="s">
        <v>40</v>
      </c>
      <c r="D46" s="9" t="s">
        <v>40</v>
      </c>
      <c r="E46" s="9" t="s">
        <v>40</v>
      </c>
    </row>
    <row r="47" spans="1:5" ht="15.6" x14ac:dyDescent="0.35">
      <c r="A47" s="15"/>
      <c r="B47" s="9"/>
      <c r="C47" s="9"/>
      <c r="D47" s="9"/>
    </row>
    <row r="48" spans="1:5" ht="15.6" x14ac:dyDescent="0.35">
      <c r="A48" s="14" t="s">
        <v>13</v>
      </c>
      <c r="B48" s="9"/>
      <c r="C48" s="9"/>
      <c r="D48" s="9"/>
    </row>
    <row r="49" spans="1:5" ht="15.6" x14ac:dyDescent="0.35">
      <c r="A49" s="15" t="s">
        <v>14</v>
      </c>
      <c r="B49" s="9">
        <f>B17/B16*100</f>
        <v>95.427762928956824</v>
      </c>
      <c r="C49" s="9">
        <f t="shared" ref="C49:D49" si="4">C17/C16*100</f>
        <v>72.42647058823529</v>
      </c>
      <c r="D49" s="9">
        <f t="shared" si="4"/>
        <v>96.370254231690481</v>
      </c>
      <c r="E49" s="9"/>
    </row>
    <row r="50" spans="1:5" ht="15.6" x14ac:dyDescent="0.35">
      <c r="A50" s="15" t="s">
        <v>15</v>
      </c>
      <c r="B50" s="9">
        <f>B23/B22*100</f>
        <v>81.196834781842441</v>
      </c>
      <c r="C50" s="9">
        <f t="shared" ref="C50:E50" si="5">C23/C22*100</f>
        <v>121.99999984384</v>
      </c>
      <c r="D50" s="9">
        <f t="shared" si="5"/>
        <v>80.317923316666665</v>
      </c>
      <c r="E50" s="9">
        <f t="shared" si="5"/>
        <v>51.459609876799227</v>
      </c>
    </row>
    <row r="51" spans="1:5" ht="15.6" x14ac:dyDescent="0.35">
      <c r="A51" s="15" t="s">
        <v>16</v>
      </c>
      <c r="B51" s="9">
        <f>AVERAGE(B49:B50)</f>
        <v>88.312298855399632</v>
      </c>
      <c r="C51" s="9">
        <f t="shared" ref="C51:D51" si="6">AVERAGE(C49:C50)</f>
        <v>97.213235216037646</v>
      </c>
      <c r="D51" s="9">
        <f t="shared" si="6"/>
        <v>88.344088774178573</v>
      </c>
      <c r="E51" s="9"/>
    </row>
    <row r="52" spans="1:5" ht="15.6" x14ac:dyDescent="0.35">
      <c r="A52" s="15"/>
      <c r="B52" s="9"/>
      <c r="C52" s="9"/>
      <c r="D52" s="9"/>
      <c r="E52" s="9"/>
    </row>
    <row r="53" spans="1:5" ht="15.6" x14ac:dyDescent="0.35">
      <c r="A53" s="14" t="s">
        <v>17</v>
      </c>
      <c r="B53" s="9"/>
      <c r="C53" s="9"/>
      <c r="D53" s="9"/>
      <c r="E53" s="9"/>
    </row>
    <row r="54" spans="1:5" ht="15.6" x14ac:dyDescent="0.35">
      <c r="A54" s="15" t="s">
        <v>18</v>
      </c>
      <c r="B54" s="9">
        <f>(B17/B18)*100</f>
        <v>23.375681372589121</v>
      </c>
      <c r="C54" s="9">
        <f t="shared" ref="C54:D54" si="7">(C17/C18)*100</f>
        <v>11.888404047906416</v>
      </c>
      <c r="D54" s="9">
        <f t="shared" si="7"/>
        <v>24.092577517302516</v>
      </c>
      <c r="E54" s="9"/>
    </row>
    <row r="55" spans="1:5" ht="15.6" x14ac:dyDescent="0.35">
      <c r="A55" s="15" t="s">
        <v>19</v>
      </c>
      <c r="B55" s="9">
        <f>B23/B24*100</f>
        <v>19.793651620915391</v>
      </c>
      <c r="C55" s="9">
        <f t="shared" ref="C55:E55" si="8">C23/C24*100</f>
        <v>22.529696050281835</v>
      </c>
      <c r="D55" s="9">
        <f t="shared" si="8"/>
        <v>19.87145894513192</v>
      </c>
      <c r="E55" s="9">
        <f t="shared" si="8"/>
        <v>16.212553410438613</v>
      </c>
    </row>
    <row r="56" spans="1:5" ht="15.6" x14ac:dyDescent="0.35">
      <c r="A56" s="15" t="s">
        <v>20</v>
      </c>
      <c r="B56" s="9">
        <f>(B54+B55)/2</f>
        <v>21.584666496752256</v>
      </c>
      <c r="C56" s="9">
        <f t="shared" ref="C56:D56" si="9">(C54+C55)/2</f>
        <v>17.209050049094124</v>
      </c>
      <c r="D56" s="9">
        <f t="shared" si="9"/>
        <v>21.982018231217218</v>
      </c>
      <c r="E56" s="9"/>
    </row>
    <row r="57" spans="1:5" ht="15.6" x14ac:dyDescent="0.35">
      <c r="A57" s="15"/>
      <c r="B57" s="9"/>
      <c r="C57" s="9"/>
      <c r="D57" s="9"/>
    </row>
    <row r="58" spans="1:5" ht="15.6" x14ac:dyDescent="0.35">
      <c r="A58" s="14" t="s">
        <v>31</v>
      </c>
      <c r="B58" s="9"/>
      <c r="C58" s="9"/>
      <c r="D58" s="9"/>
    </row>
    <row r="59" spans="1:5" ht="15.6" x14ac:dyDescent="0.35">
      <c r="A59" s="15" t="s">
        <v>21</v>
      </c>
      <c r="B59" s="9">
        <f>B25/B23*100</f>
        <v>76.047302227527126</v>
      </c>
      <c r="C59" s="9"/>
      <c r="D59" s="9"/>
    </row>
    <row r="60" spans="1:5" ht="15.6" x14ac:dyDescent="0.35">
      <c r="A60" s="15"/>
      <c r="B60" s="9"/>
      <c r="C60" s="9"/>
      <c r="D60" s="9"/>
    </row>
    <row r="61" spans="1:5" ht="15.6" x14ac:dyDescent="0.35">
      <c r="A61" s="14" t="s">
        <v>22</v>
      </c>
      <c r="B61" s="9"/>
      <c r="C61" s="9"/>
      <c r="D61" s="9"/>
    </row>
    <row r="62" spans="1:5" ht="15.6" x14ac:dyDescent="0.35">
      <c r="A62" s="15" t="s">
        <v>23</v>
      </c>
      <c r="B62" s="9">
        <f>((B17/B15)-1)*100</f>
        <v>-8.3574164810690466</v>
      </c>
      <c r="C62" s="9">
        <f>((C17/C15)-1)*100</f>
        <v>-35.539894286433423</v>
      </c>
      <c r="D62" s="9">
        <f>((D17/D15)-1)*100</f>
        <v>-7.1516825080199187</v>
      </c>
      <c r="E62" s="9"/>
    </row>
    <row r="63" spans="1:5" ht="15.6" x14ac:dyDescent="0.35">
      <c r="A63" s="15" t="s">
        <v>24</v>
      </c>
      <c r="B63" s="9">
        <f t="shared" ref="B63" si="10">((B38/B37)-1)*100</f>
        <v>-27.391201068111425</v>
      </c>
      <c r="C63" s="9">
        <f t="shared" ref="C63:D63" si="11">((C38/C37)-1)*100</f>
        <v>-37.184283205443705</v>
      </c>
      <c r="D63" s="9">
        <f t="shared" si="11"/>
        <v>-10.994620182195325</v>
      </c>
      <c r="E63" s="9"/>
    </row>
    <row r="64" spans="1:5" ht="15.6" x14ac:dyDescent="0.35">
      <c r="A64" s="15" t="s">
        <v>25</v>
      </c>
      <c r="B64" s="9">
        <f>((B40/B39)-1)*100</f>
        <v>-20.769585334868367</v>
      </c>
      <c r="C64" s="9">
        <f>((C40/C39)-1)*100</f>
        <v>-2.5510180301553276</v>
      </c>
      <c r="D64" s="9">
        <f>((D40/D39)-1)*100</f>
        <v>-4.1389416394188689</v>
      </c>
      <c r="E64" s="9"/>
    </row>
    <row r="65" spans="1:6" ht="15.6" x14ac:dyDescent="0.35">
      <c r="A65" s="15"/>
      <c r="B65" s="9"/>
      <c r="C65" s="9"/>
      <c r="D65" s="9"/>
    </row>
    <row r="66" spans="1:6" ht="15.6" x14ac:dyDescent="0.35">
      <c r="A66" s="14" t="s">
        <v>26</v>
      </c>
      <c r="B66" s="9"/>
      <c r="C66" s="9"/>
      <c r="D66" s="9"/>
    </row>
    <row r="67" spans="1:6" ht="15.6" x14ac:dyDescent="0.35">
      <c r="A67" s="15" t="s">
        <v>34</v>
      </c>
      <c r="B67" s="9">
        <f t="shared" ref="B67" si="12">B22/B16</f>
        <v>9842.4965813697436</v>
      </c>
      <c r="C67" s="9">
        <f t="shared" ref="C67:D67" si="13">C22/C16</f>
        <v>70701.357556561081</v>
      </c>
      <c r="D67" s="9">
        <f t="shared" si="13"/>
        <v>3476.4349854511192</v>
      </c>
    </row>
    <row r="68" spans="1:6" ht="15.6" x14ac:dyDescent="0.35">
      <c r="A68" s="15" t="s">
        <v>35</v>
      </c>
      <c r="B68" s="9">
        <f>B23/B17</f>
        <v>8374.707152606039</v>
      </c>
      <c r="C68" s="9">
        <f t="shared" ref="C68:D68" si="14">C23/C17</f>
        <v>119094.10386567748</v>
      </c>
      <c r="D68" s="9">
        <f t="shared" si="14"/>
        <v>2897.3674584851433</v>
      </c>
    </row>
    <row r="69" spans="1:6" ht="15.6" x14ac:dyDescent="0.35">
      <c r="A69" s="15" t="s">
        <v>27</v>
      </c>
      <c r="B69" s="9">
        <f>(B68/B67)*B51</f>
        <v>75.142483898579272</v>
      </c>
      <c r="C69" s="9">
        <f t="shared" ref="C69:D69" si="15">(C68/C67)*C51</f>
        <v>163.75248696851833</v>
      </c>
      <c r="D69" s="9">
        <f t="shared" si="15"/>
        <v>73.628671048082992</v>
      </c>
    </row>
    <row r="70" spans="1:6" ht="15.6" x14ac:dyDescent="0.35">
      <c r="A70" s="15" t="s">
        <v>32</v>
      </c>
      <c r="B70" s="9">
        <f>B22/(B16*3)</f>
        <v>3280.8321937899141</v>
      </c>
      <c r="C70" s="9">
        <f t="shared" ref="C70:D70" si="16">C22/(C16*3)</f>
        <v>23567.119185520361</v>
      </c>
      <c r="D70" s="9">
        <f t="shared" si="16"/>
        <v>1158.8116618170397</v>
      </c>
    </row>
    <row r="71" spans="1:6" ht="15.6" x14ac:dyDescent="0.35">
      <c r="A71" s="15" t="s">
        <v>33</v>
      </c>
      <c r="B71" s="9">
        <f>B23/(B17*3)</f>
        <v>2791.5690508686794</v>
      </c>
      <c r="C71" s="9">
        <f t="shared" ref="C71:D71" si="17">C23/(C17*3)</f>
        <v>39698.03462189249</v>
      </c>
      <c r="D71" s="9">
        <f t="shared" si="17"/>
        <v>965.78915282838113</v>
      </c>
    </row>
    <row r="72" spans="1:6" ht="15.6" x14ac:dyDescent="0.35">
      <c r="A72" s="15"/>
      <c r="B72" s="9"/>
      <c r="C72" s="9"/>
      <c r="D72" s="9"/>
    </row>
    <row r="73" spans="1:6" ht="15.6" x14ac:dyDescent="0.35">
      <c r="A73" s="14" t="s">
        <v>28</v>
      </c>
      <c r="B73" s="9"/>
      <c r="C73" s="9"/>
      <c r="D73" s="9"/>
    </row>
    <row r="74" spans="1:6" ht="15.6" x14ac:dyDescent="0.35">
      <c r="A74" s="15" t="s">
        <v>29</v>
      </c>
      <c r="B74" s="9">
        <f>(B29/B28)*100</f>
        <v>99.99999998303484</v>
      </c>
      <c r="C74" s="9"/>
      <c r="D74" s="9"/>
    </row>
    <row r="75" spans="1:6" ht="16.2" thickBot="1" x14ac:dyDescent="0.4">
      <c r="A75" s="16" t="s">
        <v>30</v>
      </c>
      <c r="B75" s="11">
        <f>(B23/B29)*100</f>
        <v>81.196834795617605</v>
      </c>
      <c r="C75" s="11"/>
      <c r="D75" s="11"/>
      <c r="E75" s="11"/>
    </row>
    <row r="76" spans="1:6" s="18" customFormat="1" ht="17.25" customHeight="1" thickTop="1" x14ac:dyDescent="0.3">
      <c r="A76" s="39" t="s">
        <v>79</v>
      </c>
      <c r="B76" s="39"/>
      <c r="C76" s="39"/>
      <c r="D76" s="39"/>
      <c r="E76" s="39"/>
      <c r="F76" s="17"/>
    </row>
    <row r="77" spans="1:6" customFormat="1" ht="15.6" x14ac:dyDescent="0.35">
      <c r="A77" s="21"/>
      <c r="B77" s="21"/>
      <c r="C77" s="21"/>
      <c r="D77" s="21"/>
      <c r="E77" s="21"/>
    </row>
    <row r="78" spans="1:6" customFormat="1" ht="15.6" x14ac:dyDescent="0.35">
      <c r="A78" s="21"/>
      <c r="B78" s="21"/>
      <c r="C78" s="21"/>
      <c r="D78" s="21"/>
      <c r="E78" s="21"/>
    </row>
    <row r="79" spans="1:6" customFormat="1" ht="15.6" x14ac:dyDescent="0.35">
      <c r="A79" s="21"/>
      <c r="B79" s="21"/>
      <c r="C79" s="21"/>
      <c r="D79" s="21"/>
      <c r="E79" s="21"/>
    </row>
    <row r="80" spans="1:6" customFormat="1" ht="15.6" x14ac:dyDescent="0.35">
      <c r="A80" s="21"/>
      <c r="B80" s="21"/>
      <c r="C80" s="21"/>
      <c r="D80" s="21"/>
    </row>
    <row r="81" spans="1:4" customFormat="1" ht="15.6" x14ac:dyDescent="0.35">
      <c r="A81" s="21"/>
      <c r="B81" s="21"/>
      <c r="C81" s="21"/>
      <c r="D81" s="21"/>
    </row>
    <row r="82" spans="1:4" customFormat="1" ht="15.6" x14ac:dyDescent="0.35">
      <c r="A82" s="21"/>
      <c r="B82" s="21"/>
      <c r="C82" s="21"/>
      <c r="D82" s="21"/>
    </row>
    <row r="83" spans="1:4" customFormat="1" x14ac:dyDescent="0.3"/>
    <row r="84" spans="1:4" customFormat="1" x14ac:dyDescent="0.3"/>
    <row r="85" spans="1:4" customFormat="1" x14ac:dyDescent="0.3"/>
    <row r="86" spans="1:4" customFormat="1" x14ac:dyDescent="0.3"/>
    <row r="87" spans="1:4" customFormat="1" x14ac:dyDescent="0.3"/>
    <row r="88" spans="1:4" customFormat="1" x14ac:dyDescent="0.3"/>
    <row r="89" spans="1:4" customFormat="1" ht="15.6" x14ac:dyDescent="0.35">
      <c r="A89" s="21"/>
      <c r="B89" s="21"/>
      <c r="C89" s="21"/>
      <c r="D89" s="21"/>
    </row>
    <row r="90" spans="1:4" customFormat="1" ht="15.6" x14ac:dyDescent="0.35">
      <c r="A90" s="21"/>
      <c r="B90" s="21"/>
      <c r="C90" s="21"/>
      <c r="D90" s="21"/>
    </row>
    <row r="91" spans="1:4" customFormat="1" ht="15.6" x14ac:dyDescent="0.35">
      <c r="A91" s="21"/>
      <c r="B91" s="21"/>
      <c r="C91" s="21"/>
      <c r="D91" s="21"/>
    </row>
    <row r="92" spans="1:4" customFormat="1" ht="15.6" x14ac:dyDescent="0.35">
      <c r="A92" s="21"/>
      <c r="B92" s="21"/>
      <c r="C92" s="21"/>
      <c r="D92" s="21"/>
    </row>
    <row r="93" spans="1:4" customFormat="1" ht="15.6" x14ac:dyDescent="0.35">
      <c r="A93" s="21"/>
      <c r="B93" s="21"/>
      <c r="C93" s="21"/>
      <c r="D93" s="21"/>
    </row>
    <row r="94" spans="1:4" customFormat="1" ht="15.6" x14ac:dyDescent="0.35">
      <c r="A94" s="21"/>
      <c r="B94" s="21"/>
      <c r="C94" s="21"/>
      <c r="D94" s="21"/>
    </row>
    <row r="95" spans="1:4" ht="15.6" x14ac:dyDescent="0.35">
      <c r="A95" s="12"/>
      <c r="B95" s="12"/>
      <c r="C95" s="12"/>
      <c r="D95" s="12"/>
    </row>
    <row r="96" spans="1:4" ht="15.6" x14ac:dyDescent="0.35">
      <c r="A96" s="12"/>
      <c r="B96" s="12"/>
      <c r="C96" s="12"/>
      <c r="D96" s="12"/>
    </row>
    <row r="97" spans="1:4" ht="15.6" x14ac:dyDescent="0.35">
      <c r="A97" s="12"/>
      <c r="B97" s="12"/>
      <c r="C97" s="12"/>
      <c r="D97" s="12"/>
    </row>
    <row r="98" spans="1:4" ht="15.6" x14ac:dyDescent="0.35">
      <c r="A98" s="12"/>
      <c r="B98" s="12"/>
      <c r="C98" s="12"/>
      <c r="D98" s="12"/>
    </row>
  </sheetData>
  <mergeCells count="4"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3" customWidth="1"/>
    <col min="2" max="2" width="22.6640625" style="3" customWidth="1"/>
    <col min="3" max="3" width="25.6640625" style="3" customWidth="1"/>
    <col min="4" max="5" width="26.109375" style="3" customWidth="1"/>
    <col min="6" max="16384" width="11.44140625" style="3"/>
  </cols>
  <sheetData>
    <row r="1" spans="1:6" s="18" customFormat="1" x14ac:dyDescent="0.3"/>
    <row r="2" spans="1:6" s="18" customFormat="1" x14ac:dyDescent="0.3"/>
    <row r="3" spans="1:6" s="18" customFormat="1" x14ac:dyDescent="0.3"/>
    <row r="4" spans="1:6" s="18" customFormat="1" x14ac:dyDescent="0.3"/>
    <row r="5" spans="1:6" s="18" customFormat="1" x14ac:dyDescent="0.3"/>
    <row r="6" spans="1:6" s="18" customFormat="1" x14ac:dyDescent="0.3"/>
    <row r="7" spans="1:6" s="18" customFormat="1" ht="21" customHeight="1" x14ac:dyDescent="0.3"/>
    <row r="8" spans="1:6" s="18" customFormat="1" ht="21" customHeight="1" x14ac:dyDescent="0.3"/>
    <row r="9" spans="1:6" s="18" customFormat="1" ht="15.6" x14ac:dyDescent="0.35">
      <c r="A9" s="33" t="s">
        <v>0</v>
      </c>
      <c r="B9" s="35" t="s">
        <v>36</v>
      </c>
      <c r="C9" s="37" t="s">
        <v>1</v>
      </c>
      <c r="D9" s="37"/>
      <c r="E9" s="37"/>
    </row>
    <row r="10" spans="1:6" s="18" customFormat="1" ht="47.4" thickBot="1" x14ac:dyDescent="0.35">
      <c r="A10" s="34"/>
      <c r="B10" s="36"/>
      <c r="C10" s="26" t="s">
        <v>37</v>
      </c>
      <c r="D10" s="26" t="s">
        <v>38</v>
      </c>
      <c r="E10" s="26" t="s">
        <v>43</v>
      </c>
    </row>
    <row r="11" spans="1:6" s="18" customFormat="1" ht="16.2" thickTop="1" x14ac:dyDescent="0.35">
      <c r="A11" s="15"/>
      <c r="B11" s="15"/>
      <c r="C11" s="15"/>
      <c r="D11" s="15"/>
    </row>
    <row r="12" spans="1:6" s="18" customFormat="1" ht="15.6" x14ac:dyDescent="0.35">
      <c r="A12" s="14" t="s">
        <v>2</v>
      </c>
      <c r="B12" s="15"/>
      <c r="C12" s="15"/>
      <c r="D12" s="15"/>
    </row>
    <row r="13" spans="1:6" s="18" customFormat="1" ht="15.6" x14ac:dyDescent="0.35">
      <c r="A13" s="15"/>
      <c r="B13" s="15"/>
      <c r="C13" s="15"/>
      <c r="D13" s="15"/>
    </row>
    <row r="14" spans="1:6" s="18" customFormat="1" ht="15.6" x14ac:dyDescent="0.35">
      <c r="A14" s="14" t="s">
        <v>3</v>
      </c>
      <c r="B14" s="15"/>
      <c r="C14" s="15"/>
      <c r="D14" s="15"/>
    </row>
    <row r="15" spans="1:6" ht="15.6" x14ac:dyDescent="0.35">
      <c r="A15" s="15" t="s">
        <v>53</v>
      </c>
      <c r="B15" s="6">
        <f>+SUM(C15:D15)</f>
        <v>218898.66666666669</v>
      </c>
      <c r="C15" s="6">
        <f>+'I Trimestre'!C15+'II Trimestre'!C15</f>
        <v>8239</v>
      </c>
      <c r="D15" s="6">
        <f>+'I Trimestre'!D15+'II Trimestre'!D15</f>
        <v>210659.66666666669</v>
      </c>
      <c r="E15" s="6"/>
      <c r="F15" s="12"/>
    </row>
    <row r="16" spans="1:6" ht="15.6" x14ac:dyDescent="0.35">
      <c r="A16" s="15" t="s">
        <v>87</v>
      </c>
      <c r="B16" s="6">
        <f>SUM(C16:D16)</f>
        <v>179414.3</v>
      </c>
      <c r="C16" s="6">
        <f>+'I Trimestre'!C16+'II Trimestre'!C16</f>
        <v>6824</v>
      </c>
      <c r="D16" s="6">
        <f>+'I Trimestre'!D16+'II Trimestre'!D16</f>
        <v>172590.3</v>
      </c>
      <c r="E16" s="6"/>
      <c r="F16" s="12"/>
    </row>
    <row r="17" spans="1:6" ht="15.6" x14ac:dyDescent="0.35">
      <c r="A17" s="15" t="s">
        <v>88</v>
      </c>
      <c r="B17" s="6">
        <f>SUM(C17:D17)</f>
        <v>248045</v>
      </c>
      <c r="C17" s="6">
        <f>+'I Trimestre'!C17+'II Trimestre'!C17</f>
        <v>2608</v>
      </c>
      <c r="D17" s="6">
        <f>+'I Trimestre'!D17+'II Trimestre'!D17</f>
        <v>245437</v>
      </c>
      <c r="E17" s="6"/>
      <c r="F17" s="12"/>
    </row>
    <row r="18" spans="1:6" ht="15.6" x14ac:dyDescent="0.35">
      <c r="A18" s="15" t="s">
        <v>74</v>
      </c>
      <c r="B18" s="6">
        <f>SUM(C18:D18)</f>
        <v>366723</v>
      </c>
      <c r="C18" s="6">
        <f>+'II Trimestre'!C18</f>
        <v>21542</v>
      </c>
      <c r="D18" s="6">
        <f>+'II Trimestre'!D18</f>
        <v>345181</v>
      </c>
      <c r="E18" s="6"/>
      <c r="F18" s="12"/>
    </row>
    <row r="19" spans="1:6" ht="15.6" x14ac:dyDescent="0.35">
      <c r="A19" s="15"/>
      <c r="B19" s="6"/>
      <c r="C19" s="6"/>
      <c r="D19" s="6"/>
      <c r="E19" s="6"/>
      <c r="F19" s="12"/>
    </row>
    <row r="20" spans="1:6" ht="15.6" x14ac:dyDescent="0.35">
      <c r="A20" s="14" t="s">
        <v>4</v>
      </c>
      <c r="B20" s="6"/>
      <c r="C20" s="6"/>
      <c r="D20" s="6"/>
      <c r="E20" s="6"/>
      <c r="F20" s="12"/>
    </row>
    <row r="21" spans="1:6" ht="15.6" x14ac:dyDescent="0.35">
      <c r="A21" s="15" t="s">
        <v>53</v>
      </c>
      <c r="B21" s="6">
        <f>+SUM(C21:E21)</f>
        <v>1751810021.8399999</v>
      </c>
      <c r="C21" s="7">
        <f>+'I Trimestre'!C21+'II Trimestre'!C21</f>
        <v>661037893.56999993</v>
      </c>
      <c r="D21" s="7">
        <f>+'I Trimestre'!D21+'II Trimestre'!D21</f>
        <v>547882826.56999993</v>
      </c>
      <c r="E21" s="7">
        <f>+'I Trimestre'!E21+'II Trimestre'!E21</f>
        <v>542889301.70000005</v>
      </c>
      <c r="F21" s="12"/>
    </row>
    <row r="22" spans="1:6" ht="15.6" x14ac:dyDescent="0.35">
      <c r="A22" s="15" t="s">
        <v>87</v>
      </c>
      <c r="B22" s="6">
        <f t="shared" ref="B22:B24" si="0">+SUM(C22:E22)</f>
        <v>1768328525.9875</v>
      </c>
      <c r="C22" s="7">
        <f>+'I Trimestre'!C22+'II Trimestre'!C22</f>
        <v>500000000.31999999</v>
      </c>
      <c r="D22" s="7">
        <f>+'I Trimestre'!D22+'II Trimestre'!D22</f>
        <v>600000000</v>
      </c>
      <c r="E22" s="7">
        <f>+'I Trimestre'!E22+'II Trimestre'!E22</f>
        <v>668328525.66750002</v>
      </c>
      <c r="F22" s="12"/>
    </row>
    <row r="23" spans="1:6" ht="15.6" x14ac:dyDescent="0.35">
      <c r="A23" s="15" t="s">
        <v>88</v>
      </c>
      <c r="B23" s="6">
        <f t="shared" si="0"/>
        <v>1391009254.3</v>
      </c>
      <c r="C23" s="7">
        <f>+'I Trimestre'!C23+'II Trimestre'!C23</f>
        <v>342500000</v>
      </c>
      <c r="D23" s="7">
        <f>+'I Trimestre'!D23+'II Trimestre'!D23</f>
        <v>642298314.38999999</v>
      </c>
      <c r="E23" s="7">
        <f>+'I Trimestre'!E23+'II Trimestre'!E23</f>
        <v>406210939.90999997</v>
      </c>
      <c r="F23" s="12"/>
    </row>
    <row r="24" spans="1:6" ht="15.6" x14ac:dyDescent="0.35">
      <c r="A24" s="15" t="s">
        <v>74</v>
      </c>
      <c r="B24" s="6">
        <f t="shared" si="0"/>
        <v>3626988135.8900003</v>
      </c>
      <c r="C24" s="6">
        <f>+'II Trimestre'!C24</f>
        <v>1353768818.3600001</v>
      </c>
      <c r="D24" s="6">
        <f>+'II Trimestre'!D24</f>
        <v>1212562050</v>
      </c>
      <c r="E24" s="6">
        <f>+'II Trimestre'!E24</f>
        <v>1060657267.53</v>
      </c>
      <c r="F24" s="12"/>
    </row>
    <row r="25" spans="1:6" ht="15.6" x14ac:dyDescent="0.35">
      <c r="A25" s="15" t="s">
        <v>89</v>
      </c>
      <c r="B25" s="6">
        <f>+SUM(C25:D25)</f>
        <v>984798314.38999999</v>
      </c>
      <c r="C25" s="6">
        <f>+C23</f>
        <v>342500000</v>
      </c>
      <c r="D25" s="6">
        <f>+D23</f>
        <v>642298314.38999999</v>
      </c>
      <c r="E25" s="6"/>
      <c r="F25" s="12"/>
    </row>
    <row r="26" spans="1:6" ht="15.6" x14ac:dyDescent="0.35">
      <c r="A26" s="15"/>
      <c r="B26" s="6"/>
      <c r="C26" s="6"/>
      <c r="D26" s="6"/>
      <c r="E26" s="6"/>
      <c r="F26" s="12"/>
    </row>
    <row r="27" spans="1:6" ht="15.6" x14ac:dyDescent="0.35">
      <c r="A27" s="14" t="s">
        <v>5</v>
      </c>
      <c r="B27" s="6"/>
      <c r="C27" s="6"/>
      <c r="D27" s="6"/>
      <c r="E27" s="6"/>
      <c r="F27" s="12"/>
    </row>
    <row r="28" spans="1:6" ht="15.6" x14ac:dyDescent="0.35">
      <c r="A28" s="15" t="s">
        <v>87</v>
      </c>
      <c r="B28" s="6">
        <f>B22</f>
        <v>1768328525.9875</v>
      </c>
      <c r="C28" s="6"/>
      <c r="D28" s="6"/>
      <c r="E28" s="6"/>
      <c r="F28" s="12"/>
    </row>
    <row r="29" spans="1:6" ht="15.6" x14ac:dyDescent="0.35">
      <c r="A29" s="15" t="s">
        <v>88</v>
      </c>
      <c r="B29" s="6">
        <f>+'I Trimestre'!B29+'II Trimestre'!B29</f>
        <v>1768328526</v>
      </c>
      <c r="C29" s="6"/>
      <c r="D29" s="6"/>
      <c r="E29" s="6"/>
      <c r="F29" s="12"/>
    </row>
    <row r="30" spans="1:6" ht="15.6" x14ac:dyDescent="0.35">
      <c r="A30" s="15"/>
      <c r="B30" s="9"/>
      <c r="C30" s="9"/>
      <c r="D30" s="9"/>
      <c r="E30" s="9"/>
      <c r="F30" s="12"/>
    </row>
    <row r="31" spans="1:6" ht="15.6" x14ac:dyDescent="0.35">
      <c r="A31" s="14" t="s">
        <v>6</v>
      </c>
      <c r="B31" s="9"/>
      <c r="C31" s="9"/>
      <c r="D31" s="9"/>
      <c r="E31" s="9"/>
      <c r="F31" s="12"/>
    </row>
    <row r="32" spans="1:6" ht="15.6" x14ac:dyDescent="0.35">
      <c r="A32" s="15" t="s">
        <v>54</v>
      </c>
      <c r="B32" s="28">
        <v>1.0973999999999999</v>
      </c>
      <c r="C32" s="28">
        <v>1.0973999999999999</v>
      </c>
      <c r="D32" s="28">
        <v>1.0973999999999999</v>
      </c>
      <c r="E32" s="28">
        <v>1.0973999999999999</v>
      </c>
      <c r="F32" s="12"/>
    </row>
    <row r="33" spans="1:6" ht="15.6" x14ac:dyDescent="0.35">
      <c r="A33" s="15" t="s">
        <v>90</v>
      </c>
      <c r="B33" s="28">
        <v>1.0971</v>
      </c>
      <c r="C33" s="28">
        <v>1.0971</v>
      </c>
      <c r="D33" s="28">
        <v>1.0971</v>
      </c>
      <c r="E33" s="28">
        <v>1.0971</v>
      </c>
      <c r="F33" s="12"/>
    </row>
    <row r="34" spans="1:6" ht="15.6" x14ac:dyDescent="0.35">
      <c r="A34" s="15" t="s">
        <v>7</v>
      </c>
      <c r="B34" s="19" t="s">
        <v>39</v>
      </c>
      <c r="C34" s="19" t="s">
        <v>39</v>
      </c>
      <c r="D34" s="19" t="s">
        <v>39</v>
      </c>
      <c r="E34" s="19" t="s">
        <v>39</v>
      </c>
      <c r="F34" s="12"/>
    </row>
    <row r="35" spans="1:6" ht="15.6" x14ac:dyDescent="0.35">
      <c r="A35" s="15"/>
      <c r="B35" s="6"/>
      <c r="C35" s="6"/>
      <c r="D35" s="6"/>
      <c r="E35" s="6"/>
      <c r="F35" s="12"/>
    </row>
    <row r="36" spans="1:6" ht="15.6" x14ac:dyDescent="0.35">
      <c r="A36" s="14" t="s">
        <v>8</v>
      </c>
      <c r="B36" s="6"/>
      <c r="C36" s="6"/>
      <c r="D36" s="6"/>
      <c r="E36" s="6"/>
      <c r="F36" s="12"/>
    </row>
    <row r="37" spans="1:6" ht="15.6" x14ac:dyDescent="0.35">
      <c r="A37" s="15" t="s">
        <v>55</v>
      </c>
      <c r="B37" s="6">
        <f>B21/B32</f>
        <v>1596327703.5174048</v>
      </c>
      <c r="C37" s="6">
        <f t="shared" ref="C37:E37" si="1">C21/C32</f>
        <v>602367316.90359032</v>
      </c>
      <c r="D37" s="6">
        <f t="shared" si="1"/>
        <v>499255354.99362123</v>
      </c>
      <c r="E37" s="6">
        <f t="shared" si="1"/>
        <v>494705031.62019324</v>
      </c>
      <c r="F37" s="12"/>
    </row>
    <row r="38" spans="1:6" ht="15.6" x14ac:dyDescent="0.35">
      <c r="A38" s="15" t="s">
        <v>91</v>
      </c>
      <c r="B38" s="6">
        <f>B23/B33</f>
        <v>1267896503.7826998</v>
      </c>
      <c r="C38" s="6">
        <f t="shared" ref="C38:E38" si="2">C23/C33</f>
        <v>312186673.95861816</v>
      </c>
      <c r="D38" s="6">
        <f t="shared" si="2"/>
        <v>585451020.31719995</v>
      </c>
      <c r="E38" s="6">
        <f t="shared" si="2"/>
        <v>370258809.50688177</v>
      </c>
      <c r="F38" s="12"/>
    </row>
    <row r="39" spans="1:6" ht="15.6" x14ac:dyDescent="0.35">
      <c r="A39" s="15" t="s">
        <v>56</v>
      </c>
      <c r="B39" s="6">
        <f>B37/B15</f>
        <v>7292.541922826108</v>
      </c>
      <c r="C39" s="6">
        <f t="shared" ref="C39:D39" si="3">C37/C15</f>
        <v>73111.702500739208</v>
      </c>
      <c r="D39" s="6">
        <f t="shared" si="3"/>
        <v>2369.9617629396921</v>
      </c>
      <c r="E39" s="6"/>
      <c r="F39" s="12"/>
    </row>
    <row r="40" spans="1:6" ht="15.6" x14ac:dyDescent="0.35">
      <c r="A40" s="15" t="s">
        <v>92</v>
      </c>
      <c r="B40" s="6">
        <f>B38/B17</f>
        <v>5111.5584018331347</v>
      </c>
      <c r="C40" s="6">
        <f t="shared" ref="C40:D40" si="4">C38/C17</f>
        <v>119703.47927861125</v>
      </c>
      <c r="D40" s="6">
        <f t="shared" si="4"/>
        <v>2385.3413312467146</v>
      </c>
      <c r="E40" s="6"/>
      <c r="F40" s="12"/>
    </row>
    <row r="41" spans="1:6" ht="15.6" x14ac:dyDescent="0.35">
      <c r="A41" s="15"/>
      <c r="B41" s="9"/>
      <c r="C41" s="9"/>
      <c r="D41" s="9"/>
      <c r="E41" s="9"/>
      <c r="F41" s="12"/>
    </row>
    <row r="42" spans="1:6" ht="15.6" x14ac:dyDescent="0.35">
      <c r="A42" s="14" t="s">
        <v>9</v>
      </c>
      <c r="B42" s="9"/>
      <c r="C42" s="9"/>
      <c r="D42" s="9"/>
      <c r="E42" s="9"/>
      <c r="F42" s="12"/>
    </row>
    <row r="43" spans="1:6" ht="15.6" x14ac:dyDescent="0.35">
      <c r="A43" s="14"/>
      <c r="B43" s="9"/>
      <c r="C43" s="9"/>
      <c r="D43" s="9"/>
      <c r="E43" s="9"/>
      <c r="F43" s="12"/>
    </row>
    <row r="44" spans="1:6" ht="15.6" x14ac:dyDescent="0.35">
      <c r="A44" s="14" t="s">
        <v>10</v>
      </c>
      <c r="B44" s="9"/>
      <c r="C44" s="9"/>
      <c r="D44" s="9"/>
      <c r="E44" s="9"/>
      <c r="F44" s="12"/>
    </row>
    <row r="45" spans="1:6" ht="15.6" x14ac:dyDescent="0.35">
      <c r="A45" s="15" t="s">
        <v>11</v>
      </c>
      <c r="B45" s="9" t="s">
        <v>44</v>
      </c>
      <c r="C45" s="9" t="s">
        <v>44</v>
      </c>
      <c r="D45" s="9" t="s">
        <v>44</v>
      </c>
      <c r="E45" s="9" t="s">
        <v>44</v>
      </c>
      <c r="F45" s="12"/>
    </row>
    <row r="46" spans="1:6" ht="15.6" x14ac:dyDescent="0.35">
      <c r="A46" s="15" t="s">
        <v>12</v>
      </c>
      <c r="B46" s="9" t="s">
        <v>44</v>
      </c>
      <c r="C46" s="9" t="s">
        <v>44</v>
      </c>
      <c r="D46" s="9" t="s">
        <v>44</v>
      </c>
      <c r="E46" s="9" t="s">
        <v>44</v>
      </c>
      <c r="F46" s="12"/>
    </row>
    <row r="47" spans="1:6" ht="15.6" x14ac:dyDescent="0.35">
      <c r="A47" s="15"/>
      <c r="B47" s="9"/>
      <c r="C47" s="9"/>
      <c r="D47" s="9"/>
      <c r="E47" s="9"/>
      <c r="F47" s="12"/>
    </row>
    <row r="48" spans="1:6" ht="15.6" x14ac:dyDescent="0.35">
      <c r="A48" s="14" t="s">
        <v>13</v>
      </c>
      <c r="B48" s="9"/>
      <c r="C48" s="9"/>
      <c r="D48" s="9"/>
      <c r="E48" s="9"/>
      <c r="F48" s="12"/>
    </row>
    <row r="49" spans="1:6" ht="15.6" x14ac:dyDescent="0.35">
      <c r="A49" s="15" t="s">
        <v>14</v>
      </c>
      <c r="B49" s="9">
        <f>B17/B16*100</f>
        <v>138.2526364955302</v>
      </c>
      <c r="C49" s="9">
        <f t="shared" ref="C49:D49" si="5">C17/C16*100</f>
        <v>38.21805392731536</v>
      </c>
      <c r="D49" s="9">
        <f t="shared" si="5"/>
        <v>142.20787610891227</v>
      </c>
      <c r="E49" s="9"/>
      <c r="F49" s="12"/>
    </row>
    <row r="50" spans="1:6" ht="15.6" x14ac:dyDescent="0.35">
      <c r="A50" s="15" t="s">
        <v>15</v>
      </c>
      <c r="B50" s="9">
        <f>B23/B22*100</f>
        <v>78.662377146419047</v>
      </c>
      <c r="C50" s="9">
        <f t="shared" ref="C50:E50" si="6">C23/C22*100</f>
        <v>68.499999956159996</v>
      </c>
      <c r="D50" s="9">
        <f t="shared" si="6"/>
        <v>107.04971906500001</v>
      </c>
      <c r="E50" s="9">
        <f t="shared" si="6"/>
        <v>60.780128979874469</v>
      </c>
      <c r="F50" s="12"/>
    </row>
    <row r="51" spans="1:6" ht="15.6" x14ac:dyDescent="0.35">
      <c r="A51" s="15" t="s">
        <v>16</v>
      </c>
      <c r="B51" s="9">
        <f>AVERAGE(B49:B50)</f>
        <v>108.45750682097463</v>
      </c>
      <c r="C51" s="9">
        <f t="shared" ref="C51:D51" si="7">AVERAGE(C49:C50)</f>
        <v>53.359026941737682</v>
      </c>
      <c r="D51" s="9">
        <f t="shared" si="7"/>
        <v>124.62879758695614</v>
      </c>
      <c r="E51" s="9"/>
      <c r="F51" s="12"/>
    </row>
    <row r="52" spans="1:6" ht="15.6" x14ac:dyDescent="0.35">
      <c r="A52" s="15"/>
      <c r="B52" s="9"/>
      <c r="C52" s="9"/>
      <c r="D52" s="9"/>
      <c r="E52" s="9"/>
      <c r="F52" s="12"/>
    </row>
    <row r="53" spans="1:6" ht="15.6" x14ac:dyDescent="0.35">
      <c r="A53" s="14" t="s">
        <v>17</v>
      </c>
      <c r="B53" s="9"/>
      <c r="C53" s="9"/>
      <c r="D53" s="9"/>
      <c r="E53" s="9"/>
      <c r="F53" s="12"/>
    </row>
    <row r="54" spans="1:6" ht="15.6" x14ac:dyDescent="0.35">
      <c r="A54" s="15" t="s">
        <v>18</v>
      </c>
      <c r="B54" s="9">
        <f>(B17/B18)*100</f>
        <v>67.638244669682564</v>
      </c>
      <c r="C54" s="9">
        <f t="shared" ref="C54:D54" si="8">(C17/C18)*100</f>
        <v>12.106582490019496</v>
      </c>
      <c r="D54" s="9">
        <f t="shared" si="8"/>
        <v>71.103855658335775</v>
      </c>
      <c r="E54" s="9"/>
      <c r="F54" s="12"/>
    </row>
    <row r="55" spans="1:6" ht="15.6" x14ac:dyDescent="0.35">
      <c r="A55" s="15" t="s">
        <v>19</v>
      </c>
      <c r="B55" s="9">
        <f>B23/B24*100</f>
        <v>38.35163508078778</v>
      </c>
      <c r="C55" s="9">
        <f t="shared" ref="C55:E55" si="9">C23/C24*100</f>
        <v>25.29974064662796</v>
      </c>
      <c r="D55" s="9">
        <f t="shared" si="9"/>
        <v>52.970346085794127</v>
      </c>
      <c r="E55" s="9">
        <f t="shared" si="9"/>
        <v>38.298039559561168</v>
      </c>
      <c r="F55" s="12"/>
    </row>
    <row r="56" spans="1:6" ht="15.6" x14ac:dyDescent="0.35">
      <c r="A56" s="15" t="s">
        <v>20</v>
      </c>
      <c r="B56" s="9">
        <f>(B54+B55)/2</f>
        <v>52.994939875235175</v>
      </c>
      <c r="C56" s="9">
        <f t="shared" ref="C56:D56" si="10">(C54+C55)/2</f>
        <v>18.703161568323729</v>
      </c>
      <c r="D56" s="9">
        <f t="shared" si="10"/>
        <v>62.037100872064954</v>
      </c>
      <c r="E56" s="9"/>
      <c r="F56" s="12"/>
    </row>
    <row r="57" spans="1:6" ht="15.6" x14ac:dyDescent="0.35">
      <c r="A57" s="15"/>
      <c r="B57" s="9"/>
      <c r="C57" s="9"/>
      <c r="D57" s="9"/>
      <c r="E57" s="9"/>
      <c r="F57" s="12"/>
    </row>
    <row r="58" spans="1:6" ht="15.6" x14ac:dyDescent="0.35">
      <c r="A58" s="14" t="s">
        <v>31</v>
      </c>
      <c r="B58" s="9"/>
      <c r="C58" s="9"/>
      <c r="D58" s="9"/>
      <c r="E58" s="9"/>
      <c r="F58" s="12"/>
    </row>
    <row r="59" spans="1:6" ht="15.6" x14ac:dyDescent="0.35">
      <c r="A59" s="15" t="s">
        <v>21</v>
      </c>
      <c r="B59" s="9">
        <f>B25/B23*100</f>
        <v>70.797394866045067</v>
      </c>
      <c r="C59" s="9"/>
      <c r="D59" s="9"/>
      <c r="E59" s="9"/>
      <c r="F59" s="12"/>
    </row>
    <row r="60" spans="1:6" ht="15.6" x14ac:dyDescent="0.35">
      <c r="A60" s="15"/>
      <c r="B60" s="9"/>
      <c r="C60" s="9"/>
      <c r="D60" s="9"/>
      <c r="E60" s="9"/>
      <c r="F60" s="12"/>
    </row>
    <row r="61" spans="1:6" ht="15.6" x14ac:dyDescent="0.35">
      <c r="A61" s="14" t="s">
        <v>22</v>
      </c>
      <c r="B61" s="9"/>
      <c r="C61" s="9"/>
      <c r="D61" s="9"/>
      <c r="E61" s="9"/>
      <c r="F61" s="12"/>
    </row>
    <row r="62" spans="1:6" ht="15.6" x14ac:dyDescent="0.35">
      <c r="A62" s="15" t="s">
        <v>23</v>
      </c>
      <c r="B62" s="9">
        <f>((B17/B15)-1)*100</f>
        <v>13.314988975111763</v>
      </c>
      <c r="C62" s="9">
        <f t="shared" ref="C62:D62" si="11">((C17/C15)-1)*100</f>
        <v>-68.345673018570224</v>
      </c>
      <c r="D62" s="9">
        <f t="shared" si="11"/>
        <v>16.508776399215797</v>
      </c>
      <c r="E62" s="9"/>
      <c r="F62" s="12"/>
    </row>
    <row r="63" spans="1:6" ht="15.6" x14ac:dyDescent="0.35">
      <c r="A63" s="15" t="s">
        <v>24</v>
      </c>
      <c r="B63" s="9">
        <f t="shared" ref="B63:D63" si="12">((B38/B37)-1)*100</f>
        <v>-20.574171519483631</v>
      </c>
      <c r="C63" s="9">
        <f t="shared" si="12"/>
        <v>-48.173371097990028</v>
      </c>
      <c r="D63" s="9">
        <f t="shared" si="12"/>
        <v>17.264845426581353</v>
      </c>
      <c r="E63" s="9"/>
      <c r="F63" s="12"/>
    </row>
    <row r="64" spans="1:6" ht="15.6" x14ac:dyDescent="0.35">
      <c r="A64" s="15" t="s">
        <v>25</v>
      </c>
      <c r="B64" s="9">
        <f>((B40/B39)-1)*100</f>
        <v>-29.907041249449108</v>
      </c>
      <c r="C64" s="9">
        <f t="shared" ref="C64:D64" si="13">((C40/C39)-1)*100</f>
        <v>63.726838774409565</v>
      </c>
      <c r="D64" s="9">
        <f t="shared" si="13"/>
        <v>0.64893740259952537</v>
      </c>
      <c r="E64" s="9"/>
      <c r="F64" s="12"/>
    </row>
    <row r="65" spans="1:6" ht="15.6" x14ac:dyDescent="0.35">
      <c r="A65" s="15"/>
      <c r="B65" s="9"/>
      <c r="C65" s="9"/>
      <c r="D65" s="9"/>
      <c r="E65" s="9"/>
      <c r="F65" s="12"/>
    </row>
    <row r="66" spans="1:6" ht="15.6" x14ac:dyDescent="0.35">
      <c r="A66" s="14" t="s">
        <v>26</v>
      </c>
      <c r="B66" s="9"/>
      <c r="C66" s="9"/>
      <c r="D66" s="9"/>
      <c r="E66" s="9"/>
      <c r="F66" s="12"/>
    </row>
    <row r="67" spans="1:6" ht="15.6" x14ac:dyDescent="0.35">
      <c r="A67" s="15" t="s">
        <v>34</v>
      </c>
      <c r="B67" s="9">
        <f t="shared" ref="B67" si="14">B22/B16</f>
        <v>9856.1180797043489</v>
      </c>
      <c r="C67" s="9">
        <f t="shared" ref="C67:D67" si="15">C22/C16</f>
        <v>73270.808956623674</v>
      </c>
      <c r="D67" s="9">
        <f t="shared" si="15"/>
        <v>3476.4410282617278</v>
      </c>
      <c r="E67" s="9"/>
      <c r="F67" s="12"/>
    </row>
    <row r="68" spans="1:6" ht="15.6" x14ac:dyDescent="0.35">
      <c r="A68" s="15" t="s">
        <v>35</v>
      </c>
      <c r="B68" s="9">
        <f>B23/B17</f>
        <v>5607.8907226511319</v>
      </c>
      <c r="C68" s="9">
        <f t="shared" ref="C68:D68" si="16">C23/C17</f>
        <v>131326.68711656443</v>
      </c>
      <c r="D68" s="9">
        <f t="shared" si="16"/>
        <v>2616.9579745107703</v>
      </c>
      <c r="E68" s="9"/>
      <c r="F68" s="12"/>
    </row>
    <row r="69" spans="1:6" ht="15.6" x14ac:dyDescent="0.35">
      <c r="A69" s="15" t="s">
        <v>27</v>
      </c>
      <c r="B69" s="9">
        <f>(B68/B67)*B51</f>
        <v>61.70967528845393</v>
      </c>
      <c r="C69" s="9">
        <f t="shared" ref="C69:D69" si="17">(C68/C67)*C51</f>
        <v>95.637871832018888</v>
      </c>
      <c r="D69" s="9">
        <f t="shared" si="17"/>
        <v>93.8167289614438</v>
      </c>
      <c r="E69" s="9"/>
      <c r="F69" s="12"/>
    </row>
    <row r="70" spans="1:6" ht="15.6" x14ac:dyDescent="0.35">
      <c r="A70" s="15" t="s">
        <v>32</v>
      </c>
      <c r="B70" s="9">
        <f>B22/(B16*6)</f>
        <v>1642.6863466173918</v>
      </c>
      <c r="C70" s="9">
        <f>C22/(C16*6)</f>
        <v>12211.801492770614</v>
      </c>
      <c r="D70" s="9">
        <f t="shared" ref="D70" si="18">D22/(D16*6)</f>
        <v>579.40683804362129</v>
      </c>
      <c r="E70" s="9"/>
      <c r="F70" s="12"/>
    </row>
    <row r="71" spans="1:6" ht="15.6" x14ac:dyDescent="0.35">
      <c r="A71" s="15" t="s">
        <v>33</v>
      </c>
      <c r="B71" s="9">
        <f>B23/(B17*6)</f>
        <v>934.64845377518861</v>
      </c>
      <c r="C71" s="9">
        <f t="shared" ref="C71:D71" si="19">C23/(C17*6)</f>
        <v>21887.781186094071</v>
      </c>
      <c r="D71" s="9">
        <f t="shared" si="19"/>
        <v>436.15966241846178</v>
      </c>
      <c r="E71" s="9"/>
      <c r="F71" s="12"/>
    </row>
    <row r="72" spans="1:6" ht="15.6" x14ac:dyDescent="0.35">
      <c r="A72" s="15"/>
      <c r="B72" s="9"/>
      <c r="C72" s="9"/>
      <c r="D72" s="9"/>
      <c r="E72" s="9"/>
      <c r="F72" s="12"/>
    </row>
    <row r="73" spans="1:6" ht="15.6" x14ac:dyDescent="0.35">
      <c r="A73" s="14" t="s">
        <v>28</v>
      </c>
      <c r="B73" s="9"/>
      <c r="C73" s="9"/>
      <c r="D73" s="9"/>
      <c r="E73" s="9"/>
      <c r="F73" s="12"/>
    </row>
    <row r="74" spans="1:6" ht="15.6" x14ac:dyDescent="0.35">
      <c r="A74" s="15" t="s">
        <v>29</v>
      </c>
      <c r="B74" s="9">
        <f>(B29/B28)*100</f>
        <v>100.00000000070688</v>
      </c>
      <c r="C74" s="9"/>
      <c r="D74" s="9"/>
      <c r="E74" s="9"/>
      <c r="F74" s="12"/>
    </row>
    <row r="75" spans="1:6" ht="16.2" thickBot="1" x14ac:dyDescent="0.4">
      <c r="A75" s="16" t="s">
        <v>30</v>
      </c>
      <c r="B75" s="11">
        <f>(B23/B29)*100</f>
        <v>78.66237714586299</v>
      </c>
      <c r="C75" s="11"/>
      <c r="D75" s="11"/>
      <c r="E75" s="11"/>
      <c r="F75" s="12"/>
    </row>
    <row r="76" spans="1:6" s="18" customFormat="1" ht="17.25" customHeight="1" thickTop="1" x14ac:dyDescent="0.3">
      <c r="A76" s="39" t="s">
        <v>79</v>
      </c>
      <c r="B76" s="39"/>
      <c r="C76" s="39"/>
      <c r="D76" s="39"/>
      <c r="E76" s="39"/>
      <c r="F76" s="17"/>
    </row>
    <row r="77" spans="1:6" customFormat="1" x14ac:dyDescent="0.3"/>
    <row r="78" spans="1:6" customFormat="1" x14ac:dyDescent="0.3"/>
    <row r="79" spans="1:6" customFormat="1" x14ac:dyDescent="0.3"/>
    <row r="80" spans="1:6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</sheetData>
  <mergeCells count="4"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customWidth="1"/>
    <col min="2" max="2" width="22.6640625" style="2" customWidth="1"/>
    <col min="3" max="6" width="30.88671875" style="2" customWidth="1"/>
    <col min="7" max="7" width="12.6640625" style="2" bestFit="1" customWidth="1"/>
    <col min="8" max="16384" width="11.44140625" style="2"/>
  </cols>
  <sheetData>
    <row r="1" spans="1:6" s="18" customFormat="1" x14ac:dyDescent="0.3"/>
    <row r="2" spans="1:6" s="18" customFormat="1" x14ac:dyDescent="0.3"/>
    <row r="3" spans="1:6" s="18" customFormat="1" x14ac:dyDescent="0.3"/>
    <row r="4" spans="1:6" s="18" customFormat="1" x14ac:dyDescent="0.3"/>
    <row r="5" spans="1:6" s="18" customFormat="1" x14ac:dyDescent="0.3"/>
    <row r="6" spans="1:6" s="18" customFormat="1" x14ac:dyDescent="0.3"/>
    <row r="7" spans="1:6" s="18" customFormat="1" ht="21" customHeight="1" x14ac:dyDescent="0.3"/>
    <row r="8" spans="1:6" s="18" customFormat="1" ht="21" customHeight="1" x14ac:dyDescent="0.3"/>
    <row r="9" spans="1:6" s="18" customFormat="1" ht="15.6" x14ac:dyDescent="0.35">
      <c r="A9" s="33" t="s">
        <v>0</v>
      </c>
      <c r="B9" s="35" t="s">
        <v>36</v>
      </c>
      <c r="C9" s="37" t="s">
        <v>1</v>
      </c>
      <c r="D9" s="37"/>
      <c r="E9" s="37"/>
      <c r="F9" s="37"/>
    </row>
    <row r="10" spans="1:6" s="18" customFormat="1" ht="95.4" customHeight="1" thickBot="1" x14ac:dyDescent="0.35">
      <c r="A10" s="34"/>
      <c r="B10" s="36"/>
      <c r="C10" s="26" t="s">
        <v>37</v>
      </c>
      <c r="D10" s="26" t="s">
        <v>38</v>
      </c>
      <c r="E10" s="26" t="s">
        <v>93</v>
      </c>
      <c r="F10" s="26" t="s">
        <v>43</v>
      </c>
    </row>
    <row r="11" spans="1:6" s="18" customFormat="1" ht="16.2" thickTop="1" x14ac:dyDescent="0.35">
      <c r="A11" s="15"/>
      <c r="B11" s="15"/>
      <c r="C11" s="15"/>
      <c r="D11" s="15"/>
      <c r="E11" s="15"/>
    </row>
    <row r="12" spans="1:6" s="18" customFormat="1" ht="15.6" x14ac:dyDescent="0.35">
      <c r="A12" s="14" t="s">
        <v>2</v>
      </c>
      <c r="B12" s="15"/>
      <c r="C12" s="15"/>
      <c r="D12" s="15"/>
      <c r="E12" s="15"/>
    </row>
    <row r="13" spans="1:6" s="18" customFormat="1" ht="15.6" x14ac:dyDescent="0.35">
      <c r="A13" s="15"/>
      <c r="B13" s="15"/>
      <c r="C13" s="15"/>
      <c r="D13" s="15"/>
      <c r="E13" s="15"/>
    </row>
    <row r="14" spans="1:6" s="18" customFormat="1" ht="15.6" x14ac:dyDescent="0.35">
      <c r="A14" s="14" t="s">
        <v>3</v>
      </c>
      <c r="B14" s="15"/>
      <c r="C14" s="15"/>
      <c r="D14" s="15"/>
      <c r="E14" s="15"/>
    </row>
    <row r="15" spans="1:6" ht="15.6" x14ac:dyDescent="0.35">
      <c r="A15" s="15" t="s">
        <v>57</v>
      </c>
      <c r="B15" s="6">
        <f>SUM(C15:D15)</f>
        <v>104695</v>
      </c>
      <c r="C15" s="19">
        <v>5662</v>
      </c>
      <c r="D15" s="19">
        <v>99033</v>
      </c>
      <c r="E15" s="19" t="s">
        <v>39</v>
      </c>
      <c r="F15" s="19"/>
    </row>
    <row r="16" spans="1:6" ht="15.6" x14ac:dyDescent="0.35">
      <c r="A16" s="15" t="s">
        <v>94</v>
      </c>
      <c r="B16" s="6">
        <f>SUM(C16:E16)</f>
        <v>94163.3</v>
      </c>
      <c r="C16" s="19">
        <v>7359</v>
      </c>
      <c r="D16" s="19">
        <v>86295.3</v>
      </c>
      <c r="E16" s="19">
        <v>509</v>
      </c>
      <c r="F16" s="19"/>
    </row>
    <row r="17" spans="1:6" ht="15.75" customHeight="1" x14ac:dyDescent="0.35">
      <c r="A17" s="15" t="s">
        <v>95</v>
      </c>
      <c r="B17" s="6">
        <f>SUM(C17:E17)</f>
        <v>103731.66666666667</v>
      </c>
      <c r="C17" s="19">
        <v>3933</v>
      </c>
      <c r="D17" s="19">
        <v>99516.666666666672</v>
      </c>
      <c r="E17" s="19">
        <v>282</v>
      </c>
      <c r="F17" s="19"/>
    </row>
    <row r="18" spans="1:6" ht="15.6" x14ac:dyDescent="0.35">
      <c r="A18" s="15" t="s">
        <v>74</v>
      </c>
      <c r="B18" s="6">
        <f>SUM(C18:E18)</f>
        <v>367232.2</v>
      </c>
      <c r="C18" s="19">
        <v>21542</v>
      </c>
      <c r="D18" s="19">
        <v>345181.2</v>
      </c>
      <c r="E18" s="19">
        <v>509</v>
      </c>
      <c r="F18" s="19"/>
    </row>
    <row r="19" spans="1:6" ht="15.6" x14ac:dyDescent="0.35">
      <c r="A19" s="15"/>
      <c r="B19" s="6"/>
      <c r="C19" s="19"/>
      <c r="D19" s="19"/>
      <c r="E19" s="19"/>
      <c r="F19" s="19"/>
    </row>
    <row r="20" spans="1:6" ht="15.6" x14ac:dyDescent="0.35">
      <c r="A20" s="14" t="s">
        <v>4</v>
      </c>
      <c r="B20" s="6"/>
      <c r="C20" s="19"/>
      <c r="D20" s="19"/>
      <c r="E20" s="19"/>
      <c r="F20" s="19"/>
    </row>
    <row r="21" spans="1:6" ht="15.6" x14ac:dyDescent="0.35">
      <c r="A21" s="15" t="s">
        <v>57</v>
      </c>
      <c r="B21" s="6">
        <f>SUM(C21:F21)</f>
        <v>661879456.67000008</v>
      </c>
      <c r="C21" s="7">
        <v>259605688.81999999</v>
      </c>
      <c r="D21" s="19">
        <v>165043959.74000001</v>
      </c>
      <c r="E21" s="19" t="s">
        <v>100</v>
      </c>
      <c r="F21" s="22">
        <v>237229808.11000001</v>
      </c>
    </row>
    <row r="22" spans="1:6" ht="15.6" x14ac:dyDescent="0.35">
      <c r="A22" s="15" t="s">
        <v>94</v>
      </c>
      <c r="B22" s="6">
        <f>SUM(C22:F22)</f>
        <v>1682898213.655</v>
      </c>
      <c r="C22" s="19">
        <v>853768817.72000003</v>
      </c>
      <c r="D22" s="19">
        <v>306281025</v>
      </c>
      <c r="E22" s="19">
        <v>326684000</v>
      </c>
      <c r="F22" s="19">
        <v>196164370.935</v>
      </c>
    </row>
    <row r="23" spans="1:6" ht="15.6" x14ac:dyDescent="0.35">
      <c r="A23" s="15" t="s">
        <v>95</v>
      </c>
      <c r="B23" s="6">
        <f>SUM(C23:F23)</f>
        <v>1167988101.6199999</v>
      </c>
      <c r="C23" s="7">
        <v>546568817.86000001</v>
      </c>
      <c r="D23" s="19">
        <v>237815175.51999998</v>
      </c>
      <c r="E23" s="19">
        <v>125917930.88</v>
      </c>
      <c r="F23" s="22">
        <v>257686177.35999998</v>
      </c>
    </row>
    <row r="24" spans="1:6" ht="15.6" x14ac:dyDescent="0.35">
      <c r="A24" s="15" t="s">
        <v>74</v>
      </c>
      <c r="B24" s="6">
        <f>SUM(C24:F24)</f>
        <v>3953672135.8900003</v>
      </c>
      <c r="C24" s="19">
        <v>1353768818.3600001</v>
      </c>
      <c r="D24" s="19">
        <v>1212562050</v>
      </c>
      <c r="E24" s="19">
        <v>326684000</v>
      </c>
      <c r="F24" s="19">
        <v>1060657267.53</v>
      </c>
    </row>
    <row r="25" spans="1:6" ht="15.6" x14ac:dyDescent="0.35">
      <c r="A25" s="15" t="s">
        <v>96</v>
      </c>
      <c r="B25" s="6">
        <f>+SUM(C25:E25)</f>
        <v>910301924.25999999</v>
      </c>
      <c r="C25" s="6">
        <f>+C23</f>
        <v>546568817.86000001</v>
      </c>
      <c r="D25" s="6">
        <f t="shared" ref="D25:E25" si="0">+D23</f>
        <v>237815175.51999998</v>
      </c>
      <c r="E25" s="6">
        <f t="shared" si="0"/>
        <v>125917930.88</v>
      </c>
    </row>
    <row r="26" spans="1:6" ht="15.6" x14ac:dyDescent="0.35">
      <c r="A26" s="15"/>
      <c r="B26" s="6"/>
      <c r="C26" s="6"/>
      <c r="D26" s="6"/>
      <c r="E26" s="6"/>
    </row>
    <row r="27" spans="1:6" ht="15.6" x14ac:dyDescent="0.35">
      <c r="A27" s="14" t="s">
        <v>5</v>
      </c>
      <c r="B27" s="6"/>
      <c r="C27" s="6"/>
      <c r="D27" s="6"/>
      <c r="E27" s="6"/>
    </row>
    <row r="28" spans="1:6" ht="15.6" x14ac:dyDescent="0.35">
      <c r="A28" s="15" t="s">
        <v>94</v>
      </c>
      <c r="B28" s="6">
        <f>B22</f>
        <v>1682898213.655</v>
      </c>
      <c r="C28" s="6"/>
      <c r="D28" s="6"/>
      <c r="E28" s="6"/>
    </row>
    <row r="29" spans="1:6" ht="15.6" x14ac:dyDescent="0.35">
      <c r="A29" s="15" t="s">
        <v>95</v>
      </c>
      <c r="B29" s="6">
        <v>1278596576</v>
      </c>
      <c r="C29" s="6"/>
      <c r="D29" s="6"/>
      <c r="E29" s="6"/>
    </row>
    <row r="30" spans="1:6" ht="15.6" x14ac:dyDescent="0.35">
      <c r="A30" s="15"/>
      <c r="B30" s="9"/>
      <c r="C30" s="9"/>
      <c r="D30" s="9"/>
      <c r="E30" s="9"/>
    </row>
    <row r="31" spans="1:6" ht="15.6" x14ac:dyDescent="0.35">
      <c r="A31" s="14" t="s">
        <v>6</v>
      </c>
      <c r="B31" s="9"/>
      <c r="C31" s="9"/>
      <c r="D31" s="9"/>
      <c r="E31" s="9"/>
    </row>
    <row r="32" spans="1:6" ht="15.6" x14ac:dyDescent="0.35">
      <c r="A32" s="15" t="s">
        <v>58</v>
      </c>
      <c r="B32" s="23">
        <v>1.0948</v>
      </c>
      <c r="C32" s="23">
        <v>1.0948</v>
      </c>
      <c r="D32" s="23">
        <v>1.0948</v>
      </c>
      <c r="E32" s="23">
        <v>1.0948</v>
      </c>
      <c r="F32" s="23">
        <v>1.0948</v>
      </c>
    </row>
    <row r="33" spans="1:6" ht="15.6" x14ac:dyDescent="0.35">
      <c r="A33" s="15" t="s">
        <v>97</v>
      </c>
      <c r="B33" s="23">
        <v>1.0932999999999999</v>
      </c>
      <c r="C33" s="23">
        <v>1.0932999999999999</v>
      </c>
      <c r="D33" s="23">
        <v>1.0932999999999999</v>
      </c>
      <c r="E33" s="23">
        <v>1.0932999999999999</v>
      </c>
      <c r="F33" s="23">
        <v>1.0932999999999999</v>
      </c>
    </row>
    <row r="34" spans="1:6" ht="15.6" x14ac:dyDescent="0.35">
      <c r="A34" s="15" t="s">
        <v>7</v>
      </c>
      <c r="B34" s="19" t="s">
        <v>39</v>
      </c>
      <c r="C34" s="19" t="s">
        <v>39</v>
      </c>
      <c r="D34" s="19" t="s">
        <v>39</v>
      </c>
      <c r="E34" s="19" t="s">
        <v>39</v>
      </c>
      <c r="F34" s="19" t="s">
        <v>39</v>
      </c>
    </row>
    <row r="35" spans="1:6" ht="15.6" x14ac:dyDescent="0.35">
      <c r="A35" s="15"/>
      <c r="B35" s="6"/>
      <c r="C35" s="6"/>
      <c r="D35" s="6"/>
      <c r="E35" s="6"/>
    </row>
    <row r="36" spans="1:6" ht="15.6" x14ac:dyDescent="0.35">
      <c r="A36" s="14" t="s">
        <v>8</v>
      </c>
      <c r="B36" s="6"/>
      <c r="C36" s="6"/>
      <c r="D36" s="6"/>
      <c r="E36" s="6"/>
    </row>
    <row r="37" spans="1:6" ht="15.6" x14ac:dyDescent="0.35">
      <c r="A37" s="15" t="s">
        <v>59</v>
      </c>
      <c r="B37" s="6">
        <f>B21/B32</f>
        <v>604566547.92656195</v>
      </c>
      <c r="C37" s="6">
        <f t="shared" ref="C37:F37" si="1">C21/C32</f>
        <v>237126131.54914138</v>
      </c>
      <c r="D37" s="6">
        <f t="shared" si="1"/>
        <v>150752612.11180124</v>
      </c>
      <c r="E37" s="6" t="s">
        <v>39</v>
      </c>
      <c r="F37" s="2">
        <f t="shared" si="1"/>
        <v>216687804.26561931</v>
      </c>
    </row>
    <row r="38" spans="1:6" ht="15.6" x14ac:dyDescent="0.35">
      <c r="A38" s="15" t="s">
        <v>98</v>
      </c>
      <c r="B38" s="6">
        <f>B23/B33</f>
        <v>1068314370.8222811</v>
      </c>
      <c r="C38" s="6">
        <f t="shared" ref="C38:F38" si="2">C23/C33</f>
        <v>499925745.77883476</v>
      </c>
      <c r="D38" s="6">
        <f t="shared" si="2"/>
        <v>217520511.77170035</v>
      </c>
      <c r="E38" s="6">
        <f t="shared" si="2"/>
        <v>115172350.57166377</v>
      </c>
      <c r="F38" s="2">
        <f t="shared" si="2"/>
        <v>235695762.70008233</v>
      </c>
    </row>
    <row r="39" spans="1:6" ht="15.6" x14ac:dyDescent="0.35">
      <c r="A39" s="15" t="s">
        <v>60</v>
      </c>
      <c r="B39" s="6">
        <f>B37/B15</f>
        <v>5774.5503407666265</v>
      </c>
      <c r="C39" s="6">
        <f t="shared" ref="C39:D39" si="3">C37/C15</f>
        <v>41880.277560780887</v>
      </c>
      <c r="D39" s="6">
        <f t="shared" si="3"/>
        <v>1522.2462422808683</v>
      </c>
      <c r="E39" s="6" t="s">
        <v>39</v>
      </c>
    </row>
    <row r="40" spans="1:6" ht="15.6" x14ac:dyDescent="0.35">
      <c r="A40" s="15" t="s">
        <v>99</v>
      </c>
      <c r="B40" s="6">
        <f>B38/B17</f>
        <v>10298.825856671358</v>
      </c>
      <c r="C40" s="6">
        <f t="shared" ref="C40:E40" si="4">C38/C17</f>
        <v>127110.53795546269</v>
      </c>
      <c r="D40" s="6">
        <f t="shared" si="4"/>
        <v>2185.769671127453</v>
      </c>
      <c r="E40" s="6">
        <f t="shared" si="4"/>
        <v>408412.59067965875</v>
      </c>
    </row>
    <row r="41" spans="1:6" ht="15.6" x14ac:dyDescent="0.35">
      <c r="A41" s="15"/>
      <c r="B41" s="9"/>
      <c r="C41" s="9"/>
      <c r="D41" s="9"/>
      <c r="E41" s="9"/>
    </row>
    <row r="42" spans="1:6" ht="15.6" x14ac:dyDescent="0.35">
      <c r="A42" s="14" t="s">
        <v>9</v>
      </c>
      <c r="B42" s="9"/>
      <c r="C42" s="9"/>
      <c r="D42" s="9"/>
      <c r="E42" s="9"/>
    </row>
    <row r="43" spans="1:6" ht="15.6" x14ac:dyDescent="0.35">
      <c r="A43" s="14"/>
      <c r="B43" s="9"/>
      <c r="C43" s="9"/>
      <c r="D43" s="9"/>
      <c r="E43" s="9"/>
    </row>
    <row r="44" spans="1:6" ht="15.6" x14ac:dyDescent="0.35">
      <c r="A44" s="14" t="s">
        <v>10</v>
      </c>
      <c r="B44" s="9"/>
      <c r="C44" s="9"/>
      <c r="D44" s="9"/>
      <c r="E44" s="9"/>
    </row>
    <row r="45" spans="1:6" ht="15.6" x14ac:dyDescent="0.35">
      <c r="A45" s="15" t="s">
        <v>11</v>
      </c>
      <c r="B45" s="9" t="s">
        <v>40</v>
      </c>
      <c r="C45" s="9" t="s">
        <v>40</v>
      </c>
      <c r="D45" s="9" t="s">
        <v>40</v>
      </c>
      <c r="E45" s="9" t="s">
        <v>40</v>
      </c>
      <c r="F45" s="29" t="s">
        <v>40</v>
      </c>
    </row>
    <row r="46" spans="1:6" ht="15.6" x14ac:dyDescent="0.35">
      <c r="A46" s="15" t="s">
        <v>12</v>
      </c>
      <c r="B46" s="9" t="s">
        <v>40</v>
      </c>
      <c r="C46" s="9" t="s">
        <v>40</v>
      </c>
      <c r="D46" s="9" t="s">
        <v>40</v>
      </c>
      <c r="E46" s="9" t="s">
        <v>40</v>
      </c>
      <c r="F46" s="29" t="s">
        <v>40</v>
      </c>
    </row>
    <row r="47" spans="1:6" ht="15.6" x14ac:dyDescent="0.35">
      <c r="A47" s="15"/>
      <c r="B47" s="9"/>
      <c r="C47" s="9"/>
      <c r="D47" s="9"/>
      <c r="E47" s="9"/>
    </row>
    <row r="48" spans="1:6" ht="15.6" x14ac:dyDescent="0.35">
      <c r="A48" s="14" t="s">
        <v>13</v>
      </c>
      <c r="B48" s="9"/>
      <c r="C48" s="9"/>
      <c r="D48" s="9"/>
      <c r="E48" s="9"/>
    </row>
    <row r="49" spans="1:6" ht="15.6" x14ac:dyDescent="0.35">
      <c r="A49" s="15" t="s">
        <v>14</v>
      </c>
      <c r="B49" s="9">
        <f>B17/B16*100</f>
        <v>110.16146063983172</v>
      </c>
      <c r="C49" s="9">
        <f t="shared" ref="C49:E49" si="5">C17/C16*100</f>
        <v>53.444761516510397</v>
      </c>
      <c r="D49" s="9">
        <f t="shared" si="5"/>
        <v>115.32107387849241</v>
      </c>
      <c r="E49" s="9">
        <f t="shared" si="5"/>
        <v>55.402750491159139</v>
      </c>
    </row>
    <row r="50" spans="1:6" ht="15.6" x14ac:dyDescent="0.35">
      <c r="A50" s="15" t="s">
        <v>15</v>
      </c>
      <c r="B50" s="9">
        <f>B23/B22*100</f>
        <v>69.403371644403052</v>
      </c>
      <c r="C50" s="9">
        <f t="shared" ref="C50:F50" si="6">C23/C22*100</f>
        <v>64.018362642901224</v>
      </c>
      <c r="D50" s="9">
        <f t="shared" si="6"/>
        <v>77.646068841515728</v>
      </c>
      <c r="E50" s="9">
        <f t="shared" si="6"/>
        <v>38.544260165787122</v>
      </c>
      <c r="F50" s="2">
        <f t="shared" si="6"/>
        <v>131.36237540576903</v>
      </c>
    </row>
    <row r="51" spans="1:6" ht="15.6" x14ac:dyDescent="0.35">
      <c r="A51" s="15" t="s">
        <v>16</v>
      </c>
      <c r="B51" s="9">
        <f>AVERAGE(B49:B50)</f>
        <v>89.782416142117384</v>
      </c>
      <c r="C51" s="9">
        <f t="shared" ref="C51:E51" si="7">AVERAGE(C49:C50)</f>
        <v>58.73156207970581</v>
      </c>
      <c r="D51" s="9">
        <f t="shared" si="7"/>
        <v>96.483571360004078</v>
      </c>
      <c r="E51" s="9">
        <f t="shared" si="7"/>
        <v>46.973505328473131</v>
      </c>
    </row>
    <row r="52" spans="1:6" ht="15.6" x14ac:dyDescent="0.35">
      <c r="A52" s="15"/>
      <c r="B52" s="9"/>
      <c r="C52" s="9"/>
      <c r="D52" s="9"/>
      <c r="E52" s="9"/>
    </row>
    <row r="53" spans="1:6" ht="15.6" x14ac:dyDescent="0.35">
      <c r="A53" s="14" t="s">
        <v>17</v>
      </c>
      <c r="B53" s="9"/>
      <c r="C53" s="9"/>
      <c r="D53" s="9"/>
      <c r="E53" s="9"/>
    </row>
    <row r="54" spans="1:6" ht="15.6" x14ac:dyDescent="0.35">
      <c r="A54" s="15" t="s">
        <v>18</v>
      </c>
      <c r="B54" s="9">
        <f>(B17/B18)*100</f>
        <v>28.246887573221159</v>
      </c>
      <c r="C54" s="9">
        <f t="shared" ref="C54:E54" si="8">(C17/C18)*100</f>
        <v>18.257357719803174</v>
      </c>
      <c r="D54" s="9">
        <f t="shared" si="8"/>
        <v>28.830268469623103</v>
      </c>
      <c r="E54" s="9">
        <f t="shared" si="8"/>
        <v>55.402750491159139</v>
      </c>
    </row>
    <row r="55" spans="1:6" ht="15.6" x14ac:dyDescent="0.35">
      <c r="A55" s="15" t="s">
        <v>19</v>
      </c>
      <c r="B55" s="9">
        <f>B23/B24*100</f>
        <v>29.5418553050322</v>
      </c>
      <c r="C55" s="9">
        <f t="shared" ref="C55:F55" si="9">C23/C24*100</f>
        <v>40.373866678516897</v>
      </c>
      <c r="D55" s="9">
        <f t="shared" si="9"/>
        <v>19.612619042464672</v>
      </c>
      <c r="E55" s="9">
        <f t="shared" si="9"/>
        <v>38.544260165787122</v>
      </c>
      <c r="F55" s="2">
        <f t="shared" si="9"/>
        <v>24.29495231386905</v>
      </c>
    </row>
    <row r="56" spans="1:6" ht="15.6" x14ac:dyDescent="0.35">
      <c r="A56" s="15" t="s">
        <v>20</v>
      </c>
      <c r="B56" s="9">
        <f>(B54+B55)/2</f>
        <v>28.894371439126679</v>
      </c>
      <c r="C56" s="9">
        <f t="shared" ref="C56:E56" si="10">(C54+C55)/2</f>
        <v>29.315612199160036</v>
      </c>
      <c r="D56" s="9">
        <f t="shared" si="10"/>
        <v>24.22144375604389</v>
      </c>
      <c r="E56" s="9">
        <f t="shared" si="10"/>
        <v>46.973505328473131</v>
      </c>
    </row>
    <row r="57" spans="1:6" ht="15.6" x14ac:dyDescent="0.35">
      <c r="A57" s="15"/>
      <c r="B57" s="9"/>
      <c r="C57" s="9"/>
      <c r="D57" s="9"/>
      <c r="E57" s="9"/>
    </row>
    <row r="58" spans="1:6" ht="15.6" x14ac:dyDescent="0.35">
      <c r="A58" s="14" t="s">
        <v>31</v>
      </c>
      <c r="B58" s="9"/>
      <c r="C58" s="9"/>
      <c r="D58" s="9"/>
      <c r="E58" s="9"/>
    </row>
    <row r="59" spans="1:6" ht="15.6" x14ac:dyDescent="0.35">
      <c r="A59" s="15" t="s">
        <v>21</v>
      </c>
      <c r="B59" s="9">
        <f>B25/B23*100</f>
        <v>77.937602531858914</v>
      </c>
      <c r="C59" s="9"/>
      <c r="D59" s="9"/>
      <c r="E59" s="9"/>
    </row>
    <row r="60" spans="1:6" ht="15.6" x14ac:dyDescent="0.35">
      <c r="A60" s="15"/>
      <c r="B60" s="9"/>
      <c r="C60" s="9"/>
      <c r="D60" s="9"/>
      <c r="E60" s="9"/>
    </row>
    <row r="61" spans="1:6" ht="15.6" x14ac:dyDescent="0.35">
      <c r="A61" s="14" t="s">
        <v>22</v>
      </c>
      <c r="B61" s="9"/>
      <c r="C61" s="9"/>
      <c r="D61" s="9"/>
      <c r="E61" s="9"/>
    </row>
    <row r="62" spans="1:6" ht="15.6" x14ac:dyDescent="0.35">
      <c r="A62" s="15" t="s">
        <v>23</v>
      </c>
      <c r="B62" s="9">
        <f>((B17/B15)-1)*100</f>
        <v>-0.92013308499291346</v>
      </c>
      <c r="C62" s="9">
        <f t="shared" ref="C62:D62" si="11">((C17/C15)-1)*100</f>
        <v>-30.536912751677846</v>
      </c>
      <c r="D62" s="9">
        <f t="shared" si="11"/>
        <v>0.48838939208817322</v>
      </c>
      <c r="E62" s="9" t="s">
        <v>39</v>
      </c>
    </row>
    <row r="63" spans="1:6" ht="15.6" x14ac:dyDescent="0.35">
      <c r="A63" s="15" t="s">
        <v>24</v>
      </c>
      <c r="B63" s="9">
        <f t="shared" ref="B63:D63" si="12">((B38/B37)-1)*100</f>
        <v>76.707489768694856</v>
      </c>
      <c r="C63" s="9">
        <f t="shared" si="12"/>
        <v>110.82693101465767</v>
      </c>
      <c r="D63" s="9">
        <f t="shared" si="12"/>
        <v>44.289713275669598</v>
      </c>
      <c r="E63" s="9" t="s">
        <v>39</v>
      </c>
    </row>
    <row r="64" spans="1:6" ht="15.6" x14ac:dyDescent="0.35">
      <c r="A64" s="15" t="s">
        <v>25</v>
      </c>
      <c r="B64" s="9">
        <f>((B40/B39)-1)*100</f>
        <v>78.348533633254107</v>
      </c>
      <c r="C64" s="9">
        <f t="shared" ref="C64:D64" si="13">((C40/C39)-1)*100</f>
        <v>203.50930165395164</v>
      </c>
      <c r="D64" s="9">
        <f t="shared" si="13"/>
        <v>43.588442553971404</v>
      </c>
      <c r="E64" s="9" t="s">
        <v>39</v>
      </c>
    </row>
    <row r="65" spans="1:6" ht="15.6" x14ac:dyDescent="0.35">
      <c r="A65" s="15"/>
      <c r="B65" s="9"/>
      <c r="C65" s="9"/>
      <c r="D65" s="9"/>
      <c r="E65" s="9"/>
    </row>
    <row r="66" spans="1:6" ht="15.6" x14ac:dyDescent="0.35">
      <c r="A66" s="14" t="s">
        <v>26</v>
      </c>
      <c r="B66" s="9"/>
      <c r="C66" s="9"/>
      <c r="D66" s="9"/>
      <c r="E66" s="9"/>
    </row>
    <row r="67" spans="1:6" ht="15.6" x14ac:dyDescent="0.35">
      <c r="A67" s="15" t="s">
        <v>34</v>
      </c>
      <c r="B67" s="9">
        <f t="shared" ref="B67:D68" si="14">B22/B16</f>
        <v>17872.124422731573</v>
      </c>
      <c r="C67" s="9">
        <f t="shared" si="14"/>
        <v>116016.9612338633</v>
      </c>
      <c r="D67" s="9">
        <f t="shared" si="14"/>
        <v>3549.220235632763</v>
      </c>
      <c r="E67" s="9">
        <f>E22/E16</f>
        <v>641815.32416502945</v>
      </c>
    </row>
    <row r="68" spans="1:6" ht="15.6" x14ac:dyDescent="0.35">
      <c r="A68" s="15" t="s">
        <v>35</v>
      </c>
      <c r="B68" s="9">
        <f t="shared" si="14"/>
        <v>11259.706309098796</v>
      </c>
      <c r="C68" s="9">
        <f t="shared" si="14"/>
        <v>138969.95114670735</v>
      </c>
      <c r="D68" s="9">
        <f t="shared" si="14"/>
        <v>2389.7019814436439</v>
      </c>
      <c r="E68" s="9">
        <f>E23/E17</f>
        <v>446517.48539007088</v>
      </c>
    </row>
    <row r="69" spans="1:6" ht="15.6" x14ac:dyDescent="0.35">
      <c r="A69" s="15" t="s">
        <v>27</v>
      </c>
      <c r="B69" s="9">
        <f>(B68/B67)*B51</f>
        <v>56.564268106579313</v>
      </c>
      <c r="C69" s="9">
        <f>(C68/C67)*C51</f>
        <v>70.351112683722022</v>
      </c>
      <c r="D69" s="9">
        <f t="shared" ref="D69:E69" si="15">(D68/D67)*D51</f>
        <v>64.962714722788945</v>
      </c>
      <c r="E69" s="9">
        <f t="shared" si="15"/>
        <v>32.679948093345558</v>
      </c>
    </row>
    <row r="70" spans="1:6" ht="15.6" x14ac:dyDescent="0.35">
      <c r="A70" s="15" t="s">
        <v>32</v>
      </c>
      <c r="B70" s="9">
        <f t="shared" ref="B70:D71" si="16">B22/(B16*3)</f>
        <v>5957.3748075771909</v>
      </c>
      <c r="C70" s="9">
        <f t="shared" si="16"/>
        <v>38672.320411287765</v>
      </c>
      <c r="D70" s="9">
        <f t="shared" si="16"/>
        <v>1183.0734118775877</v>
      </c>
      <c r="E70" s="9">
        <f>E22/(E16*1)</f>
        <v>641815.32416502945</v>
      </c>
    </row>
    <row r="71" spans="1:6" ht="15.6" x14ac:dyDescent="0.35">
      <c r="A71" s="15" t="s">
        <v>33</v>
      </c>
      <c r="B71" s="9">
        <f t="shared" si="16"/>
        <v>3753.2354363662653</v>
      </c>
      <c r="C71" s="9">
        <f t="shared" si="16"/>
        <v>46323.317048902449</v>
      </c>
      <c r="D71" s="9">
        <f t="shared" si="16"/>
        <v>796.56732714788131</v>
      </c>
      <c r="E71" s="9">
        <f>E23/(E17*1)</f>
        <v>446517.48539007088</v>
      </c>
    </row>
    <row r="72" spans="1:6" ht="15.6" x14ac:dyDescent="0.35">
      <c r="A72" s="15"/>
      <c r="B72" s="9"/>
      <c r="C72" s="9"/>
      <c r="D72" s="9"/>
      <c r="E72" s="9"/>
    </row>
    <row r="73" spans="1:6" ht="15.6" x14ac:dyDescent="0.35">
      <c r="A73" s="14" t="s">
        <v>28</v>
      </c>
      <c r="B73" s="9"/>
      <c r="C73" s="9"/>
      <c r="D73" s="9"/>
      <c r="E73" s="9"/>
    </row>
    <row r="74" spans="1:6" ht="15.6" x14ac:dyDescent="0.35">
      <c r="A74" s="15" t="s">
        <v>29</v>
      </c>
      <c r="B74" s="9">
        <f>(B29/B28)*100</f>
        <v>75.975871007853883</v>
      </c>
      <c r="C74" s="9"/>
      <c r="D74" s="9"/>
      <c r="E74" s="9"/>
    </row>
    <row r="75" spans="1:6" ht="16.2" thickBot="1" x14ac:dyDescent="0.4">
      <c r="A75" s="16" t="s">
        <v>30</v>
      </c>
      <c r="B75" s="11">
        <f>(B23/B29)*100</f>
        <v>91.349228016390356</v>
      </c>
      <c r="C75" s="11"/>
      <c r="D75" s="11"/>
      <c r="E75" s="11"/>
      <c r="F75" s="11"/>
    </row>
    <row r="76" spans="1:6" s="18" customFormat="1" ht="17.25" customHeight="1" thickTop="1" x14ac:dyDescent="0.3">
      <c r="A76" s="39" t="s">
        <v>79</v>
      </c>
      <c r="B76" s="39"/>
      <c r="C76" s="39"/>
      <c r="D76" s="39"/>
      <c r="E76" s="39"/>
      <c r="F76" s="17"/>
    </row>
    <row r="77" spans="1:6" s="18" customFormat="1" ht="15.6" x14ac:dyDescent="0.35">
      <c r="A77" s="15"/>
      <c r="B77" s="15"/>
      <c r="C77" s="15"/>
      <c r="D77" s="15"/>
      <c r="E77" s="15"/>
      <c r="F77" s="15"/>
    </row>
    <row r="78" spans="1:6" s="18" customFormat="1" ht="15.6" x14ac:dyDescent="0.35">
      <c r="A78" s="15"/>
      <c r="B78" s="15"/>
      <c r="C78" s="15"/>
      <c r="D78" s="15"/>
      <c r="E78" s="15"/>
      <c r="F78" s="15"/>
    </row>
    <row r="79" spans="1:6" s="18" customFormat="1" ht="15.6" x14ac:dyDescent="0.35">
      <c r="A79" s="15"/>
      <c r="B79" s="15"/>
      <c r="C79" s="15"/>
      <c r="D79" s="15"/>
      <c r="E79" s="15"/>
      <c r="F79" s="15"/>
    </row>
    <row r="80" spans="1:6" s="18" customFormat="1" ht="15.6" x14ac:dyDescent="0.35">
      <c r="A80" s="15"/>
      <c r="B80" s="15"/>
      <c r="C80" s="15"/>
      <c r="D80" s="15"/>
      <c r="E80" s="15"/>
      <c r="F80" s="15"/>
    </row>
    <row r="81" spans="1:6" s="18" customFormat="1" ht="15.6" x14ac:dyDescent="0.35">
      <c r="A81" s="15"/>
      <c r="B81" s="15"/>
      <c r="C81" s="15"/>
      <c r="D81" s="15"/>
      <c r="E81" s="15"/>
      <c r="F81" s="15"/>
    </row>
    <row r="82" spans="1:6" s="18" customFormat="1" ht="15.6" x14ac:dyDescent="0.35">
      <c r="A82" s="15"/>
      <c r="B82" s="15"/>
      <c r="C82" s="15"/>
      <c r="D82" s="15"/>
      <c r="E82" s="15"/>
      <c r="F82" s="15"/>
    </row>
    <row r="83" spans="1:6" s="18" customFormat="1" ht="15.6" x14ac:dyDescent="0.35">
      <c r="A83" s="15"/>
      <c r="B83" s="15"/>
      <c r="C83" s="15"/>
      <c r="D83" s="15"/>
      <c r="E83" s="15"/>
      <c r="F83" s="15"/>
    </row>
    <row r="84" spans="1:6" s="18" customFormat="1" ht="15.6" x14ac:dyDescent="0.35">
      <c r="A84" s="15"/>
      <c r="B84" s="15"/>
      <c r="C84" s="15"/>
      <c r="D84" s="15"/>
      <c r="E84" s="15"/>
      <c r="F84" s="15"/>
    </row>
    <row r="85" spans="1:6" s="18" customFormat="1" ht="15.6" x14ac:dyDescent="0.35">
      <c r="A85" s="15"/>
      <c r="B85" s="15"/>
      <c r="C85" s="15"/>
      <c r="D85" s="15"/>
      <c r="E85" s="15"/>
      <c r="F85" s="15"/>
    </row>
    <row r="86" spans="1:6" s="18" customFormat="1" ht="15.6" x14ac:dyDescent="0.35">
      <c r="A86" s="15"/>
      <c r="B86" s="15"/>
      <c r="C86" s="15"/>
      <c r="D86" s="15"/>
      <c r="E86" s="15"/>
      <c r="F86" s="15"/>
    </row>
    <row r="87" spans="1:6" s="18" customFormat="1" ht="15.6" x14ac:dyDescent="0.35">
      <c r="A87" s="15"/>
      <c r="B87" s="15"/>
      <c r="C87" s="15"/>
      <c r="D87" s="15"/>
      <c r="E87" s="15"/>
      <c r="F87" s="15"/>
    </row>
    <row r="88" spans="1:6" s="18" customFormat="1" ht="15.6" x14ac:dyDescent="0.35">
      <c r="A88" s="15"/>
      <c r="B88" s="15"/>
      <c r="C88" s="15"/>
      <c r="D88" s="15"/>
      <c r="E88" s="15"/>
      <c r="F88" s="15"/>
    </row>
    <row r="89" spans="1:6" s="18" customFormat="1" ht="15.6" x14ac:dyDescent="0.35">
      <c r="A89" s="15"/>
      <c r="B89" s="15"/>
      <c r="C89" s="15"/>
      <c r="D89" s="15"/>
      <c r="E89" s="15"/>
      <c r="F89" s="15"/>
    </row>
    <row r="90" spans="1:6" s="18" customFormat="1" ht="15.6" x14ac:dyDescent="0.35">
      <c r="A90" s="15"/>
      <c r="B90" s="15"/>
      <c r="C90" s="15"/>
      <c r="D90" s="15"/>
      <c r="E90" s="15"/>
      <c r="F90" s="15"/>
    </row>
    <row r="91" spans="1:6" s="18" customFormat="1" ht="15.6" x14ac:dyDescent="0.35">
      <c r="A91" s="15"/>
      <c r="B91" s="15"/>
      <c r="C91" s="15"/>
      <c r="D91" s="15"/>
      <c r="E91" s="15"/>
      <c r="F91" s="15"/>
    </row>
    <row r="92" spans="1:6" s="18" customFormat="1" ht="15.6" x14ac:dyDescent="0.35">
      <c r="A92" s="15"/>
      <c r="B92" s="15"/>
      <c r="C92" s="15"/>
      <c r="D92" s="15"/>
      <c r="E92" s="15"/>
      <c r="F92" s="15"/>
    </row>
    <row r="93" spans="1:6" s="18" customFormat="1" ht="15.6" x14ac:dyDescent="0.35">
      <c r="A93" s="15"/>
      <c r="B93" s="15"/>
      <c r="C93" s="15"/>
      <c r="D93" s="15"/>
      <c r="E93" s="15"/>
      <c r="F93" s="15"/>
    </row>
    <row r="94" spans="1:6" s="18" customFormat="1" ht="15.6" x14ac:dyDescent="0.35">
      <c r="A94" s="15"/>
      <c r="B94" s="15"/>
      <c r="C94" s="15"/>
      <c r="D94" s="15"/>
      <c r="E94" s="15"/>
      <c r="F94" s="15"/>
    </row>
    <row r="95" spans="1:6" s="18" customFormat="1" ht="15.6" x14ac:dyDescent="0.35">
      <c r="A95" s="15"/>
      <c r="B95" s="15"/>
      <c r="C95" s="15"/>
      <c r="D95" s="15"/>
      <c r="E95" s="15"/>
      <c r="F95" s="15"/>
    </row>
    <row r="96" spans="1:6" s="18" customFormat="1" ht="15.6" x14ac:dyDescent="0.35">
      <c r="A96" s="15"/>
      <c r="B96" s="15"/>
      <c r="C96" s="15"/>
      <c r="D96" s="15"/>
      <c r="E96" s="15"/>
      <c r="F96" s="15"/>
    </row>
    <row r="97" spans="1:6" s="18" customFormat="1" ht="15.6" x14ac:dyDescent="0.35">
      <c r="A97" s="15"/>
      <c r="B97" s="15"/>
      <c r="C97" s="15"/>
      <c r="D97" s="15"/>
      <c r="E97" s="15"/>
      <c r="F97" s="15"/>
    </row>
    <row r="98" spans="1:6" s="18" customFormat="1" ht="15.6" x14ac:dyDescent="0.35">
      <c r="A98" s="15"/>
      <c r="B98" s="15"/>
      <c r="C98" s="15"/>
      <c r="D98" s="15"/>
      <c r="E98" s="15"/>
      <c r="F98" s="15"/>
    </row>
    <row r="99" spans="1:6" s="18" customFormat="1" ht="15.6" x14ac:dyDescent="0.35">
      <c r="A99" s="15"/>
      <c r="B99" s="15"/>
      <c r="C99" s="15"/>
      <c r="D99" s="15"/>
      <c r="E99" s="15"/>
      <c r="F99" s="15"/>
    </row>
    <row r="100" spans="1:6" s="18" customFormat="1" ht="15.6" x14ac:dyDescent="0.35">
      <c r="A100" s="15"/>
      <c r="B100" s="15"/>
      <c r="C100" s="15"/>
      <c r="D100" s="15"/>
      <c r="E100" s="15"/>
      <c r="F100" s="15"/>
    </row>
    <row r="101" spans="1:6" s="18" customFormat="1" ht="15.6" x14ac:dyDescent="0.35">
      <c r="A101" s="15"/>
      <c r="B101" s="15"/>
      <c r="C101" s="15"/>
      <c r="D101" s="15"/>
      <c r="E101" s="15"/>
      <c r="F101" s="15"/>
    </row>
    <row r="102" spans="1:6" s="18" customFormat="1" ht="15.6" x14ac:dyDescent="0.35">
      <c r="A102" s="15"/>
      <c r="B102" s="15"/>
      <c r="C102" s="15"/>
      <c r="D102" s="15"/>
      <c r="E102" s="15"/>
      <c r="F102" s="15"/>
    </row>
    <row r="103" spans="1:6" s="18" customFormat="1" ht="15.6" x14ac:dyDescent="0.35">
      <c r="A103" s="15"/>
      <c r="B103" s="15"/>
      <c r="C103" s="15"/>
      <c r="D103" s="15"/>
      <c r="E103" s="15"/>
      <c r="F103" s="15"/>
    </row>
    <row r="104" spans="1:6" s="18" customFormat="1" ht="15.6" x14ac:dyDescent="0.35">
      <c r="A104" s="15"/>
      <c r="B104" s="15"/>
      <c r="C104" s="15"/>
      <c r="D104" s="15"/>
      <c r="E104" s="15"/>
      <c r="F104" s="15"/>
    </row>
    <row r="105" spans="1:6" ht="15.6" x14ac:dyDescent="0.35">
      <c r="A105" s="4"/>
      <c r="B105" s="4"/>
      <c r="C105" s="4"/>
      <c r="D105" s="4"/>
      <c r="E105" s="4"/>
    </row>
    <row r="106" spans="1:6" ht="15.6" x14ac:dyDescent="0.35">
      <c r="A106" s="4"/>
      <c r="B106" s="4"/>
      <c r="C106" s="4"/>
      <c r="D106" s="4"/>
      <c r="E106" s="4"/>
    </row>
    <row r="107" spans="1:6" ht="15.6" x14ac:dyDescent="0.35">
      <c r="A107" s="4"/>
      <c r="B107" s="4"/>
      <c r="C107" s="4"/>
      <c r="D107" s="4"/>
      <c r="E107" s="4"/>
    </row>
    <row r="108" spans="1:6" ht="15.6" x14ac:dyDescent="0.35">
      <c r="A108" s="4"/>
      <c r="B108" s="4"/>
      <c r="C108" s="4"/>
      <c r="D108" s="4"/>
      <c r="E108" s="4"/>
    </row>
    <row r="109" spans="1:6" ht="15.6" x14ac:dyDescent="0.35">
      <c r="A109" s="4"/>
      <c r="B109" s="4"/>
      <c r="C109" s="4"/>
      <c r="D109" s="4"/>
      <c r="E109" s="4"/>
    </row>
    <row r="110" spans="1:6" ht="15.6" x14ac:dyDescent="0.35">
      <c r="A110" s="4"/>
      <c r="B110" s="4"/>
      <c r="C110" s="4"/>
      <c r="D110" s="4"/>
      <c r="E110" s="4"/>
    </row>
    <row r="111" spans="1:6" ht="15.6" x14ac:dyDescent="0.35">
      <c r="A111" s="4"/>
      <c r="B111" s="4"/>
      <c r="C111" s="4"/>
      <c r="D111" s="4"/>
      <c r="E111" s="4"/>
    </row>
    <row r="112" spans="1:6" ht="15.6" x14ac:dyDescent="0.35">
      <c r="A112" s="4"/>
      <c r="B112" s="4"/>
      <c r="C112" s="4"/>
      <c r="D112" s="4"/>
      <c r="E112" s="4"/>
    </row>
    <row r="172" spans="9:13" x14ac:dyDescent="0.3">
      <c r="I172" s="1"/>
      <c r="J172" s="1"/>
      <c r="K172" s="1"/>
      <c r="L172" s="1"/>
      <c r="M172" s="1"/>
    </row>
    <row r="173" spans="9:13" x14ac:dyDescent="0.3">
      <c r="I173" s="1"/>
      <c r="J173" s="1"/>
      <c r="K173" s="1"/>
      <c r="L173" s="1"/>
      <c r="M173" s="1"/>
    </row>
    <row r="174" spans="9:13" x14ac:dyDescent="0.3">
      <c r="I174" s="1"/>
      <c r="J174" s="1"/>
      <c r="K174" s="1"/>
      <c r="L174" s="1"/>
      <c r="M174" s="1"/>
    </row>
  </sheetData>
  <mergeCells count="4">
    <mergeCell ref="A9:A10"/>
    <mergeCell ref="B9:B10"/>
    <mergeCell ref="C9:F9"/>
    <mergeCell ref="A76:E76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3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3" customWidth="1"/>
    <col min="2" max="2" width="22.6640625" style="3" customWidth="1"/>
    <col min="3" max="6" width="30.88671875" style="3" customWidth="1"/>
    <col min="7" max="16384" width="11.44140625" style="3"/>
  </cols>
  <sheetData>
    <row r="1" spans="1:6" s="18" customFormat="1" x14ac:dyDescent="0.3"/>
    <row r="2" spans="1:6" s="18" customFormat="1" x14ac:dyDescent="0.3"/>
    <row r="3" spans="1:6" s="18" customFormat="1" x14ac:dyDescent="0.3"/>
    <row r="4" spans="1:6" s="18" customFormat="1" x14ac:dyDescent="0.3"/>
    <row r="5" spans="1:6" s="18" customFormat="1" x14ac:dyDescent="0.3"/>
    <row r="6" spans="1:6" s="18" customFormat="1" x14ac:dyDescent="0.3"/>
    <row r="7" spans="1:6" s="18" customFormat="1" ht="21" customHeight="1" x14ac:dyDescent="0.3"/>
    <row r="8" spans="1:6" s="18" customFormat="1" ht="21" customHeight="1" x14ac:dyDescent="0.3"/>
    <row r="9" spans="1:6" s="18" customFormat="1" ht="15.6" x14ac:dyDescent="0.35">
      <c r="A9" s="33" t="s">
        <v>0</v>
      </c>
      <c r="B9" s="35" t="s">
        <v>36</v>
      </c>
      <c r="C9" s="37" t="s">
        <v>1</v>
      </c>
      <c r="D9" s="37"/>
      <c r="E9" s="37"/>
      <c r="F9" s="37"/>
    </row>
    <row r="10" spans="1:6" s="18" customFormat="1" ht="94.2" customHeight="1" thickBot="1" x14ac:dyDescent="0.35">
      <c r="A10" s="34"/>
      <c r="B10" s="36"/>
      <c r="C10" s="26" t="s">
        <v>37</v>
      </c>
      <c r="D10" s="26" t="s">
        <v>38</v>
      </c>
      <c r="E10" s="26" t="s">
        <v>93</v>
      </c>
      <c r="F10" s="26" t="s">
        <v>43</v>
      </c>
    </row>
    <row r="11" spans="1:6" s="18" customFormat="1" ht="16.2" thickTop="1" x14ac:dyDescent="0.35">
      <c r="A11" s="15"/>
      <c r="B11" s="15"/>
      <c r="C11" s="15"/>
      <c r="D11" s="15"/>
      <c r="E11" s="15"/>
    </row>
    <row r="12" spans="1:6" s="18" customFormat="1" ht="15.6" x14ac:dyDescent="0.35">
      <c r="A12" s="14" t="s">
        <v>2</v>
      </c>
      <c r="B12" s="15"/>
      <c r="C12" s="15"/>
      <c r="D12" s="15"/>
      <c r="E12" s="15"/>
    </row>
    <row r="13" spans="1:6" s="18" customFormat="1" ht="15.6" x14ac:dyDescent="0.35">
      <c r="A13" s="15"/>
      <c r="B13" s="15"/>
      <c r="C13" s="15"/>
      <c r="D13" s="15"/>
      <c r="E13" s="15"/>
    </row>
    <row r="14" spans="1:6" s="18" customFormat="1" ht="15.6" x14ac:dyDescent="0.35">
      <c r="A14" s="14" t="s">
        <v>3</v>
      </c>
      <c r="B14" s="15"/>
      <c r="C14" s="15"/>
      <c r="D14" s="15"/>
      <c r="E14" s="15"/>
    </row>
    <row r="15" spans="1:6" ht="15.6" x14ac:dyDescent="0.35">
      <c r="A15" s="15" t="s">
        <v>61</v>
      </c>
      <c r="B15" s="6">
        <f>+SUM(C15:D15)</f>
        <v>323593.66666666669</v>
      </c>
      <c r="C15" s="6">
        <f>+'I Trimestre'!C15+'II Trimestre'!C15+'III Trimestre'!C15</f>
        <v>13901</v>
      </c>
      <c r="D15" s="6">
        <f>+'I Trimestre'!D15+'II Trimestre'!D15+'III Trimestre'!D15</f>
        <v>309692.66666666669</v>
      </c>
      <c r="E15" s="6" t="s">
        <v>39</v>
      </c>
    </row>
    <row r="16" spans="1:6" ht="15.6" x14ac:dyDescent="0.35">
      <c r="A16" s="15" t="s">
        <v>101</v>
      </c>
      <c r="B16" s="6">
        <f>+SUM(C16:E16)</f>
        <v>273577.59999999998</v>
      </c>
      <c r="C16" s="6">
        <f>+'I Trimestre'!C16+'II Trimestre'!C16+'III Trimestre'!C16</f>
        <v>14183</v>
      </c>
      <c r="D16" s="6">
        <f>+'I Trimestre'!D16+'II Trimestre'!D16+'III Trimestre'!D16</f>
        <v>258885.59999999998</v>
      </c>
      <c r="E16" s="6">
        <f>+'I Trimestre'!E16+'II Trimestre'!E16+'III Trimestre'!E16</f>
        <v>509</v>
      </c>
    </row>
    <row r="17" spans="1:6" ht="15.6" x14ac:dyDescent="0.35">
      <c r="A17" s="15" t="s">
        <v>102</v>
      </c>
      <c r="B17" s="6">
        <f>+SUM(C17:E17)</f>
        <v>351776.66666666669</v>
      </c>
      <c r="C17" s="6">
        <f>+'I Trimestre'!C17+'II Trimestre'!C17+'III Trimestre'!C17</f>
        <v>6541</v>
      </c>
      <c r="D17" s="6">
        <f>+'I Trimestre'!D17+'II Trimestre'!D17+'III Trimestre'!D17</f>
        <v>344953.66666666669</v>
      </c>
      <c r="E17" s="6">
        <f>+'I Trimestre'!E17+'II Trimestre'!E17+'III Trimestre'!E17</f>
        <v>282</v>
      </c>
    </row>
    <row r="18" spans="1:6" ht="15.6" x14ac:dyDescent="0.35">
      <c r="A18" s="15" t="s">
        <v>74</v>
      </c>
      <c r="B18" s="6">
        <f>+SUM(C18:E18)</f>
        <v>367232.2</v>
      </c>
      <c r="C18" s="6">
        <f>+'III Trimestre'!C18</f>
        <v>21542</v>
      </c>
      <c r="D18" s="6">
        <f>+'III Trimestre'!D18</f>
        <v>345181.2</v>
      </c>
      <c r="E18" s="6">
        <f>+'III Trimestre'!E18</f>
        <v>509</v>
      </c>
    </row>
    <row r="19" spans="1:6" ht="15.6" x14ac:dyDescent="0.35">
      <c r="A19" s="15"/>
      <c r="B19" s="6"/>
      <c r="C19" s="6"/>
      <c r="D19" s="6"/>
      <c r="E19" s="6"/>
    </row>
    <row r="20" spans="1:6" ht="15.6" x14ac:dyDescent="0.35">
      <c r="A20" s="14" t="s">
        <v>4</v>
      </c>
      <c r="B20" s="6"/>
      <c r="C20" s="6"/>
      <c r="D20" s="6"/>
      <c r="E20" s="6"/>
    </row>
    <row r="21" spans="1:6" ht="15.6" x14ac:dyDescent="0.35">
      <c r="A21" s="15" t="s">
        <v>61</v>
      </c>
      <c r="B21" s="6">
        <f>+SUM(C21:F21)</f>
        <v>2413689478.5099998</v>
      </c>
      <c r="C21" s="7">
        <f>+'I Trimestre'!C21+'II Trimestre'!C21+'III Trimestre'!C21</f>
        <v>920643582.38999987</v>
      </c>
      <c r="D21" s="7">
        <f>+'I Trimestre'!D21+'II Trimestre'!D21+'III Trimestre'!D21</f>
        <v>712926786.30999994</v>
      </c>
      <c r="E21" s="7" t="s">
        <v>39</v>
      </c>
      <c r="F21" s="7">
        <f>+'I Trimestre'!E21+'II Trimestre'!E21+'III Trimestre'!F21</f>
        <v>780119109.81000006</v>
      </c>
    </row>
    <row r="22" spans="1:6" ht="15.6" x14ac:dyDescent="0.35">
      <c r="A22" s="15" t="s">
        <v>101</v>
      </c>
      <c r="B22" s="6">
        <f>+SUM(C22:F22)</f>
        <v>3451226739.6424999</v>
      </c>
      <c r="C22" s="7">
        <f>+'I Trimestre'!C22+'II Trimestre'!C22+'III Trimestre'!C22</f>
        <v>1353768818.04</v>
      </c>
      <c r="D22" s="7">
        <f>+'I Trimestre'!D22+'II Trimestre'!D22+'III Trimestre'!D22</f>
        <v>906281025</v>
      </c>
      <c r="E22" s="7">
        <f>+'III Trimestre'!E22</f>
        <v>326684000</v>
      </c>
      <c r="F22" s="7">
        <f>+'I Trimestre'!E22+'II Trimestre'!E22+'III Trimestre'!F22</f>
        <v>864492896.60249996</v>
      </c>
    </row>
    <row r="23" spans="1:6" ht="15.6" x14ac:dyDescent="0.35">
      <c r="A23" s="15" t="s">
        <v>102</v>
      </c>
      <c r="B23" s="6">
        <f>+SUM(C23:F23)</f>
        <v>2558997355.9200001</v>
      </c>
      <c r="C23" s="7">
        <f>+'I Trimestre'!C23+'II Trimestre'!C23+'III Trimestre'!C23</f>
        <v>889068817.86000001</v>
      </c>
      <c r="D23" s="7">
        <f>+'I Trimestre'!D23+'II Trimestre'!D23+'III Trimestre'!D23</f>
        <v>880113489.90999997</v>
      </c>
      <c r="E23" s="7">
        <f>+'III Trimestre'!E23</f>
        <v>125917930.88</v>
      </c>
      <c r="F23" s="7">
        <f>+'I Trimestre'!E23+'II Trimestre'!E23+'III Trimestre'!F23</f>
        <v>663897117.26999998</v>
      </c>
    </row>
    <row r="24" spans="1:6" ht="15.6" x14ac:dyDescent="0.35">
      <c r="A24" s="15" t="s">
        <v>74</v>
      </c>
      <c r="B24" s="6">
        <f>+SUM(C24:F24)</f>
        <v>3953672135.8900003</v>
      </c>
      <c r="C24" s="6">
        <f>+'III Trimestre'!C24</f>
        <v>1353768818.3600001</v>
      </c>
      <c r="D24" s="6">
        <f>+'III Trimestre'!D24</f>
        <v>1212562050</v>
      </c>
      <c r="E24" s="7">
        <f>+'III Trimestre'!E24</f>
        <v>326684000</v>
      </c>
      <c r="F24" s="6">
        <f>+'III Trimestre'!F24</f>
        <v>1060657267.53</v>
      </c>
    </row>
    <row r="25" spans="1:6" ht="15.6" x14ac:dyDescent="0.35">
      <c r="A25" s="15" t="s">
        <v>103</v>
      </c>
      <c r="B25" s="6">
        <f>+SUM(C25:E25)</f>
        <v>1895100238.6500001</v>
      </c>
      <c r="C25" s="6">
        <f>+C23</f>
        <v>889068817.86000001</v>
      </c>
      <c r="D25" s="6">
        <f>+D23</f>
        <v>880113489.90999997</v>
      </c>
      <c r="E25" s="6">
        <f>+E23</f>
        <v>125917930.88</v>
      </c>
      <c r="F25" s="6"/>
    </row>
    <row r="26" spans="1:6" ht="15.6" x14ac:dyDescent="0.35">
      <c r="A26" s="15"/>
      <c r="B26" s="6"/>
      <c r="C26" s="6"/>
      <c r="D26" s="6"/>
      <c r="E26" s="6"/>
    </row>
    <row r="27" spans="1:6" ht="15.6" x14ac:dyDescent="0.35">
      <c r="A27" s="14" t="s">
        <v>5</v>
      </c>
      <c r="B27" s="6"/>
      <c r="C27" s="6"/>
      <c r="D27" s="6"/>
      <c r="E27" s="6"/>
    </row>
    <row r="28" spans="1:6" ht="15.6" x14ac:dyDescent="0.35">
      <c r="A28" s="15" t="s">
        <v>101</v>
      </c>
      <c r="B28" s="6">
        <f>B22</f>
        <v>3451226739.6424999</v>
      </c>
      <c r="C28" s="6"/>
      <c r="D28" s="6"/>
      <c r="E28" s="6"/>
    </row>
    <row r="29" spans="1:6" ht="15.6" x14ac:dyDescent="0.35">
      <c r="A29" s="15" t="s">
        <v>102</v>
      </c>
      <c r="B29" s="6">
        <f>+'I Trimestre'!B29+'II Trimestre'!B29+'III Trimestre'!B29</f>
        <v>3046925102</v>
      </c>
      <c r="C29" s="6"/>
      <c r="D29" s="6"/>
      <c r="E29" s="6"/>
    </row>
    <row r="30" spans="1:6" ht="15.6" x14ac:dyDescent="0.35">
      <c r="A30" s="15"/>
      <c r="B30" s="9"/>
      <c r="C30" s="9"/>
      <c r="D30" s="9"/>
      <c r="E30" s="9"/>
    </row>
    <row r="31" spans="1:6" ht="15.6" x14ac:dyDescent="0.35">
      <c r="A31" s="14" t="s">
        <v>6</v>
      </c>
      <c r="B31" s="9"/>
      <c r="C31" s="9"/>
      <c r="D31" s="9"/>
      <c r="E31" s="9"/>
    </row>
    <row r="32" spans="1:6" ht="15.6" x14ac:dyDescent="0.35">
      <c r="A32" s="15" t="s">
        <v>62</v>
      </c>
      <c r="B32" s="23">
        <v>1.0948</v>
      </c>
      <c r="C32" s="23">
        <v>1.0948</v>
      </c>
      <c r="D32" s="23">
        <v>1.0948</v>
      </c>
      <c r="E32" s="23">
        <v>1.0948</v>
      </c>
      <c r="F32" s="23">
        <v>1.0948</v>
      </c>
    </row>
    <row r="33" spans="1:6" ht="15.6" x14ac:dyDescent="0.35">
      <c r="A33" s="15" t="s">
        <v>104</v>
      </c>
      <c r="B33" s="23">
        <v>1.0932999999999999</v>
      </c>
      <c r="C33" s="23">
        <v>1.0932999999999999</v>
      </c>
      <c r="D33" s="23">
        <v>1.0932999999999999</v>
      </c>
      <c r="E33" s="23">
        <v>1.0932999999999999</v>
      </c>
      <c r="F33" s="23">
        <v>1.0932999999999999</v>
      </c>
    </row>
    <row r="34" spans="1:6" ht="15.6" x14ac:dyDescent="0.35">
      <c r="A34" s="15" t="s">
        <v>7</v>
      </c>
      <c r="B34" s="19" t="s">
        <v>39</v>
      </c>
      <c r="C34" s="19" t="s">
        <v>39</v>
      </c>
      <c r="D34" s="19" t="s">
        <v>39</v>
      </c>
      <c r="E34" s="19" t="s">
        <v>39</v>
      </c>
      <c r="F34" s="19" t="s">
        <v>39</v>
      </c>
    </row>
    <row r="35" spans="1:6" ht="15.6" x14ac:dyDescent="0.35">
      <c r="A35" s="15"/>
      <c r="B35" s="6"/>
      <c r="C35" s="6"/>
      <c r="D35" s="6"/>
      <c r="E35" s="6"/>
    </row>
    <row r="36" spans="1:6" ht="15.6" x14ac:dyDescent="0.35">
      <c r="A36" s="14" t="s">
        <v>8</v>
      </c>
      <c r="B36" s="6"/>
      <c r="C36" s="6"/>
      <c r="D36" s="6"/>
      <c r="E36" s="6"/>
    </row>
    <row r="37" spans="1:6" ht="15.6" x14ac:dyDescent="0.35">
      <c r="A37" s="15" t="s">
        <v>63</v>
      </c>
      <c r="B37" s="6">
        <f>B21/B32</f>
        <v>2204685311.0248446</v>
      </c>
      <c r="C37" s="6">
        <f>C21/C32</f>
        <v>840923988.2992326</v>
      </c>
      <c r="D37" s="6">
        <f>D21/D32</f>
        <v>651193630.16989398</v>
      </c>
      <c r="E37" s="19" t="s">
        <v>39</v>
      </c>
      <c r="F37" s="6">
        <f>F21/F32</f>
        <v>712567692.55571795</v>
      </c>
    </row>
    <row r="38" spans="1:6" ht="15.6" x14ac:dyDescent="0.35">
      <c r="A38" s="15" t="s">
        <v>105</v>
      </c>
      <c r="B38" s="6">
        <f>B23/B33</f>
        <v>2340617722.4183664</v>
      </c>
      <c r="C38" s="6">
        <f>C23/C33</f>
        <v>813197491.86865461</v>
      </c>
      <c r="D38" s="6">
        <f>D23/D33</f>
        <v>805006393.40528679</v>
      </c>
      <c r="E38" s="6">
        <f>E23/E33</f>
        <v>115172350.57166377</v>
      </c>
      <c r="F38" s="6">
        <f>F23/F33</f>
        <v>607241486.57276142</v>
      </c>
    </row>
    <row r="39" spans="1:6" ht="15.6" x14ac:dyDescent="0.35">
      <c r="A39" s="15" t="s">
        <v>64</v>
      </c>
      <c r="B39" s="6">
        <f>B37/B15</f>
        <v>6813.1287417806216</v>
      </c>
      <c r="C39" s="6">
        <f>C37/C15</f>
        <v>60493.776584363186</v>
      </c>
      <c r="D39" s="6">
        <f>D37/D15</f>
        <v>2102.7092348647602</v>
      </c>
      <c r="E39" s="19" t="s">
        <v>39</v>
      </c>
      <c r="F39" s="6"/>
    </row>
    <row r="40" spans="1:6" ht="15.6" x14ac:dyDescent="0.35">
      <c r="A40" s="15" t="s">
        <v>106</v>
      </c>
      <c r="B40" s="6">
        <f>B38/B17</f>
        <v>6653.7037393565033</v>
      </c>
      <c r="C40" s="6">
        <f>C38/C17</f>
        <v>124323.11448840462</v>
      </c>
      <c r="D40" s="6">
        <f>D38/D17</f>
        <v>2333.6652750619264</v>
      </c>
      <c r="E40" s="6">
        <f>E38/E17</f>
        <v>408412.59067965875</v>
      </c>
      <c r="F40" s="6"/>
    </row>
    <row r="41" spans="1:6" ht="15.6" x14ac:dyDescent="0.35">
      <c r="A41" s="15"/>
      <c r="B41" s="9"/>
      <c r="C41" s="9"/>
      <c r="D41" s="9"/>
      <c r="E41" s="9"/>
    </row>
    <row r="42" spans="1:6" ht="15.6" x14ac:dyDescent="0.35">
      <c r="A42" s="14" t="s">
        <v>9</v>
      </c>
      <c r="B42" s="9"/>
      <c r="C42" s="9"/>
      <c r="D42" s="9"/>
      <c r="E42" s="9"/>
    </row>
    <row r="43" spans="1:6" ht="15.6" x14ac:dyDescent="0.35">
      <c r="A43" s="14"/>
      <c r="B43" s="9"/>
      <c r="C43" s="9"/>
      <c r="D43" s="9"/>
      <c r="E43" s="9"/>
    </row>
    <row r="44" spans="1:6" ht="15.6" x14ac:dyDescent="0.35">
      <c r="A44" s="14" t="s">
        <v>10</v>
      </c>
      <c r="B44" s="9"/>
      <c r="C44" s="9"/>
      <c r="D44" s="9"/>
      <c r="E44" s="9"/>
    </row>
    <row r="45" spans="1:6" ht="15.6" x14ac:dyDescent="0.35">
      <c r="A45" s="15" t="s">
        <v>11</v>
      </c>
      <c r="B45" s="9" t="s">
        <v>44</v>
      </c>
      <c r="C45" s="9" t="s">
        <v>44</v>
      </c>
      <c r="D45" s="9" t="s">
        <v>44</v>
      </c>
      <c r="E45" s="9" t="s">
        <v>44</v>
      </c>
      <c r="F45" s="3" t="s">
        <v>44</v>
      </c>
    </row>
    <row r="46" spans="1:6" ht="15.6" x14ac:dyDescent="0.35">
      <c r="A46" s="15" t="s">
        <v>12</v>
      </c>
      <c r="B46" s="9" t="s">
        <v>44</v>
      </c>
      <c r="C46" s="9" t="s">
        <v>44</v>
      </c>
      <c r="D46" s="9" t="s">
        <v>44</v>
      </c>
      <c r="E46" s="9" t="s">
        <v>44</v>
      </c>
      <c r="F46" s="3" t="s">
        <v>44</v>
      </c>
    </row>
    <row r="47" spans="1:6" ht="15.6" x14ac:dyDescent="0.35">
      <c r="A47" s="15"/>
      <c r="B47" s="9"/>
      <c r="C47" s="9"/>
      <c r="D47" s="9"/>
      <c r="E47" s="9"/>
    </row>
    <row r="48" spans="1:6" ht="15.6" x14ac:dyDescent="0.35">
      <c r="A48" s="14" t="s">
        <v>13</v>
      </c>
      <c r="B48" s="9"/>
      <c r="C48" s="9"/>
      <c r="D48" s="9"/>
      <c r="E48" s="9"/>
    </row>
    <row r="49" spans="1:6" ht="15.6" x14ac:dyDescent="0.35">
      <c r="A49" s="15" t="s">
        <v>14</v>
      </c>
      <c r="B49" s="9">
        <f>B17/B16*100</f>
        <v>128.58387041434193</v>
      </c>
      <c r="C49" s="9">
        <f t="shared" ref="C49:E49" si="0">C17/C16*100</f>
        <v>46.11859268137912</v>
      </c>
      <c r="D49" s="9">
        <f t="shared" si="0"/>
        <v>133.2455983131803</v>
      </c>
      <c r="E49" s="9">
        <f t="shared" si="0"/>
        <v>55.402750491159139</v>
      </c>
    </row>
    <row r="50" spans="1:6" ht="15.6" x14ac:dyDescent="0.35">
      <c r="A50" s="15" t="s">
        <v>15</v>
      </c>
      <c r="B50" s="9">
        <f>B23/B22*100</f>
        <v>74.147471289732692</v>
      </c>
      <c r="C50" s="9">
        <f t="shared" ref="C50:F50" si="1">C23/C22*100</f>
        <v>65.67360734066861</v>
      </c>
      <c r="D50" s="9">
        <f t="shared" si="1"/>
        <v>97.112646699184722</v>
      </c>
      <c r="E50" s="9">
        <f t="shared" si="1"/>
        <v>38.544260165787122</v>
      </c>
      <c r="F50" s="9">
        <f t="shared" si="1"/>
        <v>76.796133303020611</v>
      </c>
    </row>
    <row r="51" spans="1:6" ht="15.6" x14ac:dyDescent="0.35">
      <c r="A51" s="15" t="s">
        <v>16</v>
      </c>
      <c r="B51" s="9">
        <f>AVERAGE(B49:B50)</f>
        <v>101.36567085203731</v>
      </c>
      <c r="C51" s="9">
        <f t="shared" ref="C51:E51" si="2">AVERAGE(C49:C50)</f>
        <v>55.896100011023861</v>
      </c>
      <c r="D51" s="9">
        <f t="shared" si="2"/>
        <v>115.17912250618251</v>
      </c>
      <c r="E51" s="9">
        <f t="shared" si="2"/>
        <v>46.973505328473131</v>
      </c>
    </row>
    <row r="52" spans="1:6" ht="15.6" x14ac:dyDescent="0.35">
      <c r="A52" s="15"/>
      <c r="B52" s="9"/>
      <c r="C52" s="9"/>
      <c r="D52" s="9"/>
      <c r="E52" s="9"/>
    </row>
    <row r="53" spans="1:6" ht="15.6" x14ac:dyDescent="0.35">
      <c r="A53" s="14" t="s">
        <v>17</v>
      </c>
      <c r="B53" s="9"/>
      <c r="C53" s="9"/>
      <c r="D53" s="9"/>
      <c r="E53" s="9"/>
    </row>
    <row r="54" spans="1:6" ht="15.6" x14ac:dyDescent="0.35">
      <c r="A54" s="15" t="s">
        <v>18</v>
      </c>
      <c r="B54" s="9">
        <f>(B17/B18)*100</f>
        <v>95.791345820618858</v>
      </c>
      <c r="C54" s="9">
        <f t="shared" ref="C54:E54" si="3">(C17/C18)*100</f>
        <v>30.363940209822673</v>
      </c>
      <c r="D54" s="9">
        <f t="shared" si="3"/>
        <v>99.934082929970316</v>
      </c>
      <c r="E54" s="9">
        <f t="shared" si="3"/>
        <v>55.402750491159139</v>
      </c>
    </row>
    <row r="55" spans="1:6" ht="15.6" x14ac:dyDescent="0.35">
      <c r="A55" s="15" t="s">
        <v>19</v>
      </c>
      <c r="B55" s="9">
        <f>B23/B24*100</f>
        <v>64.724571688439994</v>
      </c>
      <c r="C55" s="9">
        <f t="shared" ref="C55:F55" si="4">C23/C24*100</f>
        <v>65.673607325144857</v>
      </c>
      <c r="D55" s="9">
        <f t="shared" si="4"/>
        <v>72.582965128258792</v>
      </c>
      <c r="E55" s="9">
        <f t="shared" si="4"/>
        <v>38.544260165787122</v>
      </c>
      <c r="F55" s="9">
        <f t="shared" si="4"/>
        <v>62.592991873430229</v>
      </c>
    </row>
    <row r="56" spans="1:6" ht="15.6" x14ac:dyDescent="0.35">
      <c r="A56" s="15" t="s">
        <v>20</v>
      </c>
      <c r="B56" s="9">
        <f>(B54+B55)/2</f>
        <v>80.257958754529426</v>
      </c>
      <c r="C56" s="9">
        <f t="shared" ref="C56:E56" si="5">(C54+C55)/2</f>
        <v>48.018773767483765</v>
      </c>
      <c r="D56" s="9">
        <f t="shared" si="5"/>
        <v>86.258524029114554</v>
      </c>
      <c r="E56" s="9">
        <f t="shared" si="5"/>
        <v>46.973505328473131</v>
      </c>
    </row>
    <row r="57" spans="1:6" ht="15.6" x14ac:dyDescent="0.35">
      <c r="A57" s="15"/>
      <c r="B57" s="9"/>
      <c r="C57" s="9"/>
      <c r="D57" s="9"/>
      <c r="E57" s="9"/>
    </row>
    <row r="58" spans="1:6" ht="15.6" x14ac:dyDescent="0.35">
      <c r="A58" s="14" t="s">
        <v>31</v>
      </c>
      <c r="B58" s="9"/>
      <c r="C58" s="9"/>
      <c r="D58" s="9"/>
      <c r="E58" s="9"/>
    </row>
    <row r="59" spans="1:6" ht="15.6" x14ac:dyDescent="0.35">
      <c r="A59" s="15" t="s">
        <v>21</v>
      </c>
      <c r="B59" s="9">
        <f>B25/B23*100</f>
        <v>74.056357825687613</v>
      </c>
      <c r="C59" s="9"/>
      <c r="D59" s="9"/>
      <c r="E59" s="9"/>
    </row>
    <row r="60" spans="1:6" ht="15.6" x14ac:dyDescent="0.35">
      <c r="A60" s="15"/>
      <c r="B60" s="9"/>
      <c r="C60" s="9"/>
      <c r="D60" s="9"/>
      <c r="E60" s="9"/>
    </row>
    <row r="61" spans="1:6" ht="15.6" x14ac:dyDescent="0.35">
      <c r="A61" s="14" t="s">
        <v>22</v>
      </c>
      <c r="B61" s="9"/>
      <c r="C61" s="9"/>
      <c r="D61" s="9"/>
      <c r="E61" s="9"/>
    </row>
    <row r="62" spans="1:6" ht="15.6" x14ac:dyDescent="0.35">
      <c r="A62" s="15" t="s">
        <v>23</v>
      </c>
      <c r="B62" s="9">
        <f>((B17/B15)-1)*100</f>
        <v>8.7093793553849821</v>
      </c>
      <c r="C62" s="9">
        <f>((C17/C15)-1)*100</f>
        <v>-52.945831235162942</v>
      </c>
      <c r="D62" s="9">
        <f>((D17/D15)-1)*100</f>
        <v>11.385803990622968</v>
      </c>
      <c r="E62" s="9" t="s">
        <v>39</v>
      </c>
    </row>
    <row r="63" spans="1:6" ht="15.6" x14ac:dyDescent="0.35">
      <c r="A63" s="15" t="s">
        <v>24</v>
      </c>
      <c r="B63" s="9">
        <f t="shared" ref="B63:D63" si="6">((B38/B37)-1)*100</f>
        <v>6.1656151430670159</v>
      </c>
      <c r="C63" s="9">
        <f t="shared" si="6"/>
        <v>-3.2971465692939517</v>
      </c>
      <c r="D63" s="9">
        <f t="shared" si="6"/>
        <v>23.620127118759381</v>
      </c>
      <c r="E63" s="9" t="s">
        <v>39</v>
      </c>
    </row>
    <row r="64" spans="1:6" ht="15.6" x14ac:dyDescent="0.35">
      <c r="A64" s="15" t="s">
        <v>25</v>
      </c>
      <c r="B64" s="9">
        <f>((B40/B39)-1)*100</f>
        <v>-2.3399675606665893</v>
      </c>
      <c r="C64" s="9">
        <f>((C40/C39)-1)*100</f>
        <v>105.51389168938155</v>
      </c>
      <c r="D64" s="9">
        <f>((D40/D39)-1)*100</f>
        <v>10.983736427638814</v>
      </c>
      <c r="E64" s="9" t="s">
        <v>39</v>
      </c>
    </row>
    <row r="65" spans="1:6" ht="15.6" x14ac:dyDescent="0.35">
      <c r="A65" s="15"/>
      <c r="B65" s="9"/>
      <c r="C65" s="9"/>
      <c r="D65" s="9"/>
      <c r="E65" s="9"/>
    </row>
    <row r="66" spans="1:6" ht="15.6" x14ac:dyDescent="0.35">
      <c r="A66" s="14" t="s">
        <v>26</v>
      </c>
      <c r="B66" s="9"/>
      <c r="C66" s="9"/>
      <c r="D66" s="9"/>
      <c r="E66" s="9"/>
    </row>
    <row r="67" spans="1:6" ht="15.6" x14ac:dyDescent="0.35">
      <c r="A67" s="15" t="s">
        <v>34</v>
      </c>
      <c r="B67" s="9">
        <f t="shared" ref="B67:E68" si="7">B22/B16</f>
        <v>12615.165640909563</v>
      </c>
      <c r="C67" s="9">
        <f t="shared" si="7"/>
        <v>95450.103507015432</v>
      </c>
      <c r="D67" s="9">
        <f t="shared" si="7"/>
        <v>3500.7007921645704</v>
      </c>
      <c r="E67" s="9">
        <f t="shared" si="7"/>
        <v>641815.32416502945</v>
      </c>
    </row>
    <row r="68" spans="1:6" ht="15.6" x14ac:dyDescent="0.35">
      <c r="A68" s="15" t="s">
        <v>35</v>
      </c>
      <c r="B68" s="9">
        <f>B23/B17</f>
        <v>7274.4942982384655</v>
      </c>
      <c r="C68" s="9">
        <f t="shared" si="7"/>
        <v>135922.46107017275</v>
      </c>
      <c r="D68" s="9">
        <f t="shared" si="7"/>
        <v>2551.396245225204</v>
      </c>
      <c r="E68" s="9">
        <f t="shared" si="7"/>
        <v>446517.48539007088</v>
      </c>
    </row>
    <row r="69" spans="1:6" ht="15.6" x14ac:dyDescent="0.35">
      <c r="A69" s="15" t="s">
        <v>27</v>
      </c>
      <c r="B69" s="9">
        <f>(B68/B67)*B51</f>
        <v>58.452184905048661</v>
      </c>
      <c r="C69" s="9">
        <f t="shared" ref="C69:E69" si="8">(C68/C67)*C51</f>
        <v>79.596932832707367</v>
      </c>
      <c r="D69" s="9">
        <f t="shared" si="8"/>
        <v>83.945357840451763</v>
      </c>
      <c r="E69" s="9">
        <f t="shared" si="8"/>
        <v>32.679948093345558</v>
      </c>
    </row>
    <row r="70" spans="1:6" ht="15.6" x14ac:dyDescent="0.35">
      <c r="A70" s="15" t="s">
        <v>32</v>
      </c>
      <c r="B70" s="9">
        <f>B22/(B16*9)</f>
        <v>1401.6850712121736</v>
      </c>
      <c r="C70" s="9">
        <f>C22/(C16*9)</f>
        <v>10605.567056335049</v>
      </c>
      <c r="D70" s="9">
        <f t="shared" ref="D70" si="9">D22/(D16*9)</f>
        <v>388.96675468495226</v>
      </c>
      <c r="E70" s="9">
        <f>E22/(E16*1)</f>
        <v>641815.32416502945</v>
      </c>
    </row>
    <row r="71" spans="1:6" ht="15.6" x14ac:dyDescent="0.35">
      <c r="A71" s="15" t="s">
        <v>33</v>
      </c>
      <c r="B71" s="9">
        <f>B23/(B17*9)</f>
        <v>808.2771442487184</v>
      </c>
      <c r="C71" s="9">
        <f t="shared" ref="C71:D71" si="10">C23/(C17*9)</f>
        <v>15102.49567446364</v>
      </c>
      <c r="D71" s="9">
        <f t="shared" si="10"/>
        <v>283.48847169168931</v>
      </c>
      <c r="E71" s="9">
        <f>E23/(E17*1)</f>
        <v>446517.48539007088</v>
      </c>
    </row>
    <row r="72" spans="1:6" ht="15.6" x14ac:dyDescent="0.35">
      <c r="A72" s="15"/>
      <c r="B72" s="9"/>
      <c r="C72" s="9"/>
      <c r="D72" s="9"/>
      <c r="E72" s="9"/>
    </row>
    <row r="73" spans="1:6" ht="15.6" x14ac:dyDescent="0.35">
      <c r="A73" s="14" t="s">
        <v>28</v>
      </c>
      <c r="B73" s="9"/>
      <c r="C73" s="9"/>
      <c r="D73" s="9"/>
      <c r="E73" s="9"/>
    </row>
    <row r="74" spans="1:6" ht="15.6" x14ac:dyDescent="0.35">
      <c r="A74" s="15" t="s">
        <v>29</v>
      </c>
      <c r="B74" s="9">
        <f>(B29/B28)*100</f>
        <v>88.285277434875809</v>
      </c>
      <c r="C74" s="9"/>
      <c r="D74" s="9"/>
      <c r="E74" s="9"/>
    </row>
    <row r="75" spans="1:6" ht="16.2" thickBot="1" x14ac:dyDescent="0.4">
      <c r="A75" s="16" t="s">
        <v>30</v>
      </c>
      <c r="B75" s="11">
        <f>(B23/B29)*100</f>
        <v>83.986224480551741</v>
      </c>
      <c r="C75" s="11"/>
      <c r="D75" s="11"/>
      <c r="E75" s="11"/>
      <c r="F75" s="11"/>
    </row>
    <row r="76" spans="1:6" s="18" customFormat="1" ht="16.2" customHeight="1" thickTop="1" x14ac:dyDescent="0.3">
      <c r="A76" s="39" t="s">
        <v>79</v>
      </c>
      <c r="B76" s="39"/>
      <c r="C76" s="39"/>
      <c r="D76" s="39"/>
      <c r="E76" s="39"/>
      <c r="F76" s="17"/>
    </row>
    <row r="77" spans="1:6" customFormat="1" x14ac:dyDescent="0.3"/>
    <row r="78" spans="1:6" customFormat="1" x14ac:dyDescent="0.3"/>
    <row r="79" spans="1:6" customFormat="1" x14ac:dyDescent="0.3"/>
    <row r="80" spans="1:6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</sheetData>
  <mergeCells count="4">
    <mergeCell ref="A9:A10"/>
    <mergeCell ref="B9:B10"/>
    <mergeCell ref="C9:F9"/>
    <mergeCell ref="A76:E76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customWidth="1"/>
    <col min="2" max="2" width="22.6640625" style="2" customWidth="1"/>
    <col min="3" max="7" width="30.88671875" style="2" customWidth="1"/>
    <col min="8" max="8" width="12.6640625" style="2" bestFit="1" customWidth="1"/>
    <col min="9" max="16384" width="11.44140625" style="2"/>
  </cols>
  <sheetData>
    <row r="1" spans="1:7" s="30" customFormat="1" x14ac:dyDescent="0.3"/>
    <row r="2" spans="1:7" s="30" customFormat="1" x14ac:dyDescent="0.3"/>
    <row r="3" spans="1:7" s="30" customFormat="1" x14ac:dyDescent="0.3"/>
    <row r="4" spans="1:7" s="30" customFormat="1" x14ac:dyDescent="0.3"/>
    <row r="5" spans="1:7" s="30" customFormat="1" x14ac:dyDescent="0.3"/>
    <row r="6" spans="1:7" s="30" customFormat="1" x14ac:dyDescent="0.3"/>
    <row r="7" spans="1:7" s="30" customFormat="1" ht="21" customHeight="1" x14ac:dyDescent="0.3"/>
    <row r="8" spans="1:7" s="30" customFormat="1" ht="21" customHeight="1" x14ac:dyDescent="0.3"/>
    <row r="9" spans="1:7" s="30" customFormat="1" ht="15.6" x14ac:dyDescent="0.35">
      <c r="A9" s="33" t="s">
        <v>0</v>
      </c>
      <c r="B9" s="35" t="s">
        <v>36</v>
      </c>
      <c r="C9" s="37" t="s">
        <v>1</v>
      </c>
      <c r="D9" s="37"/>
      <c r="E9" s="37"/>
      <c r="F9" s="37"/>
      <c r="G9" s="37"/>
    </row>
    <row r="10" spans="1:7" s="30" customFormat="1" ht="85.8" customHeight="1" thickBot="1" x14ac:dyDescent="0.35">
      <c r="A10" s="34"/>
      <c r="B10" s="36"/>
      <c r="C10" s="26" t="s">
        <v>37</v>
      </c>
      <c r="D10" s="26" t="s">
        <v>38</v>
      </c>
      <c r="E10" s="26" t="s">
        <v>93</v>
      </c>
      <c r="F10" s="26" t="s">
        <v>107</v>
      </c>
      <c r="G10" s="26" t="s">
        <v>43</v>
      </c>
    </row>
    <row r="11" spans="1:7" s="30" customFormat="1" ht="16.2" thickTop="1" x14ac:dyDescent="0.35">
      <c r="A11" s="15"/>
      <c r="B11" s="15"/>
      <c r="C11" s="15"/>
      <c r="D11" s="15"/>
      <c r="E11" s="15"/>
      <c r="F11" s="15"/>
    </row>
    <row r="12" spans="1:7" s="30" customFormat="1" ht="15.6" x14ac:dyDescent="0.35">
      <c r="A12" s="14" t="s">
        <v>2</v>
      </c>
      <c r="B12" s="15"/>
      <c r="C12" s="15"/>
      <c r="D12" s="15"/>
      <c r="E12" s="15"/>
      <c r="F12" s="15"/>
    </row>
    <row r="13" spans="1:7" s="30" customFormat="1" ht="15.6" x14ac:dyDescent="0.35">
      <c r="A13" s="15"/>
      <c r="B13" s="15"/>
      <c r="C13" s="15"/>
      <c r="D13" s="15"/>
      <c r="E13" s="15"/>
      <c r="F13" s="15"/>
    </row>
    <row r="14" spans="1:7" s="30" customFormat="1" ht="15.6" x14ac:dyDescent="0.35">
      <c r="A14" s="14" t="s">
        <v>3</v>
      </c>
      <c r="B14" s="15"/>
      <c r="C14" s="15"/>
      <c r="D14" s="15"/>
      <c r="E14" s="15"/>
      <c r="F14" s="15"/>
    </row>
    <row r="15" spans="1:7" ht="15.6" x14ac:dyDescent="0.35">
      <c r="A15" s="4" t="s">
        <v>65</v>
      </c>
      <c r="B15" s="6">
        <f>SUM(C15:D15)</f>
        <v>108081</v>
      </c>
      <c r="C15" s="6">
        <v>9048</v>
      </c>
      <c r="D15" s="6">
        <v>99033</v>
      </c>
      <c r="E15" s="6" t="s">
        <v>39</v>
      </c>
      <c r="F15" s="6"/>
      <c r="G15" s="4"/>
    </row>
    <row r="16" spans="1:7" ht="15.6" x14ac:dyDescent="0.35">
      <c r="A16" s="4" t="s">
        <v>110</v>
      </c>
      <c r="B16" s="6">
        <f>SUM(C16:E16)</f>
        <v>93654.3</v>
      </c>
      <c r="C16" s="6">
        <v>7359</v>
      </c>
      <c r="D16" s="6">
        <v>86295.3</v>
      </c>
      <c r="E16" s="6">
        <v>0</v>
      </c>
      <c r="F16" s="6"/>
      <c r="G16" s="4"/>
    </row>
    <row r="17" spans="1:7" ht="15.6" x14ac:dyDescent="0.35">
      <c r="A17" s="4" t="s">
        <v>109</v>
      </c>
      <c r="B17" s="6">
        <f>SUM(C17:E17)</f>
        <v>154635.33333333334</v>
      </c>
      <c r="C17" s="6">
        <v>6600</v>
      </c>
      <c r="D17" s="6">
        <v>148035.33333333334</v>
      </c>
      <c r="E17" s="6">
        <v>0</v>
      </c>
      <c r="F17" s="6"/>
      <c r="G17" s="4"/>
    </row>
    <row r="18" spans="1:7" ht="15.6" x14ac:dyDescent="0.35">
      <c r="A18" s="4" t="s">
        <v>74</v>
      </c>
      <c r="B18" s="6">
        <f>SUM(C18:E18)</f>
        <v>367232.2</v>
      </c>
      <c r="C18" s="6">
        <v>21542</v>
      </c>
      <c r="D18" s="6">
        <v>345181.2</v>
      </c>
      <c r="E18" s="6">
        <v>509</v>
      </c>
      <c r="F18" s="6"/>
      <c r="G18" s="4"/>
    </row>
    <row r="19" spans="1:7" ht="15.6" x14ac:dyDescent="0.35">
      <c r="A19" s="4"/>
      <c r="B19" s="6"/>
      <c r="C19" s="6"/>
      <c r="D19" s="6"/>
      <c r="E19" s="6"/>
      <c r="F19" s="6"/>
      <c r="G19" s="4"/>
    </row>
    <row r="20" spans="1:7" ht="15.6" x14ac:dyDescent="0.35">
      <c r="A20" s="5" t="s">
        <v>4</v>
      </c>
      <c r="B20" s="6"/>
      <c r="C20" s="6"/>
      <c r="D20" s="6"/>
      <c r="E20" s="6"/>
      <c r="F20" s="6"/>
      <c r="G20" s="4"/>
    </row>
    <row r="21" spans="1:7" ht="15.6" x14ac:dyDescent="0.35">
      <c r="A21" s="4" t="s">
        <v>65</v>
      </c>
      <c r="B21" s="6">
        <f>SUM(C21:G21)</f>
        <v>950280699.56999993</v>
      </c>
      <c r="C21" s="7">
        <v>120687816.5</v>
      </c>
      <c r="D21" s="6">
        <v>399950565.27999997</v>
      </c>
      <c r="E21" s="6" t="s">
        <v>39</v>
      </c>
      <c r="F21" s="6" t="s">
        <v>39</v>
      </c>
      <c r="G21" s="4">
        <v>429642317.78999996</v>
      </c>
    </row>
    <row r="22" spans="1:7" ht="15.6" x14ac:dyDescent="0.35">
      <c r="A22" s="4" t="s">
        <v>110</v>
      </c>
      <c r="B22" s="6">
        <f>SUM(C22:G22)</f>
        <v>872962725.93499994</v>
      </c>
      <c r="C22" s="6">
        <v>0</v>
      </c>
      <c r="D22" s="6">
        <v>495424534</v>
      </c>
      <c r="E22" s="6">
        <v>0</v>
      </c>
      <c r="F22" s="6">
        <v>181373821</v>
      </c>
      <c r="G22" s="6">
        <v>196164370.935</v>
      </c>
    </row>
    <row r="23" spans="1:7" ht="15.6" x14ac:dyDescent="0.35">
      <c r="A23" s="4" t="s">
        <v>109</v>
      </c>
      <c r="B23" s="6">
        <f>SUM(C23:G23)</f>
        <v>1228236103.3899994</v>
      </c>
      <c r="C23" s="7">
        <v>424500000</v>
      </c>
      <c r="D23" s="6">
        <v>420024085.56999999</v>
      </c>
      <c r="E23" s="6">
        <v>74435274.780000001</v>
      </c>
      <c r="F23" s="6">
        <v>0</v>
      </c>
      <c r="G23" s="4">
        <v>309276743.0399996</v>
      </c>
    </row>
    <row r="24" spans="1:7" ht="15.6" x14ac:dyDescent="0.35">
      <c r="A24" s="4" t="s">
        <v>74</v>
      </c>
      <c r="B24" s="6">
        <f>SUM(C24:G24)</f>
        <v>4324189465.8900003</v>
      </c>
      <c r="C24" s="6">
        <v>1353768818.3600001</v>
      </c>
      <c r="D24" s="8">
        <v>1401705559</v>
      </c>
      <c r="E24" s="8">
        <v>326684000</v>
      </c>
      <c r="F24" s="8">
        <v>181373821</v>
      </c>
      <c r="G24" s="6">
        <v>1060657267.53</v>
      </c>
    </row>
    <row r="25" spans="1:7" ht="15.6" x14ac:dyDescent="0.35">
      <c r="A25" s="4" t="s">
        <v>111</v>
      </c>
      <c r="B25" s="6">
        <f>+SUM(C25:F25)</f>
        <v>918959360.3499999</v>
      </c>
      <c r="C25" s="6">
        <f>+C23</f>
        <v>424500000</v>
      </c>
      <c r="D25" s="6">
        <f t="shared" ref="D25:E25" si="0">+D23</f>
        <v>420024085.56999999</v>
      </c>
      <c r="E25" s="6">
        <f t="shared" si="0"/>
        <v>74435274.780000001</v>
      </c>
      <c r="F25" s="6">
        <f>+F23</f>
        <v>0</v>
      </c>
      <c r="G25" s="4"/>
    </row>
    <row r="26" spans="1:7" ht="15.6" x14ac:dyDescent="0.35">
      <c r="A26" s="4"/>
      <c r="B26" s="6"/>
      <c r="C26" s="6"/>
      <c r="D26" s="6"/>
      <c r="E26" s="6"/>
      <c r="F26" s="6"/>
      <c r="G26" s="4"/>
    </row>
    <row r="27" spans="1:7" ht="15.6" x14ac:dyDescent="0.35">
      <c r="A27" s="5" t="s">
        <v>5</v>
      </c>
      <c r="B27" s="6"/>
      <c r="C27" s="6"/>
      <c r="D27" s="6"/>
      <c r="E27" s="6"/>
      <c r="F27" s="6"/>
      <c r="G27" s="4"/>
    </row>
    <row r="28" spans="1:7" ht="15.6" x14ac:dyDescent="0.35">
      <c r="A28" s="4" t="s">
        <v>110</v>
      </c>
      <c r="B28" s="6">
        <f>B22</f>
        <v>872962725.93499994</v>
      </c>
      <c r="C28" s="6"/>
      <c r="D28" s="6"/>
      <c r="E28" s="6"/>
      <c r="F28" s="6"/>
      <c r="G28" s="4"/>
    </row>
    <row r="29" spans="1:7" ht="15.6" x14ac:dyDescent="0.35">
      <c r="A29" s="4" t="s">
        <v>109</v>
      </c>
      <c r="B29" s="6">
        <v>1277264364</v>
      </c>
      <c r="C29" s="6"/>
      <c r="D29" s="6"/>
      <c r="E29" s="6"/>
      <c r="F29" s="6"/>
      <c r="G29" s="4"/>
    </row>
    <row r="30" spans="1:7" ht="15.6" x14ac:dyDescent="0.35">
      <c r="A30" s="4"/>
      <c r="B30" s="9"/>
      <c r="C30" s="9"/>
      <c r="D30" s="9"/>
      <c r="E30" s="9"/>
      <c r="F30" s="9"/>
      <c r="G30" s="4"/>
    </row>
    <row r="31" spans="1:7" ht="15.6" x14ac:dyDescent="0.35">
      <c r="A31" s="5" t="s">
        <v>6</v>
      </c>
      <c r="B31" s="9"/>
      <c r="C31" s="9"/>
      <c r="D31" s="9"/>
      <c r="E31" s="9"/>
      <c r="F31" s="9"/>
      <c r="G31" s="4"/>
    </row>
    <row r="32" spans="1:7" ht="15.6" x14ac:dyDescent="0.35">
      <c r="A32" s="4" t="s">
        <v>66</v>
      </c>
      <c r="B32" s="20">
        <v>1.0947</v>
      </c>
      <c r="C32" s="20">
        <v>1.0947</v>
      </c>
      <c r="D32" s="20">
        <v>1.0947</v>
      </c>
      <c r="E32" s="20">
        <v>1.0947</v>
      </c>
      <c r="F32" s="20">
        <v>1.0947</v>
      </c>
      <c r="G32" s="20">
        <v>1.0947</v>
      </c>
    </row>
    <row r="33" spans="1:7" ht="15.6" x14ac:dyDescent="0.35">
      <c r="A33" s="4" t="s">
        <v>112</v>
      </c>
      <c r="B33" s="20">
        <v>1.1039000000000001</v>
      </c>
      <c r="C33" s="20">
        <v>1.1039000000000001</v>
      </c>
      <c r="D33" s="20">
        <v>1.1039000000000001</v>
      </c>
      <c r="E33" s="20">
        <v>1.1039000000000001</v>
      </c>
      <c r="F33" s="20">
        <v>1.1039000000000001</v>
      </c>
      <c r="G33" s="20">
        <v>1.1039000000000001</v>
      </c>
    </row>
    <row r="34" spans="1:7" ht="15.6" x14ac:dyDescent="0.35">
      <c r="A34" s="4" t="s">
        <v>7</v>
      </c>
      <c r="B34" s="24" t="s">
        <v>39</v>
      </c>
      <c r="C34" s="24" t="s">
        <v>39</v>
      </c>
      <c r="D34" s="24" t="s">
        <v>39</v>
      </c>
      <c r="E34" s="24" t="s">
        <v>39</v>
      </c>
      <c r="F34" s="24" t="s">
        <v>39</v>
      </c>
      <c r="G34" s="24" t="s">
        <v>39</v>
      </c>
    </row>
    <row r="35" spans="1:7" ht="15.6" x14ac:dyDescent="0.35">
      <c r="A35" s="4"/>
      <c r="B35" s="6"/>
      <c r="C35" s="6"/>
      <c r="D35" s="6"/>
      <c r="E35" s="6"/>
      <c r="F35" s="6"/>
      <c r="G35" s="4"/>
    </row>
    <row r="36" spans="1:7" ht="15.6" x14ac:dyDescent="0.35">
      <c r="A36" s="5" t="s">
        <v>8</v>
      </c>
      <c r="B36" s="6"/>
      <c r="C36" s="6"/>
      <c r="D36" s="6"/>
      <c r="E36" s="6"/>
      <c r="F36" s="6"/>
      <c r="G36" s="4"/>
    </row>
    <row r="37" spans="1:7" ht="15.6" x14ac:dyDescent="0.35">
      <c r="A37" s="4" t="s">
        <v>108</v>
      </c>
      <c r="B37" s="6">
        <f>B21/B32</f>
        <v>868074083.83118653</v>
      </c>
      <c r="C37" s="6">
        <f t="shared" ref="C37" si="1">C21/C32</f>
        <v>110247388.78231479</v>
      </c>
      <c r="D37" s="6">
        <f t="shared" ref="D37" si="2">D21/D32</f>
        <v>365351754.16095734</v>
      </c>
      <c r="E37" s="24" t="s">
        <v>39</v>
      </c>
      <c r="F37" s="24" t="s">
        <v>39</v>
      </c>
      <c r="G37" s="6">
        <f>G21/G32</f>
        <v>392474940.88791448</v>
      </c>
    </row>
    <row r="38" spans="1:7" ht="15.6" x14ac:dyDescent="0.35">
      <c r="A38" s="4" t="s">
        <v>98</v>
      </c>
      <c r="B38" s="6">
        <f>B23/B33</f>
        <v>1112633484.3645251</v>
      </c>
      <c r="C38" s="6">
        <f t="shared" ref="C38" si="3">C23/C33</f>
        <v>384545701.60340607</v>
      </c>
      <c r="D38" s="6">
        <f t="shared" ref="D38:G38" si="4">D23/D33</f>
        <v>380491064.01847988</v>
      </c>
      <c r="E38" s="6">
        <f t="shared" si="4"/>
        <v>67429363.873539269</v>
      </c>
      <c r="F38" s="6">
        <f t="shared" si="4"/>
        <v>0</v>
      </c>
      <c r="G38" s="6">
        <f t="shared" si="4"/>
        <v>280167354.86910009</v>
      </c>
    </row>
    <row r="39" spans="1:7" ht="15.6" x14ac:dyDescent="0.35">
      <c r="A39" s="4" t="s">
        <v>67</v>
      </c>
      <c r="B39" s="6">
        <f>B37/B15</f>
        <v>8031.6992240188983</v>
      </c>
      <c r="C39" s="6">
        <f t="shared" ref="C39" si="5">C37/C15</f>
        <v>12184.724666480415</v>
      </c>
      <c r="D39" s="6">
        <f t="shared" ref="D39" si="6">D37/D15</f>
        <v>3689.1920285254141</v>
      </c>
      <c r="E39" s="24" t="s">
        <v>39</v>
      </c>
      <c r="F39" s="24" t="s">
        <v>39</v>
      </c>
      <c r="G39" s="6"/>
    </row>
    <row r="40" spans="1:7" ht="15.6" x14ac:dyDescent="0.35">
      <c r="A40" s="4" t="s">
        <v>113</v>
      </c>
      <c r="B40" s="6">
        <f>B38/B17</f>
        <v>7195.2086265182497</v>
      </c>
      <c r="C40" s="6">
        <f t="shared" ref="C40" si="7">C38/C17</f>
        <v>58264.50024294031</v>
      </c>
      <c r="D40" s="6">
        <f t="shared" ref="D40" si="8">D38/D17</f>
        <v>2570.2719442102552</v>
      </c>
      <c r="E40" s="24" t="s">
        <v>39</v>
      </c>
      <c r="F40" s="24" t="s">
        <v>39</v>
      </c>
      <c r="G40" s="6"/>
    </row>
    <row r="41" spans="1:7" ht="15.6" x14ac:dyDescent="0.35">
      <c r="A41" s="4"/>
      <c r="B41" s="9"/>
      <c r="C41" s="9"/>
      <c r="D41" s="9"/>
      <c r="E41" s="9"/>
      <c r="F41" s="9"/>
      <c r="G41" s="4"/>
    </row>
    <row r="42" spans="1:7" ht="15.6" x14ac:dyDescent="0.35">
      <c r="A42" s="5" t="s">
        <v>9</v>
      </c>
      <c r="B42" s="9"/>
      <c r="C42" s="9"/>
      <c r="D42" s="9"/>
      <c r="E42" s="9"/>
      <c r="F42" s="9"/>
      <c r="G42" s="4"/>
    </row>
    <row r="43" spans="1:7" ht="15.6" x14ac:dyDescent="0.35">
      <c r="A43" s="5"/>
      <c r="B43" s="9"/>
      <c r="C43" s="9"/>
      <c r="D43" s="9"/>
      <c r="E43" s="9"/>
      <c r="F43" s="9"/>
      <c r="G43" s="4"/>
    </row>
    <row r="44" spans="1:7" ht="15.6" x14ac:dyDescent="0.35">
      <c r="A44" s="5" t="s">
        <v>10</v>
      </c>
      <c r="B44" s="9"/>
      <c r="C44" s="9"/>
      <c r="D44" s="9"/>
      <c r="E44" s="9"/>
      <c r="F44" s="9"/>
      <c r="G44" s="4"/>
    </row>
    <row r="45" spans="1:7" ht="15.6" x14ac:dyDescent="0.35">
      <c r="A45" s="4" t="s">
        <v>11</v>
      </c>
      <c r="B45" s="9" t="s">
        <v>40</v>
      </c>
      <c r="C45" s="9" t="s">
        <v>40</v>
      </c>
      <c r="D45" s="9" t="s">
        <v>40</v>
      </c>
      <c r="E45" s="9" t="s">
        <v>40</v>
      </c>
      <c r="F45" s="9" t="s">
        <v>40</v>
      </c>
      <c r="G45" s="9" t="s">
        <v>40</v>
      </c>
    </row>
    <row r="46" spans="1:7" ht="15.6" x14ac:dyDescent="0.35">
      <c r="A46" s="4" t="s">
        <v>12</v>
      </c>
      <c r="B46" s="9" t="s">
        <v>40</v>
      </c>
      <c r="C46" s="9" t="s">
        <v>40</v>
      </c>
      <c r="D46" s="9" t="s">
        <v>40</v>
      </c>
      <c r="E46" s="9" t="s">
        <v>40</v>
      </c>
      <c r="F46" s="9" t="s">
        <v>40</v>
      </c>
      <c r="G46" s="9" t="s">
        <v>40</v>
      </c>
    </row>
    <row r="47" spans="1:7" ht="15.6" x14ac:dyDescent="0.35">
      <c r="A47" s="4"/>
      <c r="B47" s="9"/>
      <c r="C47" s="9"/>
      <c r="D47" s="9"/>
      <c r="E47" s="9"/>
      <c r="F47" s="9"/>
      <c r="G47" s="4"/>
    </row>
    <row r="48" spans="1:7" ht="15.6" x14ac:dyDescent="0.35">
      <c r="A48" s="5" t="s">
        <v>13</v>
      </c>
      <c r="B48" s="9"/>
      <c r="C48" s="9"/>
      <c r="D48" s="9"/>
      <c r="E48" s="9"/>
      <c r="F48" s="9"/>
      <c r="G48" s="4"/>
    </row>
    <row r="49" spans="1:7" ht="15.6" x14ac:dyDescent="0.35">
      <c r="A49" s="4" t="s">
        <v>14</v>
      </c>
      <c r="B49" s="9">
        <f>B17/B16*100</f>
        <v>165.11290280674069</v>
      </c>
      <c r="C49" s="9">
        <f>C17/C16*100</f>
        <v>89.68609865470853</v>
      </c>
      <c r="D49" s="9">
        <f>D17/D16*100</f>
        <v>171.54507062763943</v>
      </c>
      <c r="E49" s="24" t="s">
        <v>39</v>
      </c>
      <c r="F49" s="24" t="s">
        <v>39</v>
      </c>
      <c r="G49" s="9"/>
    </row>
    <row r="50" spans="1:7" ht="15.6" x14ac:dyDescent="0.35">
      <c r="A50" s="4" t="s">
        <v>15</v>
      </c>
      <c r="B50" s="9">
        <f>B23/B22*100</f>
        <v>140.69742806881916</v>
      </c>
      <c r="C50" s="24" t="s">
        <v>39</v>
      </c>
      <c r="D50" s="9">
        <f>D23/D22*100</f>
        <v>84.780638976187646</v>
      </c>
      <c r="E50" s="24" t="s">
        <v>39</v>
      </c>
      <c r="F50" s="9">
        <f t="shared" ref="F50:G50" si="9">F23/F22*100</f>
        <v>0</v>
      </c>
      <c r="G50" s="9">
        <f t="shared" si="9"/>
        <v>157.66203697738766</v>
      </c>
    </row>
    <row r="51" spans="1:7" ht="15.6" x14ac:dyDescent="0.35">
      <c r="A51" s="4" t="s">
        <v>16</v>
      </c>
      <c r="B51" s="9">
        <f>AVERAGE(B49:B50)</f>
        <v>152.90516543777994</v>
      </c>
      <c r="C51" s="24" t="s">
        <v>39</v>
      </c>
      <c r="D51" s="9">
        <f>AVERAGE(D49:D50)</f>
        <v>128.16285480191354</v>
      </c>
      <c r="E51" s="24" t="s">
        <v>39</v>
      </c>
      <c r="F51" s="24" t="s">
        <v>39</v>
      </c>
      <c r="G51" s="9"/>
    </row>
    <row r="52" spans="1:7" ht="15.6" x14ac:dyDescent="0.35">
      <c r="A52" s="4"/>
      <c r="B52" s="9"/>
      <c r="C52" s="9"/>
      <c r="D52" s="9"/>
      <c r="E52" s="9"/>
      <c r="F52" s="9"/>
      <c r="G52" s="4"/>
    </row>
    <row r="53" spans="1:7" ht="15.6" x14ac:dyDescent="0.35">
      <c r="A53" s="5" t="s">
        <v>17</v>
      </c>
      <c r="B53" s="9"/>
      <c r="C53" s="9"/>
      <c r="D53" s="9"/>
      <c r="E53" s="9"/>
      <c r="F53" s="9"/>
      <c r="G53" s="4"/>
    </row>
    <row r="54" spans="1:7" ht="15.6" x14ac:dyDescent="0.35">
      <c r="A54" s="4" t="s">
        <v>18</v>
      </c>
      <c r="B54" s="9">
        <f>(B17/B18)*100</f>
        <v>42.108326375882434</v>
      </c>
      <c r="C54" s="9">
        <f t="shared" ref="C54:D54" si="10">(C17/C18)*100</f>
        <v>30.637823786092284</v>
      </c>
      <c r="D54" s="9">
        <f t="shared" si="10"/>
        <v>42.886267656909858</v>
      </c>
      <c r="E54" s="9">
        <f t="shared" ref="E54" si="11">(E17/E18)*100</f>
        <v>0</v>
      </c>
      <c r="F54" s="24" t="s">
        <v>39</v>
      </c>
      <c r="G54" s="9"/>
    </row>
    <row r="55" spans="1:7" ht="15.6" x14ac:dyDescent="0.35">
      <c r="A55" s="4" t="s">
        <v>19</v>
      </c>
      <c r="B55" s="9">
        <f>B23/B24*100</f>
        <v>28.403845693593009</v>
      </c>
      <c r="C55" s="9">
        <f t="shared" ref="C55:D55" si="12">C23/C24*100</f>
        <v>31.356904830638161</v>
      </c>
      <c r="D55" s="9">
        <f t="shared" si="12"/>
        <v>29.965215081950031</v>
      </c>
      <c r="E55" s="9">
        <f t="shared" ref="E55:G55" si="13">E23/E24*100</f>
        <v>22.785099600837508</v>
      </c>
      <c r="F55" s="9">
        <f t="shared" si="13"/>
        <v>0</v>
      </c>
      <c r="G55" s="9">
        <f t="shared" si="13"/>
        <v>29.158970810639538</v>
      </c>
    </row>
    <row r="56" spans="1:7" ht="15.6" x14ac:dyDescent="0.35">
      <c r="A56" s="4" t="s">
        <v>20</v>
      </c>
      <c r="B56" s="9">
        <f>(B54+B55)/2</f>
        <v>35.25608603473772</v>
      </c>
      <c r="C56" s="9">
        <f t="shared" ref="C56:D56" si="14">(C54+C55)/2</f>
        <v>30.997364308365221</v>
      </c>
      <c r="D56" s="9">
        <f t="shared" si="14"/>
        <v>36.425741369429943</v>
      </c>
      <c r="E56" s="9">
        <f t="shared" ref="E56" si="15">(E54+E55)/2</f>
        <v>11.392549800418754</v>
      </c>
      <c r="F56" s="24" t="s">
        <v>39</v>
      </c>
      <c r="G56" s="9"/>
    </row>
    <row r="57" spans="1:7" ht="15.6" x14ac:dyDescent="0.35">
      <c r="A57" s="4"/>
      <c r="B57" s="9"/>
      <c r="C57" s="9"/>
      <c r="D57" s="9"/>
      <c r="E57" s="9"/>
      <c r="F57" s="9"/>
      <c r="G57" s="4"/>
    </row>
    <row r="58" spans="1:7" ht="15.6" x14ac:dyDescent="0.35">
      <c r="A58" s="5" t="s">
        <v>31</v>
      </c>
      <c r="B58" s="9"/>
      <c r="C58" s="9"/>
      <c r="D58" s="9"/>
      <c r="E58" s="9"/>
      <c r="F58" s="9"/>
      <c r="G58" s="4"/>
    </row>
    <row r="59" spans="1:7" ht="15.6" x14ac:dyDescent="0.35">
      <c r="A59" s="4" t="s">
        <v>21</v>
      </c>
      <c r="B59" s="9">
        <f>B25/B23*100</f>
        <v>74.819438853297129</v>
      </c>
      <c r="C59" s="9"/>
      <c r="D59" s="9"/>
      <c r="E59" s="9"/>
      <c r="F59" s="9"/>
      <c r="G59" s="4"/>
    </row>
    <row r="60" spans="1:7" ht="15.6" x14ac:dyDescent="0.35">
      <c r="A60" s="4"/>
      <c r="B60" s="9"/>
      <c r="C60" s="9"/>
      <c r="D60" s="9"/>
      <c r="E60" s="9"/>
      <c r="F60" s="9"/>
      <c r="G60" s="4"/>
    </row>
    <row r="61" spans="1:7" ht="15.6" x14ac:dyDescent="0.35">
      <c r="A61" s="5" t="s">
        <v>22</v>
      </c>
      <c r="B61" s="9"/>
      <c r="C61" s="9"/>
      <c r="D61" s="9"/>
      <c r="E61" s="9"/>
      <c r="F61" s="9"/>
      <c r="G61" s="4"/>
    </row>
    <row r="62" spans="1:7" ht="15.6" x14ac:dyDescent="0.35">
      <c r="A62" s="4" t="s">
        <v>23</v>
      </c>
      <c r="B62" s="9">
        <f>((B17/B15)-1)*100</f>
        <v>43.073559028259687</v>
      </c>
      <c r="C62" s="9">
        <f t="shared" ref="C62:D62" si="16">((C17/C15)-1)*100</f>
        <v>-27.055702917771885</v>
      </c>
      <c r="D62" s="9">
        <f t="shared" si="16"/>
        <v>49.480812793042062</v>
      </c>
      <c r="E62" s="9"/>
      <c r="F62" s="9"/>
      <c r="G62" s="9"/>
    </row>
    <row r="63" spans="1:7" ht="15.6" x14ac:dyDescent="0.35">
      <c r="A63" s="4" t="s">
        <v>24</v>
      </c>
      <c r="B63" s="9">
        <f t="shared" ref="B63:C63" si="17">((B38/B37)-1)*100</f>
        <v>28.172641608420346</v>
      </c>
      <c r="C63" s="9">
        <f t="shared" si="17"/>
        <v>248.80254838751569</v>
      </c>
      <c r="D63" s="9">
        <f t="shared" ref="D63:G63" si="18">((D38/D37)-1)*100</f>
        <v>4.1437627396344379</v>
      </c>
      <c r="E63" s="9"/>
      <c r="F63" s="9"/>
      <c r="G63" s="9">
        <f t="shared" si="18"/>
        <v>-28.615224647141968</v>
      </c>
    </row>
    <row r="64" spans="1:7" ht="15.6" x14ac:dyDescent="0.35">
      <c r="A64" s="4" t="s">
        <v>25</v>
      </c>
      <c r="B64" s="9">
        <f>((B40/B39)-1)*100</f>
        <v>-10.414864578084703</v>
      </c>
      <c r="C64" s="9">
        <f t="shared" ref="C64" si="19">((C40/C39)-1)*100</f>
        <v>378.17658451670326</v>
      </c>
      <c r="D64" s="9">
        <f>((D40/D39)-1)*100</f>
        <v>-30.329678576324916</v>
      </c>
      <c r="E64" s="9"/>
      <c r="F64" s="9"/>
      <c r="G64" s="9"/>
    </row>
    <row r="65" spans="1:7" ht="15.6" x14ac:dyDescent="0.35">
      <c r="A65" s="4"/>
      <c r="B65" s="9"/>
      <c r="C65" s="9"/>
      <c r="D65" s="9"/>
      <c r="E65" s="9"/>
      <c r="F65" s="9"/>
      <c r="G65" s="4"/>
    </row>
    <row r="66" spans="1:7" ht="15.6" x14ac:dyDescent="0.35">
      <c r="A66" s="5" t="s">
        <v>26</v>
      </c>
      <c r="B66" s="9"/>
      <c r="C66" s="9"/>
      <c r="D66" s="9"/>
      <c r="E66" s="9"/>
      <c r="F66" s="9"/>
      <c r="G66" s="4"/>
    </row>
    <row r="67" spans="1:7" ht="15.6" x14ac:dyDescent="0.35">
      <c r="A67" s="4" t="s">
        <v>34</v>
      </c>
      <c r="B67" s="9">
        <f t="shared" ref="B67:D68" si="20">B22/B16</f>
        <v>9321.1174066220119</v>
      </c>
      <c r="C67" s="9">
        <f t="shared" ref="C67" si="21">C22/C16</f>
        <v>0</v>
      </c>
      <c r="D67" s="9">
        <f>D22/D16</f>
        <v>5741.0372754947257</v>
      </c>
      <c r="E67" s="9"/>
      <c r="F67" s="9"/>
      <c r="G67" s="9"/>
    </row>
    <row r="68" spans="1:7" ht="15.6" x14ac:dyDescent="0.35">
      <c r="A68" s="4" t="s">
        <v>35</v>
      </c>
      <c r="B68" s="9">
        <f t="shared" si="20"/>
        <v>7942.7908028134962</v>
      </c>
      <c r="C68" s="9">
        <f t="shared" ref="C68" si="22">C23/C17</f>
        <v>64318.181818181816</v>
      </c>
      <c r="D68" s="9">
        <f t="shared" si="20"/>
        <v>2837.3231992137012</v>
      </c>
      <c r="E68" s="9"/>
      <c r="F68" s="9"/>
      <c r="G68" s="9"/>
    </row>
    <row r="69" spans="1:7" ht="15.6" x14ac:dyDescent="0.35">
      <c r="A69" s="4" t="s">
        <v>27</v>
      </c>
      <c r="B69" s="9">
        <f>(B68/B67)*B51</f>
        <v>130.29486581502132</v>
      </c>
      <c r="C69" s="9" t="s">
        <v>39</v>
      </c>
      <c r="D69" s="9">
        <f t="shared" ref="D69" si="23">(D68/D67)*D51</f>
        <v>63.340372785785519</v>
      </c>
      <c r="E69" s="9"/>
      <c r="F69" s="9"/>
      <c r="G69" s="9"/>
    </row>
    <row r="70" spans="1:7" ht="15.6" x14ac:dyDescent="0.35">
      <c r="A70" s="4" t="s">
        <v>32</v>
      </c>
      <c r="B70" s="9">
        <f t="shared" ref="B70:B71" si="24">B22/(B16*3)</f>
        <v>3107.0391355406705</v>
      </c>
      <c r="C70" s="9">
        <f>C22/(C16*3)</f>
        <v>0</v>
      </c>
      <c r="D70" s="9">
        <f>D22/(D16*3)</f>
        <v>1913.6790918315751</v>
      </c>
      <c r="E70" s="9"/>
      <c r="F70" s="9"/>
      <c r="G70" s="9"/>
    </row>
    <row r="71" spans="1:7" ht="15.6" x14ac:dyDescent="0.35">
      <c r="A71" s="4" t="s">
        <v>33</v>
      </c>
      <c r="B71" s="9">
        <f t="shared" si="24"/>
        <v>2647.5969342711655</v>
      </c>
      <c r="C71" s="9">
        <f>C23/(C17*3)</f>
        <v>21439.39393939394</v>
      </c>
      <c r="D71" s="9">
        <f>D23/(D17*3)</f>
        <v>945.77439973790035</v>
      </c>
      <c r="E71" s="9"/>
      <c r="F71" s="9"/>
      <c r="G71" s="9"/>
    </row>
    <row r="72" spans="1:7" ht="15.6" x14ac:dyDescent="0.35">
      <c r="A72" s="4"/>
      <c r="B72" s="9"/>
      <c r="C72" s="9"/>
      <c r="D72" s="9"/>
      <c r="E72" s="9"/>
      <c r="F72" s="9"/>
      <c r="G72" s="4"/>
    </row>
    <row r="73" spans="1:7" ht="15.6" x14ac:dyDescent="0.35">
      <c r="A73" s="5" t="s">
        <v>28</v>
      </c>
      <c r="B73" s="9"/>
      <c r="C73" s="9"/>
      <c r="D73" s="9"/>
      <c r="E73" s="9"/>
      <c r="F73" s="9"/>
      <c r="G73" s="4"/>
    </row>
    <row r="74" spans="1:7" ht="15.6" x14ac:dyDescent="0.35">
      <c r="A74" s="4" t="s">
        <v>29</v>
      </c>
      <c r="B74" s="9">
        <f>(B29/B28)*100</f>
        <v>146.3137343730188</v>
      </c>
      <c r="C74" s="9"/>
      <c r="D74" s="9"/>
      <c r="E74" s="9"/>
      <c r="F74" s="9"/>
      <c r="G74" s="4"/>
    </row>
    <row r="75" spans="1:7" ht="16.2" thickBot="1" x14ac:dyDescent="0.4">
      <c r="A75" s="10" t="s">
        <v>30</v>
      </c>
      <c r="B75" s="11">
        <f>(B23/B29)*100</f>
        <v>96.161463359358194</v>
      </c>
      <c r="C75" s="11"/>
      <c r="D75" s="11"/>
      <c r="E75" s="11"/>
      <c r="F75" s="11"/>
      <c r="G75" s="11"/>
    </row>
    <row r="76" spans="1:7" s="30" customFormat="1" ht="16.2" customHeight="1" thickTop="1" x14ac:dyDescent="0.3">
      <c r="A76" s="39" t="s">
        <v>79</v>
      </c>
      <c r="B76" s="39"/>
      <c r="C76" s="39"/>
      <c r="D76" s="39"/>
      <c r="E76" s="39"/>
      <c r="F76" s="39"/>
      <c r="G76" s="39"/>
    </row>
    <row r="77" spans="1:7" ht="15.6" x14ac:dyDescent="0.35">
      <c r="A77" s="4"/>
      <c r="B77" s="4"/>
      <c r="C77" s="4"/>
      <c r="D77" s="4"/>
      <c r="E77" s="4"/>
      <c r="F77" s="4"/>
    </row>
    <row r="78" spans="1:7" ht="15.6" x14ac:dyDescent="0.35">
      <c r="A78" s="4"/>
      <c r="B78" s="4"/>
      <c r="C78" s="4"/>
      <c r="D78" s="4"/>
      <c r="E78" s="4"/>
      <c r="F78" s="4"/>
    </row>
    <row r="79" spans="1:7" ht="15.6" x14ac:dyDescent="0.35">
      <c r="A79" s="4"/>
      <c r="B79" s="4"/>
      <c r="C79" s="4"/>
      <c r="D79" s="4"/>
      <c r="E79" s="4"/>
      <c r="F79" s="4"/>
    </row>
    <row r="80" spans="1:7" ht="15.6" x14ac:dyDescent="0.35">
      <c r="A80" s="4"/>
      <c r="B80" s="4"/>
      <c r="C80" s="4"/>
      <c r="D80" s="4"/>
      <c r="E80" s="4"/>
      <c r="F80" s="4"/>
    </row>
    <row r="81" spans="1:6" ht="15.6" x14ac:dyDescent="0.35">
      <c r="A81" s="4"/>
      <c r="B81" s="4"/>
      <c r="C81" s="4"/>
      <c r="D81" s="4"/>
      <c r="E81" s="4"/>
      <c r="F81" s="4"/>
    </row>
    <row r="82" spans="1:6" ht="15.6" x14ac:dyDescent="0.35">
      <c r="A82" s="4"/>
      <c r="B82" s="4"/>
      <c r="C82" s="4"/>
      <c r="D82" s="4"/>
      <c r="E82" s="4"/>
      <c r="F82" s="4"/>
    </row>
    <row r="83" spans="1:6" ht="15.6" x14ac:dyDescent="0.35">
      <c r="A83" s="4"/>
      <c r="B83" s="4"/>
      <c r="C83" s="4"/>
      <c r="D83" s="4"/>
      <c r="E83" s="4"/>
      <c r="F83" s="4"/>
    </row>
    <row r="84" spans="1:6" ht="15.6" x14ac:dyDescent="0.35">
      <c r="A84" s="4"/>
      <c r="B84" s="4"/>
      <c r="C84" s="4"/>
      <c r="D84" s="4"/>
      <c r="E84" s="4"/>
      <c r="F84" s="4"/>
    </row>
    <row r="85" spans="1:6" ht="15.6" x14ac:dyDescent="0.35">
      <c r="A85" s="4"/>
      <c r="B85" s="4"/>
      <c r="C85" s="4"/>
      <c r="D85" s="4"/>
      <c r="E85" s="4"/>
      <c r="F85" s="4"/>
    </row>
    <row r="86" spans="1:6" ht="15.6" x14ac:dyDescent="0.35">
      <c r="A86" s="4"/>
      <c r="B86" s="4"/>
      <c r="C86" s="4"/>
      <c r="D86" s="4"/>
      <c r="E86" s="4"/>
      <c r="F86" s="4"/>
    </row>
    <row r="87" spans="1:6" ht="15.6" x14ac:dyDescent="0.35">
      <c r="A87" s="4"/>
      <c r="B87" s="4"/>
      <c r="C87" s="4"/>
      <c r="D87" s="4"/>
      <c r="E87" s="4"/>
      <c r="F87" s="4"/>
    </row>
    <row r="88" spans="1:6" ht="15.6" x14ac:dyDescent="0.35">
      <c r="A88" s="4"/>
      <c r="B88" s="4"/>
      <c r="C88" s="4"/>
      <c r="D88" s="4"/>
      <c r="E88" s="4"/>
      <c r="F88" s="4"/>
    </row>
    <row r="89" spans="1:6" ht="15.6" x14ac:dyDescent="0.35">
      <c r="A89" s="4"/>
      <c r="B89" s="4"/>
      <c r="C89" s="4"/>
      <c r="D89" s="4"/>
      <c r="E89" s="4"/>
      <c r="F89" s="4"/>
    </row>
    <row r="149" spans="10:14" x14ac:dyDescent="0.3">
      <c r="J149" s="1"/>
      <c r="K149" s="1"/>
      <c r="L149" s="1"/>
      <c r="M149" s="1"/>
      <c r="N149" s="1"/>
    </row>
    <row r="150" spans="10:14" x14ac:dyDescent="0.3">
      <c r="J150" s="1"/>
      <c r="K150" s="1"/>
      <c r="L150" s="1"/>
      <c r="M150" s="1"/>
      <c r="N150" s="1"/>
    </row>
    <row r="151" spans="10:14" x14ac:dyDescent="0.3">
      <c r="J151" s="1"/>
      <c r="K151" s="1"/>
      <c r="L151" s="1"/>
      <c r="M151" s="1"/>
      <c r="N151" s="1"/>
    </row>
  </sheetData>
  <mergeCells count="4">
    <mergeCell ref="A76:G76"/>
    <mergeCell ref="A9:A10"/>
    <mergeCell ref="B9:B10"/>
    <mergeCell ref="C9:G9"/>
  </mergeCells>
  <pageMargins left="0.7" right="0.7" top="0.75" bottom="0.75" header="0.3" footer="0.3"/>
  <pageSetup orientation="portrait" horizontalDpi="300" verticalDpi="300" r:id="rId1"/>
  <ignoredErrors>
    <ignoredError sqref="B16 B2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N15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customWidth="1"/>
    <col min="2" max="2" width="22.6640625" style="2" customWidth="1"/>
    <col min="3" max="7" width="30.88671875" style="2" customWidth="1"/>
    <col min="8" max="8" width="12.6640625" style="2" bestFit="1" customWidth="1"/>
    <col min="9" max="16384" width="11.44140625" style="2"/>
  </cols>
  <sheetData>
    <row r="7" spans="1:7" ht="21" customHeight="1" x14ac:dyDescent="0.3"/>
    <row r="8" spans="1:7" ht="21" customHeight="1" x14ac:dyDescent="0.3"/>
    <row r="9" spans="1:7" ht="15.6" x14ac:dyDescent="0.35">
      <c r="A9" s="40" t="s">
        <v>0</v>
      </c>
      <c r="B9" s="42" t="s">
        <v>36</v>
      </c>
      <c r="C9" s="44" t="s">
        <v>1</v>
      </c>
      <c r="D9" s="44"/>
      <c r="E9" s="44"/>
      <c r="F9" s="44"/>
      <c r="G9" s="44"/>
    </row>
    <row r="10" spans="1:7" ht="85.8" customHeight="1" thickBot="1" x14ac:dyDescent="0.35">
      <c r="A10" s="41"/>
      <c r="B10" s="43"/>
      <c r="C10" s="31" t="s">
        <v>37</v>
      </c>
      <c r="D10" s="31" t="s">
        <v>38</v>
      </c>
      <c r="E10" s="31" t="s">
        <v>93</v>
      </c>
      <c r="F10" s="31" t="s">
        <v>107</v>
      </c>
      <c r="G10" s="31" t="s">
        <v>43</v>
      </c>
    </row>
    <row r="11" spans="1:7" ht="16.2" thickTop="1" x14ac:dyDescent="0.35">
      <c r="A11" s="4"/>
      <c r="B11" s="4"/>
      <c r="C11" s="4"/>
      <c r="D11" s="4"/>
      <c r="E11" s="4"/>
      <c r="F11" s="4"/>
    </row>
    <row r="12" spans="1:7" ht="15.6" x14ac:dyDescent="0.35">
      <c r="A12" s="5" t="s">
        <v>2</v>
      </c>
      <c r="B12" s="4"/>
      <c r="C12" s="4"/>
      <c r="D12" s="4"/>
      <c r="E12" s="4"/>
      <c r="F12" s="4"/>
    </row>
    <row r="13" spans="1:7" ht="15.6" x14ac:dyDescent="0.35">
      <c r="A13" s="4"/>
      <c r="B13" s="4"/>
      <c r="C13" s="4"/>
      <c r="D13" s="4"/>
    </row>
    <row r="14" spans="1:7" ht="15.6" x14ac:dyDescent="0.35">
      <c r="A14" s="5" t="s">
        <v>3</v>
      </c>
      <c r="B14" s="4"/>
      <c r="C14" s="4"/>
      <c r="D14" s="4"/>
    </row>
    <row r="15" spans="1:7" ht="15.6" x14ac:dyDescent="0.35">
      <c r="A15" s="4" t="s">
        <v>68</v>
      </c>
      <c r="B15" s="6">
        <f>SUM(C15:D15)</f>
        <v>431674.66666666669</v>
      </c>
      <c r="C15" s="6">
        <f>+'I Trimestre'!C15+'II Trimestre'!C15+'III Trimestre'!C15+'IV Trimestre'!C15</f>
        <v>22949</v>
      </c>
      <c r="D15" s="6">
        <f>+'I Trimestre'!D15+'II Trimestre'!D15+'III Trimestre'!D15+'IV Trimestre'!D15</f>
        <v>408725.66666666669</v>
      </c>
      <c r="E15" s="6" t="s">
        <v>39</v>
      </c>
      <c r="F15" s="6"/>
      <c r="G15" s="32"/>
    </row>
    <row r="16" spans="1:7" ht="15.6" x14ac:dyDescent="0.35">
      <c r="A16" s="4" t="s">
        <v>114</v>
      </c>
      <c r="B16" s="6">
        <f>SUM(C16:E16)</f>
        <v>367231.89999999997</v>
      </c>
      <c r="C16" s="6">
        <f>+'I Trimestre'!C16+'II Trimestre'!C16+'III Trimestre'!C16+'IV Trimestre'!C16</f>
        <v>21542</v>
      </c>
      <c r="D16" s="6">
        <f>+('I Trimestre'!D16+'II Trimestre'!D16+'III Trimestre'!D16+'IV Trimestre'!D16)</f>
        <v>345180.89999999997</v>
      </c>
      <c r="E16" s="6">
        <f>+('I Trimestre'!E16+'II Trimestre'!E16+'III Trimestre'!E16+'IV Trimestre'!E16)</f>
        <v>509</v>
      </c>
      <c r="F16" s="6"/>
      <c r="G16" s="32"/>
    </row>
    <row r="17" spans="1:7" ht="15.6" x14ac:dyDescent="0.35">
      <c r="A17" s="4" t="s">
        <v>115</v>
      </c>
      <c r="B17" s="6">
        <f>SUM(C17:E17)</f>
        <v>506412</v>
      </c>
      <c r="C17" s="6">
        <f>+'I Trimestre'!C17+'II Trimestre'!C17+'III Trimestre'!C17+'IV Trimestre'!C17</f>
        <v>13141</v>
      </c>
      <c r="D17" s="6">
        <f>+('I Trimestre'!D17+'II Trimestre'!D17+'III Trimestre'!D17+'IV Trimestre'!D17)</f>
        <v>492989</v>
      </c>
      <c r="E17" s="6">
        <f>+('I Trimestre'!E17+'II Trimestre'!E17+'III Trimestre'!E17+'IV Trimestre'!E17)</f>
        <v>282</v>
      </c>
      <c r="F17" s="6"/>
      <c r="G17" s="32"/>
    </row>
    <row r="18" spans="1:7" ht="15.6" x14ac:dyDescent="0.35">
      <c r="A18" s="4" t="s">
        <v>74</v>
      </c>
      <c r="B18" s="6">
        <f>SUM(C18:E18)</f>
        <v>367232.2</v>
      </c>
      <c r="C18" s="6">
        <f>+'IV Trimestre'!C18</f>
        <v>21542</v>
      </c>
      <c r="D18" s="6">
        <f>+'IV Trimestre'!D18</f>
        <v>345181.2</v>
      </c>
      <c r="E18" s="6">
        <f>+'IV Trimestre'!E18</f>
        <v>509</v>
      </c>
      <c r="F18" s="6"/>
      <c r="G18" s="32"/>
    </row>
    <row r="19" spans="1:7" ht="15.6" x14ac:dyDescent="0.35">
      <c r="A19" s="4"/>
      <c r="B19" s="6"/>
      <c r="C19" s="6"/>
      <c r="D19" s="6"/>
      <c r="E19" s="6"/>
      <c r="F19" s="6"/>
      <c r="G19" s="32"/>
    </row>
    <row r="20" spans="1:7" ht="15.6" x14ac:dyDescent="0.35">
      <c r="A20" s="5" t="s">
        <v>4</v>
      </c>
      <c r="B20" s="6"/>
      <c r="C20" s="6"/>
      <c r="D20" s="6"/>
      <c r="E20" s="6"/>
      <c r="F20" s="6"/>
      <c r="G20" s="32"/>
    </row>
    <row r="21" spans="1:7" ht="15.6" x14ac:dyDescent="0.35">
      <c r="A21" s="4" t="s">
        <v>68</v>
      </c>
      <c r="B21" s="6">
        <f>+SUM(C21:G21)</f>
        <v>3363970178.0799994</v>
      </c>
      <c r="C21" s="7">
        <f>+'I Trimestre'!C21+'II Trimestre'!C21+'III Trimestre'!C21+'IV Trimestre'!C21</f>
        <v>1041331398.8899999</v>
      </c>
      <c r="D21" s="7">
        <f>+'I Trimestre'!D21+'II Trimestre'!D21+'III Trimestre'!D21+'IV Trimestre'!D21</f>
        <v>1112877351.5899999</v>
      </c>
      <c r="E21" s="7" t="s">
        <v>39</v>
      </c>
      <c r="F21" s="7" t="s">
        <v>39</v>
      </c>
      <c r="G21" s="32">
        <f>+'I Trimestre'!E21+'II Trimestre'!E21+'III Trimestre'!F21+'IV Trimestre'!G21</f>
        <v>1209761427.5999999</v>
      </c>
    </row>
    <row r="22" spans="1:7" ht="15.6" x14ac:dyDescent="0.35">
      <c r="A22" s="4" t="s">
        <v>114</v>
      </c>
      <c r="B22" s="6">
        <f>+SUM(C22:G22)</f>
        <v>4324189465.5774994</v>
      </c>
      <c r="C22" s="7">
        <f>+'I Trimestre'!C22+'II Trimestre'!C22+'III Trimestre'!C22+'IV Trimestre'!C22</f>
        <v>1353768818.04</v>
      </c>
      <c r="D22" s="7">
        <f>+'I Trimestre'!D22+'II Trimestre'!D22+'III Trimestre'!D22+'IV Trimestre'!D22</f>
        <v>1401705559</v>
      </c>
      <c r="E22" s="7">
        <f>+'III Trimestre'!E22</f>
        <v>326684000</v>
      </c>
      <c r="F22" s="7">
        <f>+'IV Trimestre'!F22</f>
        <v>181373821</v>
      </c>
      <c r="G22" s="32">
        <f>+'I Trimestre'!E22+'II Trimestre'!E22+'III Trimestre'!F22+'IV Trimestre'!G22</f>
        <v>1060657267.5374999</v>
      </c>
    </row>
    <row r="23" spans="1:7" ht="15.6" x14ac:dyDescent="0.35">
      <c r="A23" s="4" t="s">
        <v>115</v>
      </c>
      <c r="B23" s="6">
        <f>+SUM(C23:G23)</f>
        <v>3787233459.3099995</v>
      </c>
      <c r="C23" s="7">
        <f>+'I Trimestre'!C23+'II Trimestre'!C23+'III Trimestre'!C23+'IV Trimestre'!C23</f>
        <v>1313568817.8600001</v>
      </c>
      <c r="D23" s="7">
        <f>+'I Trimestre'!D23+'II Trimestre'!D23+'III Trimestre'!D23+'IV Trimestre'!D23</f>
        <v>1300137575.48</v>
      </c>
      <c r="E23" s="7">
        <f>+'III Trimestre'!E23+'IV Trimestre'!E23</f>
        <v>200353205.66</v>
      </c>
      <c r="F23" s="7">
        <f>+'IV Trimestre'!F23</f>
        <v>0</v>
      </c>
      <c r="G23" s="32">
        <f>+'I Trimestre'!E23+'II Trimestre'!E23+'III Trimestre'!F23+'IV Trimestre'!G23</f>
        <v>973173860.30999959</v>
      </c>
    </row>
    <row r="24" spans="1:7" ht="15.6" x14ac:dyDescent="0.35">
      <c r="A24" s="4" t="s">
        <v>74</v>
      </c>
      <c r="B24" s="6">
        <f>+SUM(C24:G24)</f>
        <v>4324189465.8900003</v>
      </c>
      <c r="C24" s="6">
        <f>+'IV Trimestre'!C24</f>
        <v>1353768818.3600001</v>
      </c>
      <c r="D24" s="6">
        <f>+'IV Trimestre'!D24</f>
        <v>1401705559</v>
      </c>
      <c r="E24" s="6">
        <f>+'IV Trimestre'!E24</f>
        <v>326684000</v>
      </c>
      <c r="F24" s="7">
        <f>+'IV Trimestre'!F24</f>
        <v>181373821</v>
      </c>
      <c r="G24" s="32">
        <f>+'IV Trimestre'!G24</f>
        <v>1060657267.53</v>
      </c>
    </row>
    <row r="25" spans="1:7" ht="15.6" x14ac:dyDescent="0.35">
      <c r="A25" s="4" t="s">
        <v>116</v>
      </c>
      <c r="B25" s="6">
        <f>+C25+D25+E25+F25</f>
        <v>2814059599</v>
      </c>
      <c r="C25" s="6">
        <f>+C23</f>
        <v>1313568817.8600001</v>
      </c>
      <c r="D25" s="6">
        <f>+D23</f>
        <v>1300137575.48</v>
      </c>
      <c r="E25" s="6">
        <f>+E23</f>
        <v>200353205.66</v>
      </c>
      <c r="F25" s="6">
        <f>+F23</f>
        <v>0</v>
      </c>
      <c r="G25" s="32"/>
    </row>
    <row r="26" spans="1:7" ht="15.6" x14ac:dyDescent="0.35">
      <c r="A26" s="4"/>
      <c r="B26" s="6"/>
      <c r="C26" s="6"/>
      <c r="D26" s="6"/>
      <c r="E26" s="6"/>
      <c r="F26" s="6"/>
      <c r="G26" s="32"/>
    </row>
    <row r="27" spans="1:7" ht="15.6" x14ac:dyDescent="0.35">
      <c r="A27" s="5" t="s">
        <v>5</v>
      </c>
      <c r="B27" s="6"/>
      <c r="C27" s="6"/>
      <c r="D27" s="6"/>
      <c r="E27" s="6"/>
      <c r="F27" s="6"/>
      <c r="G27" s="32"/>
    </row>
    <row r="28" spans="1:7" ht="15.6" x14ac:dyDescent="0.35">
      <c r="A28" s="4" t="s">
        <v>114</v>
      </c>
      <c r="B28" s="6">
        <f>B22</f>
        <v>4324189465.5774994</v>
      </c>
      <c r="C28" s="6"/>
      <c r="D28" s="6"/>
      <c r="E28" s="6"/>
      <c r="F28" s="6"/>
      <c r="G28" s="32"/>
    </row>
    <row r="29" spans="1:7" ht="15.6" x14ac:dyDescent="0.35">
      <c r="A29" s="4" t="s">
        <v>115</v>
      </c>
      <c r="B29" s="6">
        <f>+'I Trimestre'!B29+'II Trimestre'!B29+'III Trimestre'!B29+'IV Trimestre'!B29</f>
        <v>4324189466</v>
      </c>
      <c r="C29" s="13"/>
      <c r="D29" s="6"/>
      <c r="E29" s="6"/>
      <c r="F29" s="6"/>
      <c r="G29" s="32"/>
    </row>
    <row r="30" spans="1:7" ht="15.6" x14ac:dyDescent="0.35">
      <c r="A30" s="4"/>
      <c r="B30" s="6"/>
      <c r="C30" s="6"/>
      <c r="D30" s="6"/>
      <c r="E30" s="6"/>
      <c r="F30" s="6"/>
      <c r="G30" s="32"/>
    </row>
    <row r="31" spans="1:7" ht="15.6" x14ac:dyDescent="0.35">
      <c r="A31" s="5" t="s">
        <v>6</v>
      </c>
      <c r="B31" s="6"/>
      <c r="C31" s="6"/>
      <c r="D31" s="6"/>
      <c r="E31" s="6"/>
      <c r="F31" s="6"/>
      <c r="G31" s="32"/>
    </row>
    <row r="32" spans="1:7" ht="15.6" x14ac:dyDescent="0.35">
      <c r="A32" s="4" t="s">
        <v>69</v>
      </c>
      <c r="B32" s="20">
        <v>1.0947</v>
      </c>
      <c r="C32" s="20">
        <v>1.0947</v>
      </c>
      <c r="D32" s="20">
        <v>1.0947</v>
      </c>
      <c r="E32" s="20">
        <v>1.0947</v>
      </c>
      <c r="F32" s="20">
        <v>1.0947</v>
      </c>
      <c r="G32" s="20">
        <v>1.0947</v>
      </c>
    </row>
    <row r="33" spans="1:7" ht="15.6" x14ac:dyDescent="0.35">
      <c r="A33" s="4" t="s">
        <v>117</v>
      </c>
      <c r="B33" s="20">
        <v>1.1039000000000001</v>
      </c>
      <c r="C33" s="20">
        <v>1.1039000000000001</v>
      </c>
      <c r="D33" s="20">
        <v>1.1039000000000001</v>
      </c>
      <c r="E33" s="20">
        <v>1.1039000000000001</v>
      </c>
      <c r="F33" s="20">
        <v>1.1039000000000001</v>
      </c>
      <c r="G33" s="20">
        <v>1.1039000000000001</v>
      </c>
    </row>
    <row r="34" spans="1:7" ht="15.6" x14ac:dyDescent="0.35">
      <c r="A34" s="4" t="s">
        <v>7</v>
      </c>
      <c r="B34" s="24" t="s">
        <v>39</v>
      </c>
      <c r="C34" s="24" t="s">
        <v>39</v>
      </c>
      <c r="D34" s="24" t="s">
        <v>39</v>
      </c>
      <c r="E34" s="24" t="s">
        <v>39</v>
      </c>
      <c r="F34" s="24" t="s">
        <v>39</v>
      </c>
      <c r="G34" s="24" t="s">
        <v>39</v>
      </c>
    </row>
    <row r="35" spans="1:7" ht="15.6" x14ac:dyDescent="0.35">
      <c r="A35" s="4"/>
      <c r="B35" s="6"/>
      <c r="C35" s="6"/>
      <c r="D35" s="6"/>
      <c r="E35" s="6"/>
      <c r="F35" s="6"/>
      <c r="G35" s="32"/>
    </row>
    <row r="36" spans="1:7" ht="15.6" x14ac:dyDescent="0.35">
      <c r="A36" s="5" t="s">
        <v>8</v>
      </c>
      <c r="B36" s="6"/>
      <c r="C36" s="6"/>
      <c r="D36" s="6"/>
      <c r="E36" s="6"/>
      <c r="F36" s="6"/>
      <c r="G36" s="32"/>
    </row>
    <row r="37" spans="1:7" ht="15.6" x14ac:dyDescent="0.35">
      <c r="A37" s="4" t="s">
        <v>70</v>
      </c>
      <c r="B37" s="6">
        <f>B21/B32</f>
        <v>3072960791.1573944</v>
      </c>
      <c r="C37" s="6">
        <f t="shared" ref="C37:D37" si="0">C21/C32</f>
        <v>951248194.83876848</v>
      </c>
      <c r="D37" s="6">
        <f t="shared" si="0"/>
        <v>1016604870.3663104</v>
      </c>
      <c r="E37" s="6" t="s">
        <v>39</v>
      </c>
      <c r="F37" s="6" t="s">
        <v>39</v>
      </c>
      <c r="G37" s="6">
        <f t="shared" ref="G37" si="1">G21/G32</f>
        <v>1105107725.9523156</v>
      </c>
    </row>
    <row r="38" spans="1:7" ht="15.6" x14ac:dyDescent="0.35">
      <c r="A38" s="4" t="s">
        <v>118</v>
      </c>
      <c r="B38" s="6">
        <f>B23/B33</f>
        <v>3430775848.636651</v>
      </c>
      <c r="C38" s="6">
        <f t="shared" ref="C38:D38" si="2">C23/C33</f>
        <v>1189934611.7039587</v>
      </c>
      <c r="D38" s="6">
        <f t="shared" si="2"/>
        <v>1177767529.196485</v>
      </c>
      <c r="E38" s="6">
        <f t="shared" ref="E38:G38" si="3">E23/E33</f>
        <v>181495792.78920189</v>
      </c>
      <c r="F38" s="6">
        <f t="shared" si="3"/>
        <v>0</v>
      </c>
      <c r="G38" s="6">
        <f t="shared" si="3"/>
        <v>881577914.94700563</v>
      </c>
    </row>
    <row r="39" spans="1:7" ht="15.6" x14ac:dyDescent="0.35">
      <c r="A39" s="4" t="s">
        <v>71</v>
      </c>
      <c r="B39" s="6">
        <f>B37/B15</f>
        <v>7118.6961581192181</v>
      </c>
      <c r="C39" s="6">
        <f t="shared" ref="C39:D39" si="4">C37/C15</f>
        <v>41450.529209933702</v>
      </c>
      <c r="D39" s="6">
        <f t="shared" si="4"/>
        <v>2487.2547854827899</v>
      </c>
      <c r="E39" s="6" t="s">
        <v>39</v>
      </c>
      <c r="F39" s="6" t="s">
        <v>39</v>
      </c>
      <c r="G39" s="6"/>
    </row>
    <row r="40" spans="1:7" ht="15.6" x14ac:dyDescent="0.35">
      <c r="A40" s="4" t="s">
        <v>119</v>
      </c>
      <c r="B40" s="6">
        <f>B38/B17</f>
        <v>6774.6732870402975</v>
      </c>
      <c r="C40" s="6">
        <f t="shared" ref="C40:D40" si="5">C38/C17</f>
        <v>90551.298356590734</v>
      </c>
      <c r="D40" s="6">
        <f t="shared" si="5"/>
        <v>2389.0340944655663</v>
      </c>
      <c r="E40" s="6">
        <f t="shared" ref="E40" si="6">E38/E17</f>
        <v>643602.10208936839</v>
      </c>
      <c r="F40" s="6" t="s">
        <v>39</v>
      </c>
      <c r="G40" s="6"/>
    </row>
    <row r="41" spans="1:7" ht="15.6" x14ac:dyDescent="0.35">
      <c r="A41" s="4"/>
      <c r="B41" s="9"/>
      <c r="C41" s="9"/>
      <c r="D41" s="9"/>
      <c r="E41" s="9"/>
      <c r="F41" s="9"/>
      <c r="G41" s="4"/>
    </row>
    <row r="42" spans="1:7" ht="15.6" x14ac:dyDescent="0.35">
      <c r="A42" s="5" t="s">
        <v>9</v>
      </c>
      <c r="B42" s="9"/>
      <c r="C42" s="9"/>
      <c r="D42" s="9"/>
      <c r="E42" s="9"/>
      <c r="F42" s="9"/>
      <c r="G42" s="4"/>
    </row>
    <row r="43" spans="1:7" ht="15.6" x14ac:dyDescent="0.35">
      <c r="A43" s="5"/>
      <c r="B43" s="9"/>
      <c r="C43" s="9"/>
      <c r="D43" s="9"/>
      <c r="E43" s="9"/>
      <c r="F43" s="9"/>
      <c r="G43" s="4"/>
    </row>
    <row r="44" spans="1:7" ht="15.6" x14ac:dyDescent="0.35">
      <c r="A44" s="5" t="s">
        <v>10</v>
      </c>
      <c r="B44" s="9"/>
      <c r="C44" s="9"/>
      <c r="D44" s="9"/>
      <c r="E44" s="9"/>
      <c r="F44" s="9"/>
      <c r="G44" s="4"/>
    </row>
    <row r="45" spans="1:7" ht="15.6" x14ac:dyDescent="0.35">
      <c r="A45" s="4" t="s">
        <v>11</v>
      </c>
      <c r="B45" s="9" t="s">
        <v>40</v>
      </c>
      <c r="C45" s="9" t="s">
        <v>40</v>
      </c>
      <c r="D45" s="9" t="s">
        <v>40</v>
      </c>
      <c r="E45" s="9" t="s">
        <v>40</v>
      </c>
      <c r="F45" s="9" t="s">
        <v>40</v>
      </c>
      <c r="G45" s="9" t="s">
        <v>40</v>
      </c>
    </row>
    <row r="46" spans="1:7" ht="15.6" x14ac:dyDescent="0.35">
      <c r="A46" s="4" t="s">
        <v>12</v>
      </c>
      <c r="B46" s="9" t="s">
        <v>40</v>
      </c>
      <c r="C46" s="9" t="s">
        <v>40</v>
      </c>
      <c r="D46" s="9" t="s">
        <v>40</v>
      </c>
      <c r="E46" s="9" t="s">
        <v>40</v>
      </c>
      <c r="F46" s="9" t="s">
        <v>40</v>
      </c>
      <c r="G46" s="9" t="s">
        <v>40</v>
      </c>
    </row>
    <row r="47" spans="1:7" ht="15.6" x14ac:dyDescent="0.35">
      <c r="A47" s="4"/>
      <c r="B47" s="9"/>
      <c r="C47" s="9"/>
      <c r="D47" s="9"/>
      <c r="E47" s="9"/>
      <c r="F47" s="9"/>
      <c r="G47" s="9"/>
    </row>
    <row r="48" spans="1:7" ht="15.6" x14ac:dyDescent="0.35">
      <c r="A48" s="5" t="s">
        <v>13</v>
      </c>
      <c r="B48" s="9"/>
      <c r="C48" s="9"/>
      <c r="D48" s="9"/>
      <c r="E48" s="9"/>
      <c r="F48" s="9"/>
      <c r="G48" s="9"/>
    </row>
    <row r="49" spans="1:7" ht="15.6" x14ac:dyDescent="0.35">
      <c r="A49" s="4" t="s">
        <v>14</v>
      </c>
      <c r="B49" s="9">
        <f>B17/B16*100</f>
        <v>137.89978484984559</v>
      </c>
      <c r="C49" s="9">
        <f t="shared" ref="C49:D49" si="7">C17/C16*100</f>
        <v>61.001763995914956</v>
      </c>
      <c r="D49" s="9">
        <f t="shared" si="7"/>
        <v>142.82047471340391</v>
      </c>
      <c r="E49" s="9">
        <f t="shared" ref="E49" si="8">E17/E16*100</f>
        <v>55.402750491159139</v>
      </c>
      <c r="F49" s="24" t="s">
        <v>39</v>
      </c>
      <c r="G49" s="9"/>
    </row>
    <row r="50" spans="1:7" ht="15.6" x14ac:dyDescent="0.35">
      <c r="A50" s="4" t="s">
        <v>15</v>
      </c>
      <c r="B50" s="9">
        <f>B23/B22*100</f>
        <v>87.58250510201016</v>
      </c>
      <c r="C50" s="9">
        <f t="shared" ref="C50:D50" si="9">C23/C22*100</f>
        <v>97.030512178718837</v>
      </c>
      <c r="D50" s="9">
        <f t="shared" si="9"/>
        <v>92.753971555020414</v>
      </c>
      <c r="E50" s="9">
        <f t="shared" ref="E50:G50" si="10">E23/E22*100</f>
        <v>61.329359766624627</v>
      </c>
      <c r="F50" s="9">
        <f t="shared" si="10"/>
        <v>0</v>
      </c>
      <c r="G50" s="9">
        <f t="shared" si="10"/>
        <v>91.751962683420984</v>
      </c>
    </row>
    <row r="51" spans="1:7" ht="15.6" x14ac:dyDescent="0.35">
      <c r="A51" s="4" t="s">
        <v>16</v>
      </c>
      <c r="B51" s="9">
        <f>AVERAGE(B49:B50)</f>
        <v>112.74114497592788</v>
      </c>
      <c r="C51" s="9">
        <f t="shared" ref="C51:D51" si="11">AVERAGE(C49:C50)</f>
        <v>79.016138087316904</v>
      </c>
      <c r="D51" s="9">
        <f t="shared" si="11"/>
        <v>117.78722313421216</v>
      </c>
      <c r="E51" s="9">
        <f t="shared" ref="E51" si="12">AVERAGE(E49:E50)</f>
        <v>58.366055128891887</v>
      </c>
      <c r="F51" s="24" t="s">
        <v>39</v>
      </c>
      <c r="G51" s="9"/>
    </row>
    <row r="52" spans="1:7" ht="15.6" x14ac:dyDescent="0.35">
      <c r="A52" s="4"/>
      <c r="B52" s="9"/>
      <c r="C52" s="9"/>
      <c r="D52" s="9"/>
      <c r="E52" s="9"/>
      <c r="F52" s="9"/>
      <c r="G52" s="9"/>
    </row>
    <row r="53" spans="1:7" ht="15.6" x14ac:dyDescent="0.35">
      <c r="A53" s="5" t="s">
        <v>17</v>
      </c>
      <c r="B53" s="9"/>
      <c r="C53" s="9"/>
      <c r="D53" s="9"/>
      <c r="E53" s="9"/>
      <c r="F53" s="9"/>
      <c r="G53" s="9"/>
    </row>
    <row r="54" spans="1:7" ht="15.6" x14ac:dyDescent="0.35">
      <c r="A54" s="4" t="s">
        <v>18</v>
      </c>
      <c r="B54" s="9">
        <f>(B17/B18)*100</f>
        <v>137.89967219650129</v>
      </c>
      <c r="C54" s="9">
        <f t="shared" ref="C54:D54" si="13">(C17/C18)*100</f>
        <v>61.001763995914956</v>
      </c>
      <c r="D54" s="9">
        <f t="shared" si="13"/>
        <v>142.82035058688015</v>
      </c>
      <c r="E54" s="9">
        <f t="shared" ref="E54" si="14">(E17/E18)*100</f>
        <v>55.402750491159139</v>
      </c>
      <c r="F54" s="24" t="s">
        <v>39</v>
      </c>
      <c r="G54" s="9"/>
    </row>
    <row r="55" spans="1:7" ht="15.6" x14ac:dyDescent="0.35">
      <c r="A55" s="4" t="s">
        <v>19</v>
      </c>
      <c r="B55" s="9">
        <f>B23/B24*100</f>
        <v>87.582505095680744</v>
      </c>
      <c r="C55" s="9">
        <f t="shared" ref="C55:D55" si="15">C23/C24*100</f>
        <v>97.030512155783015</v>
      </c>
      <c r="D55" s="9">
        <f t="shared" si="15"/>
        <v>92.753971555020414</v>
      </c>
      <c r="E55" s="9">
        <f t="shared" ref="E55:G55" si="16">E23/E24*100</f>
        <v>61.329359766624627</v>
      </c>
      <c r="F55" s="9">
        <f t="shared" si="16"/>
        <v>0</v>
      </c>
      <c r="G55" s="9">
        <f t="shared" si="16"/>
        <v>91.751962684069767</v>
      </c>
    </row>
    <row r="56" spans="1:7" ht="15.6" x14ac:dyDescent="0.35">
      <c r="A56" s="4" t="s">
        <v>20</v>
      </c>
      <c r="B56" s="9">
        <f>(B54+B55)/2</f>
        <v>112.74108864609101</v>
      </c>
      <c r="C56" s="9">
        <f t="shared" ref="C56:D56" si="17">(C54+C55)/2</f>
        <v>79.016138075848986</v>
      </c>
      <c r="D56" s="9">
        <f t="shared" si="17"/>
        <v>117.78716107095028</v>
      </c>
      <c r="E56" s="9">
        <f t="shared" ref="E56" si="18">(E54+E55)/2</f>
        <v>58.366055128891887</v>
      </c>
      <c r="F56" s="24" t="s">
        <v>39</v>
      </c>
      <c r="G56" s="9"/>
    </row>
    <row r="57" spans="1:7" ht="15.6" x14ac:dyDescent="0.35">
      <c r="A57" s="4"/>
      <c r="B57" s="9"/>
      <c r="C57" s="9"/>
      <c r="D57" s="9"/>
      <c r="E57" s="9"/>
      <c r="F57" s="9"/>
      <c r="G57" s="4"/>
    </row>
    <row r="58" spans="1:7" ht="15.6" x14ac:dyDescent="0.35">
      <c r="A58" s="5" t="s">
        <v>31</v>
      </c>
      <c r="B58" s="9"/>
      <c r="C58" s="9"/>
      <c r="D58" s="9"/>
      <c r="E58" s="9"/>
      <c r="F58" s="9"/>
      <c r="G58" s="4"/>
    </row>
    <row r="59" spans="1:7" ht="15.6" x14ac:dyDescent="0.35">
      <c r="A59" s="4" t="s">
        <v>21</v>
      </c>
      <c r="B59" s="9">
        <f>B25/B23*100</f>
        <v>74.303832315441596</v>
      </c>
      <c r="C59" s="9"/>
      <c r="D59" s="9"/>
      <c r="E59" s="9"/>
      <c r="F59" s="9"/>
      <c r="G59" s="4"/>
    </row>
    <row r="60" spans="1:7" ht="15.6" x14ac:dyDescent="0.35">
      <c r="A60" s="4"/>
      <c r="B60" s="9"/>
      <c r="C60" s="9"/>
      <c r="D60" s="9"/>
      <c r="E60" s="9"/>
      <c r="F60" s="9"/>
      <c r="G60" s="4"/>
    </row>
    <row r="61" spans="1:7" ht="15.6" x14ac:dyDescent="0.35">
      <c r="A61" s="5" t="s">
        <v>22</v>
      </c>
      <c r="B61" s="9"/>
      <c r="C61" s="9"/>
      <c r="D61" s="9"/>
      <c r="E61" s="9"/>
      <c r="F61" s="9"/>
      <c r="G61" s="4"/>
    </row>
    <row r="62" spans="1:7" ht="15.6" x14ac:dyDescent="0.35">
      <c r="A62" s="4" t="s">
        <v>23</v>
      </c>
      <c r="B62" s="9">
        <f>((B17/B15)-1)*100</f>
        <v>17.31334708854817</v>
      </c>
      <c r="C62" s="9">
        <f t="shared" ref="C62:D62" si="19">((C17/C15)-1)*100</f>
        <v>-42.738245675192822</v>
      </c>
      <c r="D62" s="9">
        <f t="shared" si="19"/>
        <v>20.616110072200012</v>
      </c>
      <c r="E62" s="9"/>
      <c r="F62" s="9"/>
      <c r="G62" s="9"/>
    </row>
    <row r="63" spans="1:7" ht="15.6" x14ac:dyDescent="0.35">
      <c r="A63" s="4" t="s">
        <v>24</v>
      </c>
      <c r="B63" s="9">
        <f>((B38/B37)-1)*100</f>
        <v>11.643983825270009</v>
      </c>
      <c r="C63" s="9">
        <f t="shared" ref="C63:D63" si="20">((C38/C37)-1)*100</f>
        <v>25.091917983155419</v>
      </c>
      <c r="D63" s="9">
        <f t="shared" si="20"/>
        <v>15.853028401497182</v>
      </c>
      <c r="E63" s="9"/>
      <c r="F63" s="9"/>
      <c r="G63" s="9">
        <f t="shared" ref="G63" si="21">((G38/G37)-1)*100</f>
        <v>-20.226970254206243</v>
      </c>
    </row>
    <row r="64" spans="1:7" ht="15.6" x14ac:dyDescent="0.35">
      <c r="A64" s="4" t="s">
        <v>25</v>
      </c>
      <c r="B64" s="9">
        <f>((B40/B39)-1)*100</f>
        <v>-4.8326668737862288</v>
      </c>
      <c r="C64" s="9">
        <f t="shared" ref="C64:D64" si="22">((C40/C39)-1)*100</f>
        <v>118.45631426797306</v>
      </c>
      <c r="D64" s="9">
        <f t="shared" si="22"/>
        <v>-3.9489597764773565</v>
      </c>
      <c r="E64" s="9"/>
      <c r="F64" s="9"/>
      <c r="G64" s="9"/>
    </row>
    <row r="65" spans="1:7" ht="15.6" x14ac:dyDescent="0.35">
      <c r="A65" s="4"/>
      <c r="B65" s="9"/>
      <c r="C65" s="9"/>
      <c r="D65" s="9"/>
      <c r="E65" s="9"/>
      <c r="F65" s="9"/>
      <c r="G65" s="9"/>
    </row>
    <row r="66" spans="1:7" ht="15.6" x14ac:dyDescent="0.35">
      <c r="A66" s="5" t="s">
        <v>26</v>
      </c>
      <c r="B66" s="9"/>
      <c r="C66" s="9"/>
      <c r="D66" s="9"/>
      <c r="E66" s="9"/>
      <c r="F66" s="9"/>
      <c r="G66" s="9"/>
    </row>
    <row r="67" spans="1:7" ht="15.6" x14ac:dyDescent="0.35">
      <c r="A67" s="4" t="s">
        <v>41</v>
      </c>
      <c r="B67" s="9">
        <f t="shared" ref="B67:D68" si="23">B22/B16</f>
        <v>11775.092157237701</v>
      </c>
      <c r="C67" s="9">
        <f t="shared" si="23"/>
        <v>62843.228021539318</v>
      </c>
      <c r="D67" s="9">
        <f t="shared" si="23"/>
        <v>4060.7853997715406</v>
      </c>
      <c r="E67" s="9">
        <f>E22/E16</f>
        <v>641815.32416502945</v>
      </c>
      <c r="F67" s="9"/>
      <c r="G67" s="9"/>
    </row>
    <row r="68" spans="1:7" ht="15.6" x14ac:dyDescent="0.35">
      <c r="A68" s="4" t="s">
        <v>42</v>
      </c>
      <c r="B68" s="9">
        <f t="shared" si="23"/>
        <v>7478.5618415637846</v>
      </c>
      <c r="C68" s="9">
        <f t="shared" si="23"/>
        <v>99959.578255840504</v>
      </c>
      <c r="D68" s="9">
        <f t="shared" si="23"/>
        <v>2637.254736880539</v>
      </c>
      <c r="E68" s="9">
        <f>E23/E17</f>
        <v>710472.36049645394</v>
      </c>
      <c r="F68" s="9"/>
      <c r="G68" s="9"/>
    </row>
    <row r="69" spans="1:7" ht="15.6" x14ac:dyDescent="0.35">
      <c r="A69" s="4" t="s">
        <v>27</v>
      </c>
      <c r="B69" s="9">
        <f>(B68/B67)*B51</f>
        <v>71.603823862468701</v>
      </c>
      <c r="C69" s="9">
        <f>(C68/C67)*C51</f>
        <v>125.68450232865656</v>
      </c>
      <c r="D69" s="9">
        <f t="shared" ref="D69" si="24">(D68/D67)*D51</f>
        <v>76.496264040986333</v>
      </c>
      <c r="E69" s="9">
        <f>(E68/E67)*E51</f>
        <v>64.609658571548039</v>
      </c>
      <c r="F69" s="9"/>
      <c r="G69" s="9"/>
    </row>
    <row r="70" spans="1:7" ht="15.6" x14ac:dyDescent="0.35">
      <c r="A70" s="4" t="s">
        <v>32</v>
      </c>
      <c r="B70" s="9">
        <f>B22/(B16*12)</f>
        <v>981.25767976980842</v>
      </c>
      <c r="C70" s="9">
        <f>C22/(C16*9)</f>
        <v>6982.5808912821467</v>
      </c>
      <c r="D70" s="9">
        <f t="shared" ref="D70" si="25">D22/(D16*12)</f>
        <v>338.39878331429503</v>
      </c>
      <c r="E70" s="9">
        <f>E22/(E16*1)</f>
        <v>641815.32416502945</v>
      </c>
      <c r="F70" s="9"/>
      <c r="G70" s="9"/>
    </row>
    <row r="71" spans="1:7" ht="15.6" x14ac:dyDescent="0.35">
      <c r="A71" s="4" t="s">
        <v>33</v>
      </c>
      <c r="B71" s="9">
        <f>B23/(B17*12)</f>
        <v>623.21348679698212</v>
      </c>
      <c r="C71" s="9">
        <f>C23/(C17*9)</f>
        <v>11106.6198062045</v>
      </c>
      <c r="D71" s="9">
        <f t="shared" ref="D71" si="26">D23/(D17*12)</f>
        <v>219.77122807337824</v>
      </c>
      <c r="E71" s="9">
        <f>E23/(E17*1)</f>
        <v>710472.36049645394</v>
      </c>
      <c r="F71" s="9"/>
      <c r="G71" s="9"/>
    </row>
    <row r="72" spans="1:7" ht="15.6" x14ac:dyDescent="0.35">
      <c r="A72" s="4"/>
      <c r="B72" s="9"/>
      <c r="C72" s="9"/>
      <c r="D72" s="9"/>
      <c r="E72" s="9"/>
      <c r="F72" s="9"/>
      <c r="G72" s="4"/>
    </row>
    <row r="73" spans="1:7" ht="15.6" x14ac:dyDescent="0.35">
      <c r="A73" s="5" t="s">
        <v>28</v>
      </c>
      <c r="B73" s="9"/>
      <c r="C73" s="9"/>
      <c r="D73" s="9"/>
      <c r="E73" s="9"/>
      <c r="F73" s="9"/>
      <c r="G73" s="4"/>
    </row>
    <row r="74" spans="1:7" ht="15.6" x14ac:dyDescent="0.35">
      <c r="A74" s="4" t="s">
        <v>29</v>
      </c>
      <c r="B74" s="9">
        <f>(B29/B28)*100</f>
        <v>100.00000000977063</v>
      </c>
      <c r="C74" s="9"/>
      <c r="D74" s="9"/>
      <c r="E74" s="9"/>
      <c r="F74" s="9"/>
      <c r="G74" s="4"/>
    </row>
    <row r="75" spans="1:7" ht="16.2" thickBot="1" x14ac:dyDescent="0.4">
      <c r="A75" s="10" t="s">
        <v>30</v>
      </c>
      <c r="B75" s="11">
        <f>(B23/B29)*100</f>
        <v>87.582505093452795</v>
      </c>
      <c r="C75" s="11"/>
      <c r="D75" s="11"/>
      <c r="E75" s="11"/>
      <c r="F75" s="11"/>
      <c r="G75" s="11"/>
    </row>
    <row r="76" spans="1:7" ht="16.2" customHeight="1" thickTop="1" x14ac:dyDescent="0.3">
      <c r="A76" s="45" t="s">
        <v>79</v>
      </c>
      <c r="B76" s="45"/>
      <c r="C76" s="45"/>
      <c r="D76" s="45"/>
      <c r="E76" s="45"/>
      <c r="F76" s="45"/>
      <c r="G76" s="45"/>
    </row>
    <row r="77" spans="1:7" ht="15.6" x14ac:dyDescent="0.35">
      <c r="A77" s="4"/>
      <c r="B77" s="4"/>
      <c r="C77" s="4"/>
      <c r="D77" s="4"/>
      <c r="E77" s="4"/>
      <c r="F77" s="4"/>
    </row>
    <row r="78" spans="1:7" ht="15.6" x14ac:dyDescent="0.35">
      <c r="A78" s="4"/>
      <c r="B78" s="4"/>
      <c r="C78" s="4"/>
      <c r="D78" s="4"/>
      <c r="E78" s="4"/>
      <c r="F78" s="4"/>
    </row>
    <row r="79" spans="1:7" ht="15.6" x14ac:dyDescent="0.35">
      <c r="A79" s="4"/>
      <c r="B79" s="4"/>
      <c r="C79" s="4"/>
      <c r="D79" s="4"/>
      <c r="E79" s="4"/>
      <c r="F79" s="4"/>
    </row>
    <row r="80" spans="1:7" ht="15.6" x14ac:dyDescent="0.35">
      <c r="A80" s="4"/>
      <c r="B80" s="4"/>
      <c r="C80" s="4"/>
      <c r="D80" s="4"/>
      <c r="E80" s="4"/>
      <c r="F80" s="4"/>
    </row>
    <row r="81" spans="1:6" ht="15.6" x14ac:dyDescent="0.35">
      <c r="A81" s="4"/>
      <c r="B81" s="4"/>
      <c r="C81" s="4"/>
      <c r="D81" s="4"/>
      <c r="E81" s="4"/>
      <c r="F81" s="4"/>
    </row>
    <row r="82" spans="1:6" ht="15.6" x14ac:dyDescent="0.35">
      <c r="A82" s="4"/>
      <c r="B82" s="4"/>
      <c r="C82" s="4"/>
      <c r="D82" s="4"/>
      <c r="E82" s="4"/>
      <c r="F82" s="4"/>
    </row>
    <row r="83" spans="1:6" ht="15.6" x14ac:dyDescent="0.35">
      <c r="A83" s="4"/>
      <c r="B83" s="4"/>
      <c r="C83" s="4"/>
      <c r="D83" s="4"/>
      <c r="E83" s="4"/>
      <c r="F83" s="4"/>
    </row>
    <row r="84" spans="1:6" ht="15.6" x14ac:dyDescent="0.35">
      <c r="A84" s="4"/>
      <c r="B84" s="4"/>
      <c r="C84" s="4"/>
      <c r="D84" s="4"/>
      <c r="E84" s="4"/>
      <c r="F84" s="4"/>
    </row>
    <row r="85" spans="1:6" ht="15.6" x14ac:dyDescent="0.35">
      <c r="A85" s="4"/>
      <c r="B85" s="4"/>
      <c r="C85" s="4"/>
      <c r="D85" s="4"/>
      <c r="E85" s="4"/>
      <c r="F85" s="4"/>
    </row>
    <row r="86" spans="1:6" ht="15.6" x14ac:dyDescent="0.35">
      <c r="A86" s="4"/>
      <c r="B86" s="4"/>
      <c r="C86" s="4"/>
      <c r="D86" s="4"/>
      <c r="E86" s="4"/>
      <c r="F86" s="4"/>
    </row>
    <row r="87" spans="1:6" ht="15.6" x14ac:dyDescent="0.35">
      <c r="A87" s="4"/>
      <c r="B87" s="4"/>
      <c r="C87" s="4"/>
      <c r="D87" s="4"/>
      <c r="E87" s="4"/>
      <c r="F87" s="4"/>
    </row>
    <row r="88" spans="1:6" ht="15.6" x14ac:dyDescent="0.35">
      <c r="A88" s="4"/>
      <c r="B88" s="4"/>
      <c r="C88" s="4"/>
      <c r="D88" s="4"/>
      <c r="E88" s="4"/>
      <c r="F88" s="4"/>
    </row>
    <row r="89" spans="1:6" ht="15.6" x14ac:dyDescent="0.35">
      <c r="A89" s="4"/>
      <c r="B89" s="4"/>
      <c r="C89" s="4"/>
      <c r="D89" s="4"/>
      <c r="E89" s="4"/>
      <c r="F89" s="4"/>
    </row>
    <row r="90" spans="1:6" ht="15.6" x14ac:dyDescent="0.35">
      <c r="A90" s="4"/>
      <c r="B90" s="4"/>
      <c r="C90" s="4"/>
      <c r="D90" s="4"/>
      <c r="E90" s="4"/>
      <c r="F90" s="4"/>
    </row>
    <row r="91" spans="1:6" ht="15.6" x14ac:dyDescent="0.35">
      <c r="A91" s="4"/>
      <c r="B91" s="4"/>
      <c r="C91" s="4"/>
      <c r="D91" s="4"/>
      <c r="E91" s="4"/>
      <c r="F91" s="4"/>
    </row>
    <row r="92" spans="1:6" ht="15.6" x14ac:dyDescent="0.35">
      <c r="A92" s="4"/>
      <c r="B92" s="4"/>
      <c r="C92" s="4"/>
      <c r="D92" s="4"/>
      <c r="E92" s="4"/>
      <c r="F92" s="4"/>
    </row>
    <row r="93" spans="1:6" ht="15.6" x14ac:dyDescent="0.35">
      <c r="A93" s="4"/>
      <c r="B93" s="4"/>
      <c r="C93" s="4"/>
      <c r="D93" s="4"/>
      <c r="E93" s="4"/>
      <c r="F93" s="4"/>
    </row>
    <row r="94" spans="1:6" ht="15.6" x14ac:dyDescent="0.35">
      <c r="A94" s="4"/>
      <c r="B94" s="4"/>
      <c r="C94" s="4"/>
      <c r="D94" s="4"/>
      <c r="E94" s="4"/>
      <c r="F94" s="4"/>
    </row>
    <row r="95" spans="1:6" ht="15.6" x14ac:dyDescent="0.35">
      <c r="A95" s="4"/>
      <c r="B95" s="4"/>
      <c r="C95" s="4"/>
      <c r="D95" s="4"/>
      <c r="E95" s="4"/>
      <c r="F95" s="4"/>
    </row>
    <row r="155" spans="10:14" x14ac:dyDescent="0.3">
      <c r="J155" s="1"/>
      <c r="K155" s="1"/>
      <c r="L155" s="1"/>
      <c r="M155" s="1"/>
      <c r="N155" s="1"/>
    </row>
    <row r="156" spans="10:14" x14ac:dyDescent="0.3">
      <c r="J156" s="1"/>
      <c r="K156" s="1"/>
      <c r="L156" s="1"/>
      <c r="M156" s="1"/>
      <c r="N156" s="1"/>
    </row>
    <row r="157" spans="10:14" x14ac:dyDescent="0.3">
      <c r="J157" s="1"/>
      <c r="K157" s="1"/>
      <c r="L157" s="1"/>
      <c r="M157" s="1"/>
      <c r="N157" s="1"/>
    </row>
  </sheetData>
  <mergeCells count="4">
    <mergeCell ref="A9:A10"/>
    <mergeCell ref="B9:B10"/>
    <mergeCell ref="C9:G9"/>
    <mergeCell ref="A76:G76"/>
  </mergeCells>
  <pageMargins left="0.7" right="0.7" top="0.75" bottom="0.75" header="0.3" footer="0.3"/>
  <pageSetup orientation="portrait" horizontalDpi="300" verticalDpi="300" r:id="rId1"/>
  <ignoredErrors>
    <ignoredError sqref="C70:E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2012-07-30T17:01:50Z</cp:lastPrinted>
  <dcterms:created xsi:type="dcterms:W3CDTF">2012-02-17T20:51:13Z</dcterms:created>
  <dcterms:modified xsi:type="dcterms:W3CDTF">2026-01-03T12:46:01Z</dcterms:modified>
</cp:coreProperties>
</file>