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4\Indicadores\"/>
    </mc:Choice>
  </mc:AlternateContent>
  <xr:revisionPtr revIDLastSave="0" documentId="13_ncr:1_{459828E2-A0BE-4C11-8B7C-CCB73C3C818F}" xr6:coauthVersionLast="47" xr6:coauthVersionMax="47" xr10:uidLastSave="{00000000-0000-0000-0000-000000000000}"/>
  <bookViews>
    <workbookView xWindow="-108" yWindow="-108" windowWidth="23256" windowHeight="13896" tabRatio="821" xr2:uid="{00000000-000D-0000-FFFF-FFFF00000000}"/>
  </bookViews>
  <sheets>
    <sheet name="I Trimestre" sheetId="2" r:id="rId1"/>
    <sheet name="II Trimestre" sheetId="3" r:id="rId2"/>
    <sheet name="I Semestre" sheetId="5" r:id="rId3"/>
    <sheet name="III Trimestre" sheetId="1" r:id="rId4"/>
    <sheet name="III T Acumulado" sheetId="6" r:id="rId5"/>
    <sheet name="IV Trimestre" sheetId="4" r:id="rId6"/>
    <sheet name="Anual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2" i="7" l="1"/>
  <c r="D71" i="7"/>
  <c r="D68" i="7"/>
  <c r="C68" i="7"/>
  <c r="B68" i="7"/>
  <c r="C71" i="7"/>
  <c r="C72" i="7"/>
  <c r="B72" i="7"/>
  <c r="B71" i="7"/>
  <c r="B26" i="7" l="1"/>
  <c r="D26" i="7"/>
  <c r="C26" i="7"/>
  <c r="B30" i="7"/>
  <c r="B30" i="6"/>
  <c r="B29" i="4"/>
  <c r="B72" i="6" l="1"/>
  <c r="B71" i="6"/>
  <c r="B72" i="5"/>
  <c r="B71" i="5"/>
  <c r="D63" i="5"/>
  <c r="D64" i="5"/>
  <c r="D65" i="5"/>
  <c r="D63" i="3"/>
  <c r="D64" i="3"/>
  <c r="D65" i="3"/>
  <c r="D63" i="2"/>
  <c r="D64" i="2"/>
  <c r="D65" i="2"/>
  <c r="D38" i="2"/>
  <c r="D39" i="2"/>
  <c r="D40" i="2"/>
  <c r="D41" i="2"/>
  <c r="B16" i="2"/>
  <c r="B17" i="2"/>
  <c r="B18" i="2"/>
  <c r="B19" i="2"/>
  <c r="B22" i="2"/>
  <c r="B23" i="2"/>
  <c r="B24" i="2"/>
  <c r="B25" i="2"/>
  <c r="C71" i="4" l="1"/>
  <c r="D72" i="4"/>
  <c r="C72" i="4"/>
  <c r="D71" i="4"/>
  <c r="D69" i="4"/>
  <c r="C69" i="4"/>
  <c r="D68" i="4"/>
  <c r="C68" i="4"/>
  <c r="D72" i="1"/>
  <c r="D71" i="1"/>
  <c r="C72" i="1"/>
  <c r="C71" i="1"/>
  <c r="D69" i="1"/>
  <c r="C69" i="1"/>
  <c r="D68" i="1"/>
  <c r="C68" i="1"/>
  <c r="D72" i="3"/>
  <c r="C72" i="3"/>
  <c r="D71" i="3"/>
  <c r="C71" i="3"/>
  <c r="D69" i="3"/>
  <c r="C69" i="3"/>
  <c r="D68" i="3"/>
  <c r="C68" i="3"/>
  <c r="D68" i="2"/>
  <c r="D71" i="2" l="1"/>
  <c r="D72" i="2"/>
  <c r="C71" i="2"/>
  <c r="B68" i="2" l="1"/>
  <c r="C72" i="2"/>
  <c r="C69" i="2"/>
  <c r="C68" i="2"/>
  <c r="B72" i="2" l="1"/>
  <c r="B71" i="2"/>
  <c r="D69" i="2"/>
  <c r="B69" i="2"/>
  <c r="D63" i="4" l="1"/>
  <c r="D38" i="4"/>
  <c r="D40" i="4" s="1"/>
  <c r="D39" i="4"/>
  <c r="D41" i="4" s="1"/>
  <c r="D65" i="4" l="1"/>
  <c r="D64" i="4"/>
  <c r="D63" i="1" l="1"/>
  <c r="D38" i="1"/>
  <c r="D39" i="1"/>
  <c r="D64" i="1" s="1"/>
  <c r="D40" i="1"/>
  <c r="C38" i="2"/>
  <c r="C40" i="2" s="1"/>
  <c r="C39" i="2"/>
  <c r="C41" i="2" s="1"/>
  <c r="D41" i="1" l="1"/>
  <c r="D65" i="1" s="1"/>
  <c r="C17" i="6"/>
  <c r="C19" i="6"/>
  <c r="C17" i="7"/>
  <c r="D24" i="7"/>
  <c r="C18" i="7"/>
  <c r="C50" i="4" l="1"/>
  <c r="C52" i="4" s="1"/>
  <c r="C70" i="4" s="1"/>
  <c r="D50" i="4"/>
  <c r="C51" i="4"/>
  <c r="D51" i="4"/>
  <c r="C55" i="4"/>
  <c r="D55" i="4"/>
  <c r="C56" i="4"/>
  <c r="D56" i="4"/>
  <c r="D57" i="4" l="1"/>
  <c r="C57" i="4"/>
  <c r="D52" i="4"/>
  <c r="D70" i="4" s="1"/>
  <c r="C50" i="7"/>
  <c r="D39" i="7"/>
  <c r="C22" i="7"/>
  <c r="C38" i="7" s="1"/>
  <c r="C23" i="7"/>
  <c r="C24" i="7"/>
  <c r="C25" i="7"/>
  <c r="D17" i="7"/>
  <c r="D18" i="7"/>
  <c r="D19" i="7"/>
  <c r="C16" i="7"/>
  <c r="C63" i="7" s="1"/>
  <c r="C63" i="4"/>
  <c r="C38" i="4"/>
  <c r="C40" i="4" s="1"/>
  <c r="C39" i="4"/>
  <c r="C69" i="7" l="1"/>
  <c r="D69" i="7"/>
  <c r="B17" i="7"/>
  <c r="C64" i="4"/>
  <c r="D55" i="7"/>
  <c r="C41" i="4"/>
  <c r="C65" i="4" s="1"/>
  <c r="C40" i="7"/>
  <c r="D41" i="7"/>
  <c r="C51" i="7"/>
  <c r="C52" i="7" s="1"/>
  <c r="C56" i="7"/>
  <c r="B18" i="7"/>
  <c r="D50" i="7"/>
  <c r="B24" i="7"/>
  <c r="B76" i="7" s="1"/>
  <c r="C39" i="7"/>
  <c r="B22" i="4"/>
  <c r="B16" i="4"/>
  <c r="C70" i="7" l="1"/>
  <c r="B69" i="7"/>
  <c r="C41" i="7"/>
  <c r="C65" i="7" s="1"/>
  <c r="C64" i="7"/>
  <c r="C26" i="4"/>
  <c r="B24" i="4"/>
  <c r="B18" i="4"/>
  <c r="B25" i="4"/>
  <c r="B23" i="4"/>
  <c r="B19" i="4"/>
  <c r="B17" i="4"/>
  <c r="B69" i="4" l="1"/>
  <c r="B72" i="4"/>
  <c r="B71" i="4"/>
  <c r="B68" i="4"/>
  <c r="C22" i="6"/>
  <c r="C23" i="6"/>
  <c r="C24" i="6"/>
  <c r="C25" i="6"/>
  <c r="C16" i="6"/>
  <c r="C18" i="6"/>
  <c r="D16" i="6"/>
  <c r="B23" i="1"/>
  <c r="B24" i="1"/>
  <c r="B25" i="1"/>
  <c r="B22" i="1"/>
  <c r="C26" i="1"/>
  <c r="B17" i="1"/>
  <c r="B18" i="1"/>
  <c r="B19" i="1"/>
  <c r="B16" i="1"/>
  <c r="B30" i="5"/>
  <c r="D25" i="5"/>
  <c r="C25" i="5"/>
  <c r="D22" i="5"/>
  <c r="D38" i="5" s="1"/>
  <c r="D40" i="5" s="1"/>
  <c r="D23" i="5"/>
  <c r="D24" i="5"/>
  <c r="C23" i="5"/>
  <c r="C24" i="5"/>
  <c r="C22" i="5"/>
  <c r="C38" i="5" s="1"/>
  <c r="D16" i="5"/>
  <c r="D17" i="5"/>
  <c r="D18" i="5"/>
  <c r="D19" i="5"/>
  <c r="C19" i="5"/>
  <c r="C17" i="5"/>
  <c r="C18" i="5"/>
  <c r="C16" i="5"/>
  <c r="B23" i="3"/>
  <c r="B24" i="3"/>
  <c r="B25" i="3"/>
  <c r="B22" i="3"/>
  <c r="C26" i="3"/>
  <c r="B17" i="3"/>
  <c r="B18" i="3"/>
  <c r="B19" i="3"/>
  <c r="B16" i="3"/>
  <c r="C26" i="2"/>
  <c r="D26" i="2"/>
  <c r="B72" i="1" l="1"/>
  <c r="B69" i="1"/>
  <c r="B68" i="1"/>
  <c r="B71" i="1"/>
  <c r="B72" i="3"/>
  <c r="B69" i="3"/>
  <c r="B71" i="3"/>
  <c r="B68" i="3"/>
  <c r="D71" i="5"/>
  <c r="D68" i="5"/>
  <c r="D72" i="5"/>
  <c r="D69" i="5"/>
  <c r="C72" i="5"/>
  <c r="C69" i="5"/>
  <c r="C71" i="5"/>
  <c r="C68" i="5"/>
  <c r="C69" i="6"/>
  <c r="C72" i="6"/>
  <c r="C68" i="6"/>
  <c r="C71" i="6"/>
  <c r="B24" i="5"/>
  <c r="B16" i="6"/>
  <c r="B26" i="2"/>
  <c r="B16" i="5"/>
  <c r="D55" i="5"/>
  <c r="B23" i="5"/>
  <c r="B25" i="5"/>
  <c r="B17" i="5"/>
  <c r="C26" i="6"/>
  <c r="C55" i="5"/>
  <c r="B19" i="5"/>
  <c r="C26" i="5"/>
  <c r="C39" i="5"/>
  <c r="C41" i="5" s="1"/>
  <c r="D50" i="5"/>
  <c r="C51" i="5"/>
  <c r="C56" i="5"/>
  <c r="C63" i="5"/>
  <c r="B18" i="5"/>
  <c r="B22" i="5"/>
  <c r="B38" i="5" s="1"/>
  <c r="D26" i="5"/>
  <c r="D39" i="5"/>
  <c r="C50" i="5"/>
  <c r="D51" i="5"/>
  <c r="D56" i="5"/>
  <c r="C40" i="5"/>
  <c r="B68" i="5" l="1"/>
  <c r="B76" i="5"/>
  <c r="B69" i="5"/>
  <c r="C64" i="5"/>
  <c r="C65" i="5"/>
  <c r="B56" i="5"/>
  <c r="B39" i="5"/>
  <c r="B41" i="5" s="1"/>
  <c r="B51" i="5"/>
  <c r="D57" i="5"/>
  <c r="B40" i="5"/>
  <c r="D41" i="5"/>
  <c r="D52" i="5"/>
  <c r="D70" i="5" s="1"/>
  <c r="C52" i="5"/>
  <c r="C70" i="5" s="1"/>
  <c r="B29" i="5"/>
  <c r="B75" i="5" s="1"/>
  <c r="C57" i="5"/>
  <c r="B63" i="5"/>
  <c r="B55" i="5"/>
  <c r="B50" i="5"/>
  <c r="B52" i="5" s="1"/>
  <c r="B26" i="5"/>
  <c r="B60" i="5" s="1"/>
  <c r="B64" i="5"/>
  <c r="B57" i="5" l="1"/>
  <c r="B70" i="5"/>
  <c r="B65" i="5"/>
  <c r="D55" i="3"/>
  <c r="D56" i="3"/>
  <c r="D57" i="3"/>
  <c r="D50" i="3"/>
  <c r="D51" i="3"/>
  <c r="D55" i="2"/>
  <c r="D56" i="2"/>
  <c r="D50" i="2"/>
  <c r="D51" i="2"/>
  <c r="D52" i="3" l="1"/>
  <c r="D70" i="3" s="1"/>
  <c r="D57" i="2"/>
  <c r="D52" i="2"/>
  <c r="D70" i="2" s="1"/>
  <c r="D26" i="4"/>
  <c r="B26" i="4" s="1"/>
  <c r="D23" i="7" l="1"/>
  <c r="B23" i="7" l="1"/>
  <c r="D51" i="7"/>
  <c r="D52" i="7" s="1"/>
  <c r="C56" i="2"/>
  <c r="D70" i="7" l="1"/>
  <c r="C51" i="2"/>
  <c r="D23" i="6" l="1"/>
  <c r="B23" i="6" l="1"/>
  <c r="D26" i="1"/>
  <c r="B26" i="1" s="1"/>
  <c r="D26" i="3"/>
  <c r="B26" i="3" s="1"/>
  <c r="D55" i="1" l="1"/>
  <c r="D50" i="1" l="1"/>
  <c r="D18" i="6" l="1"/>
  <c r="B18" i="6" s="1"/>
  <c r="D16" i="7" l="1"/>
  <c r="B16" i="7" l="1"/>
  <c r="D63" i="7"/>
  <c r="D17" i="6"/>
  <c r="D71" i="6" l="1"/>
  <c r="D68" i="6"/>
  <c r="B17" i="6"/>
  <c r="D25" i="7"/>
  <c r="D25" i="6"/>
  <c r="B25" i="6" s="1"/>
  <c r="B68" i="6" l="1"/>
  <c r="D56" i="7"/>
  <c r="D57" i="7" s="1"/>
  <c r="B25" i="7"/>
  <c r="C56" i="3"/>
  <c r="C51" i="3"/>
  <c r="C63" i="3"/>
  <c r="C50" i="3"/>
  <c r="C55" i="3"/>
  <c r="C63" i="2"/>
  <c r="C50" i="2"/>
  <c r="C52" i="2" s="1"/>
  <c r="C70" i="2" s="1"/>
  <c r="C55" i="2"/>
  <c r="C57" i="2" s="1"/>
  <c r="C50" i="1"/>
  <c r="C55" i="1"/>
  <c r="D19" i="6"/>
  <c r="D22" i="7"/>
  <c r="D22" i="6"/>
  <c r="B22" i="6" s="1"/>
  <c r="B29" i="1"/>
  <c r="B29" i="3"/>
  <c r="B75" i="3" s="1"/>
  <c r="D55" i="6" l="1"/>
  <c r="B19" i="6"/>
  <c r="D38" i="7"/>
  <c r="B22" i="7"/>
  <c r="C57" i="3"/>
  <c r="C52" i="3"/>
  <c r="C70" i="3" s="1"/>
  <c r="B55" i="2"/>
  <c r="B50" i="2"/>
  <c r="B50" i="1"/>
  <c r="B55" i="3"/>
  <c r="B50" i="4"/>
  <c r="B50" i="3"/>
  <c r="C19" i="7"/>
  <c r="B55" i="6"/>
  <c r="C55" i="6"/>
  <c r="D40" i="7" l="1"/>
  <c r="D65" i="7" s="1"/>
  <c r="D64" i="7"/>
  <c r="C55" i="7"/>
  <c r="C57" i="7" s="1"/>
  <c r="B19" i="7"/>
  <c r="B55" i="7" s="1"/>
  <c r="B55" i="1"/>
  <c r="B55" i="4"/>
  <c r="D38" i="3" l="1"/>
  <c r="D39" i="3" l="1"/>
  <c r="B75" i="1"/>
  <c r="D51" i="1"/>
  <c r="D56" i="1"/>
  <c r="D40" i="3" l="1"/>
  <c r="D52" i="1"/>
  <c r="D70" i="1" s="1"/>
  <c r="D57" i="1"/>
  <c r="D38" i="6"/>
  <c r="D40" i="6" s="1"/>
  <c r="B38" i="4"/>
  <c r="B40" i="4" s="1"/>
  <c r="B63" i="4"/>
  <c r="D41" i="3"/>
  <c r="C39" i="3"/>
  <c r="B38" i="3"/>
  <c r="B40" i="3" s="1"/>
  <c r="C38" i="3"/>
  <c r="C40" i="3" s="1"/>
  <c r="B63" i="3"/>
  <c r="B38" i="2"/>
  <c r="C56" i="1"/>
  <c r="C51" i="1"/>
  <c r="C39" i="1"/>
  <c r="B38" i="1"/>
  <c r="B40" i="1" s="1"/>
  <c r="C38" i="1"/>
  <c r="C40" i="1" s="1"/>
  <c r="C64" i="3" l="1"/>
  <c r="B75" i="4"/>
  <c r="C57" i="1"/>
  <c r="B63" i="2"/>
  <c r="D50" i="6"/>
  <c r="D63" i="6"/>
  <c r="C63" i="1"/>
  <c r="C52" i="1"/>
  <c r="C70" i="1" s="1"/>
  <c r="C38" i="6"/>
  <c r="C40" i="6" s="1"/>
  <c r="B38" i="6"/>
  <c r="B40" i="6" s="1"/>
  <c r="B60" i="4"/>
  <c r="B56" i="4"/>
  <c r="B57" i="4" s="1"/>
  <c r="B51" i="4"/>
  <c r="B52" i="4" s="1"/>
  <c r="B70" i="4" s="1"/>
  <c r="B39" i="4"/>
  <c r="B76" i="4"/>
  <c r="B60" i="3"/>
  <c r="B56" i="3"/>
  <c r="B57" i="3" s="1"/>
  <c r="B51" i="3"/>
  <c r="B52" i="3" s="1"/>
  <c r="B70" i="3" s="1"/>
  <c r="B39" i="3"/>
  <c r="B76" i="3"/>
  <c r="C41" i="3"/>
  <c r="C65" i="3" s="1"/>
  <c r="B60" i="1"/>
  <c r="B56" i="1"/>
  <c r="B51" i="1"/>
  <c r="B39" i="1"/>
  <c r="B76" i="1"/>
  <c r="C64" i="1"/>
  <c r="C41" i="1"/>
  <c r="C65" i="1" s="1"/>
  <c r="B57" i="1" l="1"/>
  <c r="B63" i="1"/>
  <c r="B52" i="1"/>
  <c r="B70" i="1" s="1"/>
  <c r="C63" i="6"/>
  <c r="C50" i="6"/>
  <c r="B38" i="7"/>
  <c r="B40" i="7" s="1"/>
  <c r="B40" i="2"/>
  <c r="B64" i="4"/>
  <c r="B41" i="4"/>
  <c r="B65" i="4" s="1"/>
  <c r="B64" i="3"/>
  <c r="B41" i="3"/>
  <c r="B65" i="3" s="1"/>
  <c r="B64" i="1"/>
  <c r="B41" i="1"/>
  <c r="B65" i="1" s="1"/>
  <c r="B63" i="7" l="1"/>
  <c r="B50" i="7"/>
  <c r="B63" i="6"/>
  <c r="B50" i="6"/>
  <c r="D24" i="6" l="1"/>
  <c r="D72" i="6" l="1"/>
  <c r="D69" i="6"/>
  <c r="B24" i="6"/>
  <c r="D51" i="6"/>
  <c r="D52" i="6" s="1"/>
  <c r="B56" i="2"/>
  <c r="B57" i="2" s="1"/>
  <c r="C64" i="2"/>
  <c r="D56" i="6"/>
  <c r="D57" i="6" s="1"/>
  <c r="D39" i="6"/>
  <c r="D26" i="6"/>
  <c r="B26" i="6" s="1"/>
  <c r="D70" i="6" l="1"/>
  <c r="B69" i="6"/>
  <c r="B39" i="7"/>
  <c r="B60" i="2"/>
  <c r="B39" i="2"/>
  <c r="B64" i="2" s="1"/>
  <c r="B76" i="2"/>
  <c r="C51" i="6"/>
  <c r="C52" i="6" s="1"/>
  <c r="C70" i="6" s="1"/>
  <c r="C56" i="6"/>
  <c r="C57" i="6" s="1"/>
  <c r="C39" i="6"/>
  <c r="C65" i="2"/>
  <c r="D41" i="6"/>
  <c r="D65" i="6" s="1"/>
  <c r="D64" i="6"/>
  <c r="B60" i="6" l="1"/>
  <c r="B56" i="6"/>
  <c r="B57" i="6" s="1"/>
  <c r="B39" i="6"/>
  <c r="B64" i="6" s="1"/>
  <c r="B76" i="6"/>
  <c r="B60" i="7"/>
  <c r="B41" i="2"/>
  <c r="B65" i="2" s="1"/>
  <c r="B56" i="7"/>
  <c r="B57" i="7" s="1"/>
  <c r="B64" i="7"/>
  <c r="B41" i="7"/>
  <c r="B65" i="7" s="1"/>
  <c r="C41" i="6"/>
  <c r="C65" i="6" s="1"/>
  <c r="C64" i="6"/>
  <c r="B41" i="6" l="1"/>
  <c r="B65" i="6" s="1"/>
  <c r="B51" i="2"/>
  <c r="B52" i="2" s="1"/>
  <c r="B70" i="2" s="1"/>
  <c r="B29" i="2"/>
  <c r="B75" i="2" s="1"/>
  <c r="B29" i="6" l="1"/>
  <c r="B75" i="6" s="1"/>
  <c r="B51" i="6"/>
  <c r="B52" i="6" s="1"/>
  <c r="B70" i="6" s="1"/>
  <c r="B51" i="7"/>
  <c r="B52" i="7" s="1"/>
  <c r="B70" i="7" s="1"/>
  <c r="B29" i="7"/>
  <c r="B75" i="7" s="1"/>
</calcChain>
</file>

<file path=xl/sharedStrings.xml><?xml version="1.0" encoding="utf-8"?>
<sst xmlns="http://schemas.openxmlformats.org/spreadsheetml/2006/main" count="472" uniqueCount="124">
  <si>
    <t>Indicador</t>
  </si>
  <si>
    <t>Total IAFA</t>
  </si>
  <si>
    <t xml:space="preserve">Atención integral </t>
  </si>
  <si>
    <t>Insumos</t>
  </si>
  <si>
    <t>Gasto FODESAF</t>
  </si>
  <si>
    <t>Ingresos FODESAF</t>
  </si>
  <si>
    <t>Otros insumos</t>
  </si>
  <si>
    <t>Población objetivo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</si>
  <si>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</si>
  <si>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</si>
  <si>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</si>
  <si>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</si>
  <si>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</si>
  <si>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</si>
  <si>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</si>
  <si>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</si>
  <si>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</si>
  <si>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</si>
  <si>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</si>
  <si>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</si>
  <si>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</si>
  <si>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</si>
  <si>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</si>
  <si>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</si>
  <si>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</si>
  <si>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</si>
  <si>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</si>
  <si>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</si>
  <si>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</si>
  <si>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</si>
  <si>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</si>
  <si>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>De Composición</t>
  </si>
  <si>
    <t xml:space="preserve">Gasto programado trimestral por beneficiario (GPB) </t>
  </si>
  <si>
    <t xml:space="preserve">Gasto efectivo trimestral por beneficiario (GEB) </t>
  </si>
  <si>
    <t xml:space="preserve">Gasto programado mensual por beneficiario (GPB) </t>
  </si>
  <si>
    <t xml:space="preserve">Gasto efectivo mensual por beneficiario (GEB) </t>
  </si>
  <si>
    <t xml:space="preserve">Gasto programado semestral por beneficiario (GPB) </t>
  </si>
  <si>
    <t xml:space="preserve">Gasto efectivo semestral por beneficiario (GEB) </t>
  </si>
  <si>
    <t xml:space="preserve">Gasto programado anual por beneficiario (GPB) </t>
  </si>
  <si>
    <t xml:space="preserve">Gasto efectivo anual por beneficiario (GEB) </t>
  </si>
  <si>
    <t xml:space="preserve">Beneficiarios </t>
  </si>
  <si>
    <t>Beneficiarios</t>
  </si>
  <si>
    <t>na</t>
  </si>
  <si>
    <t>na.</t>
  </si>
  <si>
    <t xml:space="preserve"> </t>
  </si>
  <si>
    <t xml:space="preserve">n.d. </t>
  </si>
  <si>
    <t>Apoyo económico</t>
  </si>
  <si>
    <t>n.d.</t>
  </si>
  <si>
    <t xml:space="preserve">Gasto programado acumulado por beneficiario (GPB) </t>
  </si>
  <si>
    <t xml:space="preserve">Gasto efectivo acumulado por beneficiario (GEB) </t>
  </si>
  <si>
    <t>Tratamiento</t>
  </si>
  <si>
    <t>Efectivos 1T 2023</t>
  </si>
  <si>
    <t>IPC (1T 2023)</t>
  </si>
  <si>
    <t>Gasto efectivo real 1T 2023</t>
  </si>
  <si>
    <t>Gasto efectivo real por beneficiario 1T 2023</t>
  </si>
  <si>
    <t>Efectivos 2T 2023</t>
  </si>
  <si>
    <t>IPC (2T 2023)</t>
  </si>
  <si>
    <t>Gasto efectivo real 2T 2023</t>
  </si>
  <si>
    <t>Gasto efectivo real por beneficiario 2T 2023</t>
  </si>
  <si>
    <t>Efectivos 1S 2023</t>
  </si>
  <si>
    <t>IPC (1S 2023)</t>
  </si>
  <si>
    <t>Gasto efectivo real 1S 2023</t>
  </si>
  <si>
    <t>Gasto efectivo real por beneficiario 1S 2023</t>
  </si>
  <si>
    <t>Efectivos 3T 2023</t>
  </si>
  <si>
    <t>IPC (3T 2023)</t>
  </si>
  <si>
    <t>Gasto efectivo real 3T 2023</t>
  </si>
  <si>
    <t>Gasto efectivo real por beneficiario 3T 2023</t>
  </si>
  <si>
    <t>Efectivos 3TA 2023</t>
  </si>
  <si>
    <t>IPC (3TA 2023)</t>
  </si>
  <si>
    <t>Gasto efectivo real 3TA 2023</t>
  </si>
  <si>
    <t>Gasto efectivo real por beneficiario 3TA 2023</t>
  </si>
  <si>
    <t>Efectivos 4T 2023</t>
  </si>
  <si>
    <t>IPC (4T 2023)</t>
  </si>
  <si>
    <t>Gasto efectivo real 4T 2023</t>
  </si>
  <si>
    <t>Gasto efectivo real por beneficiario 4T 2023</t>
  </si>
  <si>
    <t>Efectivos 2023</t>
  </si>
  <si>
    <t>IPC (2023)</t>
  </si>
  <si>
    <t>Gasto efectivo real 2023</t>
  </si>
  <si>
    <t>Gasto efectivo real por beneficiario 2023</t>
  </si>
  <si>
    <t>Programados 1T 2024</t>
  </si>
  <si>
    <t>Efectivos 1T 2024</t>
  </si>
  <si>
    <t>Programados año 2024</t>
  </si>
  <si>
    <t>En transferencias 1T 2024</t>
  </si>
  <si>
    <t>IPC (1T 2024)</t>
  </si>
  <si>
    <t>Gasto efectivo real 1T 2024</t>
  </si>
  <si>
    <t>Gasto efectivo real por beneficiario 1T 2024</t>
  </si>
  <si>
    <r>
      <rPr>
        <b/>
        <sz val="11"/>
        <color theme="1"/>
        <rFont val="Palatino Linotype"/>
        <family val="1"/>
      </rPr>
      <t xml:space="preserve">Fuentes: </t>
    </r>
    <r>
      <rPr>
        <sz val="11"/>
        <color theme="1"/>
        <rFont val="Palatino Linotype"/>
        <family val="1"/>
      </rPr>
      <t>Informes Trimestrales IAFA 2023 y 2024 - Cronogramas de Metas e Inversión - Modificaciones 2024 - IPC, INEC 2023 y 2024</t>
    </r>
  </si>
  <si>
    <r>
      <rPr>
        <b/>
        <sz val="11"/>
        <color theme="1"/>
        <rFont val="Palatino Linotype"/>
        <family val="1"/>
      </rPr>
      <t>Nota:</t>
    </r>
    <r>
      <rPr>
        <sz val="11"/>
        <color theme="1"/>
        <rFont val="Palatino Linotype"/>
        <family val="1"/>
      </rPr>
      <t xml:space="preserve"> En la Tabla #6 del Reporte de ejecución trimestral, la UE agrega la siguiente nota respecto al Ingreso efectivo recibido: </t>
    </r>
    <r>
      <rPr>
        <i/>
        <sz val="11"/>
        <color theme="1"/>
        <rFont val="Palatino Linotype"/>
        <family val="1"/>
      </rPr>
      <t xml:space="preserve">De acuerdo a la directriz gubernamental vigente no se reciben ingresos directos provenientes de Fodesaf, sino que se reciben desde Ministerio de Hacienda. </t>
    </r>
    <r>
      <rPr>
        <sz val="11"/>
        <color theme="1"/>
        <rFont val="Palatino Linotype"/>
        <family val="1"/>
      </rPr>
      <t>Sin embargo, para el cálculo de los indicadores, se coordinó con la UE para utilizar como ingreso el mismo dato del gasto.</t>
    </r>
    <r>
      <rPr>
        <i/>
        <sz val="11"/>
        <color theme="1"/>
        <rFont val="Palatino Linotype"/>
        <family val="1"/>
      </rPr>
      <t xml:space="preserve"> </t>
    </r>
  </si>
  <si>
    <t>Programados 2T 2024</t>
  </si>
  <si>
    <t>Efectivos 2T 2024</t>
  </si>
  <si>
    <t>En transferencias 2T 2024</t>
  </si>
  <si>
    <t>IPC (2T 2024)</t>
  </si>
  <si>
    <t>Gasto efectivo real 2T 2024</t>
  </si>
  <si>
    <t>Gasto efectivo real por beneficiario 2T 2024</t>
  </si>
  <si>
    <t>Programados 1S 2024</t>
  </si>
  <si>
    <t>Efectivos 1S 2024</t>
  </si>
  <si>
    <t>En transferencias 1S 2024</t>
  </si>
  <si>
    <t>IPC (1S 2024)</t>
  </si>
  <si>
    <t>Gasto efectivo real 1S 2024</t>
  </si>
  <si>
    <t>Gasto efectivo real por beneficiario 1S 2024</t>
  </si>
  <si>
    <t>Programados 3T 2024</t>
  </si>
  <si>
    <t>Efectivos 3T 2024</t>
  </si>
  <si>
    <t>En transferencias 3T 2024</t>
  </si>
  <si>
    <t>IPC (3T 2024)</t>
  </si>
  <si>
    <t>Gasto efectivo real 3T 2024</t>
  </si>
  <si>
    <t>Gasto efectivo real por beneficiario 3T 2024</t>
  </si>
  <si>
    <t>Programados 3TA 2024</t>
  </si>
  <si>
    <t>Efectivos 3TA 2024</t>
  </si>
  <si>
    <t>En transferencias 3TA 2024</t>
  </si>
  <si>
    <t>IPC (3TA 2024)</t>
  </si>
  <si>
    <t>Gasto efectivo real 3TA 2024</t>
  </si>
  <si>
    <t>Gasto efectivo real por beneficiario 3TA 2024</t>
  </si>
  <si>
    <t>Programados 4T 2024</t>
  </si>
  <si>
    <t>Efectivos 4T 2024</t>
  </si>
  <si>
    <t>En transferencias 4T 2024</t>
  </si>
  <si>
    <t>IPC (4T 2024)</t>
  </si>
  <si>
    <t>Gasto efectivo real 4T 2024</t>
  </si>
  <si>
    <t>Gasto efectivo real por beneficiario 4T 2024</t>
  </si>
  <si>
    <t>Efectivos 2024</t>
  </si>
  <si>
    <t>Programados 2024</t>
  </si>
  <si>
    <t>En transferencias 2024</t>
  </si>
  <si>
    <t>IPC (2024)</t>
  </si>
  <si>
    <t>Gasto efectivo real 2024</t>
  </si>
  <si>
    <t>Gasto efectivo real por beneficiario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</si>
</sst>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sz val="11"/>
      <color rgb="FFFF0000"/>
      <name val="Palatino Linotype"/>
      <family val="1"/>
    </font>
    <font>
      <i/>
      <sz val="11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Fill="1"/>
    <xf numFmtId="0" fontId="1" fillId="0" borderId="0" xfId="0" applyFont="1" applyFill="1"/>
    <xf numFmtId="3" fontId="0" fillId="0" borderId="0" xfId="0" applyNumberFormat="1" applyFont="1" applyFill="1"/>
    <xf numFmtId="0" fontId="0" fillId="0" borderId="0" xfId="0" applyFont="1" applyFill="1"/>
    <xf numFmtId="0" fontId="5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left" indent="1"/>
    </xf>
    <xf numFmtId="3" fontId="5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left"/>
    </xf>
    <xf numFmtId="0" fontId="6" fillId="0" borderId="0" xfId="0" applyFont="1" applyFill="1" applyAlignment="1">
      <alignment horizontal="right" vertical="center"/>
    </xf>
    <xf numFmtId="2" fontId="5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0" fontId="5" fillId="0" borderId="5" xfId="0" applyFont="1" applyFill="1" applyBorder="1"/>
    <xf numFmtId="0" fontId="5" fillId="0" borderId="5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/>
    </xf>
    <xf numFmtId="1" fontId="5" fillId="0" borderId="0" xfId="0" applyNumberFormat="1" applyFont="1" applyFill="1" applyAlignment="1">
      <alignment horizontal="right" vertical="center"/>
    </xf>
    <xf numFmtId="0" fontId="5" fillId="0" borderId="5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3" fontId="5" fillId="0" borderId="0" xfId="0" applyNumberFormat="1" applyFont="1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 indent="1"/>
    </xf>
    <xf numFmtId="0" fontId="4" fillId="0" borderId="0" xfId="0" applyFont="1" applyAlignment="1">
      <alignment horizontal="left"/>
    </xf>
    <xf numFmtId="2" fontId="5" fillId="0" borderId="0" xfId="0" applyNumberFormat="1" applyFont="1" applyFill="1" applyAlignment="1">
      <alignment horizontal="right"/>
    </xf>
    <xf numFmtId="0" fontId="2" fillId="0" borderId="0" xfId="0" applyFont="1"/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4" fontId="0" fillId="0" borderId="0" xfId="0" applyNumberFormat="1" applyFont="1" applyFill="1"/>
    <xf numFmtId="43" fontId="5" fillId="0" borderId="0" xfId="2" applyFont="1" applyFill="1" applyAlignment="1">
      <alignment horizontal="right"/>
    </xf>
    <xf numFmtId="4" fontId="5" fillId="0" borderId="0" xfId="0" applyNumberFormat="1" applyFont="1" applyAlignment="1">
      <alignment horizontal="right"/>
    </xf>
    <xf numFmtId="0" fontId="2" fillId="0" borderId="0" xfId="0" applyFont="1" applyFill="1"/>
    <xf numFmtId="0" fontId="0" fillId="0" borderId="0" xfId="0" applyFont="1"/>
    <xf numFmtId="0" fontId="5" fillId="0" borderId="8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3">
    <cellStyle name="Millares" xfId="2" builtinId="3"/>
    <cellStyle name="Millares 2" xfId="1" xr:uid="{00000000-0005-0000-0000-000000000000}"/>
    <cellStyle name="Normal" xfId="0" builtinId="0"/>
  </cellStyles>
  <dxfs count="0"/>
  <tableStyles count="0" defaultTableStyle="TableStyleMedium9" defaultPivotStyle="PivotStyleLight16"/>
  <colors>
    <mruColors>
      <color rgb="FF192952"/>
      <color rgb="FFC1C5C8"/>
      <color rgb="FF0035A0"/>
      <color rgb="FF102D7C"/>
      <color rgb="FFA2BFE6"/>
      <color rgb="FF4071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s-CR"/>
              <a:t>IAFA: Indicadores de resultado 2024</a:t>
            </a:r>
          </a:p>
        </c:rich>
      </c:tx>
      <c:layout>
        <c:manualLayout>
          <c:xMode val="edge"/>
          <c:yMode val="edge"/>
          <c:x val="0.27103237986140283"/>
          <c:y val="3.3637763010335879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Anual!$A$50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spPr>
            <a:solidFill>
              <a:srgbClr val="192952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192952"/>
              </a:solidFill>
              <a:ln>
                <a:solidFill>
                  <a:srgbClr val="192952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11C-4766-B121-C7EF404F638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(Anual!$B$9,Anual!$C$10,Anual!$D$10)</c:f>
              <c:strCache>
                <c:ptCount val="3"/>
                <c:pt idx="0">
                  <c:v>Total IAFA</c:v>
                </c:pt>
                <c:pt idx="1">
                  <c:v>Atención integral </c:v>
                </c:pt>
                <c:pt idx="2">
                  <c:v>Apoyo económico</c:v>
                </c:pt>
              </c:strCache>
            </c:strRef>
          </c:cat>
          <c:val>
            <c:numRef>
              <c:f>Anual!$B$50:$D$50</c:f>
              <c:numCache>
                <c:formatCode>#,##0.00</c:formatCode>
                <c:ptCount val="3"/>
                <c:pt idx="0">
                  <c:v>126.00574712643677</c:v>
                </c:pt>
                <c:pt idx="1">
                  <c:v>125</c:v>
                </c:pt>
                <c:pt idx="2">
                  <c:v>126.06060606060605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CA-415D-A6F6-F2611599A16F}"/>
            </c:ext>
          </c:extLst>
        </c:ser>
        <c:ser>
          <c:idx val="1"/>
          <c:order val="1"/>
          <c:tx>
            <c:strRef>
              <c:f>Anual!$A$51</c:f>
              <c:strCache>
                <c:ptCount val="1"/>
                <c:pt idx="0">
                  <c:v>Índice efectividad en gasto (IEG)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(Anual!$B$9,Anual!$C$10,Anual!$D$10)</c:f>
              <c:strCache>
                <c:ptCount val="3"/>
                <c:pt idx="0">
                  <c:v>Total IAFA</c:v>
                </c:pt>
                <c:pt idx="1">
                  <c:v>Atención integral </c:v>
                </c:pt>
                <c:pt idx="2">
                  <c:v>Apoyo económico</c:v>
                </c:pt>
              </c:strCache>
            </c:strRef>
          </c:cat>
          <c:val>
            <c:numRef>
              <c:f>Anual!$B$51:$D$51</c:f>
              <c:numCache>
                <c:formatCode>#,##0.00</c:formatCode>
                <c:ptCount val="3"/>
                <c:pt idx="0">
                  <c:v>77.867937330088438</c:v>
                </c:pt>
                <c:pt idx="1">
                  <c:v>71.17205968047908</c:v>
                </c:pt>
                <c:pt idx="2">
                  <c:v>93.373999999999995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CA-415D-A6F6-F2611599A16F}"/>
            </c:ext>
          </c:extLst>
        </c:ser>
        <c:ser>
          <c:idx val="2"/>
          <c:order val="2"/>
          <c:tx>
            <c:strRef>
              <c:f>Anual!$A$52</c:f>
              <c:strCache>
                <c:ptCount val="1"/>
                <c:pt idx="0">
                  <c:v>Índice efectividad total (IET)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(Anual!$B$9,Anual!$C$10,Anual!$D$10)</c:f>
              <c:strCache>
                <c:ptCount val="3"/>
                <c:pt idx="0">
                  <c:v>Total IAFA</c:v>
                </c:pt>
                <c:pt idx="1">
                  <c:v>Atención integral </c:v>
                </c:pt>
                <c:pt idx="2">
                  <c:v>Apoyo económico</c:v>
                </c:pt>
              </c:strCache>
            </c:strRef>
          </c:cat>
          <c:val>
            <c:numRef>
              <c:f>Anual!$B$52:$D$52</c:f>
              <c:numCache>
                <c:formatCode>#,##0.00</c:formatCode>
                <c:ptCount val="3"/>
                <c:pt idx="0">
                  <c:v>101.93684222826261</c:v>
                </c:pt>
                <c:pt idx="1">
                  <c:v>98.086029840239547</c:v>
                </c:pt>
                <c:pt idx="2">
                  <c:v>109.71730303030301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CA-415D-A6F6-F2611599A16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51431296"/>
        <c:axId val="51432832"/>
        <c:axId val="0"/>
      </c:bar3DChart>
      <c:catAx>
        <c:axId val="51431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1432832"/>
        <c:crosses val="autoZero"/>
        <c:auto val="1"/>
        <c:lblAlgn val="ctr"/>
        <c:lblOffset val="100"/>
        <c:noMultiLvlLbl val="0"/>
      </c:catAx>
      <c:valAx>
        <c:axId val="51432832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1431296"/>
        <c:crosses val="autoZero"/>
        <c:crossBetween val="between"/>
        <c:majorUnit val="100"/>
      </c:valAx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IAFA: Indicadores de avance 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  <c:spPr>
        <a:ln>
          <a:solidFill>
            <a:schemeClr val="tx1">
              <a:lumMod val="15000"/>
              <a:lumOff val="85000"/>
            </a:schemeClr>
          </a:solidFill>
        </a:ln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Anual!$A$55</c:f>
              <c:strCache>
                <c:ptCount val="1"/>
                <c:pt idx="0">
                  <c:v>Índice avance beneficiarios (IAB)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(Anual!$B$9,Anual!$C$10,Anual!$D$10)</c:f>
              <c:strCache>
                <c:ptCount val="3"/>
                <c:pt idx="0">
                  <c:v>Total IAFA</c:v>
                </c:pt>
                <c:pt idx="1">
                  <c:v>Atención integral </c:v>
                </c:pt>
                <c:pt idx="2">
                  <c:v>Apoyo económico</c:v>
                </c:pt>
              </c:strCache>
            </c:strRef>
          </c:cat>
          <c:val>
            <c:numRef>
              <c:f>Anual!$B$55:$D$55</c:f>
              <c:numCache>
                <c:formatCode>#,##0.00</c:formatCode>
                <c:ptCount val="3"/>
                <c:pt idx="0">
                  <c:v>126.00574712643677</c:v>
                </c:pt>
                <c:pt idx="1">
                  <c:v>125</c:v>
                </c:pt>
                <c:pt idx="2">
                  <c:v>126.06060606060605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8B-4FE8-AF2F-80E7B021D776}"/>
            </c:ext>
          </c:extLst>
        </c:ser>
        <c:ser>
          <c:idx val="1"/>
          <c:order val="1"/>
          <c:tx>
            <c:strRef>
              <c:f>Anual!$A$56</c:f>
              <c:strCache>
                <c:ptCount val="1"/>
                <c:pt idx="0">
                  <c:v>Índice avance gasto (IAG)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(Anual!$B$9,Anual!$C$10,Anual!$D$10)</c:f>
              <c:strCache>
                <c:ptCount val="3"/>
                <c:pt idx="0">
                  <c:v>Total IAFA</c:v>
                </c:pt>
                <c:pt idx="1">
                  <c:v>Atención integral </c:v>
                </c:pt>
                <c:pt idx="2">
                  <c:v>Apoyo económico</c:v>
                </c:pt>
              </c:strCache>
            </c:strRef>
          </c:cat>
          <c:val>
            <c:numRef>
              <c:f>Anual!$B$56:$D$56</c:f>
              <c:numCache>
                <c:formatCode>#,##0.00</c:formatCode>
                <c:ptCount val="3"/>
                <c:pt idx="0">
                  <c:v>77.867937330088438</c:v>
                </c:pt>
                <c:pt idx="1">
                  <c:v>71.17205968047908</c:v>
                </c:pt>
                <c:pt idx="2">
                  <c:v>93.373999999999995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8B-4FE8-AF2F-80E7B021D776}"/>
            </c:ext>
          </c:extLst>
        </c:ser>
        <c:ser>
          <c:idx val="2"/>
          <c:order val="2"/>
          <c:tx>
            <c:strRef>
              <c:f>Anual!$A$57</c:f>
              <c:strCache>
                <c:ptCount val="1"/>
                <c:pt idx="0">
                  <c:v>Índice avance total (IAT) 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(Anual!$B$9,Anual!$C$10,Anual!$D$10)</c:f>
              <c:strCache>
                <c:ptCount val="3"/>
                <c:pt idx="0">
                  <c:v>Total IAFA</c:v>
                </c:pt>
                <c:pt idx="1">
                  <c:v>Atención integral </c:v>
                </c:pt>
                <c:pt idx="2">
                  <c:v>Apoyo económico</c:v>
                </c:pt>
              </c:strCache>
            </c:strRef>
          </c:cat>
          <c:val>
            <c:numRef>
              <c:f>Anual!$B$57:$D$57</c:f>
              <c:numCache>
                <c:formatCode>#,##0.00</c:formatCode>
                <c:ptCount val="3"/>
                <c:pt idx="0">
                  <c:v>101.93684222826261</c:v>
                </c:pt>
                <c:pt idx="1">
                  <c:v>98.086029840239547</c:v>
                </c:pt>
                <c:pt idx="2">
                  <c:v>109.71730303030301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8B-4FE8-AF2F-80E7B021D77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51813376"/>
        <c:axId val="51905280"/>
        <c:axId val="0"/>
      </c:bar3DChart>
      <c:catAx>
        <c:axId val="518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1905280"/>
        <c:crosses val="autoZero"/>
        <c:auto val="1"/>
        <c:lblAlgn val="ctr"/>
        <c:lblOffset val="100"/>
        <c:noMultiLvlLbl val="0"/>
      </c:catAx>
      <c:valAx>
        <c:axId val="51905280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ln>
            <a:noFill/>
          </a:ln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1813376"/>
        <c:crosses val="autoZero"/>
        <c:crossBetween val="between"/>
        <c:majorUnit val="100"/>
      </c:valAx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IAFA: Indicadores de expansión 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Anual!$A$63</c:f>
              <c:strCache>
                <c:ptCount val="1"/>
                <c:pt idx="0">
                  <c:v>Índice de crecimiento beneficiarios (ICB)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(Anual!$B$9,Anual!$C$10,Anual!$D$10)</c:f>
              <c:strCache>
                <c:ptCount val="3"/>
                <c:pt idx="0">
                  <c:v>Total IAFA</c:v>
                </c:pt>
                <c:pt idx="1">
                  <c:v>Atención integral </c:v>
                </c:pt>
                <c:pt idx="2">
                  <c:v>Apoyo económico</c:v>
                </c:pt>
              </c:strCache>
            </c:strRef>
          </c:cat>
          <c:val>
            <c:numRef>
              <c:f>Anual!$B$63:$D$63</c:f>
              <c:numCache>
                <c:formatCode>#,##0.00</c:formatCode>
                <c:ptCount val="3"/>
                <c:pt idx="0">
                  <c:v>48.644067796610166</c:v>
                </c:pt>
                <c:pt idx="1">
                  <c:v>-36.619718309859152</c:v>
                </c:pt>
                <c:pt idx="2">
                  <c:v>60.308285163776489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C4-4B1D-8408-67DF75180DC4}"/>
            </c:ext>
          </c:extLst>
        </c:ser>
        <c:ser>
          <c:idx val="1"/>
          <c:order val="1"/>
          <c:tx>
            <c:strRef>
              <c:f>Anual!$A$64</c:f>
              <c:strCache>
                <c:ptCount val="1"/>
                <c:pt idx="0">
                  <c:v>Índice de crecimiento del gasto real (ICGR)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(Anual!$B$9,Anual!$C$10,Anual!$D$10)</c:f>
              <c:strCache>
                <c:ptCount val="3"/>
                <c:pt idx="0">
                  <c:v>Total IAFA</c:v>
                </c:pt>
                <c:pt idx="1">
                  <c:v>Atención integral </c:v>
                </c:pt>
                <c:pt idx="2">
                  <c:v>Apoyo económico</c:v>
                </c:pt>
              </c:strCache>
            </c:strRef>
          </c:cat>
          <c:val>
            <c:numRef>
              <c:f>Anual!$B$64:$D$64</c:f>
              <c:numCache>
                <c:formatCode>#,##0.00</c:formatCode>
                <c:ptCount val="3"/>
                <c:pt idx="0">
                  <c:v>21.421825752613731</c:v>
                </c:pt>
                <c:pt idx="1">
                  <c:v>39.828566776285278</c:v>
                </c:pt>
                <c:pt idx="2">
                  <c:v>-1.4719951228047035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C4-4B1D-8408-67DF75180DC4}"/>
            </c:ext>
          </c:extLst>
        </c:ser>
        <c:ser>
          <c:idx val="2"/>
          <c:order val="2"/>
          <c:tx>
            <c:strRef>
              <c:f>Anual!$A$65</c:f>
              <c:strCache>
                <c:ptCount val="1"/>
                <c:pt idx="0">
                  <c:v>Índice de crecimiento del gasto real por beneficiario (ICGRB) 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(Anual!$B$9,Anual!$C$10,Anual!$D$10)</c:f>
              <c:strCache>
                <c:ptCount val="3"/>
                <c:pt idx="0">
                  <c:v>Total IAFA</c:v>
                </c:pt>
                <c:pt idx="1">
                  <c:v>Atención integral </c:v>
                </c:pt>
                <c:pt idx="2">
                  <c:v>Apoyo económico</c:v>
                </c:pt>
              </c:strCache>
            </c:strRef>
          </c:cat>
          <c:val>
            <c:numRef>
              <c:f>Anual!$B$65:$D$65</c:f>
              <c:numCache>
                <c:formatCode>#,##0.00</c:formatCode>
                <c:ptCount val="3"/>
                <c:pt idx="0">
                  <c:v>-18.313709014775259</c:v>
                </c:pt>
                <c:pt idx="1">
                  <c:v>120.61840535813899</c:v>
                </c:pt>
                <c:pt idx="2">
                  <c:v>-38.538420034538035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C4-4B1D-8408-67DF75180DC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53442432"/>
        <c:axId val="53443968"/>
        <c:axId val="0"/>
      </c:bar3DChart>
      <c:catAx>
        <c:axId val="5344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3443968"/>
        <c:crosses val="autoZero"/>
        <c:auto val="1"/>
        <c:lblAlgn val="ctr"/>
        <c:lblOffset val="100"/>
        <c:noMultiLvlLbl val="0"/>
      </c:catAx>
      <c:valAx>
        <c:axId val="53443968"/>
        <c:scaling>
          <c:orientation val="minMax"/>
          <c:max val="200"/>
          <c:min val="-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3442432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.10804330933340404"/>
          <c:y val="0.85401274179934561"/>
          <c:w val="0.87445330071631433"/>
          <c:h val="0.1348937750705690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IAFA: Indicadores de gasto medio 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Anual!$A$68</c:f>
              <c:strCache>
                <c:ptCount val="1"/>
                <c:pt idx="0">
                  <c:v>Gasto programado anual por beneficiario (GPB)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(Anual!$B$9,Anual!$C$10,Anual!$D$10)</c:f>
              <c:strCache>
                <c:ptCount val="3"/>
                <c:pt idx="0">
                  <c:v>Total IAFA</c:v>
                </c:pt>
                <c:pt idx="1">
                  <c:v>Atención integral </c:v>
                </c:pt>
                <c:pt idx="2">
                  <c:v>Apoyo económico</c:v>
                </c:pt>
              </c:strCache>
            </c:strRef>
          </c:cat>
          <c:val>
            <c:numRef>
              <c:f>Anual!$B$68:$D$68</c:f>
              <c:numCache>
                <c:formatCode>#,##0.00</c:formatCode>
                <c:ptCount val="3"/>
                <c:pt idx="0">
                  <c:v>52404.293103448275</c:v>
                </c:pt>
                <c:pt idx="1">
                  <c:v>707594.11111111112</c:v>
                </c:pt>
                <c:pt idx="2">
                  <c:v>16666.666666666668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6-4CC8-8744-8962E0789E60}"/>
            </c:ext>
          </c:extLst>
        </c:ser>
        <c:ser>
          <c:idx val="1"/>
          <c:order val="1"/>
          <c:tx>
            <c:strRef>
              <c:f>Anual!$A$69</c:f>
              <c:strCache>
                <c:ptCount val="1"/>
                <c:pt idx="0">
                  <c:v>Gasto efectivo anual por beneficiario (GEB)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(Anual!$B$9,Anual!$C$10,Anual!$D$10)</c:f>
              <c:strCache>
                <c:ptCount val="3"/>
                <c:pt idx="0">
                  <c:v>Total IAFA</c:v>
                </c:pt>
                <c:pt idx="1">
                  <c:v>Atención integral </c:v>
                </c:pt>
                <c:pt idx="2">
                  <c:v>Apoyo económico</c:v>
                </c:pt>
              </c:strCache>
            </c:strRef>
          </c:cat>
          <c:val>
            <c:numRef>
              <c:f>Anual!$B$69:$D$69</c:f>
              <c:numCache>
                <c:formatCode>#,##0.00</c:formatCode>
                <c:ptCount val="3"/>
                <c:pt idx="0">
                  <c:v>32384.349954389963</c:v>
                </c:pt>
                <c:pt idx="1">
                  <c:v>402887.44244444434</c:v>
                </c:pt>
                <c:pt idx="2">
                  <c:v>12345.120192307691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86-4CC8-8744-8962E0789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2227968"/>
        <c:axId val="62229504"/>
        <c:axId val="0"/>
      </c:bar3DChart>
      <c:catAx>
        <c:axId val="6222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62229504"/>
        <c:crosses val="autoZero"/>
        <c:auto val="1"/>
        <c:lblAlgn val="ctr"/>
        <c:lblOffset val="100"/>
        <c:noMultiLvlLbl val="0"/>
      </c:catAx>
      <c:valAx>
        <c:axId val="62229504"/>
        <c:scaling>
          <c:orientation val="minMax"/>
          <c:max val="8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62227968"/>
        <c:crosses val="autoZero"/>
        <c:crossBetween val="between"/>
        <c:majorUnit val="200000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IAFA:  Indicadores de giro de recursos 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Anual!$A$75</c:f>
              <c:strCache>
                <c:ptCount val="1"/>
                <c:pt idx="0">
                  <c:v>Índice de giro efectivo (IGE)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Anual!$B$9</c:f>
              <c:strCache>
                <c:ptCount val="1"/>
                <c:pt idx="0">
                  <c:v>Total IAFA</c:v>
                </c:pt>
              </c:strCache>
            </c:strRef>
          </c:cat>
          <c:val>
            <c:numRef>
              <c:f>Anual!$B$75</c:f>
              <c:numCache>
                <c:formatCode>#,##0.00</c:formatCode>
                <c:ptCount val="1"/>
                <c:pt idx="0">
                  <c:v>77.867937330088438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7A-4C7E-8A80-E93546000EF6}"/>
            </c:ext>
          </c:extLst>
        </c:ser>
        <c:ser>
          <c:idx val="1"/>
          <c:order val="1"/>
          <c:tx>
            <c:strRef>
              <c:f>Anual!$A$76</c:f>
              <c:strCache>
                <c:ptCount val="1"/>
                <c:pt idx="0">
                  <c:v>Índice de uso de recursos (IUR)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Anual!$B$9</c:f>
              <c:strCache>
                <c:ptCount val="1"/>
                <c:pt idx="0">
                  <c:v>Total IAFA</c:v>
                </c:pt>
              </c:strCache>
            </c:strRef>
          </c:cat>
          <c:val>
            <c:numRef>
              <c:f>Anual!$B$76</c:f>
              <c:numCache>
                <c:formatCode>#,##0.00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7A-4C7E-8A80-E93546000EF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74949760"/>
        <c:axId val="74951296"/>
        <c:axId val="0"/>
      </c:bar3DChart>
      <c:catAx>
        <c:axId val="74949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4951296"/>
        <c:crosses val="autoZero"/>
        <c:auto val="1"/>
        <c:lblAlgn val="ctr"/>
        <c:lblOffset val="100"/>
        <c:noMultiLvlLbl val="0"/>
      </c:catAx>
      <c:valAx>
        <c:axId val="74951296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4949760"/>
        <c:crosses val="autoZero"/>
        <c:crossBetween val="between"/>
        <c:majorUnit val="50"/>
      </c:valAx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IAFA: Índice de eficiencia (IE) 2024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Anual!$A$70</c:f>
              <c:strCache>
                <c:ptCount val="1"/>
                <c:pt idx="0">
                  <c:v>Índice de eficiencia (IE)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(Anual!$B$9,Anual!$C$10,Anual!$D$10)</c:f>
              <c:strCache>
                <c:ptCount val="3"/>
                <c:pt idx="0">
                  <c:v>Total IAFA</c:v>
                </c:pt>
                <c:pt idx="1">
                  <c:v>Atención integral </c:v>
                </c:pt>
                <c:pt idx="2">
                  <c:v>Apoyo económico</c:v>
                </c:pt>
              </c:strCache>
            </c:strRef>
          </c:cat>
          <c:val>
            <c:numRef>
              <c:f>Anual!$B$70:$D$70</c:f>
              <c:numCache>
                <c:formatCode>#,##0.00</c:formatCode>
                <c:ptCount val="3"/>
                <c:pt idx="0">
                  <c:v>62.994044504118541</c:v>
                </c:pt>
                <c:pt idx="1">
                  <c:v>55.847878156886239</c:v>
                </c:pt>
                <c:pt idx="2">
                  <c:v>81.268397585096125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B-40D4-89CE-4BB7AF3B18A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75014528"/>
        <c:axId val="75016064"/>
        <c:axId val="0"/>
      </c:bar3DChart>
      <c:catAx>
        <c:axId val="7501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5016064"/>
        <c:crosses val="autoZero"/>
        <c:auto val="1"/>
        <c:lblAlgn val="ctr"/>
        <c:lblOffset val="100"/>
        <c:noMultiLvlLbl val="0"/>
      </c:catAx>
      <c:valAx>
        <c:axId val="750160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5014528"/>
        <c:crosses val="autoZero"/>
        <c:crossBetween val="between"/>
        <c:majorUnit val="20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4</xdr:col>
      <xdr:colOff>1</xdr:colOff>
      <xdr:row>5</xdr:row>
      <xdr:rowOff>178592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4DB73C7C-A3E0-47AB-82E1-8E468B5C3324}"/>
            </a:ext>
          </a:extLst>
        </xdr:cNvPr>
        <xdr:cNvSpPr/>
      </xdr:nvSpPr>
      <xdr:spPr>
        <a:xfrm>
          <a:off x="1" y="0"/>
          <a:ext cx="808672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759BFD6-1FA2-4F24-AC9F-D137277EA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2</xdr:col>
      <xdr:colOff>71437</xdr:colOff>
      <xdr:row>4</xdr:row>
      <xdr:rowOff>130969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F5009E1-54BB-4C20-8B7D-7C44C119AF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14313"/>
          <a:ext cx="2143125" cy="67865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06988FBD-71FE-4FCF-BADD-DCB2C4C43043}"/>
            </a:ext>
          </a:extLst>
        </xdr:cNvPr>
        <xdr:cNvSpPr/>
      </xdr:nvSpPr>
      <xdr:spPr>
        <a:xfrm>
          <a:off x="0" y="1143000"/>
          <a:ext cx="8086725" cy="762000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59533</xdr:colOff>
      <xdr:row>6</xdr:row>
      <xdr:rowOff>35720</xdr:rowOff>
    </xdr:from>
    <xdr:to>
      <xdr:col>4</xdr:col>
      <xdr:colOff>11908</xdr:colOff>
      <xdr:row>7</xdr:row>
      <xdr:rowOff>333375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9A136248-4734-49A0-B0C8-5FC41654C691}"/>
            </a:ext>
          </a:extLst>
        </xdr:cNvPr>
        <xdr:cNvSpPr txBox="1"/>
      </xdr:nvSpPr>
      <xdr:spPr>
        <a:xfrm>
          <a:off x="59533" y="1178720"/>
          <a:ext cx="8039100" cy="678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Instituto sobre Alcoholismo y Farmacodependencia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 Prevención y Tratamiento del Consumo de Alcohol, Tabaco y otras Drogas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Trimestre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07-05-2024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4</xdr:col>
      <xdr:colOff>1</xdr:colOff>
      <xdr:row>5</xdr:row>
      <xdr:rowOff>178592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F61D58B6-B10F-48F1-86CF-7724C760C41E}"/>
            </a:ext>
          </a:extLst>
        </xdr:cNvPr>
        <xdr:cNvSpPr/>
      </xdr:nvSpPr>
      <xdr:spPr>
        <a:xfrm>
          <a:off x="1" y="0"/>
          <a:ext cx="8077200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368CFCE-9F61-4313-849E-5AB5F2E02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2</xdr:col>
      <xdr:colOff>80962</xdr:colOff>
      <xdr:row>4</xdr:row>
      <xdr:rowOff>130969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B67EC56A-442D-4690-808B-AF9EA2C7CF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14313"/>
          <a:ext cx="2143125" cy="67865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62B5EF54-8826-4CDC-BD0A-7E2085655C49}"/>
            </a:ext>
          </a:extLst>
        </xdr:cNvPr>
        <xdr:cNvSpPr/>
      </xdr:nvSpPr>
      <xdr:spPr>
        <a:xfrm>
          <a:off x="0" y="1143000"/>
          <a:ext cx="8077200" cy="762000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2</xdr:colOff>
      <xdr:row>6</xdr:row>
      <xdr:rowOff>59533</xdr:rowOff>
    </xdr:from>
    <xdr:to>
      <xdr:col>3</xdr:col>
      <xdr:colOff>1262064</xdr:colOff>
      <xdr:row>7</xdr:row>
      <xdr:rowOff>357188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9716ED84-F482-4939-B08D-81E333A31AA5}"/>
            </a:ext>
          </a:extLst>
        </xdr:cNvPr>
        <xdr:cNvSpPr txBox="1"/>
      </xdr:nvSpPr>
      <xdr:spPr>
        <a:xfrm>
          <a:off x="2" y="1202533"/>
          <a:ext cx="8034337" cy="678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Instituto sobre Alcoholismo y Farmacodependencia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 Prevención y Tratamiento del Consumo de Alcohol, Tabaco y otras Drogas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 Trimestre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20-08-2024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4</xdr:col>
      <xdr:colOff>1</xdr:colOff>
      <xdr:row>5</xdr:row>
      <xdr:rowOff>178592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F66C3EA6-6863-41EE-A31B-946746DD3F11}"/>
            </a:ext>
          </a:extLst>
        </xdr:cNvPr>
        <xdr:cNvSpPr/>
      </xdr:nvSpPr>
      <xdr:spPr>
        <a:xfrm>
          <a:off x="1" y="0"/>
          <a:ext cx="808672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30FFBE3-EE6C-4D45-952C-26F60D4F2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2</xdr:col>
      <xdr:colOff>71437</xdr:colOff>
      <xdr:row>4</xdr:row>
      <xdr:rowOff>130969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FDABBCD7-0B1B-4D5C-B4E5-4750616F63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14313"/>
          <a:ext cx="2143125" cy="67865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6EDF6A93-76CD-4FF1-AC28-4F7E1D8509E0}"/>
            </a:ext>
          </a:extLst>
        </xdr:cNvPr>
        <xdr:cNvSpPr/>
      </xdr:nvSpPr>
      <xdr:spPr>
        <a:xfrm>
          <a:off x="0" y="1143000"/>
          <a:ext cx="8086725" cy="762000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35721</xdr:colOff>
      <xdr:row>6</xdr:row>
      <xdr:rowOff>47627</xdr:rowOff>
    </xdr:from>
    <xdr:to>
      <xdr:col>3</xdr:col>
      <xdr:colOff>1297783</xdr:colOff>
      <xdr:row>7</xdr:row>
      <xdr:rowOff>345282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E7F008D9-0C71-4217-88FD-764E36596A76}"/>
            </a:ext>
          </a:extLst>
        </xdr:cNvPr>
        <xdr:cNvSpPr txBox="1"/>
      </xdr:nvSpPr>
      <xdr:spPr>
        <a:xfrm>
          <a:off x="35721" y="1190627"/>
          <a:ext cx="8043862" cy="678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Instituto sobre Alcoholismo y Farmacodependencia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 Prevención y Tratamiento del Consumo de Alcohol, Tabaco y otras Drogas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Semestre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20-08-2024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4</xdr:col>
      <xdr:colOff>1</xdr:colOff>
      <xdr:row>5</xdr:row>
      <xdr:rowOff>178592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884E693D-A6A9-4915-B5C9-894D8B82D3F3}"/>
            </a:ext>
          </a:extLst>
        </xdr:cNvPr>
        <xdr:cNvSpPr/>
      </xdr:nvSpPr>
      <xdr:spPr>
        <a:xfrm>
          <a:off x="1" y="0"/>
          <a:ext cx="808672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34B9A44-F625-435C-8DF7-8BE37B089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2</xdr:col>
      <xdr:colOff>71437</xdr:colOff>
      <xdr:row>4</xdr:row>
      <xdr:rowOff>130969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A74CB6B4-EA10-48C4-9655-43AF340F10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14313"/>
          <a:ext cx="2143125" cy="67865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2AA1F3BA-3406-4892-A373-D046C60A93D0}"/>
            </a:ext>
          </a:extLst>
        </xdr:cNvPr>
        <xdr:cNvSpPr/>
      </xdr:nvSpPr>
      <xdr:spPr>
        <a:xfrm>
          <a:off x="0" y="1143000"/>
          <a:ext cx="8086725" cy="762000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47626</xdr:colOff>
      <xdr:row>6</xdr:row>
      <xdr:rowOff>47626</xdr:rowOff>
    </xdr:from>
    <xdr:to>
      <xdr:col>4</xdr:col>
      <xdr:colOff>1</xdr:colOff>
      <xdr:row>7</xdr:row>
      <xdr:rowOff>345281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382B229D-F50D-4EC8-A8B2-3A74F748D297}"/>
            </a:ext>
          </a:extLst>
        </xdr:cNvPr>
        <xdr:cNvSpPr txBox="1"/>
      </xdr:nvSpPr>
      <xdr:spPr>
        <a:xfrm>
          <a:off x="47626" y="1190626"/>
          <a:ext cx="8039100" cy="678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Instituto sobre Alcoholismo y Farmacodependencia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 Prevención y Tratamiento del Consumo de Alcohol, Tabaco y otras Drogas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21-11-2024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4</xdr:col>
      <xdr:colOff>1</xdr:colOff>
      <xdr:row>5</xdr:row>
      <xdr:rowOff>178592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2051A8D8-40B6-4421-A326-0E05419D570E}"/>
            </a:ext>
          </a:extLst>
        </xdr:cNvPr>
        <xdr:cNvSpPr/>
      </xdr:nvSpPr>
      <xdr:spPr>
        <a:xfrm>
          <a:off x="1" y="0"/>
          <a:ext cx="808672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AA41905E-19EA-4085-A137-0ADBED71F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2</xdr:col>
      <xdr:colOff>71437</xdr:colOff>
      <xdr:row>4</xdr:row>
      <xdr:rowOff>130969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646E9C25-2759-468D-9496-F7540DF00C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14313"/>
          <a:ext cx="2143125" cy="67865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52AFAAFD-59FB-4FF0-AF65-17A30DE72BB1}"/>
            </a:ext>
          </a:extLst>
        </xdr:cNvPr>
        <xdr:cNvSpPr/>
      </xdr:nvSpPr>
      <xdr:spPr>
        <a:xfrm>
          <a:off x="0" y="1143000"/>
          <a:ext cx="8086725" cy="762000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47625</xdr:colOff>
      <xdr:row>6</xdr:row>
      <xdr:rowOff>47626</xdr:rowOff>
    </xdr:from>
    <xdr:to>
      <xdr:col>4</xdr:col>
      <xdr:colOff>0</xdr:colOff>
      <xdr:row>7</xdr:row>
      <xdr:rowOff>345281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B34C41B2-839E-4818-9AC1-D1A7FA8CF02E}"/>
            </a:ext>
          </a:extLst>
        </xdr:cNvPr>
        <xdr:cNvSpPr txBox="1"/>
      </xdr:nvSpPr>
      <xdr:spPr>
        <a:xfrm>
          <a:off x="47625" y="1190626"/>
          <a:ext cx="8039100" cy="678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Instituto sobre Alcoholismo y Farmacodependencia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 Prevención y Tratamiento del Consumo de Alcohol, Tabaco y otras Drogas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Acumulado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21-11-2024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4</xdr:col>
      <xdr:colOff>1</xdr:colOff>
      <xdr:row>5</xdr:row>
      <xdr:rowOff>178592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9B2D1A18-DD59-42AF-B3B8-677FBAEA6B60}"/>
            </a:ext>
          </a:extLst>
        </xdr:cNvPr>
        <xdr:cNvSpPr/>
      </xdr:nvSpPr>
      <xdr:spPr>
        <a:xfrm>
          <a:off x="1" y="0"/>
          <a:ext cx="808672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9089DD1-628B-453D-B1C3-7161BF833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2</xdr:col>
      <xdr:colOff>71437</xdr:colOff>
      <xdr:row>4</xdr:row>
      <xdr:rowOff>130969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E35FA93-3F9D-4382-A524-943587BC58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14313"/>
          <a:ext cx="2143125" cy="67865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214AEA6E-DB72-4CE0-8DD3-6B23E99DCBAB}"/>
            </a:ext>
          </a:extLst>
        </xdr:cNvPr>
        <xdr:cNvSpPr/>
      </xdr:nvSpPr>
      <xdr:spPr>
        <a:xfrm>
          <a:off x="0" y="1143000"/>
          <a:ext cx="8086725" cy="762000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130970</xdr:colOff>
      <xdr:row>6</xdr:row>
      <xdr:rowOff>59532</xdr:rowOff>
    </xdr:from>
    <xdr:to>
      <xdr:col>4</xdr:col>
      <xdr:colOff>83345</xdr:colOff>
      <xdr:row>7</xdr:row>
      <xdr:rowOff>357187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55739D9F-3983-4969-B5CA-2F0AD231127D}"/>
            </a:ext>
          </a:extLst>
        </xdr:cNvPr>
        <xdr:cNvSpPr txBox="1"/>
      </xdr:nvSpPr>
      <xdr:spPr>
        <a:xfrm>
          <a:off x="130970" y="1202532"/>
          <a:ext cx="8048625" cy="678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Instituto sobre Alcoholismo y Farmacodependencia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 Prevención y Tratamiento del Consumo de Alcohol, Tabaco y otras Drogas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IV Trimestre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13-03-2025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923584</xdr:colOff>
      <xdr:row>14</xdr:row>
      <xdr:rowOff>164306</xdr:rowOff>
    </xdr:from>
    <xdr:to>
      <xdr:col>15</xdr:col>
      <xdr:colOff>195602</xdr:colOff>
      <xdr:row>29</xdr:row>
      <xdr:rowOff>23812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-1</xdr:colOff>
      <xdr:row>30</xdr:row>
      <xdr:rowOff>164307</xdr:rowOff>
    </xdr:from>
    <xdr:to>
      <xdr:col>15</xdr:col>
      <xdr:colOff>226218</xdr:colOff>
      <xdr:row>47</xdr:row>
      <xdr:rowOff>-1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678657</xdr:colOff>
      <xdr:row>48</xdr:row>
      <xdr:rowOff>164306</xdr:rowOff>
    </xdr:from>
    <xdr:to>
      <xdr:col>15</xdr:col>
      <xdr:colOff>714374</xdr:colOff>
      <xdr:row>68</xdr:row>
      <xdr:rowOff>202406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11905</xdr:colOff>
      <xdr:row>14</xdr:row>
      <xdr:rowOff>188120</xdr:rowOff>
    </xdr:from>
    <xdr:to>
      <xdr:col>25</xdr:col>
      <xdr:colOff>214313</xdr:colOff>
      <xdr:row>29</xdr:row>
      <xdr:rowOff>166686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2</xdr:colOff>
      <xdr:row>31</xdr:row>
      <xdr:rowOff>9525</xdr:rowOff>
    </xdr:from>
    <xdr:to>
      <xdr:col>25</xdr:col>
      <xdr:colOff>202406</xdr:colOff>
      <xdr:row>47</xdr:row>
      <xdr:rowOff>166686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85989</xdr:colOff>
      <xdr:row>48</xdr:row>
      <xdr:rowOff>179917</xdr:rowOff>
    </xdr:from>
    <xdr:to>
      <xdr:col>25</xdr:col>
      <xdr:colOff>324114</xdr:colOff>
      <xdr:row>65</xdr:row>
      <xdr:rowOff>145519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</xdr:colOff>
      <xdr:row>0</xdr:row>
      <xdr:rowOff>0</xdr:rowOff>
    </xdr:from>
    <xdr:to>
      <xdr:col>4</xdr:col>
      <xdr:colOff>1</xdr:colOff>
      <xdr:row>5</xdr:row>
      <xdr:rowOff>178592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D46870E9-8516-4C18-A62F-3B32E1F51827}"/>
            </a:ext>
          </a:extLst>
        </xdr:cNvPr>
        <xdr:cNvSpPr/>
      </xdr:nvSpPr>
      <xdr:spPr>
        <a:xfrm>
          <a:off x="1" y="0"/>
          <a:ext cx="808672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C79F3C79-BAB9-4C37-A1DA-43D23DCFD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2</xdr:col>
      <xdr:colOff>71437</xdr:colOff>
      <xdr:row>4</xdr:row>
      <xdr:rowOff>130969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DA5DD7B-A0E7-4FB4-9411-738CEF2110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63388" r="1826" b="1724"/>
        <a:stretch/>
      </xdr:blipFill>
      <xdr:spPr>
        <a:xfrm>
          <a:off x="3405187" y="214313"/>
          <a:ext cx="2143125" cy="67865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8EB48631-B4B1-426A-A05F-434801BB5D13}"/>
            </a:ext>
          </a:extLst>
        </xdr:cNvPr>
        <xdr:cNvSpPr/>
      </xdr:nvSpPr>
      <xdr:spPr>
        <a:xfrm>
          <a:off x="0" y="1143000"/>
          <a:ext cx="8086725" cy="762000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71438</xdr:colOff>
      <xdr:row>6</xdr:row>
      <xdr:rowOff>35720</xdr:rowOff>
    </xdr:from>
    <xdr:to>
      <xdr:col>4</xdr:col>
      <xdr:colOff>23813</xdr:colOff>
      <xdr:row>7</xdr:row>
      <xdr:rowOff>333375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44FCA2FD-AEF5-4029-9165-61A7B205DBBA}"/>
            </a:ext>
          </a:extLst>
        </xdr:cNvPr>
        <xdr:cNvSpPr txBox="1"/>
      </xdr:nvSpPr>
      <xdr:spPr>
        <a:xfrm>
          <a:off x="71438" y="1178720"/>
          <a:ext cx="8048625" cy="678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Instituto sobre Alcoholismo y Farmacodependencia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 Prevención y Tratamiento del Consumo de Alcohol, Tabaco y otras Drogas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Anual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13-03-2025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7"/>
  <sheetViews>
    <sheetView showGridLines="0" tabSelected="1" zoomScale="80" zoomScaleNormal="80" workbookViewId="0">
      <pane ySplit="11" topLeftCell="A12" activePane="bottomLeft" state="frozen"/>
      <selection activeCell="A9" sqref="A9:A11"/>
      <selection pane="bottomLeft" activeCell="A9" sqref="A9:A11"/>
    </sheetView>
  </sheetViews>
  <sheetFormatPr baseColWidth="10" defaultColWidth="11.44140625" defaultRowHeight="14.4" x14ac:dyDescent="0.3"/>
  <cols>
    <col min="1" max="1" width="62.5546875" style="4" customWidth="1"/>
    <col min="2" max="4" width="19.5546875" style="4" customWidth="1"/>
    <col min="5" max="16384" width="11.44140625" style="4"/>
  </cols>
  <sheetData>
    <row r="1" spans="1:4" customFormat="1" x14ac:dyDescent="0.3"/>
    <row r="2" spans="1:4" customFormat="1" x14ac:dyDescent="0.3"/>
    <row r="3" spans="1:4" customFormat="1" x14ac:dyDescent="0.3"/>
    <row r="4" spans="1:4" customFormat="1" x14ac:dyDescent="0.3"/>
    <row r="5" spans="1:4" customFormat="1" x14ac:dyDescent="0.3"/>
    <row r="6" spans="1:4" customFormat="1" x14ac:dyDescent="0.3"/>
    <row r="7" spans="1:4" customFormat="1" ht="30" customHeight="1" x14ac:dyDescent="0.3"/>
    <row r="8" spans="1:4" customFormat="1" ht="30" customHeight="1" x14ac:dyDescent="0.3"/>
    <row r="9" spans="1:4" s="28" customFormat="1" ht="15.6" x14ac:dyDescent="0.3">
      <c r="A9" s="41" t="s">
        <v>0</v>
      </c>
      <c r="B9" s="44" t="s">
        <v>1</v>
      </c>
      <c r="C9" s="48" t="s">
        <v>50</v>
      </c>
      <c r="D9" s="49"/>
    </row>
    <row r="10" spans="1:4" s="28" customFormat="1" ht="15" customHeight="1" x14ac:dyDescent="0.3">
      <c r="A10" s="42"/>
      <c r="B10" s="44"/>
      <c r="C10" s="46" t="s">
        <v>2</v>
      </c>
      <c r="D10" s="39" t="s">
        <v>46</v>
      </c>
    </row>
    <row r="11" spans="1:4" s="28" customFormat="1" ht="15.75" customHeight="1" thickBot="1" x14ac:dyDescent="0.35">
      <c r="A11" s="43"/>
      <c r="B11" s="45"/>
      <c r="C11" s="47"/>
      <c r="D11" s="40"/>
    </row>
    <row r="12" spans="1:4" customFormat="1" ht="16.2" thickTop="1" x14ac:dyDescent="0.35">
      <c r="A12" s="24"/>
      <c r="B12" s="24"/>
      <c r="C12" s="24"/>
      <c r="D12" s="24"/>
    </row>
    <row r="13" spans="1:4" customFormat="1" ht="15.6" x14ac:dyDescent="0.35">
      <c r="A13" s="23" t="s">
        <v>3</v>
      </c>
      <c r="B13" s="24"/>
      <c r="C13" s="24"/>
      <c r="D13" s="24"/>
    </row>
    <row r="14" spans="1:4" customFormat="1" ht="15.6" x14ac:dyDescent="0.35">
      <c r="A14" s="24"/>
      <c r="B14" s="24"/>
      <c r="C14" s="24"/>
      <c r="D14" s="24"/>
    </row>
    <row r="15" spans="1:4" customFormat="1" ht="15.6" x14ac:dyDescent="0.35">
      <c r="A15" s="23" t="s">
        <v>40</v>
      </c>
      <c r="B15" s="24"/>
      <c r="C15" s="24"/>
      <c r="D15" s="24"/>
    </row>
    <row r="16" spans="1:4" ht="15.6" x14ac:dyDescent="0.35">
      <c r="A16" s="25" t="s">
        <v>51</v>
      </c>
      <c r="B16" s="8">
        <f>+SUM(C16:D16)</f>
        <v>121</v>
      </c>
      <c r="C16" s="21">
        <v>28</v>
      </c>
      <c r="D16" s="21">
        <v>93</v>
      </c>
    </row>
    <row r="17" spans="1:5" ht="15.6" x14ac:dyDescent="0.35">
      <c r="A17" s="25" t="s">
        <v>79</v>
      </c>
      <c r="B17" s="8">
        <f t="shared" ref="B17:B19" si="0">+SUM(C17:D17)</f>
        <v>174</v>
      </c>
      <c r="C17" s="21">
        <v>9</v>
      </c>
      <c r="D17" s="21">
        <v>165</v>
      </c>
    </row>
    <row r="18" spans="1:5" ht="15.6" x14ac:dyDescent="0.35">
      <c r="A18" s="25" t="s">
        <v>80</v>
      </c>
      <c r="B18" s="8">
        <f t="shared" si="0"/>
        <v>183</v>
      </c>
      <c r="C18" s="21">
        <v>9</v>
      </c>
      <c r="D18" s="21">
        <v>174</v>
      </c>
    </row>
    <row r="19" spans="1:5" ht="15.6" x14ac:dyDescent="0.35">
      <c r="A19" s="25" t="s">
        <v>81</v>
      </c>
      <c r="B19" s="8">
        <f t="shared" si="0"/>
        <v>696</v>
      </c>
      <c r="C19" s="21">
        <v>36</v>
      </c>
      <c r="D19" s="21">
        <v>660</v>
      </c>
    </row>
    <row r="20" spans="1:5" ht="15.6" x14ac:dyDescent="0.35">
      <c r="A20" s="24"/>
      <c r="B20" s="9"/>
      <c r="C20" s="21"/>
      <c r="D20" s="21"/>
    </row>
    <row r="21" spans="1:5" ht="15.6" x14ac:dyDescent="0.35">
      <c r="A21" s="26" t="s">
        <v>4</v>
      </c>
      <c r="B21" s="9"/>
      <c r="C21" s="21"/>
      <c r="D21" s="21"/>
    </row>
    <row r="22" spans="1:5" ht="15.6" x14ac:dyDescent="0.35">
      <c r="A22" s="25" t="s">
        <v>51</v>
      </c>
      <c r="B22" s="8">
        <f>+SUM(C22:D22)</f>
        <v>3251599.3</v>
      </c>
      <c r="C22" s="21">
        <v>511314.30000000005</v>
      </c>
      <c r="D22" s="21">
        <v>2740285</v>
      </c>
    </row>
    <row r="23" spans="1:5" ht="15.6" x14ac:dyDescent="0.35">
      <c r="A23" s="25" t="s">
        <v>79</v>
      </c>
      <c r="B23" s="8">
        <f t="shared" ref="B23:B26" si="1">+SUM(C23:D23)</f>
        <v>3759852.9999999995</v>
      </c>
      <c r="C23" s="21">
        <v>2625919.8704536026</v>
      </c>
      <c r="D23" s="21">
        <v>1133933.1295463969</v>
      </c>
    </row>
    <row r="24" spans="1:5" ht="15.6" x14ac:dyDescent="0.35">
      <c r="A24" s="25" t="s">
        <v>80</v>
      </c>
      <c r="B24" s="8">
        <f t="shared" si="1"/>
        <v>3462824</v>
      </c>
      <c r="C24" s="21">
        <v>2088934</v>
      </c>
      <c r="D24" s="21">
        <v>1373890</v>
      </c>
      <c r="E24" s="3"/>
    </row>
    <row r="25" spans="1:5" ht="15.6" x14ac:dyDescent="0.35">
      <c r="A25" s="25" t="s">
        <v>81</v>
      </c>
      <c r="B25" s="8">
        <f t="shared" si="1"/>
        <v>36473388</v>
      </c>
      <c r="C25" s="21">
        <v>25473388</v>
      </c>
      <c r="D25" s="21">
        <v>11000000</v>
      </c>
    </row>
    <row r="26" spans="1:5" ht="15.6" x14ac:dyDescent="0.35">
      <c r="A26" s="25" t="s">
        <v>82</v>
      </c>
      <c r="B26" s="8">
        <f t="shared" si="1"/>
        <v>3462824</v>
      </c>
      <c r="C26" s="8">
        <f>C24</f>
        <v>2088934</v>
      </c>
      <c r="D26" s="8">
        <f>D24</f>
        <v>1373890</v>
      </c>
    </row>
    <row r="27" spans="1:5" ht="15.6" x14ac:dyDescent="0.35">
      <c r="A27" s="24"/>
      <c r="B27" s="9"/>
      <c r="C27" s="9"/>
      <c r="D27" s="9"/>
    </row>
    <row r="28" spans="1:5" ht="15.6" x14ac:dyDescent="0.35">
      <c r="A28" s="26" t="s">
        <v>5</v>
      </c>
      <c r="B28" s="9"/>
      <c r="C28" s="9"/>
      <c r="D28" s="9"/>
    </row>
    <row r="29" spans="1:5" ht="15.6" x14ac:dyDescent="0.35">
      <c r="A29" s="25" t="s">
        <v>79</v>
      </c>
      <c r="B29" s="8">
        <f>B23</f>
        <v>3759852.9999999995</v>
      </c>
      <c r="C29" s="8"/>
      <c r="D29" s="8"/>
    </row>
    <row r="30" spans="1:5" ht="15.6" x14ac:dyDescent="0.35">
      <c r="A30" s="25" t="s">
        <v>80</v>
      </c>
      <c r="B30" s="21">
        <v>3462824</v>
      </c>
      <c r="C30" s="8"/>
      <c r="D30" s="8"/>
    </row>
    <row r="31" spans="1:5" ht="15.6" x14ac:dyDescent="0.35">
      <c r="A31" s="24"/>
      <c r="B31" s="11"/>
      <c r="C31" s="11"/>
      <c r="D31" s="11"/>
    </row>
    <row r="32" spans="1:5" ht="15.6" x14ac:dyDescent="0.35">
      <c r="A32" s="23" t="s">
        <v>6</v>
      </c>
      <c r="B32" s="11"/>
      <c r="C32" s="11"/>
      <c r="D32" s="11"/>
    </row>
    <row r="33" spans="1:4" ht="15.6" x14ac:dyDescent="0.35">
      <c r="A33" s="25" t="s">
        <v>52</v>
      </c>
      <c r="B33" s="22">
        <v>1.1041000000000001</v>
      </c>
      <c r="C33" s="22">
        <v>1.1041000000000001</v>
      </c>
      <c r="D33" s="22">
        <v>1.1041000000000001</v>
      </c>
    </row>
    <row r="34" spans="1:4" ht="15.6" x14ac:dyDescent="0.35">
      <c r="A34" s="25" t="s">
        <v>83</v>
      </c>
      <c r="B34" s="22">
        <v>1.091</v>
      </c>
      <c r="C34" s="22">
        <v>1.091</v>
      </c>
      <c r="D34" s="22">
        <v>1.091</v>
      </c>
    </row>
    <row r="35" spans="1:4" ht="15.6" x14ac:dyDescent="0.35">
      <c r="A35" s="25" t="s">
        <v>7</v>
      </c>
      <c r="B35" s="21" t="s">
        <v>45</v>
      </c>
      <c r="C35" s="21" t="s">
        <v>45</v>
      </c>
      <c r="D35" s="21" t="s">
        <v>45</v>
      </c>
    </row>
    <row r="36" spans="1:4" ht="15.6" x14ac:dyDescent="0.35">
      <c r="A36" s="24"/>
      <c r="B36" s="9"/>
      <c r="C36" s="9"/>
      <c r="D36" s="9"/>
    </row>
    <row r="37" spans="1:4" ht="15.6" x14ac:dyDescent="0.35">
      <c r="A37" s="23" t="s">
        <v>8</v>
      </c>
      <c r="B37" s="9"/>
      <c r="C37" s="9"/>
      <c r="D37" s="9"/>
    </row>
    <row r="38" spans="1:4" ht="15.6" x14ac:dyDescent="0.35">
      <c r="A38" s="24" t="s">
        <v>53</v>
      </c>
      <c r="B38" s="8">
        <f>B22/B33</f>
        <v>2945022.4617335382</v>
      </c>
      <c r="C38" s="8">
        <f t="shared" ref="C38" si="2">C22/C33</f>
        <v>463105.06294719683</v>
      </c>
      <c r="D38" s="8">
        <f t="shared" ref="D38" si="3">D22/D33</f>
        <v>2481917.3987863418</v>
      </c>
    </row>
    <row r="39" spans="1:4" ht="15.6" x14ac:dyDescent="0.35">
      <c r="A39" s="24" t="s">
        <v>84</v>
      </c>
      <c r="B39" s="8">
        <f>B24/B34</f>
        <v>3173990.8340971586</v>
      </c>
      <c r="C39" s="8">
        <f t="shared" ref="C39" si="4">C24/C34</f>
        <v>1914696.6086159488</v>
      </c>
      <c r="D39" s="8">
        <f t="shared" ref="D39" si="5">D24/D34</f>
        <v>1259294.22548121</v>
      </c>
    </row>
    <row r="40" spans="1:4" ht="15.6" x14ac:dyDescent="0.35">
      <c r="A40" s="24" t="s">
        <v>54</v>
      </c>
      <c r="B40" s="8">
        <f>B38/B16</f>
        <v>24339.028609368084</v>
      </c>
      <c r="C40" s="8">
        <f t="shared" ref="C40:D40" si="6">C38/C16</f>
        <v>16539.466533828458</v>
      </c>
      <c r="D40" s="8">
        <f t="shared" si="6"/>
        <v>26687.283857917653</v>
      </c>
    </row>
    <row r="41" spans="1:4" ht="15.6" x14ac:dyDescent="0.35">
      <c r="A41" s="24" t="s">
        <v>85</v>
      </c>
      <c r="B41" s="8">
        <f>B39/B18</f>
        <v>17344.212208181194</v>
      </c>
      <c r="C41" s="8">
        <f t="shared" ref="C41" si="7">C39/C18</f>
        <v>212744.06762399431</v>
      </c>
      <c r="D41" s="8">
        <f t="shared" ref="D41" si="8">D39/D18</f>
        <v>7237.3231349494827</v>
      </c>
    </row>
    <row r="42" spans="1:4" ht="15.6" x14ac:dyDescent="0.35">
      <c r="A42" s="24"/>
      <c r="B42" s="13"/>
      <c r="C42" s="13"/>
      <c r="D42" s="13"/>
    </row>
    <row r="43" spans="1:4" ht="15.6" x14ac:dyDescent="0.35">
      <c r="A43" s="23" t="s">
        <v>9</v>
      </c>
      <c r="B43" s="13"/>
      <c r="C43" s="13"/>
      <c r="D43" s="13"/>
    </row>
    <row r="44" spans="1:4" ht="15.6" x14ac:dyDescent="0.35">
      <c r="A44" s="24"/>
      <c r="B44" s="13"/>
      <c r="C44" s="13"/>
      <c r="D44" s="13"/>
    </row>
    <row r="45" spans="1:4" ht="15.6" x14ac:dyDescent="0.35">
      <c r="A45" s="23" t="s">
        <v>10</v>
      </c>
      <c r="B45" s="13"/>
      <c r="C45" s="13"/>
      <c r="D45" s="13"/>
    </row>
    <row r="46" spans="1:4" ht="15.6" x14ac:dyDescent="0.35">
      <c r="A46" s="24" t="s">
        <v>11</v>
      </c>
      <c r="B46" s="14" t="s">
        <v>42</v>
      </c>
      <c r="C46" s="14" t="s">
        <v>42</v>
      </c>
      <c r="D46" s="14" t="s">
        <v>42</v>
      </c>
    </row>
    <row r="47" spans="1:4" ht="15.6" x14ac:dyDescent="0.35">
      <c r="A47" s="24" t="s">
        <v>12</v>
      </c>
      <c r="B47" s="14" t="s">
        <v>42</v>
      </c>
      <c r="C47" s="14" t="s">
        <v>42</v>
      </c>
      <c r="D47" s="14" t="s">
        <v>42</v>
      </c>
    </row>
    <row r="48" spans="1:4" ht="15.6" x14ac:dyDescent="0.35">
      <c r="A48" s="24"/>
      <c r="B48" s="14"/>
      <c r="C48" s="14"/>
      <c r="D48" s="14"/>
    </row>
    <row r="49" spans="1:4" ht="15.6" x14ac:dyDescent="0.35">
      <c r="A49" s="23" t="s">
        <v>13</v>
      </c>
      <c r="B49" s="14"/>
      <c r="C49" s="14"/>
      <c r="D49" s="14"/>
    </row>
    <row r="50" spans="1:4" ht="15.6" x14ac:dyDescent="0.35">
      <c r="A50" s="24" t="s">
        <v>14</v>
      </c>
      <c r="B50" s="14">
        <f>B18/B17*100</f>
        <v>105.17241379310344</v>
      </c>
      <c r="C50" s="14">
        <f>C18/C17*100</f>
        <v>100</v>
      </c>
      <c r="D50" s="14">
        <f>D18/D17*100</f>
        <v>105.45454545454544</v>
      </c>
    </row>
    <row r="51" spans="1:4" ht="15.6" x14ac:dyDescent="0.35">
      <c r="A51" s="24" t="s">
        <v>15</v>
      </c>
      <c r="B51" s="14">
        <f>B24/B23*100</f>
        <v>92.099983696171122</v>
      </c>
      <c r="C51" s="14">
        <f t="shared" ref="C51:D51" si="9">C24/C23*100</f>
        <v>79.550561443413599</v>
      </c>
      <c r="D51" s="14">
        <f t="shared" si="9"/>
        <v>121.16146571620077</v>
      </c>
    </row>
    <row r="52" spans="1:4" ht="15.6" x14ac:dyDescent="0.35">
      <c r="A52" s="24" t="s">
        <v>16</v>
      </c>
      <c r="B52" s="14">
        <f t="shared" ref="B52" si="10">AVERAGE(B50:B51)</f>
        <v>98.636198744637284</v>
      </c>
      <c r="C52" s="14">
        <f t="shared" ref="C52:D52" si="11">AVERAGE(C50:C51)</f>
        <v>89.775280721706793</v>
      </c>
      <c r="D52" s="14">
        <f t="shared" si="11"/>
        <v>113.30800558537311</v>
      </c>
    </row>
    <row r="53" spans="1:4" ht="15.6" x14ac:dyDescent="0.35">
      <c r="A53" s="24"/>
      <c r="B53" s="14"/>
      <c r="C53" s="14"/>
      <c r="D53" s="14"/>
    </row>
    <row r="54" spans="1:4" ht="15.6" x14ac:dyDescent="0.35">
      <c r="A54" s="23" t="s">
        <v>17</v>
      </c>
      <c r="B54" s="14"/>
      <c r="C54" s="14"/>
      <c r="D54" s="14"/>
    </row>
    <row r="55" spans="1:4" ht="15.6" x14ac:dyDescent="0.35">
      <c r="A55" s="24" t="s">
        <v>18</v>
      </c>
      <c r="B55" s="14">
        <f>(B18/B19)*100</f>
        <v>26.293103448275861</v>
      </c>
      <c r="C55" s="14">
        <f>(C18/C19)*100</f>
        <v>25</v>
      </c>
      <c r="D55" s="14">
        <f>(D18/D19)*100</f>
        <v>26.36363636363636</v>
      </c>
    </row>
    <row r="56" spans="1:4" ht="15.6" x14ac:dyDescent="0.35">
      <c r="A56" s="24" t="s">
        <v>19</v>
      </c>
      <c r="B56" s="14">
        <f>B24/B25*100</f>
        <v>9.4941111585246762</v>
      </c>
      <c r="C56" s="14">
        <f t="shared" ref="C56:D56" si="12">C24/C25*100</f>
        <v>8.2004560995184459</v>
      </c>
      <c r="D56" s="14">
        <f t="shared" si="12"/>
        <v>12.489909090909091</v>
      </c>
    </row>
    <row r="57" spans="1:4" ht="15.6" x14ac:dyDescent="0.35">
      <c r="A57" s="24" t="s">
        <v>20</v>
      </c>
      <c r="B57" s="14">
        <f t="shared" ref="B57" si="13">(B55+B56)/2</f>
        <v>17.89360730340027</v>
      </c>
      <c r="C57" s="14">
        <f t="shared" ref="C57:D57" si="14">(C55+C56)/2</f>
        <v>16.600228049759224</v>
      </c>
      <c r="D57" s="14">
        <f t="shared" si="14"/>
        <v>19.426772727272727</v>
      </c>
    </row>
    <row r="58" spans="1:4" ht="15.6" x14ac:dyDescent="0.35">
      <c r="A58" s="24"/>
      <c r="B58" s="14"/>
      <c r="C58" s="14"/>
      <c r="D58" s="14"/>
    </row>
    <row r="59" spans="1:4" ht="15.6" x14ac:dyDescent="0.35">
      <c r="A59" s="23" t="s">
        <v>31</v>
      </c>
      <c r="B59" s="14"/>
      <c r="C59" s="14"/>
      <c r="D59" s="14"/>
    </row>
    <row r="60" spans="1:4" ht="15.6" x14ac:dyDescent="0.35">
      <c r="A60" s="24" t="s">
        <v>21</v>
      </c>
      <c r="B60" s="14">
        <f t="shared" ref="B60" si="15">B26/B24*100</f>
        <v>100</v>
      </c>
      <c r="C60" s="14"/>
      <c r="D60" s="14"/>
    </row>
    <row r="61" spans="1:4" ht="15.6" x14ac:dyDescent="0.35">
      <c r="A61" s="24"/>
      <c r="B61" s="14"/>
      <c r="C61" s="14"/>
      <c r="D61" s="14"/>
    </row>
    <row r="62" spans="1:4" ht="15.6" x14ac:dyDescent="0.35">
      <c r="A62" s="23" t="s">
        <v>22</v>
      </c>
      <c r="B62" s="14"/>
      <c r="C62" s="14"/>
      <c r="D62" s="14"/>
    </row>
    <row r="63" spans="1:4" ht="15.6" x14ac:dyDescent="0.35">
      <c r="A63" s="24" t="s">
        <v>23</v>
      </c>
      <c r="B63" s="14">
        <f>((B18/B16)-1)*100</f>
        <v>51.239669421487612</v>
      </c>
      <c r="C63" s="14">
        <f>((C18/C16)-1)*100</f>
        <v>-67.857142857142861</v>
      </c>
      <c r="D63" s="14">
        <f>((D18/D16)-1)*100</f>
        <v>87.09677419354837</v>
      </c>
    </row>
    <row r="64" spans="1:4" ht="15.6" x14ac:dyDescent="0.35">
      <c r="A64" s="24" t="s">
        <v>24</v>
      </c>
      <c r="B64" s="14">
        <f>((B39/B38)-1)*100</f>
        <v>7.7747580990890741</v>
      </c>
      <c r="C64" s="14">
        <f t="shared" ref="C64:D64" si="16">((C39/C38)-1)*100</f>
        <v>313.4475655331504</v>
      </c>
      <c r="D64" s="14">
        <f t="shared" si="16"/>
        <v>-49.261235442524985</v>
      </c>
    </row>
    <row r="65" spans="1:5" ht="15.6" x14ac:dyDescent="0.35">
      <c r="A65" s="24" t="s">
        <v>25</v>
      </c>
      <c r="B65" s="14">
        <f t="shared" ref="B65" si="17">((B41/B40)-1)*100</f>
        <v>-28.739094371640562</v>
      </c>
      <c r="C65" s="14">
        <f t="shared" ref="C65:D65" si="18">((C41/C40)-1)*100</f>
        <v>1186.2813149920235</v>
      </c>
      <c r="D65" s="14">
        <f t="shared" si="18"/>
        <v>-72.881005150315076</v>
      </c>
    </row>
    <row r="66" spans="1:5" ht="15.6" x14ac:dyDescent="0.35">
      <c r="A66" s="24"/>
      <c r="B66" s="14"/>
      <c r="C66" s="14"/>
      <c r="D66" s="14"/>
    </row>
    <row r="67" spans="1:5" ht="15.6" x14ac:dyDescent="0.35">
      <c r="A67" s="23" t="s">
        <v>26</v>
      </c>
      <c r="B67" s="14"/>
      <c r="C67" s="14"/>
      <c r="D67" s="14"/>
    </row>
    <row r="68" spans="1:5" ht="15.6" x14ac:dyDescent="0.35">
      <c r="A68" s="24" t="s">
        <v>32</v>
      </c>
      <c r="B68" s="14">
        <f>B23/B17</f>
        <v>21608.35057471264</v>
      </c>
      <c r="C68" s="14">
        <f>C23/C17</f>
        <v>291768.87449484476</v>
      </c>
      <c r="D68" s="14">
        <f>D23/D17</f>
        <v>6872.3219972508905</v>
      </c>
      <c r="E68" s="31"/>
    </row>
    <row r="69" spans="1:5" ht="15.6" x14ac:dyDescent="0.35">
      <c r="A69" s="24" t="s">
        <v>33</v>
      </c>
      <c r="B69" s="14">
        <f t="shared" ref="B69:D69" si="19">B24/B18</f>
        <v>18922.535519125682</v>
      </c>
      <c r="C69" s="14">
        <f>C24/C18</f>
        <v>232103.77777777778</v>
      </c>
      <c r="D69" s="14">
        <f t="shared" si="19"/>
        <v>7895.9195402298847</v>
      </c>
    </row>
    <row r="70" spans="1:5" ht="15.6" x14ac:dyDescent="0.35">
      <c r="A70" s="24" t="s">
        <v>27</v>
      </c>
      <c r="B70" s="14">
        <f>(B69/B68)*B52</f>
        <v>86.376189046153527</v>
      </c>
      <c r="C70" s="14">
        <f>(C69/C68)*C52</f>
        <v>71.4167398515184</v>
      </c>
      <c r="D70" s="14">
        <f>(D69/D68)*D52</f>
        <v>130.18465894408268</v>
      </c>
    </row>
    <row r="71" spans="1:5" ht="15.6" x14ac:dyDescent="0.35">
      <c r="A71" s="24" t="s">
        <v>34</v>
      </c>
      <c r="B71" s="14">
        <f t="shared" ref="B71:B72" si="20">B23/(B17*3)</f>
        <v>7202.7835249042137</v>
      </c>
      <c r="C71" s="14">
        <f>C23/(C17*3)</f>
        <v>97256.291498281586</v>
      </c>
      <c r="D71" s="14">
        <f>D23/(D17*3)</f>
        <v>2290.7739990836303</v>
      </c>
    </row>
    <row r="72" spans="1:5" ht="15.6" x14ac:dyDescent="0.35">
      <c r="A72" s="24" t="s">
        <v>35</v>
      </c>
      <c r="B72" s="14">
        <f t="shared" si="20"/>
        <v>6307.5118397085607</v>
      </c>
      <c r="C72" s="14">
        <f>C24/(C18*3)</f>
        <v>77367.925925925927</v>
      </c>
      <c r="D72" s="14">
        <f>D24/(D18*3)</f>
        <v>2631.9731800766285</v>
      </c>
    </row>
    <row r="73" spans="1:5" ht="15.6" x14ac:dyDescent="0.35">
      <c r="A73" s="24"/>
      <c r="B73" s="14"/>
      <c r="C73" s="14"/>
      <c r="D73" s="14"/>
    </row>
    <row r="74" spans="1:5" ht="15.6" x14ac:dyDescent="0.35">
      <c r="A74" s="23" t="s">
        <v>28</v>
      </c>
      <c r="B74" s="14"/>
      <c r="C74" s="14"/>
      <c r="D74" s="14"/>
    </row>
    <row r="75" spans="1:5" ht="15.6" x14ac:dyDescent="0.35">
      <c r="A75" s="24" t="s">
        <v>29</v>
      </c>
      <c r="B75" s="14">
        <f>(B30/B29)*100</f>
        <v>92.099983696171122</v>
      </c>
      <c r="C75" s="14"/>
      <c r="D75" s="14"/>
    </row>
    <row r="76" spans="1:5" ht="15.6" x14ac:dyDescent="0.35">
      <c r="A76" s="24" t="s">
        <v>30</v>
      </c>
      <c r="B76" s="14">
        <f>(B24/B30)*100</f>
        <v>100</v>
      </c>
      <c r="C76" s="14"/>
      <c r="D76" s="14"/>
    </row>
    <row r="77" spans="1:5" ht="16.2" thickBot="1" x14ac:dyDescent="0.4">
      <c r="A77" s="15"/>
      <c r="B77" s="15"/>
      <c r="C77" s="15"/>
      <c r="D77" s="15"/>
    </row>
    <row r="78" spans="1:5" customFormat="1" ht="39.75" customHeight="1" thickTop="1" x14ac:dyDescent="0.3">
      <c r="A78" s="36" t="s">
        <v>86</v>
      </c>
      <c r="B78" s="36"/>
      <c r="C78" s="36"/>
      <c r="D78" s="36"/>
    </row>
    <row r="79" spans="1:5" customFormat="1" x14ac:dyDescent="0.3"/>
    <row r="80" spans="1:5" customFormat="1" ht="73.5" customHeight="1" x14ac:dyDescent="0.3">
      <c r="A80" s="37" t="s">
        <v>87</v>
      </c>
      <c r="B80" s="38"/>
      <c r="C80" s="38"/>
      <c r="D80" s="38"/>
    </row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  <row r="97" customFormat="1" x14ac:dyDescent="0.3"/>
  </sheetData>
  <mergeCells count="7">
    <mergeCell ref="A78:D78"/>
    <mergeCell ref="A80:D80"/>
    <mergeCell ref="D10:D11"/>
    <mergeCell ref="A9:A11"/>
    <mergeCell ref="B9:B11"/>
    <mergeCell ref="C10:C11"/>
    <mergeCell ref="C9:D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0"/>
  <sheetViews>
    <sheetView showGridLines="0" zoomScale="80" zoomScaleNormal="80" workbookViewId="0">
      <pane ySplit="11" topLeftCell="A12" activePane="bottomLeft" state="frozen"/>
      <selection activeCell="A9" sqref="A9:A11"/>
      <selection pane="bottomLeft" activeCell="A9" sqref="A9:A11"/>
    </sheetView>
  </sheetViews>
  <sheetFormatPr baseColWidth="10" defaultColWidth="11.44140625" defaultRowHeight="14.4" x14ac:dyDescent="0.3"/>
  <cols>
    <col min="1" max="1" width="62.44140625" style="4" customWidth="1"/>
    <col min="2" max="4" width="19.5546875" style="4" customWidth="1"/>
    <col min="5" max="16384" width="11.44140625" style="4"/>
  </cols>
  <sheetData>
    <row r="1" spans="1:4" customFormat="1" x14ac:dyDescent="0.3"/>
    <row r="2" spans="1:4" customFormat="1" x14ac:dyDescent="0.3"/>
    <row r="3" spans="1:4" customFormat="1" x14ac:dyDescent="0.3"/>
    <row r="4" spans="1:4" customFormat="1" x14ac:dyDescent="0.3"/>
    <row r="5" spans="1:4" customFormat="1" x14ac:dyDescent="0.3"/>
    <row r="6" spans="1:4" customFormat="1" x14ac:dyDescent="0.3"/>
    <row r="7" spans="1:4" customFormat="1" ht="30" customHeight="1" x14ac:dyDescent="0.3"/>
    <row r="8" spans="1:4" customFormat="1" ht="30" customHeight="1" x14ac:dyDescent="0.3"/>
    <row r="9" spans="1:4" s="28" customFormat="1" ht="15.6" x14ac:dyDescent="0.3">
      <c r="A9" s="41" t="s">
        <v>0</v>
      </c>
      <c r="B9" s="44" t="s">
        <v>1</v>
      </c>
      <c r="C9" s="48" t="s">
        <v>50</v>
      </c>
      <c r="D9" s="49"/>
    </row>
    <row r="10" spans="1:4" s="28" customFormat="1" ht="15" customHeight="1" x14ac:dyDescent="0.3">
      <c r="A10" s="42"/>
      <c r="B10" s="44"/>
      <c r="C10" s="46" t="s">
        <v>2</v>
      </c>
      <c r="D10" s="39" t="s">
        <v>46</v>
      </c>
    </row>
    <row r="11" spans="1:4" s="28" customFormat="1" ht="15.75" customHeight="1" thickBot="1" x14ac:dyDescent="0.35">
      <c r="A11" s="43"/>
      <c r="B11" s="45"/>
      <c r="C11" s="47"/>
      <c r="D11" s="40"/>
    </row>
    <row r="12" spans="1:4" customFormat="1" ht="16.2" thickTop="1" x14ac:dyDescent="0.35">
      <c r="A12" s="24"/>
      <c r="B12" s="24"/>
      <c r="C12" s="24"/>
      <c r="D12" s="24"/>
    </row>
    <row r="13" spans="1:4" customFormat="1" ht="15.6" x14ac:dyDescent="0.35">
      <c r="A13" s="23" t="s">
        <v>3</v>
      </c>
      <c r="B13" s="24"/>
      <c r="C13" s="24"/>
      <c r="D13" s="24"/>
    </row>
    <row r="14" spans="1:4" customFormat="1" ht="15.6" x14ac:dyDescent="0.35">
      <c r="A14" s="24"/>
      <c r="B14" s="24"/>
      <c r="C14" s="24"/>
      <c r="D14" s="24"/>
    </row>
    <row r="15" spans="1:4" customFormat="1" ht="15.6" x14ac:dyDescent="0.35">
      <c r="A15" s="23" t="s">
        <v>40</v>
      </c>
      <c r="B15" s="24"/>
      <c r="C15" s="24"/>
      <c r="D15" s="24"/>
    </row>
    <row r="16" spans="1:4" ht="15.6" x14ac:dyDescent="0.35">
      <c r="A16" s="25" t="s">
        <v>55</v>
      </c>
      <c r="B16" s="8">
        <f>+SUM(C16:D16)</f>
        <v>148</v>
      </c>
      <c r="C16" s="21">
        <v>28</v>
      </c>
      <c r="D16" s="21">
        <v>120</v>
      </c>
    </row>
    <row r="17" spans="1:4" ht="15.6" x14ac:dyDescent="0.35">
      <c r="A17" s="25" t="s">
        <v>88</v>
      </c>
      <c r="B17" s="8">
        <f t="shared" ref="B17:B19" si="0">+SUM(C17:D17)</f>
        <v>174</v>
      </c>
      <c r="C17" s="21">
        <v>9</v>
      </c>
      <c r="D17" s="21">
        <v>165</v>
      </c>
    </row>
    <row r="18" spans="1:4" ht="16.5" customHeight="1" x14ac:dyDescent="0.35">
      <c r="A18" s="25" t="s">
        <v>89</v>
      </c>
      <c r="B18" s="8">
        <f t="shared" si="0"/>
        <v>213</v>
      </c>
      <c r="C18" s="21">
        <v>11</v>
      </c>
      <c r="D18" s="21">
        <v>202</v>
      </c>
    </row>
    <row r="19" spans="1:4" ht="15.6" x14ac:dyDescent="0.35">
      <c r="A19" s="25" t="s">
        <v>81</v>
      </c>
      <c r="B19" s="8">
        <f t="shared" si="0"/>
        <v>696</v>
      </c>
      <c r="C19" s="21">
        <v>36</v>
      </c>
      <c r="D19" s="21">
        <v>660</v>
      </c>
    </row>
    <row r="20" spans="1:4" ht="15.6" x14ac:dyDescent="0.35">
      <c r="A20" s="24"/>
      <c r="B20" s="8"/>
      <c r="C20" s="21"/>
      <c r="D20" s="21"/>
    </row>
    <row r="21" spans="1:4" ht="15.6" x14ac:dyDescent="0.35">
      <c r="A21" s="26" t="s">
        <v>4</v>
      </c>
      <c r="B21" s="8"/>
      <c r="C21" s="21"/>
      <c r="D21" s="21"/>
    </row>
    <row r="22" spans="1:4" ht="15.6" x14ac:dyDescent="0.35">
      <c r="A22" s="25" t="s">
        <v>55</v>
      </c>
      <c r="B22" s="8">
        <f>+SUM(C22:D22)</f>
        <v>5503845.3600000003</v>
      </c>
      <c r="C22" s="21">
        <v>3349505.3600000003</v>
      </c>
      <c r="D22" s="21">
        <v>2154340</v>
      </c>
    </row>
    <row r="23" spans="1:4" ht="15.6" x14ac:dyDescent="0.35">
      <c r="A23" s="25" t="s">
        <v>88</v>
      </c>
      <c r="B23" s="8">
        <f t="shared" ref="B23:B26" si="1">+SUM(C23:D23)</f>
        <v>11698194</v>
      </c>
      <c r="C23" s="21">
        <v>8170138.5860088458</v>
      </c>
      <c r="D23" s="21">
        <v>3528055.4139911542</v>
      </c>
    </row>
    <row r="24" spans="1:4" ht="15.6" x14ac:dyDescent="0.35">
      <c r="A24" s="25" t="s">
        <v>89</v>
      </c>
      <c r="B24" s="8">
        <f t="shared" si="1"/>
        <v>6198264.0399999991</v>
      </c>
      <c r="C24" s="21">
        <v>2993364.0399999996</v>
      </c>
      <c r="D24" s="21">
        <v>3204900</v>
      </c>
    </row>
    <row r="25" spans="1:4" ht="15.6" x14ac:dyDescent="0.35">
      <c r="A25" s="25" t="s">
        <v>81</v>
      </c>
      <c r="B25" s="8">
        <f t="shared" si="1"/>
        <v>36473388</v>
      </c>
      <c r="C25" s="21">
        <v>25473388</v>
      </c>
      <c r="D25" s="21">
        <v>11000000</v>
      </c>
    </row>
    <row r="26" spans="1:4" ht="15.6" x14ac:dyDescent="0.35">
      <c r="A26" s="25" t="s">
        <v>90</v>
      </c>
      <c r="B26" s="8">
        <f t="shared" si="1"/>
        <v>6198264.0399999991</v>
      </c>
      <c r="C26" s="8">
        <f>C24</f>
        <v>2993364.0399999996</v>
      </c>
      <c r="D26" s="8">
        <f>D24</f>
        <v>3204900</v>
      </c>
    </row>
    <row r="27" spans="1:4" ht="15.6" x14ac:dyDescent="0.35">
      <c r="A27" s="24"/>
      <c r="B27" s="8"/>
      <c r="C27" s="8"/>
      <c r="D27" s="8"/>
    </row>
    <row r="28" spans="1:4" ht="15.6" x14ac:dyDescent="0.35">
      <c r="A28" s="26" t="s">
        <v>5</v>
      </c>
      <c r="B28" s="8"/>
      <c r="C28" s="8"/>
      <c r="D28" s="8"/>
    </row>
    <row r="29" spans="1:4" ht="15.6" x14ac:dyDescent="0.35">
      <c r="A29" s="25" t="s">
        <v>88</v>
      </c>
      <c r="B29" s="8">
        <f>B23</f>
        <v>11698194</v>
      </c>
      <c r="C29" s="8"/>
      <c r="D29" s="8"/>
    </row>
    <row r="30" spans="1:4" ht="15.6" x14ac:dyDescent="0.35">
      <c r="A30" s="25" t="s">
        <v>89</v>
      </c>
      <c r="B30" s="21">
        <v>6198264.0399999991</v>
      </c>
      <c r="C30" s="8"/>
      <c r="D30" s="8"/>
    </row>
    <row r="31" spans="1:4" ht="15.6" x14ac:dyDescent="0.35">
      <c r="A31" s="24"/>
      <c r="B31" s="11"/>
      <c r="C31" s="11"/>
      <c r="D31" s="11"/>
    </row>
    <row r="32" spans="1:4" ht="15.6" x14ac:dyDescent="0.35">
      <c r="A32" s="23" t="s">
        <v>6</v>
      </c>
      <c r="B32" s="11"/>
      <c r="C32" s="11"/>
      <c r="D32" s="11"/>
    </row>
    <row r="33" spans="1:4" ht="15.6" x14ac:dyDescent="0.35">
      <c r="A33" s="25" t="s">
        <v>56</v>
      </c>
      <c r="B33" s="32">
        <v>1.0973999999999999</v>
      </c>
      <c r="C33" s="32">
        <v>1.0973999999999999</v>
      </c>
      <c r="D33" s="32">
        <v>1.0973999999999999</v>
      </c>
    </row>
    <row r="34" spans="1:4" ht="15.6" x14ac:dyDescent="0.35">
      <c r="A34" s="25" t="s">
        <v>91</v>
      </c>
      <c r="B34" s="32">
        <v>1.0971</v>
      </c>
      <c r="C34" s="32">
        <v>1.0971</v>
      </c>
      <c r="D34" s="32">
        <v>1.0971</v>
      </c>
    </row>
    <row r="35" spans="1:4" ht="15.6" x14ac:dyDescent="0.35">
      <c r="A35" s="25" t="s">
        <v>7</v>
      </c>
      <c r="B35" s="21" t="s">
        <v>45</v>
      </c>
      <c r="C35" s="21" t="s">
        <v>45</v>
      </c>
      <c r="D35" s="21" t="s">
        <v>45</v>
      </c>
    </row>
    <row r="36" spans="1:4" ht="15.6" x14ac:dyDescent="0.35">
      <c r="A36" s="24"/>
      <c r="B36" s="9"/>
      <c r="C36" s="9"/>
      <c r="D36" s="9"/>
    </row>
    <row r="37" spans="1:4" ht="15.6" x14ac:dyDescent="0.35">
      <c r="A37" s="23" t="s">
        <v>8</v>
      </c>
      <c r="B37" s="9"/>
      <c r="C37" s="9"/>
      <c r="D37" s="9"/>
    </row>
    <row r="38" spans="1:4" ht="15.6" x14ac:dyDescent="0.35">
      <c r="A38" s="24" t="s">
        <v>57</v>
      </c>
      <c r="B38" s="8">
        <f>B22/B33</f>
        <v>5015350.2460360862</v>
      </c>
      <c r="C38" s="8">
        <f t="shared" ref="C38" si="2">C22/C33</f>
        <v>3052219.2090395484</v>
      </c>
      <c r="D38" s="8">
        <f>D22/D33</f>
        <v>1963131.0369965374</v>
      </c>
    </row>
    <row r="39" spans="1:4" ht="15.6" x14ac:dyDescent="0.35">
      <c r="A39" s="24" t="s">
        <v>92</v>
      </c>
      <c r="B39" s="8">
        <f t="shared" ref="B39:D39" si="3">B24/B34</f>
        <v>5649680.1020873208</v>
      </c>
      <c r="C39" s="8">
        <f t="shared" si="3"/>
        <v>2728433.1783793634</v>
      </c>
      <c r="D39" s="8">
        <f t="shared" si="3"/>
        <v>2921246.9237079574</v>
      </c>
    </row>
    <row r="40" spans="1:4" ht="15.6" x14ac:dyDescent="0.35">
      <c r="A40" s="24" t="s">
        <v>58</v>
      </c>
      <c r="B40" s="8">
        <f>B38/B16</f>
        <v>33887.501662405986</v>
      </c>
      <c r="C40" s="8">
        <f>C38/C16</f>
        <v>109007.82889426958</v>
      </c>
      <c r="D40" s="8">
        <f>D38/D16</f>
        <v>16359.425308304479</v>
      </c>
    </row>
    <row r="41" spans="1:4" ht="15.6" x14ac:dyDescent="0.35">
      <c r="A41" s="24" t="s">
        <v>93</v>
      </c>
      <c r="B41" s="8">
        <f>B39/B18</f>
        <v>26524.319728109487</v>
      </c>
      <c r="C41" s="8">
        <f>C39/C18</f>
        <v>248039.3798526694</v>
      </c>
      <c r="D41" s="8">
        <f>D39/D18</f>
        <v>14461.61843419781</v>
      </c>
    </row>
    <row r="42" spans="1:4" ht="15.6" x14ac:dyDescent="0.35">
      <c r="A42" s="24"/>
      <c r="B42" s="13"/>
      <c r="C42" s="13"/>
      <c r="D42" s="13"/>
    </row>
    <row r="43" spans="1:4" ht="15.6" x14ac:dyDescent="0.35">
      <c r="A43" s="23" t="s">
        <v>9</v>
      </c>
      <c r="B43" s="13"/>
      <c r="C43" s="13"/>
      <c r="D43" s="13"/>
    </row>
    <row r="44" spans="1:4" ht="15.6" x14ac:dyDescent="0.35">
      <c r="A44" s="24"/>
      <c r="B44" s="13"/>
      <c r="C44" s="13"/>
      <c r="D44" s="13"/>
    </row>
    <row r="45" spans="1:4" ht="15.6" x14ac:dyDescent="0.35">
      <c r="A45" s="23" t="s">
        <v>10</v>
      </c>
      <c r="B45" s="13"/>
      <c r="C45" s="13"/>
      <c r="D45" s="13"/>
    </row>
    <row r="46" spans="1:4" ht="15.6" x14ac:dyDescent="0.35">
      <c r="A46" s="24" t="s">
        <v>11</v>
      </c>
      <c r="B46" s="14" t="s">
        <v>42</v>
      </c>
      <c r="C46" s="14" t="s">
        <v>42</v>
      </c>
      <c r="D46" s="14" t="s">
        <v>42</v>
      </c>
    </row>
    <row r="47" spans="1:4" ht="15.6" x14ac:dyDescent="0.35">
      <c r="A47" s="24" t="s">
        <v>12</v>
      </c>
      <c r="B47" s="14" t="s">
        <v>42</v>
      </c>
      <c r="C47" s="14" t="s">
        <v>42</v>
      </c>
      <c r="D47" s="14" t="s">
        <v>42</v>
      </c>
    </row>
    <row r="48" spans="1:4" ht="15.6" x14ac:dyDescent="0.35">
      <c r="A48" s="24"/>
      <c r="B48" s="14"/>
      <c r="C48" s="14"/>
      <c r="D48" s="14"/>
    </row>
    <row r="49" spans="1:4" ht="15.6" x14ac:dyDescent="0.35">
      <c r="A49" s="23" t="s">
        <v>13</v>
      </c>
      <c r="B49" s="14"/>
      <c r="C49" s="14"/>
      <c r="D49" s="14"/>
    </row>
    <row r="50" spans="1:4" ht="15.6" x14ac:dyDescent="0.35">
      <c r="A50" s="24" t="s">
        <v>14</v>
      </c>
      <c r="B50" s="14">
        <f>B18/B17*100</f>
        <v>122.41379310344827</v>
      </c>
      <c r="C50" s="14">
        <f>C18/C17*100</f>
        <v>122.22222222222223</v>
      </c>
      <c r="D50" s="14">
        <f>D18/D17*100</f>
        <v>122.42424242424241</v>
      </c>
    </row>
    <row r="51" spans="1:4" ht="15.6" x14ac:dyDescent="0.35">
      <c r="A51" s="24" t="s">
        <v>15</v>
      </c>
      <c r="B51" s="14">
        <f>B24/B23*100</f>
        <v>52.9847944050167</v>
      </c>
      <c r="C51" s="14">
        <f t="shared" ref="C51:D51" si="4">C24/C23*100</f>
        <v>36.637861261326208</v>
      </c>
      <c r="D51" s="14">
        <f t="shared" si="4"/>
        <v>90.840409912224686</v>
      </c>
    </row>
    <row r="52" spans="1:4" ht="15.6" x14ac:dyDescent="0.35">
      <c r="A52" s="24" t="s">
        <v>16</v>
      </c>
      <c r="B52" s="14">
        <f t="shared" ref="B52" si="5">AVERAGE(B50:B51)</f>
        <v>87.699293754232485</v>
      </c>
      <c r="C52" s="14">
        <f t="shared" ref="C52:D52" si="6">AVERAGE(C50:C51)</f>
        <v>79.430041741774218</v>
      </c>
      <c r="D52" s="14">
        <f t="shared" si="6"/>
        <v>106.63232616823355</v>
      </c>
    </row>
    <row r="53" spans="1:4" ht="15.6" x14ac:dyDescent="0.35">
      <c r="A53" s="24"/>
      <c r="B53" s="14"/>
      <c r="C53" s="14"/>
      <c r="D53" s="14"/>
    </row>
    <row r="54" spans="1:4" ht="15.6" x14ac:dyDescent="0.35">
      <c r="A54" s="23" t="s">
        <v>17</v>
      </c>
      <c r="B54" s="14"/>
      <c r="C54" s="14"/>
      <c r="D54" s="14"/>
    </row>
    <row r="55" spans="1:4" ht="15.6" x14ac:dyDescent="0.35">
      <c r="A55" s="24" t="s">
        <v>18</v>
      </c>
      <c r="B55" s="14">
        <f>(B18/B19)*100</f>
        <v>30.603448275862068</v>
      </c>
      <c r="C55" s="14">
        <f>(C18/C19)*100</f>
        <v>30.555555555555557</v>
      </c>
      <c r="D55" s="14">
        <f>(D18/D19)*100</f>
        <v>30.606060606060602</v>
      </c>
    </row>
    <row r="56" spans="1:4" ht="15.6" x14ac:dyDescent="0.35">
      <c r="A56" s="24" t="s">
        <v>19</v>
      </c>
      <c r="B56" s="14">
        <f>B24/B25*100</f>
        <v>16.993935523620671</v>
      </c>
      <c r="C56" s="14">
        <f t="shared" ref="C56:D56" si="7">C24/C25*100</f>
        <v>11.750945889098064</v>
      </c>
      <c r="D56" s="14">
        <f t="shared" si="7"/>
        <v>29.135454545454547</v>
      </c>
    </row>
    <row r="57" spans="1:4" ht="15.6" x14ac:dyDescent="0.35">
      <c r="A57" s="24" t="s">
        <v>20</v>
      </c>
      <c r="B57" s="14">
        <f t="shared" ref="B57" si="8">(B55+B56)/2</f>
        <v>23.798691899741371</v>
      </c>
      <c r="C57" s="14">
        <f t="shared" ref="C57:D57" si="9">(C55+C56)/2</f>
        <v>21.15325072232681</v>
      </c>
      <c r="D57" s="14">
        <f t="shared" si="9"/>
        <v>29.870757575757573</v>
      </c>
    </row>
    <row r="58" spans="1:4" ht="15.6" x14ac:dyDescent="0.35">
      <c r="A58" s="24"/>
      <c r="B58" s="14"/>
      <c r="C58" s="14"/>
      <c r="D58" s="14"/>
    </row>
    <row r="59" spans="1:4" ht="15.6" x14ac:dyDescent="0.35">
      <c r="A59" s="23" t="s">
        <v>31</v>
      </c>
      <c r="B59" s="14"/>
      <c r="C59" s="14"/>
      <c r="D59" s="14"/>
    </row>
    <row r="60" spans="1:4" ht="15.6" x14ac:dyDescent="0.35">
      <c r="A60" s="24" t="s">
        <v>21</v>
      </c>
      <c r="B60" s="14">
        <f t="shared" ref="B60" si="10">B26/B24*100</f>
        <v>100</v>
      </c>
      <c r="C60" s="14"/>
      <c r="D60" s="14"/>
    </row>
    <row r="61" spans="1:4" ht="15.6" x14ac:dyDescent="0.35">
      <c r="A61" s="24"/>
      <c r="B61" s="14"/>
      <c r="C61" s="14"/>
      <c r="D61" s="14"/>
    </row>
    <row r="62" spans="1:4" ht="15.6" x14ac:dyDescent="0.35">
      <c r="A62" s="23" t="s">
        <v>22</v>
      </c>
      <c r="B62" s="14"/>
      <c r="C62" s="14"/>
      <c r="D62" s="14"/>
    </row>
    <row r="63" spans="1:4" ht="15.6" x14ac:dyDescent="0.35">
      <c r="A63" s="24" t="s">
        <v>23</v>
      </c>
      <c r="B63" s="14">
        <f>((B18/B16)-1)*100</f>
        <v>43.918918918918926</v>
      </c>
      <c r="C63" s="14">
        <f>((C18/C16)-1)*100</f>
        <v>-60.714285714285722</v>
      </c>
      <c r="D63" s="14">
        <f>((D18/D16)-1)*100</f>
        <v>68.333333333333329</v>
      </c>
    </row>
    <row r="64" spans="1:4" ht="15.6" x14ac:dyDescent="0.35">
      <c r="A64" s="24" t="s">
        <v>24</v>
      </c>
      <c r="B64" s="14">
        <f>((B39/B38)-1)*100</f>
        <v>12.647767851359548</v>
      </c>
      <c r="C64" s="14">
        <f t="shared" ref="C64:D64" si="11">((C39/C38)-1)*100</f>
        <v>-10.608216791941095</v>
      </c>
      <c r="D64" s="14">
        <f t="shared" si="11"/>
        <v>48.805498392877269</v>
      </c>
    </row>
    <row r="65" spans="1:4" ht="15.6" x14ac:dyDescent="0.35">
      <c r="A65" s="24" t="s">
        <v>25</v>
      </c>
      <c r="B65" s="14">
        <f t="shared" ref="B65" si="12">((B41/B40)-1)*100</f>
        <v>-21.728311539900403</v>
      </c>
      <c r="C65" s="14">
        <f t="shared" ref="C65:D65" si="13">((C41/C40)-1)*100</f>
        <v>127.54272089324088</v>
      </c>
      <c r="D65" s="14">
        <f t="shared" si="13"/>
        <v>-11.600694024033299</v>
      </c>
    </row>
    <row r="66" spans="1:4" ht="15.6" x14ac:dyDescent="0.35">
      <c r="A66" s="24"/>
      <c r="B66" s="14"/>
      <c r="C66" s="14"/>
      <c r="D66" s="14"/>
    </row>
    <row r="67" spans="1:4" ht="15.6" x14ac:dyDescent="0.35">
      <c r="A67" s="23" t="s">
        <v>26</v>
      </c>
      <c r="B67" s="14"/>
      <c r="C67" s="14"/>
      <c r="D67" s="14"/>
    </row>
    <row r="68" spans="1:4" ht="15.6" x14ac:dyDescent="0.35">
      <c r="A68" s="24" t="s">
        <v>32</v>
      </c>
      <c r="B68" s="14">
        <f>B23/B17</f>
        <v>67231</v>
      </c>
      <c r="C68" s="14">
        <f>C23/C17</f>
        <v>907793.17622320505</v>
      </c>
      <c r="D68" s="14">
        <f>D23/D17</f>
        <v>21382.154024188814</v>
      </c>
    </row>
    <row r="69" spans="1:4" ht="15.6" x14ac:dyDescent="0.35">
      <c r="A69" s="24" t="s">
        <v>33</v>
      </c>
      <c r="B69" s="14">
        <f t="shared" ref="B69:D69" si="14">B24/B18</f>
        <v>29099.831173708917</v>
      </c>
      <c r="C69" s="14">
        <f>C24/C18</f>
        <v>272124.0036363636</v>
      </c>
      <c r="D69" s="14">
        <f t="shared" si="14"/>
        <v>15865.841584158416</v>
      </c>
    </row>
    <row r="70" spans="1:4" ht="15.6" x14ac:dyDescent="0.35">
      <c r="A70" s="24" t="s">
        <v>27</v>
      </c>
      <c r="B70" s="14">
        <f>(B69/B68)*B52</f>
        <v>37.959195048440009</v>
      </c>
      <c r="C70" s="14">
        <f>(C69/C68)*C52</f>
        <v>23.810292403498419</v>
      </c>
      <c r="D70" s="14">
        <f>(D69/D68)*D52</f>
        <v>79.122598818698137</v>
      </c>
    </row>
    <row r="71" spans="1:4" ht="15.6" x14ac:dyDescent="0.35">
      <c r="A71" s="24" t="s">
        <v>34</v>
      </c>
      <c r="B71" s="14">
        <f t="shared" ref="B71:B72" si="15">B23/(B17*3)</f>
        <v>22410.333333333332</v>
      </c>
      <c r="C71" s="14">
        <f>C23/(C17*3)</f>
        <v>302597.72540773504</v>
      </c>
      <c r="D71" s="14">
        <f>D23/(D17*3)</f>
        <v>7127.3846747296047</v>
      </c>
    </row>
    <row r="72" spans="1:4" ht="15.6" x14ac:dyDescent="0.35">
      <c r="A72" s="24" t="s">
        <v>35</v>
      </c>
      <c r="B72" s="14">
        <f t="shared" si="15"/>
        <v>9699.943724569639</v>
      </c>
      <c r="C72" s="14">
        <f>C24/(C18*3)</f>
        <v>90708.001212121206</v>
      </c>
      <c r="D72" s="14">
        <f>D24/(D18*3)</f>
        <v>5288.6138613861385</v>
      </c>
    </row>
    <row r="73" spans="1:4" ht="15.6" x14ac:dyDescent="0.35">
      <c r="A73" s="24"/>
      <c r="B73" s="14"/>
      <c r="C73" s="14"/>
      <c r="D73" s="14"/>
    </row>
    <row r="74" spans="1:4" ht="15.6" x14ac:dyDescent="0.35">
      <c r="A74" s="23" t="s">
        <v>28</v>
      </c>
      <c r="B74" s="14"/>
      <c r="C74" s="14"/>
      <c r="D74" s="14"/>
    </row>
    <row r="75" spans="1:4" ht="15.6" x14ac:dyDescent="0.35">
      <c r="A75" s="24" t="s">
        <v>29</v>
      </c>
      <c r="B75" s="14">
        <f>(B30/B29)*100</f>
        <v>52.9847944050167</v>
      </c>
      <c r="C75" s="14"/>
      <c r="D75" s="14"/>
    </row>
    <row r="76" spans="1:4" ht="15.6" x14ac:dyDescent="0.35">
      <c r="A76" s="24" t="s">
        <v>30</v>
      </c>
      <c r="B76" s="14">
        <f>(B24/B30)*100</f>
        <v>100</v>
      </c>
      <c r="C76" s="14"/>
      <c r="D76" s="14"/>
    </row>
    <row r="77" spans="1:4" ht="16.2" thickBot="1" x14ac:dyDescent="0.4">
      <c r="A77" s="15"/>
      <c r="B77" s="16"/>
      <c r="C77" s="16"/>
      <c r="D77" s="16"/>
    </row>
    <row r="78" spans="1:4" customFormat="1" ht="39.75" customHeight="1" thickTop="1" x14ac:dyDescent="0.3">
      <c r="A78" s="36" t="s">
        <v>86</v>
      </c>
      <c r="B78" s="36"/>
      <c r="C78" s="36"/>
      <c r="D78" s="36"/>
    </row>
    <row r="79" spans="1:4" customFormat="1" x14ac:dyDescent="0.3"/>
    <row r="80" spans="1:4" customFormat="1" ht="73.5" customHeight="1" x14ac:dyDescent="0.3">
      <c r="A80" s="37" t="s">
        <v>87</v>
      </c>
      <c r="B80" s="38"/>
      <c r="C80" s="38"/>
      <c r="D80" s="38"/>
    </row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</sheetData>
  <mergeCells count="7">
    <mergeCell ref="A78:D78"/>
    <mergeCell ref="A80:D80"/>
    <mergeCell ref="D10:D11"/>
    <mergeCell ref="A9:A11"/>
    <mergeCell ref="B9:B11"/>
    <mergeCell ref="C10:C11"/>
    <mergeCell ref="C9:D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1"/>
  <sheetViews>
    <sheetView showGridLines="0" zoomScale="80" zoomScaleNormal="80" workbookViewId="0">
      <pane ySplit="11" topLeftCell="A12" activePane="bottomLeft" state="frozen"/>
      <selection activeCell="A9" sqref="A9:A11"/>
      <selection pane="bottomLeft" activeCell="A9" sqref="A9:A11"/>
    </sheetView>
  </sheetViews>
  <sheetFormatPr baseColWidth="10" defaultColWidth="11.44140625" defaultRowHeight="14.4" x14ac:dyDescent="0.3"/>
  <cols>
    <col min="1" max="1" width="62.5546875" style="1" customWidth="1"/>
    <col min="2" max="4" width="19.5546875" style="1" customWidth="1"/>
    <col min="5" max="16384" width="11.44140625" style="1"/>
  </cols>
  <sheetData>
    <row r="1" spans="1:4" customFormat="1" x14ac:dyDescent="0.3"/>
    <row r="2" spans="1:4" customFormat="1" x14ac:dyDescent="0.3"/>
    <row r="3" spans="1:4" customFormat="1" x14ac:dyDescent="0.3"/>
    <row r="4" spans="1:4" customFormat="1" x14ac:dyDescent="0.3"/>
    <row r="5" spans="1:4" customFormat="1" x14ac:dyDescent="0.3"/>
    <row r="6" spans="1:4" customFormat="1" x14ac:dyDescent="0.3"/>
    <row r="7" spans="1:4" customFormat="1" ht="30" customHeight="1" x14ac:dyDescent="0.3"/>
    <row r="8" spans="1:4" customFormat="1" ht="30" customHeight="1" x14ac:dyDescent="0.3"/>
    <row r="9" spans="1:4" s="28" customFormat="1" ht="15.6" x14ac:dyDescent="0.3">
      <c r="A9" s="41" t="s">
        <v>0</v>
      </c>
      <c r="B9" s="44" t="s">
        <v>1</v>
      </c>
      <c r="C9" s="48" t="s">
        <v>50</v>
      </c>
      <c r="D9" s="49"/>
    </row>
    <row r="10" spans="1:4" s="28" customFormat="1" ht="15" customHeight="1" x14ac:dyDescent="0.3">
      <c r="A10" s="42"/>
      <c r="B10" s="44"/>
      <c r="C10" s="46" t="s">
        <v>2</v>
      </c>
      <c r="D10" s="39" t="s">
        <v>46</v>
      </c>
    </row>
    <row r="11" spans="1:4" s="28" customFormat="1" ht="15.75" customHeight="1" thickBot="1" x14ac:dyDescent="0.35">
      <c r="A11" s="43"/>
      <c r="B11" s="45"/>
      <c r="C11" s="47"/>
      <c r="D11" s="40"/>
    </row>
    <row r="12" spans="1:4" customFormat="1" ht="16.2" thickTop="1" x14ac:dyDescent="0.35">
      <c r="A12" s="24"/>
      <c r="B12" s="24"/>
      <c r="C12" s="24"/>
      <c r="D12" s="24"/>
    </row>
    <row r="13" spans="1:4" customFormat="1" ht="15.6" x14ac:dyDescent="0.35">
      <c r="A13" s="23" t="s">
        <v>3</v>
      </c>
      <c r="B13" s="24"/>
      <c r="C13" s="24"/>
      <c r="D13" s="24"/>
    </row>
    <row r="14" spans="1:4" customFormat="1" ht="15.6" x14ac:dyDescent="0.35">
      <c r="A14" s="24"/>
      <c r="B14" s="24"/>
      <c r="C14" s="24"/>
      <c r="D14" s="24"/>
    </row>
    <row r="15" spans="1:4" customFormat="1" ht="15.6" x14ac:dyDescent="0.35">
      <c r="A15" s="23" t="s">
        <v>41</v>
      </c>
      <c r="B15" s="24"/>
      <c r="C15" s="24"/>
      <c r="D15" s="24"/>
    </row>
    <row r="16" spans="1:4" s="4" customFormat="1" ht="15.6" x14ac:dyDescent="0.35">
      <c r="A16" s="25" t="s">
        <v>59</v>
      </c>
      <c r="B16" s="8">
        <f>+SUM(C16:D16)</f>
        <v>269</v>
      </c>
      <c r="C16" s="8">
        <f>+'I Trimestre'!C16+'II Trimestre'!C16</f>
        <v>56</v>
      </c>
      <c r="D16" s="8">
        <f>+'I Trimestre'!D16+'II Trimestre'!D16</f>
        <v>213</v>
      </c>
    </row>
    <row r="17" spans="1:4" s="4" customFormat="1" ht="15.6" x14ac:dyDescent="0.35">
      <c r="A17" s="25" t="s">
        <v>94</v>
      </c>
      <c r="B17" s="8">
        <f t="shared" ref="B17:B19" si="0">+SUM(C17:D17)</f>
        <v>348</v>
      </c>
      <c r="C17" s="8">
        <f>+'I Trimestre'!C17+'II Trimestre'!C17</f>
        <v>18</v>
      </c>
      <c r="D17" s="8">
        <f>+'I Trimestre'!D17+'II Trimestre'!D17</f>
        <v>330</v>
      </c>
    </row>
    <row r="18" spans="1:4" s="4" customFormat="1" ht="15.6" x14ac:dyDescent="0.35">
      <c r="A18" s="25" t="s">
        <v>95</v>
      </c>
      <c r="B18" s="8">
        <f t="shared" si="0"/>
        <v>396</v>
      </c>
      <c r="C18" s="8">
        <f>+'I Trimestre'!C18+'II Trimestre'!C18</f>
        <v>20</v>
      </c>
      <c r="D18" s="8">
        <f>+'I Trimestre'!D18+'II Trimestre'!D18</f>
        <v>376</v>
      </c>
    </row>
    <row r="19" spans="1:4" s="4" customFormat="1" ht="15.6" x14ac:dyDescent="0.35">
      <c r="A19" s="25" t="s">
        <v>81</v>
      </c>
      <c r="B19" s="8">
        <f t="shared" si="0"/>
        <v>696</v>
      </c>
      <c r="C19" s="8">
        <f>+'II Trimestre'!C19</f>
        <v>36</v>
      </c>
      <c r="D19" s="8">
        <f>+'II Trimestre'!D19</f>
        <v>660</v>
      </c>
    </row>
    <row r="20" spans="1:4" s="4" customFormat="1" ht="15.6" x14ac:dyDescent="0.35">
      <c r="A20" s="24"/>
      <c r="B20" s="8"/>
      <c r="C20" s="8"/>
      <c r="D20" s="8"/>
    </row>
    <row r="21" spans="1:4" s="4" customFormat="1" ht="15.6" x14ac:dyDescent="0.35">
      <c r="A21" s="26" t="s">
        <v>4</v>
      </c>
      <c r="B21" s="8"/>
      <c r="C21" s="8"/>
      <c r="D21" s="8"/>
    </row>
    <row r="22" spans="1:4" s="4" customFormat="1" ht="15.6" x14ac:dyDescent="0.35">
      <c r="A22" s="25" t="s">
        <v>59</v>
      </c>
      <c r="B22" s="8">
        <f>+SUM(C22:D22)</f>
        <v>8755444.6600000001</v>
      </c>
      <c r="C22" s="8">
        <f>+'I Trimestre'!C22+'II Trimestre'!C22</f>
        <v>3860819.66</v>
      </c>
      <c r="D22" s="8">
        <f>+'I Trimestre'!D22+'II Trimestre'!D22</f>
        <v>4894625</v>
      </c>
    </row>
    <row r="23" spans="1:4" s="4" customFormat="1" ht="15.6" x14ac:dyDescent="0.35">
      <c r="A23" s="25" t="s">
        <v>94</v>
      </c>
      <c r="B23" s="8">
        <f t="shared" ref="B23:B26" si="1">+SUM(C23:D23)</f>
        <v>15458047</v>
      </c>
      <c r="C23" s="8">
        <f>+'I Trimestre'!C23+'II Trimestre'!C23</f>
        <v>10796058.456462448</v>
      </c>
      <c r="D23" s="8">
        <f>+'I Trimestre'!D23+'II Trimestre'!D23</f>
        <v>4661988.5435375515</v>
      </c>
    </row>
    <row r="24" spans="1:4" s="4" customFormat="1" ht="15.6" x14ac:dyDescent="0.35">
      <c r="A24" s="25" t="s">
        <v>95</v>
      </c>
      <c r="B24" s="8">
        <f t="shared" si="1"/>
        <v>9661088.0399999991</v>
      </c>
      <c r="C24" s="8">
        <f>+'I Trimestre'!C24+'II Trimestre'!C24</f>
        <v>5082298.0399999991</v>
      </c>
      <c r="D24" s="8">
        <f>+'I Trimestre'!D24+'II Trimestre'!D24</f>
        <v>4578790</v>
      </c>
    </row>
    <row r="25" spans="1:4" s="4" customFormat="1" ht="15.6" x14ac:dyDescent="0.35">
      <c r="A25" s="25" t="s">
        <v>81</v>
      </c>
      <c r="B25" s="8">
        <f t="shared" si="1"/>
        <v>36473388</v>
      </c>
      <c r="C25" s="8">
        <f>+'II Trimestre'!C25</f>
        <v>25473388</v>
      </c>
      <c r="D25" s="8">
        <f>+'II Trimestre'!D25</f>
        <v>11000000</v>
      </c>
    </row>
    <row r="26" spans="1:4" s="4" customFormat="1" ht="15.6" x14ac:dyDescent="0.35">
      <c r="A26" s="25" t="s">
        <v>96</v>
      </c>
      <c r="B26" s="8">
        <f t="shared" si="1"/>
        <v>9661088.0399999991</v>
      </c>
      <c r="C26" s="8">
        <f>+C24</f>
        <v>5082298.0399999991</v>
      </c>
      <c r="D26" s="8">
        <f>+D24</f>
        <v>4578790</v>
      </c>
    </row>
    <row r="27" spans="1:4" s="4" customFormat="1" ht="15.6" x14ac:dyDescent="0.35">
      <c r="A27" s="24"/>
      <c r="B27" s="8"/>
      <c r="C27" s="8"/>
      <c r="D27" s="8"/>
    </row>
    <row r="28" spans="1:4" s="4" customFormat="1" ht="15.6" x14ac:dyDescent="0.35">
      <c r="A28" s="26" t="s">
        <v>5</v>
      </c>
      <c r="B28" s="8"/>
      <c r="C28" s="8"/>
      <c r="D28" s="8"/>
    </row>
    <row r="29" spans="1:4" s="4" customFormat="1" ht="15.6" x14ac:dyDescent="0.35">
      <c r="A29" s="25" t="s">
        <v>94</v>
      </c>
      <c r="B29" s="8">
        <f>+B23</f>
        <v>15458047</v>
      </c>
      <c r="C29" s="8"/>
      <c r="D29" s="8"/>
    </row>
    <row r="30" spans="1:4" s="4" customFormat="1" ht="15.6" x14ac:dyDescent="0.35">
      <c r="A30" s="25" t="s">
        <v>95</v>
      </c>
      <c r="B30" s="8">
        <f>+'I Trimestre'!B30+'II Trimestre'!B30</f>
        <v>9661088.0399999991</v>
      </c>
      <c r="C30" s="8"/>
      <c r="D30" s="8"/>
    </row>
    <row r="31" spans="1:4" s="4" customFormat="1" ht="15.6" x14ac:dyDescent="0.35">
      <c r="A31" s="24"/>
      <c r="B31" s="8"/>
      <c r="C31" s="8"/>
      <c r="D31" s="8"/>
    </row>
    <row r="32" spans="1:4" s="4" customFormat="1" ht="15.6" x14ac:dyDescent="0.35">
      <c r="A32" s="23" t="s">
        <v>6</v>
      </c>
      <c r="B32" s="8"/>
      <c r="C32" s="8"/>
      <c r="D32" s="8"/>
    </row>
    <row r="33" spans="1:5" ht="15.6" x14ac:dyDescent="0.35">
      <c r="A33" s="25" t="s">
        <v>60</v>
      </c>
      <c r="B33" s="22">
        <v>1.0973999999999999</v>
      </c>
      <c r="C33" s="22">
        <v>1.0973999999999999</v>
      </c>
      <c r="D33" s="22">
        <v>1.0973999999999999</v>
      </c>
    </row>
    <row r="34" spans="1:5" ht="15.6" x14ac:dyDescent="0.35">
      <c r="A34" s="25" t="s">
        <v>97</v>
      </c>
      <c r="B34" s="22">
        <v>1.0971</v>
      </c>
      <c r="C34" s="22">
        <v>1.0971</v>
      </c>
      <c r="D34" s="22">
        <v>1.0971</v>
      </c>
    </row>
    <row r="35" spans="1:5" ht="15.6" x14ac:dyDescent="0.35">
      <c r="A35" s="25" t="s">
        <v>7</v>
      </c>
      <c r="B35" s="21" t="s">
        <v>45</v>
      </c>
      <c r="C35" s="21" t="s">
        <v>45</v>
      </c>
      <c r="D35" s="21" t="s">
        <v>45</v>
      </c>
      <c r="E35" s="1" t="s">
        <v>44</v>
      </c>
    </row>
    <row r="36" spans="1:5" ht="15.6" x14ac:dyDescent="0.35">
      <c r="A36" s="24"/>
      <c r="B36" s="12"/>
      <c r="C36" s="12"/>
      <c r="D36" s="12"/>
    </row>
    <row r="37" spans="1:5" s="4" customFormat="1" ht="15.6" x14ac:dyDescent="0.35">
      <c r="A37" s="23" t="s">
        <v>8</v>
      </c>
      <c r="B37" s="8"/>
      <c r="C37" s="8"/>
      <c r="D37" s="8"/>
    </row>
    <row r="38" spans="1:5" ht="15.6" x14ac:dyDescent="0.35">
      <c r="A38" s="24" t="s">
        <v>61</v>
      </c>
      <c r="B38" s="8">
        <f>B22/B33</f>
        <v>7978353.070894843</v>
      </c>
      <c r="C38" s="8">
        <f t="shared" ref="C38" si="2">C22/C33</f>
        <v>3518151.6858028071</v>
      </c>
      <c r="D38" s="8">
        <f>D22/D33</f>
        <v>4460201.3850920359</v>
      </c>
    </row>
    <row r="39" spans="1:5" ht="15.6" x14ac:dyDescent="0.35">
      <c r="A39" s="24" t="s">
        <v>98</v>
      </c>
      <c r="B39" s="8">
        <f t="shared" ref="B39:D39" si="3">B24/B34</f>
        <v>8806023.1884057969</v>
      </c>
      <c r="C39" s="8">
        <f t="shared" si="3"/>
        <v>4632483.8574423473</v>
      </c>
      <c r="D39" s="8">
        <f t="shared" si="3"/>
        <v>4173539.3309634491</v>
      </c>
    </row>
    <row r="40" spans="1:5" s="4" customFormat="1" ht="15.6" x14ac:dyDescent="0.35">
      <c r="A40" s="24" t="s">
        <v>62</v>
      </c>
      <c r="B40" s="8">
        <f>B38/B16</f>
        <v>29659.305096263357</v>
      </c>
      <c r="C40" s="8">
        <f>C38/C16</f>
        <v>62824.137246478698</v>
      </c>
      <c r="D40" s="8">
        <f>D38/D16</f>
        <v>20939.912606065896</v>
      </c>
    </row>
    <row r="41" spans="1:5" s="4" customFormat="1" ht="15.6" x14ac:dyDescent="0.35">
      <c r="A41" s="24" t="s">
        <v>99</v>
      </c>
      <c r="B41" s="8">
        <f>B39/B18</f>
        <v>22237.432293954033</v>
      </c>
      <c r="C41" s="8">
        <f>C39/C18</f>
        <v>231624.19287211736</v>
      </c>
      <c r="D41" s="8">
        <f>D39/D18</f>
        <v>11099.838646179385</v>
      </c>
    </row>
    <row r="42" spans="1:5" s="4" customFormat="1" ht="15.6" x14ac:dyDescent="0.35">
      <c r="A42" s="24"/>
      <c r="B42" s="8"/>
      <c r="C42" s="8"/>
      <c r="D42" s="8"/>
    </row>
    <row r="43" spans="1:5" s="4" customFormat="1" ht="15.6" x14ac:dyDescent="0.35">
      <c r="A43" s="23" t="s">
        <v>9</v>
      </c>
      <c r="B43" s="8"/>
      <c r="C43" s="8"/>
      <c r="D43" s="8"/>
    </row>
    <row r="44" spans="1:5" s="4" customFormat="1" ht="15.6" x14ac:dyDescent="0.35">
      <c r="A44" s="24"/>
      <c r="B44" s="13"/>
      <c r="C44" s="13"/>
      <c r="D44" s="13"/>
    </row>
    <row r="45" spans="1:5" s="4" customFormat="1" ht="15.6" x14ac:dyDescent="0.35">
      <c r="A45" s="23" t="s">
        <v>10</v>
      </c>
      <c r="B45" s="13"/>
      <c r="C45" s="13"/>
      <c r="D45" s="13"/>
    </row>
    <row r="46" spans="1:5" s="4" customFormat="1" ht="15.6" x14ac:dyDescent="0.35">
      <c r="A46" s="24" t="s">
        <v>11</v>
      </c>
      <c r="B46" s="13" t="s">
        <v>42</v>
      </c>
      <c r="C46" s="13" t="s">
        <v>42</v>
      </c>
      <c r="D46" s="13" t="s">
        <v>42</v>
      </c>
    </row>
    <row r="47" spans="1:5" s="4" customFormat="1" ht="15.6" x14ac:dyDescent="0.35">
      <c r="A47" s="24" t="s">
        <v>12</v>
      </c>
      <c r="B47" s="13" t="s">
        <v>42</v>
      </c>
      <c r="C47" s="13" t="s">
        <v>42</v>
      </c>
      <c r="D47" s="13" t="s">
        <v>42</v>
      </c>
    </row>
    <row r="48" spans="1:5" s="4" customFormat="1" ht="15.6" x14ac:dyDescent="0.35">
      <c r="A48" s="24"/>
      <c r="B48" s="14"/>
      <c r="C48" s="14"/>
      <c r="D48" s="14"/>
    </row>
    <row r="49" spans="1:4" s="4" customFormat="1" ht="15.6" x14ac:dyDescent="0.35">
      <c r="A49" s="23" t="s">
        <v>13</v>
      </c>
      <c r="B49" s="14"/>
      <c r="C49" s="14"/>
      <c r="D49" s="14"/>
    </row>
    <row r="50" spans="1:4" s="4" customFormat="1" ht="15.6" x14ac:dyDescent="0.35">
      <c r="A50" s="24" t="s">
        <v>14</v>
      </c>
      <c r="B50" s="14">
        <f>B18/B17*100</f>
        <v>113.79310344827587</v>
      </c>
      <c r="C50" s="14">
        <f>C18/C17*100</f>
        <v>111.11111111111111</v>
      </c>
      <c r="D50" s="14">
        <f>D18/D17*100</f>
        <v>113.93939393939394</v>
      </c>
    </row>
    <row r="51" spans="1:4" s="4" customFormat="1" ht="15.6" x14ac:dyDescent="0.35">
      <c r="A51" s="24" t="s">
        <v>15</v>
      </c>
      <c r="B51" s="14">
        <f>B24/B23*100</f>
        <v>62.498762230442175</v>
      </c>
      <c r="C51" s="14">
        <f t="shared" ref="C51:D51" si="4">C24/C23*100</f>
        <v>47.075495751486685</v>
      </c>
      <c r="D51" s="14">
        <f t="shared" si="4"/>
        <v>98.215385070971877</v>
      </c>
    </row>
    <row r="52" spans="1:4" s="4" customFormat="1" ht="15.6" x14ac:dyDescent="0.35">
      <c r="A52" s="24" t="s">
        <v>16</v>
      </c>
      <c r="B52" s="14">
        <f t="shared" ref="B52:D52" si="5">AVERAGE(B50:B51)</f>
        <v>88.14593283935902</v>
      </c>
      <c r="C52" s="14">
        <f t="shared" si="5"/>
        <v>79.093303431298892</v>
      </c>
      <c r="D52" s="14">
        <f t="shared" si="5"/>
        <v>106.07738950518291</v>
      </c>
    </row>
    <row r="53" spans="1:4" s="4" customFormat="1" ht="15.6" x14ac:dyDescent="0.35">
      <c r="A53" s="24"/>
      <c r="B53" s="14"/>
      <c r="C53" s="14"/>
      <c r="D53" s="14"/>
    </row>
    <row r="54" spans="1:4" s="4" customFormat="1" ht="15.6" x14ac:dyDescent="0.35">
      <c r="A54" s="23" t="s">
        <v>17</v>
      </c>
      <c r="B54" s="14"/>
      <c r="C54" s="14"/>
      <c r="D54" s="14"/>
    </row>
    <row r="55" spans="1:4" s="4" customFormat="1" ht="15.6" x14ac:dyDescent="0.35">
      <c r="A55" s="24" t="s">
        <v>18</v>
      </c>
      <c r="B55" s="14">
        <f>(B18/B19)*100</f>
        <v>56.896551724137936</v>
      </c>
      <c r="C55" s="14">
        <f>(C18/C19)*100</f>
        <v>55.555555555555557</v>
      </c>
      <c r="D55" s="14">
        <f>(D18/D19)*100</f>
        <v>56.969696969696969</v>
      </c>
    </row>
    <row r="56" spans="1:4" s="4" customFormat="1" ht="15.6" x14ac:dyDescent="0.35">
      <c r="A56" s="24" t="s">
        <v>19</v>
      </c>
      <c r="B56" s="14">
        <f>B24/B25*100</f>
        <v>26.488046682145345</v>
      </c>
      <c r="C56" s="14">
        <f t="shared" ref="C56:D56" si="6">C24/C25*100</f>
        <v>19.95140198861651</v>
      </c>
      <c r="D56" s="14">
        <f t="shared" si="6"/>
        <v>41.625363636363637</v>
      </c>
    </row>
    <row r="57" spans="1:4" s="4" customFormat="1" ht="15.6" x14ac:dyDescent="0.35">
      <c r="A57" s="24" t="s">
        <v>20</v>
      </c>
      <c r="B57" s="14">
        <f t="shared" ref="B57:D57" si="7">(B55+B56)/2</f>
        <v>41.692299203141644</v>
      </c>
      <c r="C57" s="14">
        <f t="shared" si="7"/>
        <v>37.753478772086034</v>
      </c>
      <c r="D57" s="14">
        <f t="shared" si="7"/>
        <v>49.2975303030303</v>
      </c>
    </row>
    <row r="58" spans="1:4" s="4" customFormat="1" ht="15.6" x14ac:dyDescent="0.35">
      <c r="A58" s="24"/>
      <c r="B58" s="14"/>
      <c r="C58" s="14"/>
      <c r="D58" s="14"/>
    </row>
    <row r="59" spans="1:4" s="4" customFormat="1" ht="15.6" x14ac:dyDescent="0.35">
      <c r="A59" s="23" t="s">
        <v>31</v>
      </c>
      <c r="B59" s="14"/>
      <c r="C59" s="14"/>
      <c r="D59" s="14"/>
    </row>
    <row r="60" spans="1:4" s="4" customFormat="1" ht="15.6" x14ac:dyDescent="0.35">
      <c r="A60" s="24" t="s">
        <v>21</v>
      </c>
      <c r="B60" s="14">
        <f t="shared" ref="B60" si="8">B26/B24*100</f>
        <v>100</v>
      </c>
      <c r="C60" s="14"/>
      <c r="D60" s="14"/>
    </row>
    <row r="61" spans="1:4" s="4" customFormat="1" ht="15.6" x14ac:dyDescent="0.35">
      <c r="A61" s="24"/>
      <c r="B61" s="14"/>
      <c r="C61" s="14"/>
      <c r="D61" s="14"/>
    </row>
    <row r="62" spans="1:4" s="4" customFormat="1" ht="15.6" x14ac:dyDescent="0.35">
      <c r="A62" s="23" t="s">
        <v>22</v>
      </c>
      <c r="B62" s="14"/>
      <c r="C62" s="14"/>
      <c r="D62" s="14"/>
    </row>
    <row r="63" spans="1:4" s="4" customFormat="1" ht="15.6" x14ac:dyDescent="0.35">
      <c r="A63" s="24" t="s">
        <v>23</v>
      </c>
      <c r="B63" s="14">
        <f>((B18/B16)-1)*100</f>
        <v>47.211895910780676</v>
      </c>
      <c r="C63" s="14">
        <f>((C18/C16)-1)*100</f>
        <v>-64.285714285714278</v>
      </c>
      <c r="D63" s="14">
        <f>((D18/D16)-1)*100</f>
        <v>76.525821596244128</v>
      </c>
    </row>
    <row r="64" spans="1:4" s="4" customFormat="1" ht="15.6" x14ac:dyDescent="0.35">
      <c r="A64" s="24" t="s">
        <v>24</v>
      </c>
      <c r="B64" s="14">
        <f>((B39/B38)-1)*100</f>
        <v>10.37394698074101</v>
      </c>
      <c r="C64" s="14">
        <f t="shared" ref="C64:D64" si="9">((C39/C38)-1)*100</f>
        <v>31.673795536910188</v>
      </c>
      <c r="D64" s="14">
        <f t="shared" si="9"/>
        <v>-6.4271101095734862</v>
      </c>
    </row>
    <row r="65" spans="1:4" s="4" customFormat="1" ht="15.6" x14ac:dyDescent="0.35">
      <c r="A65" s="24" t="s">
        <v>25</v>
      </c>
      <c r="B65" s="14">
        <f t="shared" ref="B65:C65" si="10">((B41/B40)-1)*100</f>
        <v>-25.023758237829963</v>
      </c>
      <c r="C65" s="14">
        <f t="shared" si="10"/>
        <v>268.68662750334857</v>
      </c>
      <c r="D65" s="14">
        <f t="shared" ref="D65" si="11">((D41/D40)-1)*100</f>
        <v>-46.99195333334881</v>
      </c>
    </row>
    <row r="66" spans="1:4" s="4" customFormat="1" ht="15.6" x14ac:dyDescent="0.35">
      <c r="A66" s="24"/>
      <c r="B66" s="14"/>
      <c r="C66" s="14"/>
      <c r="D66" s="14"/>
    </row>
    <row r="67" spans="1:4" s="4" customFormat="1" ht="15.6" x14ac:dyDescent="0.35">
      <c r="A67" s="23" t="s">
        <v>26</v>
      </c>
      <c r="B67" s="14"/>
      <c r="C67" s="14"/>
      <c r="D67" s="14"/>
    </row>
    <row r="68" spans="1:4" s="4" customFormat="1" ht="15.6" x14ac:dyDescent="0.35">
      <c r="A68" s="24" t="s">
        <v>36</v>
      </c>
      <c r="B68" s="14">
        <f>B23/B17</f>
        <v>44419.675287356324</v>
      </c>
      <c r="C68" s="14">
        <f>C23/C17</f>
        <v>599781.02535902488</v>
      </c>
      <c r="D68" s="14">
        <f>D23/D17</f>
        <v>14127.238010719853</v>
      </c>
    </row>
    <row r="69" spans="1:4" s="4" customFormat="1" ht="15.6" x14ac:dyDescent="0.35">
      <c r="A69" s="24" t="s">
        <v>37</v>
      </c>
      <c r="B69" s="14">
        <f t="shared" ref="B69:D69" si="12">B24/B18</f>
        <v>24396.686969696966</v>
      </c>
      <c r="C69" s="14">
        <f>C24/C18</f>
        <v>254114.90199999994</v>
      </c>
      <c r="D69" s="14">
        <f t="shared" si="12"/>
        <v>12177.632978723404</v>
      </c>
    </row>
    <row r="70" spans="1:4" s="4" customFormat="1" ht="15.6" x14ac:dyDescent="0.35">
      <c r="A70" s="24" t="s">
        <v>27</v>
      </c>
      <c r="B70" s="14">
        <f>(B69/B68)*B52</f>
        <v>48.412527043976084</v>
      </c>
      <c r="C70" s="14">
        <f>(C69/C68)*C52</f>
        <v>33.510208226860428</v>
      </c>
      <c r="D70" s="14">
        <f>(D69/D68)*D52</f>
        <v>91.438362952121111</v>
      </c>
    </row>
    <row r="71" spans="1:4" s="4" customFormat="1" ht="15.6" x14ac:dyDescent="0.35">
      <c r="A71" s="24" t="s">
        <v>34</v>
      </c>
      <c r="B71" s="14">
        <f t="shared" ref="B71:D72" si="13">B23/(B17*6)</f>
        <v>7403.2792145593867</v>
      </c>
      <c r="C71" s="14">
        <f t="shared" si="13"/>
        <v>99963.504226504156</v>
      </c>
      <c r="D71" s="14">
        <f t="shared" si="13"/>
        <v>2354.5396684533089</v>
      </c>
    </row>
    <row r="72" spans="1:4" s="4" customFormat="1" ht="15.6" x14ac:dyDescent="0.35">
      <c r="A72" s="24" t="s">
        <v>35</v>
      </c>
      <c r="B72" s="14">
        <f t="shared" si="13"/>
        <v>4066.1144949494947</v>
      </c>
      <c r="C72" s="14">
        <f t="shared" si="13"/>
        <v>42352.48366666666</v>
      </c>
      <c r="D72" s="14">
        <f t="shared" si="13"/>
        <v>2029.6054964539007</v>
      </c>
    </row>
    <row r="73" spans="1:4" s="4" customFormat="1" ht="15.6" x14ac:dyDescent="0.35">
      <c r="A73" s="24"/>
      <c r="B73" s="14"/>
      <c r="C73" s="14"/>
      <c r="D73" s="14"/>
    </row>
    <row r="74" spans="1:4" s="4" customFormat="1" ht="15.6" x14ac:dyDescent="0.35">
      <c r="A74" s="23" t="s">
        <v>28</v>
      </c>
      <c r="B74" s="14"/>
      <c r="C74" s="14"/>
      <c r="D74" s="14"/>
    </row>
    <row r="75" spans="1:4" s="4" customFormat="1" ht="15.6" x14ac:dyDescent="0.35">
      <c r="A75" s="24" t="s">
        <v>29</v>
      </c>
      <c r="B75" s="14">
        <f>(B30/B29)*100</f>
        <v>62.498762230442175</v>
      </c>
      <c r="C75" s="14"/>
      <c r="D75" s="14"/>
    </row>
    <row r="76" spans="1:4" s="4" customFormat="1" ht="15.6" x14ac:dyDescent="0.35">
      <c r="A76" s="24" t="s">
        <v>30</v>
      </c>
      <c r="B76" s="14">
        <f>(B24/B30)*100</f>
        <v>100</v>
      </c>
      <c r="C76" s="14"/>
      <c r="D76" s="14"/>
    </row>
    <row r="77" spans="1:4" s="4" customFormat="1" ht="15.6" x14ac:dyDescent="0.35">
      <c r="A77" s="24" t="s">
        <v>29</v>
      </c>
      <c r="B77" s="14"/>
      <c r="C77" s="14"/>
      <c r="D77" s="14"/>
    </row>
    <row r="78" spans="1:4" s="4" customFormat="1" ht="15.6" x14ac:dyDescent="0.35">
      <c r="A78" s="24" t="s">
        <v>30</v>
      </c>
      <c r="B78" s="14"/>
      <c r="C78" s="14"/>
      <c r="D78" s="14"/>
    </row>
    <row r="79" spans="1:4" ht="16.2" thickBot="1" x14ac:dyDescent="0.4">
      <c r="A79" s="15"/>
      <c r="B79" s="15"/>
      <c r="C79" s="15"/>
      <c r="D79" s="15"/>
    </row>
    <row r="80" spans="1:4" customFormat="1" ht="39.75" customHeight="1" thickTop="1" x14ac:dyDescent="0.3">
      <c r="A80" s="36" t="s">
        <v>86</v>
      </c>
      <c r="B80" s="36"/>
      <c r="C80" s="36"/>
      <c r="D80" s="36"/>
    </row>
    <row r="81" spans="1:4" customFormat="1" x14ac:dyDescent="0.3"/>
    <row r="82" spans="1:4" customFormat="1" ht="73.5" customHeight="1" x14ac:dyDescent="0.3">
      <c r="A82" s="37" t="s">
        <v>87</v>
      </c>
      <c r="B82" s="38"/>
      <c r="C82" s="38"/>
      <c r="D82" s="38"/>
    </row>
    <row r="83" spans="1:4" customFormat="1" x14ac:dyDescent="0.3"/>
    <row r="84" spans="1:4" customFormat="1" x14ac:dyDescent="0.3"/>
    <row r="85" spans="1:4" customFormat="1" x14ac:dyDescent="0.3"/>
    <row r="86" spans="1:4" customFormat="1" x14ac:dyDescent="0.3"/>
    <row r="87" spans="1:4" customFormat="1" x14ac:dyDescent="0.3"/>
    <row r="88" spans="1:4" customFormat="1" x14ac:dyDescent="0.3"/>
    <row r="89" spans="1:4" customFormat="1" x14ac:dyDescent="0.3"/>
    <row r="90" spans="1:4" customFormat="1" x14ac:dyDescent="0.3"/>
    <row r="91" spans="1:4" customFormat="1" x14ac:dyDescent="0.3"/>
    <row r="92" spans="1:4" customFormat="1" x14ac:dyDescent="0.3"/>
    <row r="93" spans="1:4" customFormat="1" x14ac:dyDescent="0.3"/>
    <row r="94" spans="1:4" customFormat="1" x14ac:dyDescent="0.3"/>
    <row r="95" spans="1:4" customFormat="1" x14ac:dyDescent="0.3"/>
    <row r="96" spans="1:4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</sheetData>
  <mergeCells count="7">
    <mergeCell ref="A80:D80"/>
    <mergeCell ref="A82:D82"/>
    <mergeCell ref="D10:D11"/>
    <mergeCell ref="A9:A11"/>
    <mergeCell ref="B9:B11"/>
    <mergeCell ref="C10:C11"/>
    <mergeCell ref="C9:D9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4"/>
  <sheetViews>
    <sheetView showGridLines="0" zoomScale="80" zoomScaleNormal="80" workbookViewId="0">
      <pane ySplit="11" topLeftCell="A12" activePane="bottomLeft" state="frozen"/>
      <selection activeCell="A9" sqref="A9:A11"/>
      <selection pane="bottomLeft" activeCell="A9" sqref="A9:A11"/>
    </sheetView>
  </sheetViews>
  <sheetFormatPr baseColWidth="10" defaultColWidth="11.44140625" defaultRowHeight="14.4" x14ac:dyDescent="0.3"/>
  <cols>
    <col min="1" max="1" width="62.5546875" style="1" customWidth="1"/>
    <col min="2" max="4" width="19.5546875" style="1" customWidth="1"/>
    <col min="5" max="16384" width="11.44140625" style="1"/>
  </cols>
  <sheetData>
    <row r="1" spans="1:4" customFormat="1" x14ac:dyDescent="0.3"/>
    <row r="2" spans="1:4" customFormat="1" x14ac:dyDescent="0.3"/>
    <row r="3" spans="1:4" customFormat="1" x14ac:dyDescent="0.3"/>
    <row r="4" spans="1:4" customFormat="1" x14ac:dyDescent="0.3"/>
    <row r="5" spans="1:4" customFormat="1" x14ac:dyDescent="0.3"/>
    <row r="6" spans="1:4" customFormat="1" x14ac:dyDescent="0.3"/>
    <row r="7" spans="1:4" customFormat="1" ht="30" customHeight="1" x14ac:dyDescent="0.3"/>
    <row r="8" spans="1:4" customFormat="1" ht="30" customHeight="1" x14ac:dyDescent="0.3"/>
    <row r="9" spans="1:4" s="28" customFormat="1" ht="15.6" x14ac:dyDescent="0.3">
      <c r="A9" s="41" t="s">
        <v>0</v>
      </c>
      <c r="B9" s="44" t="s">
        <v>1</v>
      </c>
      <c r="C9" s="48" t="s">
        <v>50</v>
      </c>
      <c r="D9" s="49"/>
    </row>
    <row r="10" spans="1:4" s="28" customFormat="1" ht="15" customHeight="1" x14ac:dyDescent="0.3">
      <c r="A10" s="42"/>
      <c r="B10" s="44"/>
      <c r="C10" s="46" t="s">
        <v>2</v>
      </c>
      <c r="D10" s="39" t="s">
        <v>46</v>
      </c>
    </row>
    <row r="11" spans="1:4" s="28" customFormat="1" ht="15.75" customHeight="1" thickBot="1" x14ac:dyDescent="0.35">
      <c r="A11" s="43"/>
      <c r="B11" s="45"/>
      <c r="C11" s="47"/>
      <c r="D11" s="40"/>
    </row>
    <row r="12" spans="1:4" customFormat="1" ht="16.2" thickTop="1" x14ac:dyDescent="0.35">
      <c r="A12" s="24"/>
      <c r="B12" s="24"/>
      <c r="C12" s="24"/>
      <c r="D12" s="24"/>
    </row>
    <row r="13" spans="1:4" customFormat="1" ht="15.6" x14ac:dyDescent="0.35">
      <c r="A13" s="23" t="s">
        <v>3</v>
      </c>
      <c r="B13" s="24"/>
      <c r="C13" s="24"/>
      <c r="D13" s="24"/>
    </row>
    <row r="14" spans="1:4" customFormat="1" ht="15.6" x14ac:dyDescent="0.35">
      <c r="A14" s="24"/>
      <c r="B14" s="24"/>
      <c r="C14" s="24"/>
      <c r="D14" s="24"/>
    </row>
    <row r="15" spans="1:4" customFormat="1" ht="15.6" x14ac:dyDescent="0.35">
      <c r="A15" s="23" t="s">
        <v>40</v>
      </c>
      <c r="B15" s="24"/>
      <c r="C15" s="24"/>
      <c r="D15" s="24"/>
    </row>
    <row r="16" spans="1:4" s="4" customFormat="1" ht="15.6" x14ac:dyDescent="0.35">
      <c r="A16" s="25" t="s">
        <v>63</v>
      </c>
      <c r="B16" s="8">
        <f>+SUM(C16:D16)</f>
        <v>214</v>
      </c>
      <c r="C16" s="21">
        <v>8</v>
      </c>
      <c r="D16" s="21">
        <v>206</v>
      </c>
    </row>
    <row r="17" spans="1:6" s="4" customFormat="1" ht="15.75" customHeight="1" x14ac:dyDescent="0.35">
      <c r="A17" s="25" t="s">
        <v>100</v>
      </c>
      <c r="B17" s="8">
        <f t="shared" ref="B17:B19" si="0">+SUM(C17:D17)</f>
        <v>174</v>
      </c>
      <c r="C17" s="21">
        <v>9</v>
      </c>
      <c r="D17" s="21">
        <v>165</v>
      </c>
      <c r="F17" s="3"/>
    </row>
    <row r="18" spans="1:6" s="4" customFormat="1" ht="15.6" x14ac:dyDescent="0.35">
      <c r="A18" s="25" t="s">
        <v>101</v>
      </c>
      <c r="B18" s="8">
        <f t="shared" si="0"/>
        <v>283</v>
      </c>
      <c r="C18" s="21">
        <v>13</v>
      </c>
      <c r="D18" s="21">
        <v>270</v>
      </c>
    </row>
    <row r="19" spans="1:6" s="4" customFormat="1" ht="15.6" x14ac:dyDescent="0.35">
      <c r="A19" s="25" t="s">
        <v>81</v>
      </c>
      <c r="B19" s="8">
        <f t="shared" si="0"/>
        <v>696</v>
      </c>
      <c r="C19" s="21">
        <v>36</v>
      </c>
      <c r="D19" s="21">
        <v>660</v>
      </c>
    </row>
    <row r="20" spans="1:6" s="4" customFormat="1" ht="15.6" x14ac:dyDescent="0.35">
      <c r="A20" s="24"/>
      <c r="B20" s="8"/>
      <c r="C20" s="21"/>
      <c r="D20" s="21"/>
    </row>
    <row r="21" spans="1:6" s="4" customFormat="1" ht="15.6" x14ac:dyDescent="0.35">
      <c r="A21" s="26" t="s">
        <v>4</v>
      </c>
      <c r="B21" s="8"/>
      <c r="C21" s="21"/>
      <c r="D21" s="21"/>
    </row>
    <row r="22" spans="1:6" s="4" customFormat="1" ht="15.6" x14ac:dyDescent="0.35">
      <c r="A22" s="25" t="s">
        <v>63</v>
      </c>
      <c r="B22" s="8">
        <f>+SUM(C22:D22)</f>
        <v>9347649.3200000003</v>
      </c>
      <c r="C22" s="21">
        <v>5241934.32</v>
      </c>
      <c r="D22" s="21">
        <v>4105715</v>
      </c>
    </row>
    <row r="23" spans="1:6" s="4" customFormat="1" ht="15.6" x14ac:dyDescent="0.35">
      <c r="A23" s="25" t="s">
        <v>100</v>
      </c>
      <c r="B23" s="8">
        <f t="shared" ref="B23:B26" si="1">+SUM(C23:D23)</f>
        <v>13020677</v>
      </c>
      <c r="C23" s="21">
        <v>9093774.2675200887</v>
      </c>
      <c r="D23" s="21">
        <v>3926902.7324799108</v>
      </c>
    </row>
    <row r="24" spans="1:6" s="4" customFormat="1" ht="15.6" x14ac:dyDescent="0.35">
      <c r="A24" s="25" t="s">
        <v>101</v>
      </c>
      <c r="B24" s="8">
        <f t="shared" si="1"/>
        <v>5746764.0099999998</v>
      </c>
      <c r="C24" s="21">
        <v>2498314.0099999998</v>
      </c>
      <c r="D24" s="21">
        <v>3248450</v>
      </c>
    </row>
    <row r="25" spans="1:6" s="4" customFormat="1" ht="15.6" x14ac:dyDescent="0.35">
      <c r="A25" s="25" t="s">
        <v>81</v>
      </c>
      <c r="B25" s="8">
        <f t="shared" si="1"/>
        <v>36473388</v>
      </c>
      <c r="C25" s="21">
        <v>25473388</v>
      </c>
      <c r="D25" s="21">
        <v>11000000</v>
      </c>
    </row>
    <row r="26" spans="1:6" s="4" customFormat="1" ht="15.6" x14ac:dyDescent="0.35">
      <c r="A26" s="25" t="s">
        <v>102</v>
      </c>
      <c r="B26" s="8">
        <f t="shared" si="1"/>
        <v>5746764.0099999998</v>
      </c>
      <c r="C26" s="8">
        <f>C24</f>
        <v>2498314.0099999998</v>
      </c>
      <c r="D26" s="8">
        <f>D24</f>
        <v>3248450</v>
      </c>
    </row>
    <row r="27" spans="1:6" s="4" customFormat="1" ht="15.6" x14ac:dyDescent="0.35">
      <c r="A27" s="24"/>
      <c r="B27" s="8"/>
      <c r="C27" s="8"/>
      <c r="D27" s="8"/>
    </row>
    <row r="28" spans="1:6" s="4" customFormat="1" ht="15.6" x14ac:dyDescent="0.35">
      <c r="A28" s="26" t="s">
        <v>5</v>
      </c>
      <c r="B28" s="8"/>
      <c r="C28" s="8"/>
      <c r="D28" s="8"/>
    </row>
    <row r="29" spans="1:6" s="4" customFormat="1" ht="15.6" x14ac:dyDescent="0.35">
      <c r="A29" s="25" t="s">
        <v>100</v>
      </c>
      <c r="B29" s="8">
        <f>B23</f>
        <v>13020677</v>
      </c>
      <c r="C29" s="8"/>
      <c r="D29" s="8"/>
    </row>
    <row r="30" spans="1:6" s="4" customFormat="1" ht="15.6" x14ac:dyDescent="0.35">
      <c r="A30" s="25" t="s">
        <v>101</v>
      </c>
      <c r="B30" s="21">
        <v>5746764.0099999998</v>
      </c>
      <c r="C30" s="8"/>
      <c r="D30" s="8"/>
    </row>
    <row r="31" spans="1:6" ht="15.6" x14ac:dyDescent="0.35">
      <c r="A31" s="24"/>
      <c r="B31" s="11"/>
      <c r="C31" s="11"/>
      <c r="D31" s="11"/>
    </row>
    <row r="32" spans="1:6" ht="15.6" x14ac:dyDescent="0.35">
      <c r="A32" s="23" t="s">
        <v>6</v>
      </c>
      <c r="B32" s="11"/>
      <c r="C32" s="11"/>
      <c r="D32" s="11"/>
    </row>
    <row r="33" spans="1:4" ht="15.6" x14ac:dyDescent="0.35">
      <c r="A33" s="25" t="s">
        <v>64</v>
      </c>
      <c r="B33" s="33">
        <v>1.0948</v>
      </c>
      <c r="C33" s="33">
        <v>1.0948</v>
      </c>
      <c r="D33" s="33">
        <v>1.0948</v>
      </c>
    </row>
    <row r="34" spans="1:4" ht="15.6" x14ac:dyDescent="0.35">
      <c r="A34" s="25" t="s">
        <v>103</v>
      </c>
      <c r="B34" s="33">
        <v>1.0932999999999999</v>
      </c>
      <c r="C34" s="33">
        <v>1.0932999999999999</v>
      </c>
      <c r="D34" s="33">
        <v>1.0932999999999999</v>
      </c>
    </row>
    <row r="35" spans="1:4" s="4" customFormat="1" ht="15.6" x14ac:dyDescent="0.35">
      <c r="A35" s="25" t="s">
        <v>7</v>
      </c>
      <c r="B35" s="29" t="s">
        <v>47</v>
      </c>
      <c r="C35" s="29" t="s">
        <v>47</v>
      </c>
      <c r="D35" s="29" t="s">
        <v>47</v>
      </c>
    </row>
    <row r="36" spans="1:4" ht="15.6" x14ac:dyDescent="0.35">
      <c r="A36" s="24"/>
      <c r="B36" s="9"/>
      <c r="C36" s="9"/>
      <c r="D36" s="9"/>
    </row>
    <row r="37" spans="1:4" ht="15.6" x14ac:dyDescent="0.35">
      <c r="A37" s="23" t="s">
        <v>8</v>
      </c>
      <c r="B37" s="9"/>
      <c r="C37" s="9"/>
      <c r="D37" s="9"/>
    </row>
    <row r="38" spans="1:4" s="4" customFormat="1" ht="15.6" x14ac:dyDescent="0.35">
      <c r="A38" s="24" t="s">
        <v>65</v>
      </c>
      <c r="B38" s="8">
        <f>B22/B33</f>
        <v>8538225.5389112178</v>
      </c>
      <c r="C38" s="8">
        <f t="shared" ref="C38" si="2">C22/C33</f>
        <v>4788029.1560102301</v>
      </c>
      <c r="D38" s="8">
        <f t="shared" ref="D38" si="3">D22/D33</f>
        <v>3750196.3829009864</v>
      </c>
    </row>
    <row r="39" spans="1:4" s="4" customFormat="1" ht="15.6" x14ac:dyDescent="0.35">
      <c r="A39" s="24" t="s">
        <v>104</v>
      </c>
      <c r="B39" s="8">
        <f t="shared" ref="B39:C39" si="4">B24/B34</f>
        <v>5256346.8489892986</v>
      </c>
      <c r="C39" s="8">
        <f t="shared" si="4"/>
        <v>2285112.9699076191</v>
      </c>
      <c r="D39" s="8">
        <f t="shared" ref="D39" si="5">D24/D34</f>
        <v>2971233.8790816795</v>
      </c>
    </row>
    <row r="40" spans="1:4" s="4" customFormat="1" ht="15.6" x14ac:dyDescent="0.35">
      <c r="A40" s="24" t="s">
        <v>66</v>
      </c>
      <c r="B40" s="8">
        <f>B38/B16</f>
        <v>39898.250181828123</v>
      </c>
      <c r="C40" s="8">
        <f>C38/C16</f>
        <v>598503.64450127876</v>
      </c>
      <c r="D40" s="8">
        <f>D38/D16</f>
        <v>18204.836810198962</v>
      </c>
    </row>
    <row r="41" spans="1:4" s="4" customFormat="1" ht="15.6" x14ac:dyDescent="0.35">
      <c r="A41" s="24" t="s">
        <v>105</v>
      </c>
      <c r="B41" s="8">
        <f>B39/B18</f>
        <v>18573.663777347345</v>
      </c>
      <c r="C41" s="8">
        <f>C39/C18</f>
        <v>175777.92076212453</v>
      </c>
      <c r="D41" s="8">
        <f>D39/D18</f>
        <v>11004.569922524739</v>
      </c>
    </row>
    <row r="42" spans="1:4" s="4" customFormat="1" ht="15.6" x14ac:dyDescent="0.35">
      <c r="A42" s="24"/>
      <c r="B42" s="13"/>
      <c r="C42" s="13"/>
      <c r="D42" s="13"/>
    </row>
    <row r="43" spans="1:4" s="4" customFormat="1" ht="15.6" x14ac:dyDescent="0.35">
      <c r="A43" s="23" t="s">
        <v>9</v>
      </c>
      <c r="B43" s="13"/>
      <c r="C43" s="13"/>
      <c r="D43" s="13"/>
    </row>
    <row r="44" spans="1:4" s="4" customFormat="1" ht="15.6" x14ac:dyDescent="0.35">
      <c r="A44" s="24"/>
      <c r="B44" s="13"/>
      <c r="C44" s="13"/>
      <c r="D44" s="13"/>
    </row>
    <row r="45" spans="1:4" s="4" customFormat="1" ht="15.6" x14ac:dyDescent="0.35">
      <c r="A45" s="23" t="s">
        <v>10</v>
      </c>
      <c r="B45" s="13"/>
      <c r="C45" s="13"/>
      <c r="D45" s="13"/>
    </row>
    <row r="46" spans="1:4" s="4" customFormat="1" ht="15.6" x14ac:dyDescent="0.35">
      <c r="A46" s="24" t="s">
        <v>11</v>
      </c>
      <c r="B46" s="14" t="s">
        <v>42</v>
      </c>
      <c r="C46" s="14" t="s">
        <v>42</v>
      </c>
      <c r="D46" s="14" t="s">
        <v>42</v>
      </c>
    </row>
    <row r="47" spans="1:4" s="4" customFormat="1" ht="15.6" x14ac:dyDescent="0.35">
      <c r="A47" s="24" t="s">
        <v>12</v>
      </c>
      <c r="B47" s="14" t="s">
        <v>42</v>
      </c>
      <c r="C47" s="14" t="s">
        <v>42</v>
      </c>
      <c r="D47" s="14" t="s">
        <v>42</v>
      </c>
    </row>
    <row r="48" spans="1:4" s="4" customFormat="1" ht="15.6" x14ac:dyDescent="0.35">
      <c r="A48" s="24"/>
      <c r="B48" s="14"/>
      <c r="C48" s="14"/>
      <c r="D48" s="14"/>
    </row>
    <row r="49" spans="1:4" s="4" customFormat="1" ht="15.6" x14ac:dyDescent="0.35">
      <c r="A49" s="23" t="s">
        <v>13</v>
      </c>
      <c r="B49" s="14"/>
      <c r="C49" s="14"/>
      <c r="D49" s="14"/>
    </row>
    <row r="50" spans="1:4" s="4" customFormat="1" ht="15.6" x14ac:dyDescent="0.35">
      <c r="A50" s="24" t="s">
        <v>14</v>
      </c>
      <c r="B50" s="14">
        <f>B18/B17*100</f>
        <v>162.64367816091954</v>
      </c>
      <c r="C50" s="14">
        <f>C18/C17*100</f>
        <v>144.44444444444443</v>
      </c>
      <c r="D50" s="14">
        <f>D18/D17*100</f>
        <v>163.63636363636365</v>
      </c>
    </row>
    <row r="51" spans="1:4" s="4" customFormat="1" ht="15.6" x14ac:dyDescent="0.35">
      <c r="A51" s="24" t="s">
        <v>15</v>
      </c>
      <c r="B51" s="14">
        <f>B24/B23*100</f>
        <v>44.135677507398427</v>
      </c>
      <c r="C51" s="14">
        <f t="shared" ref="C51:D51" si="6">C24/C23*100</f>
        <v>27.472795524770603</v>
      </c>
      <c r="D51" s="14">
        <f t="shared" si="6"/>
        <v>82.722955502097307</v>
      </c>
    </row>
    <row r="52" spans="1:4" s="4" customFormat="1" ht="15.6" x14ac:dyDescent="0.35">
      <c r="A52" s="24" t="s">
        <v>16</v>
      </c>
      <c r="B52" s="14">
        <f t="shared" ref="B52:D52" si="7">AVERAGE(B50:B51)</f>
        <v>103.38967783415899</v>
      </c>
      <c r="C52" s="14">
        <f t="shared" si="7"/>
        <v>85.958619984607509</v>
      </c>
      <c r="D52" s="14">
        <f t="shared" si="7"/>
        <v>123.17965956923048</v>
      </c>
    </row>
    <row r="53" spans="1:4" s="4" customFormat="1" ht="15.6" x14ac:dyDescent="0.35">
      <c r="A53" s="24"/>
      <c r="B53" s="14"/>
      <c r="C53" s="14"/>
      <c r="D53" s="14"/>
    </row>
    <row r="54" spans="1:4" s="4" customFormat="1" ht="15.6" x14ac:dyDescent="0.35">
      <c r="A54" s="23" t="s">
        <v>17</v>
      </c>
      <c r="B54" s="14"/>
      <c r="C54" s="14"/>
      <c r="D54" s="14"/>
    </row>
    <row r="55" spans="1:4" s="4" customFormat="1" ht="15.6" x14ac:dyDescent="0.35">
      <c r="A55" s="24" t="s">
        <v>18</v>
      </c>
      <c r="B55" s="14">
        <f>(B18/B19)*100</f>
        <v>40.660919540229884</v>
      </c>
      <c r="C55" s="14">
        <f>(C18/C19)*100</f>
        <v>36.111111111111107</v>
      </c>
      <c r="D55" s="14">
        <f>(D18/D19)*100</f>
        <v>40.909090909090914</v>
      </c>
    </row>
    <row r="56" spans="1:4" s="4" customFormat="1" ht="15.6" x14ac:dyDescent="0.35">
      <c r="A56" s="24" t="s">
        <v>19</v>
      </c>
      <c r="B56" s="14">
        <f>B24/B25*100</f>
        <v>15.756046600332274</v>
      </c>
      <c r="C56" s="14">
        <f t="shared" ref="C56:D56" si="8">C24/C25*100</f>
        <v>9.8075450740985062</v>
      </c>
      <c r="D56" s="14">
        <f t="shared" si="8"/>
        <v>29.53136363636364</v>
      </c>
    </row>
    <row r="57" spans="1:4" s="4" customFormat="1" ht="15.6" x14ac:dyDescent="0.35">
      <c r="A57" s="24" t="s">
        <v>20</v>
      </c>
      <c r="B57" s="14">
        <f t="shared" ref="B57:D57" si="9">(B55+B56)/2</f>
        <v>28.20848307028108</v>
      </c>
      <c r="C57" s="14">
        <f t="shared" si="9"/>
        <v>22.959328092604807</v>
      </c>
      <c r="D57" s="14">
        <f t="shared" si="9"/>
        <v>35.220227272727278</v>
      </c>
    </row>
    <row r="58" spans="1:4" s="4" customFormat="1" ht="15.6" x14ac:dyDescent="0.35">
      <c r="A58" s="24"/>
      <c r="B58" s="14"/>
      <c r="C58" s="14"/>
      <c r="D58" s="14"/>
    </row>
    <row r="59" spans="1:4" s="4" customFormat="1" ht="15.6" x14ac:dyDescent="0.35">
      <c r="A59" s="23" t="s">
        <v>31</v>
      </c>
      <c r="B59" s="14"/>
      <c r="C59" s="14"/>
      <c r="D59" s="14"/>
    </row>
    <row r="60" spans="1:4" s="4" customFormat="1" ht="15.6" x14ac:dyDescent="0.35">
      <c r="A60" s="24" t="s">
        <v>21</v>
      </c>
      <c r="B60" s="14">
        <f t="shared" ref="B60" si="10">B26/B24*100</f>
        <v>100</v>
      </c>
      <c r="C60" s="14"/>
      <c r="D60" s="14"/>
    </row>
    <row r="61" spans="1:4" s="4" customFormat="1" ht="15.6" x14ac:dyDescent="0.35">
      <c r="A61" s="24"/>
      <c r="B61" s="14"/>
      <c r="C61" s="14"/>
      <c r="D61" s="14"/>
    </row>
    <row r="62" spans="1:4" s="4" customFormat="1" ht="15.6" x14ac:dyDescent="0.35">
      <c r="A62" s="23" t="s">
        <v>22</v>
      </c>
      <c r="B62" s="14"/>
      <c r="C62" s="14"/>
      <c r="D62" s="14"/>
    </row>
    <row r="63" spans="1:4" s="4" customFormat="1" ht="15.6" x14ac:dyDescent="0.35">
      <c r="A63" s="24" t="s">
        <v>23</v>
      </c>
      <c r="B63" s="14">
        <f>((B18/B16)-1)*100</f>
        <v>32.242990654205613</v>
      </c>
      <c r="C63" s="14">
        <f>((C18/C16)-1)*100</f>
        <v>62.5</v>
      </c>
      <c r="D63" s="14">
        <f>((D18/D16)-1)*100</f>
        <v>31.067961165048551</v>
      </c>
    </row>
    <row r="64" spans="1:4" s="4" customFormat="1" ht="15.6" x14ac:dyDescent="0.35">
      <c r="A64" s="24" t="s">
        <v>24</v>
      </c>
      <c r="B64" s="14">
        <f>((B39/B38)-1)*100</f>
        <v>-38.437479485232942</v>
      </c>
      <c r="C64" s="14">
        <f>((C39/C38)-1)*100</f>
        <v>-52.274455826167973</v>
      </c>
      <c r="D64" s="14">
        <f>((D39/D38)-1)*100</f>
        <v>-20.771245670519679</v>
      </c>
    </row>
    <row r="65" spans="1:4" s="4" customFormat="1" ht="15.6" x14ac:dyDescent="0.35">
      <c r="A65" s="24" t="s">
        <v>25</v>
      </c>
      <c r="B65" s="14">
        <f t="shared" ref="B65:C65" si="11">((B41/B40)-1)*100</f>
        <v>-53.447422649610779</v>
      </c>
      <c r="C65" s="14">
        <f t="shared" si="11"/>
        <v>-70.630434354564912</v>
      </c>
      <c r="D65" s="14">
        <f t="shared" ref="D65" si="12">((D41/D40)-1)*100</f>
        <v>-39.551394844915009</v>
      </c>
    </row>
    <row r="66" spans="1:4" s="4" customFormat="1" ht="15.6" x14ac:dyDescent="0.35">
      <c r="A66" s="24"/>
      <c r="B66" s="14"/>
      <c r="C66" s="14"/>
      <c r="D66" s="14"/>
    </row>
    <row r="67" spans="1:4" s="4" customFormat="1" ht="15.6" x14ac:dyDescent="0.35">
      <c r="A67" s="23" t="s">
        <v>26</v>
      </c>
      <c r="B67" s="14"/>
      <c r="C67" s="14"/>
      <c r="D67" s="14"/>
    </row>
    <row r="68" spans="1:4" s="4" customFormat="1" ht="15.6" x14ac:dyDescent="0.35">
      <c r="A68" s="24" t="s">
        <v>32</v>
      </c>
      <c r="B68" s="14">
        <f>B23/B17</f>
        <v>74831.477011494251</v>
      </c>
      <c r="C68" s="14">
        <f>C23/C17</f>
        <v>1010419.3630577876</v>
      </c>
      <c r="D68" s="14">
        <f>D23/D17</f>
        <v>23799.410499878246</v>
      </c>
    </row>
    <row r="69" spans="1:4" s="4" customFormat="1" ht="15.6" x14ac:dyDescent="0.35">
      <c r="A69" s="24" t="s">
        <v>33</v>
      </c>
      <c r="B69" s="14">
        <f t="shared" ref="B69:D69" si="13">B24/B18</f>
        <v>20306.58660777385</v>
      </c>
      <c r="C69" s="14">
        <f>C24/C18</f>
        <v>192178.00076923074</v>
      </c>
      <c r="D69" s="14">
        <f t="shared" si="13"/>
        <v>12031.296296296296</v>
      </c>
    </row>
    <row r="70" spans="1:4" s="4" customFormat="1" ht="15.6" x14ac:dyDescent="0.35">
      <c r="A70" s="24" t="s">
        <v>27</v>
      </c>
      <c r="B70" s="14">
        <f>(B69/B68)*B52</f>
        <v>28.056260963106475</v>
      </c>
      <c r="C70" s="14">
        <f>(C69/C68)*C52</f>
        <v>16.349009472197874</v>
      </c>
      <c r="D70" s="14">
        <f>(D69/D68)*D52</f>
        <v>62.270911372443578</v>
      </c>
    </row>
    <row r="71" spans="1:4" s="4" customFormat="1" ht="15.6" x14ac:dyDescent="0.35">
      <c r="A71" s="24" t="s">
        <v>34</v>
      </c>
      <c r="B71" s="14">
        <f t="shared" ref="B71:B72" si="14">B23/(B17*3)</f>
        <v>24943.825670498085</v>
      </c>
      <c r="C71" s="14">
        <f>C23/(C17*3)</f>
        <v>336806.4543525959</v>
      </c>
      <c r="D71" s="14">
        <f>D23/(D17*3)</f>
        <v>7933.1368332927495</v>
      </c>
    </row>
    <row r="72" spans="1:4" s="4" customFormat="1" ht="15.6" x14ac:dyDescent="0.35">
      <c r="A72" s="24" t="s">
        <v>35</v>
      </c>
      <c r="B72" s="14">
        <f t="shared" si="14"/>
        <v>6768.8622025912837</v>
      </c>
      <c r="C72" s="14">
        <f>C24/(C18*3)</f>
        <v>64059.333589743583</v>
      </c>
      <c r="D72" s="14">
        <f>D24/(D18*3)</f>
        <v>4010.4320987654319</v>
      </c>
    </row>
    <row r="73" spans="1:4" s="4" customFormat="1" ht="15.6" x14ac:dyDescent="0.35">
      <c r="A73" s="24"/>
      <c r="B73" s="14"/>
      <c r="C73" s="14"/>
      <c r="D73" s="14"/>
    </row>
    <row r="74" spans="1:4" s="4" customFormat="1" ht="15.6" x14ac:dyDescent="0.35">
      <c r="A74" s="23" t="s">
        <v>28</v>
      </c>
      <c r="B74" s="14"/>
      <c r="C74" s="14"/>
      <c r="D74" s="14"/>
    </row>
    <row r="75" spans="1:4" s="4" customFormat="1" ht="15.6" x14ac:dyDescent="0.35">
      <c r="A75" s="24" t="s">
        <v>29</v>
      </c>
      <c r="B75" s="14">
        <f>(B30/B29)*100</f>
        <v>44.135677507398427</v>
      </c>
      <c r="C75" s="14"/>
      <c r="D75" s="14"/>
    </row>
    <row r="76" spans="1:4" s="4" customFormat="1" ht="15.6" x14ac:dyDescent="0.35">
      <c r="A76" s="24" t="s">
        <v>30</v>
      </c>
      <c r="B76" s="14">
        <f>(B24/B30)*100</f>
        <v>100</v>
      </c>
      <c r="C76" s="14"/>
      <c r="D76" s="14"/>
    </row>
    <row r="77" spans="1:4" ht="16.2" thickBot="1" x14ac:dyDescent="0.4">
      <c r="A77" s="15"/>
      <c r="B77" s="17"/>
      <c r="C77" s="17"/>
      <c r="D77" s="17"/>
    </row>
    <row r="78" spans="1:4" customFormat="1" ht="39.75" customHeight="1" thickTop="1" x14ac:dyDescent="0.3">
      <c r="A78" s="36" t="s">
        <v>86</v>
      </c>
      <c r="B78" s="36"/>
      <c r="C78" s="36"/>
      <c r="D78" s="36"/>
    </row>
    <row r="79" spans="1:4" customFormat="1" x14ac:dyDescent="0.3"/>
    <row r="80" spans="1:4" customFormat="1" ht="73.5" customHeight="1" x14ac:dyDescent="0.3">
      <c r="A80" s="37" t="s">
        <v>87</v>
      </c>
      <c r="B80" s="38"/>
      <c r="C80" s="38"/>
      <c r="D80" s="38"/>
    </row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</sheetData>
  <mergeCells count="7">
    <mergeCell ref="A80:D80"/>
    <mergeCell ref="A78:D78"/>
    <mergeCell ref="D10:D11"/>
    <mergeCell ref="A9:A11"/>
    <mergeCell ref="B9:B11"/>
    <mergeCell ref="C10:C11"/>
    <mergeCell ref="C9:D9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6"/>
  <sheetViews>
    <sheetView showGridLines="0" zoomScale="80" zoomScaleNormal="80" workbookViewId="0">
      <pane ySplit="11" topLeftCell="A12" activePane="bottomLeft" state="frozen"/>
      <selection activeCell="A9" sqref="A9:A11"/>
      <selection pane="bottomLeft" activeCell="A9" sqref="A9:A11"/>
    </sheetView>
  </sheetViews>
  <sheetFormatPr baseColWidth="10" defaultColWidth="11.44140625" defaultRowHeight="14.4" x14ac:dyDescent="0.3"/>
  <cols>
    <col min="1" max="1" width="62.5546875" style="1" customWidth="1"/>
    <col min="2" max="4" width="19.5546875" style="1" customWidth="1"/>
    <col min="5" max="16384" width="11.44140625" style="1"/>
  </cols>
  <sheetData>
    <row r="1" spans="1:4" customFormat="1" x14ac:dyDescent="0.3"/>
    <row r="2" spans="1:4" customFormat="1" x14ac:dyDescent="0.3"/>
    <row r="3" spans="1:4" customFormat="1" x14ac:dyDescent="0.3"/>
    <row r="4" spans="1:4" customFormat="1" x14ac:dyDescent="0.3"/>
    <row r="5" spans="1:4" customFormat="1" x14ac:dyDescent="0.3"/>
    <row r="6" spans="1:4" customFormat="1" x14ac:dyDescent="0.3"/>
    <row r="7" spans="1:4" customFormat="1" ht="30" customHeight="1" x14ac:dyDescent="0.3"/>
    <row r="8" spans="1:4" customFormat="1" ht="30" customHeight="1" x14ac:dyDescent="0.3"/>
    <row r="9" spans="1:4" s="28" customFormat="1" ht="15.6" x14ac:dyDescent="0.3">
      <c r="A9" s="41" t="s">
        <v>0</v>
      </c>
      <c r="B9" s="44" t="s">
        <v>1</v>
      </c>
      <c r="C9" s="48" t="s">
        <v>50</v>
      </c>
      <c r="D9" s="49"/>
    </row>
    <row r="10" spans="1:4" s="28" customFormat="1" ht="15" customHeight="1" x14ac:dyDescent="0.3">
      <c r="A10" s="42"/>
      <c r="B10" s="44"/>
      <c r="C10" s="46" t="s">
        <v>2</v>
      </c>
      <c r="D10" s="39" t="s">
        <v>46</v>
      </c>
    </row>
    <row r="11" spans="1:4" s="28" customFormat="1" ht="15.75" customHeight="1" thickBot="1" x14ac:dyDescent="0.35">
      <c r="A11" s="43"/>
      <c r="B11" s="45"/>
      <c r="C11" s="47"/>
      <c r="D11" s="40"/>
    </row>
    <row r="12" spans="1:4" customFormat="1" ht="16.2" thickTop="1" x14ac:dyDescent="0.35">
      <c r="A12" s="24"/>
      <c r="B12" s="24"/>
      <c r="C12" s="24"/>
      <c r="D12" s="24"/>
    </row>
    <row r="13" spans="1:4" customFormat="1" ht="15.6" x14ac:dyDescent="0.35">
      <c r="A13" s="23" t="s">
        <v>3</v>
      </c>
      <c r="B13" s="24"/>
      <c r="C13" s="24"/>
      <c r="D13" s="24"/>
    </row>
    <row r="14" spans="1:4" customFormat="1" ht="15.6" x14ac:dyDescent="0.35">
      <c r="A14" s="24"/>
      <c r="B14" s="30"/>
      <c r="C14" s="30"/>
      <c r="D14" s="30"/>
    </row>
    <row r="15" spans="1:4" customFormat="1" ht="15.6" x14ac:dyDescent="0.35">
      <c r="A15" s="23" t="s">
        <v>40</v>
      </c>
      <c r="B15" s="30"/>
      <c r="C15" s="30"/>
      <c r="D15" s="30"/>
    </row>
    <row r="16" spans="1:4" s="4" customFormat="1" ht="15.6" x14ac:dyDescent="0.35">
      <c r="A16" s="25" t="s">
        <v>67</v>
      </c>
      <c r="B16" s="8">
        <f>+SUM(C16:D16)</f>
        <v>483</v>
      </c>
      <c r="C16" s="8">
        <f>+'I Trimestre'!C16+'II Trimestre'!C16+'III Trimestre'!C16</f>
        <v>64</v>
      </c>
      <c r="D16" s="8">
        <f>+'I Trimestre'!D16+'II Trimestre'!D16+'III Trimestre'!D16</f>
        <v>419</v>
      </c>
    </row>
    <row r="17" spans="1:5" s="4" customFormat="1" ht="15.6" x14ac:dyDescent="0.35">
      <c r="A17" s="25" t="s">
        <v>106</v>
      </c>
      <c r="B17" s="8">
        <f t="shared" ref="B17:B19" si="0">+SUM(C17:D17)</f>
        <v>522</v>
      </c>
      <c r="C17" s="8">
        <f>+'I Trimestre'!C17+'II Trimestre'!C17+'III Trimestre'!C17</f>
        <v>27</v>
      </c>
      <c r="D17" s="8">
        <f>+'I Trimestre'!D17+'II Trimestre'!D17+'III Trimestre'!D17</f>
        <v>495</v>
      </c>
    </row>
    <row r="18" spans="1:5" s="4" customFormat="1" ht="15.6" x14ac:dyDescent="0.35">
      <c r="A18" s="25" t="s">
        <v>107</v>
      </c>
      <c r="B18" s="8">
        <f t="shared" si="0"/>
        <v>679</v>
      </c>
      <c r="C18" s="8">
        <f>(+'I Trimestre'!C18+'II Trimestre'!C18+'III Trimestre'!C18)</f>
        <v>33</v>
      </c>
      <c r="D18" s="8">
        <f>(+'I Trimestre'!D18+'II Trimestre'!D18+'III Trimestre'!D18)</f>
        <v>646</v>
      </c>
    </row>
    <row r="19" spans="1:5" s="4" customFormat="1" ht="15.6" x14ac:dyDescent="0.35">
      <c r="A19" s="25" t="s">
        <v>81</v>
      </c>
      <c r="B19" s="8">
        <f t="shared" si="0"/>
        <v>696</v>
      </c>
      <c r="C19" s="8">
        <f>+'III Trimestre'!C19</f>
        <v>36</v>
      </c>
      <c r="D19" s="8">
        <f>+'III Trimestre'!D19</f>
        <v>660</v>
      </c>
    </row>
    <row r="20" spans="1:5" s="4" customFormat="1" ht="15.6" x14ac:dyDescent="0.35">
      <c r="A20" s="24"/>
      <c r="B20" s="8"/>
      <c r="C20" s="8"/>
      <c r="D20" s="8"/>
    </row>
    <row r="21" spans="1:5" s="4" customFormat="1" ht="15.6" x14ac:dyDescent="0.35">
      <c r="A21" s="26" t="s">
        <v>4</v>
      </c>
      <c r="B21" s="8"/>
      <c r="C21" s="8"/>
      <c r="D21" s="8"/>
    </row>
    <row r="22" spans="1:5" s="4" customFormat="1" ht="15.6" x14ac:dyDescent="0.35">
      <c r="A22" s="25" t="s">
        <v>67</v>
      </c>
      <c r="B22" s="8">
        <f>+SUM(C22:D22)</f>
        <v>18103093.98</v>
      </c>
      <c r="C22" s="8">
        <f>+'I Trimestre'!C22+'II Trimestre'!C22+'III Trimestre'!C22</f>
        <v>9102753.9800000004</v>
      </c>
      <c r="D22" s="8">
        <f>+'I Trimestre'!D22+'II Trimestre'!D22+'III Trimestre'!D22</f>
        <v>9000340</v>
      </c>
    </row>
    <row r="23" spans="1:5" s="4" customFormat="1" ht="15.6" x14ac:dyDescent="0.35">
      <c r="A23" s="25" t="s">
        <v>106</v>
      </c>
      <c r="B23" s="8">
        <f t="shared" ref="B23:B26" si="1">+SUM(C23:D23)</f>
        <v>28478724</v>
      </c>
      <c r="C23" s="8">
        <f>'I Trimestre'!C23+'II Trimestre'!C23+'III Trimestre'!C23</f>
        <v>19889832.723982535</v>
      </c>
      <c r="D23" s="8">
        <f>'I Trimestre'!D23+'II Trimestre'!D23+'III Trimestre'!D23</f>
        <v>8588891.2760174628</v>
      </c>
    </row>
    <row r="24" spans="1:5" s="4" customFormat="1" ht="15.6" x14ac:dyDescent="0.35">
      <c r="A24" s="25" t="s">
        <v>107</v>
      </c>
      <c r="B24" s="8">
        <f t="shared" si="1"/>
        <v>15407852.049999999</v>
      </c>
      <c r="C24" s="8">
        <f>+'I Trimestre'!C24+'II Trimestre'!C24+'III Trimestre'!C24</f>
        <v>7580612.0499999989</v>
      </c>
      <c r="D24" s="8">
        <f>+'I Trimestre'!D24+'II Trimestre'!D24+'III Trimestre'!D24</f>
        <v>7827240</v>
      </c>
      <c r="E24" s="3"/>
    </row>
    <row r="25" spans="1:5" s="4" customFormat="1" ht="15.6" x14ac:dyDescent="0.35">
      <c r="A25" s="25" t="s">
        <v>81</v>
      </c>
      <c r="B25" s="8">
        <f t="shared" si="1"/>
        <v>36473388</v>
      </c>
      <c r="C25" s="8">
        <f>+'III Trimestre'!C25</f>
        <v>25473388</v>
      </c>
      <c r="D25" s="8">
        <f>+'III Trimestre'!D25</f>
        <v>11000000</v>
      </c>
    </row>
    <row r="26" spans="1:5" s="4" customFormat="1" ht="15.6" x14ac:dyDescent="0.35">
      <c r="A26" s="25" t="s">
        <v>108</v>
      </c>
      <c r="B26" s="8">
        <f t="shared" si="1"/>
        <v>15407852.049999999</v>
      </c>
      <c r="C26" s="8">
        <f>C24</f>
        <v>7580612.0499999989</v>
      </c>
      <c r="D26" s="8">
        <f>D24</f>
        <v>7827240</v>
      </c>
    </row>
    <row r="27" spans="1:5" s="4" customFormat="1" ht="15.6" x14ac:dyDescent="0.35">
      <c r="A27" s="24"/>
      <c r="B27" s="8"/>
      <c r="C27" s="8"/>
      <c r="D27" s="8"/>
    </row>
    <row r="28" spans="1:5" s="4" customFormat="1" ht="15.6" x14ac:dyDescent="0.35">
      <c r="A28" s="26" t="s">
        <v>5</v>
      </c>
      <c r="B28" s="8"/>
      <c r="C28" s="8"/>
      <c r="D28" s="8"/>
    </row>
    <row r="29" spans="1:5" s="4" customFormat="1" ht="15.6" x14ac:dyDescent="0.35">
      <c r="A29" s="25" t="s">
        <v>106</v>
      </c>
      <c r="B29" s="8">
        <f>+B23</f>
        <v>28478724</v>
      </c>
      <c r="C29" s="8"/>
      <c r="D29" s="8"/>
    </row>
    <row r="30" spans="1:5" s="4" customFormat="1" ht="15.6" x14ac:dyDescent="0.35">
      <c r="A30" s="25" t="s">
        <v>107</v>
      </c>
      <c r="B30" s="8">
        <f>'I Trimestre'!B30+'II Trimestre'!B30+'III Trimestre'!B30</f>
        <v>15407852.049999999</v>
      </c>
      <c r="C30" s="8"/>
      <c r="D30" s="8"/>
    </row>
    <row r="31" spans="1:5" ht="15.6" x14ac:dyDescent="0.35">
      <c r="A31" s="24"/>
      <c r="B31" s="11"/>
      <c r="C31" s="11"/>
      <c r="D31" s="11"/>
    </row>
    <row r="32" spans="1:5" ht="15.6" x14ac:dyDescent="0.35">
      <c r="A32" s="23" t="s">
        <v>6</v>
      </c>
      <c r="B32" s="11"/>
      <c r="C32" s="11"/>
      <c r="D32" s="11"/>
    </row>
    <row r="33" spans="1:5" ht="15.6" x14ac:dyDescent="0.35">
      <c r="A33" s="25" t="s">
        <v>68</v>
      </c>
      <c r="B33" s="33">
        <v>1.0948</v>
      </c>
      <c r="C33" s="33">
        <v>1.0948</v>
      </c>
      <c r="D33" s="33">
        <v>1.0948</v>
      </c>
      <c r="E33" s="2"/>
    </row>
    <row r="34" spans="1:5" ht="15.6" x14ac:dyDescent="0.35">
      <c r="A34" s="25" t="s">
        <v>109</v>
      </c>
      <c r="B34" s="33">
        <v>1.0932999999999999</v>
      </c>
      <c r="C34" s="33">
        <v>1.0932999999999999</v>
      </c>
      <c r="D34" s="33">
        <v>1.0932999999999999</v>
      </c>
      <c r="E34" s="2"/>
    </row>
    <row r="35" spans="1:5" s="4" customFormat="1" ht="15.6" x14ac:dyDescent="0.35">
      <c r="A35" s="25" t="s">
        <v>7</v>
      </c>
      <c r="B35" s="21" t="s">
        <v>47</v>
      </c>
      <c r="C35" s="21" t="s">
        <v>47</v>
      </c>
      <c r="D35" s="21" t="s">
        <v>47</v>
      </c>
    </row>
    <row r="36" spans="1:5" ht="15.6" x14ac:dyDescent="0.35">
      <c r="A36" s="24"/>
      <c r="B36" s="9"/>
      <c r="C36" s="9"/>
      <c r="D36" s="9"/>
    </row>
    <row r="37" spans="1:5" ht="15.6" x14ac:dyDescent="0.35">
      <c r="A37" s="23" t="s">
        <v>8</v>
      </c>
      <c r="B37" s="9"/>
      <c r="C37" s="9"/>
      <c r="D37" s="9"/>
    </row>
    <row r="38" spans="1:5" s="4" customFormat="1" ht="15.6" x14ac:dyDescent="0.35">
      <c r="A38" s="24" t="s">
        <v>69</v>
      </c>
      <c r="B38" s="8">
        <f>B22/B33</f>
        <v>16535526.105224699</v>
      </c>
      <c r="C38" s="8">
        <f t="shared" ref="C38" si="2">C22/C33</f>
        <v>8314535.97004019</v>
      </c>
      <c r="D38" s="8">
        <f>D22/D33</f>
        <v>8220990.1351845087</v>
      </c>
    </row>
    <row r="39" spans="1:5" s="4" customFormat="1" ht="15.6" x14ac:dyDescent="0.35">
      <c r="A39" s="24" t="s">
        <v>110</v>
      </c>
      <c r="B39" s="8">
        <f t="shared" ref="B39:D39" si="3">B24/B34</f>
        <v>14092977.270648494</v>
      </c>
      <c r="C39" s="8">
        <f t="shared" si="3"/>
        <v>6933698.0243300097</v>
      </c>
      <c r="D39" s="8">
        <f t="shared" si="3"/>
        <v>7159279.2463184856</v>
      </c>
    </row>
    <row r="40" spans="1:5" s="4" customFormat="1" ht="15.6" x14ac:dyDescent="0.35">
      <c r="A40" s="24" t="s">
        <v>70</v>
      </c>
      <c r="B40" s="8">
        <f>B38/B16</f>
        <v>34235.043696117391</v>
      </c>
      <c r="C40" s="8">
        <f>C38/C16</f>
        <v>129914.62453187797</v>
      </c>
      <c r="D40" s="8">
        <f>D38/D16</f>
        <v>19620.501515953481</v>
      </c>
    </row>
    <row r="41" spans="1:5" s="4" customFormat="1" ht="15.6" x14ac:dyDescent="0.35">
      <c r="A41" s="24" t="s">
        <v>111</v>
      </c>
      <c r="B41" s="8">
        <f>B39/B18</f>
        <v>20755.489352943292</v>
      </c>
      <c r="C41" s="8">
        <f>C39/C18</f>
        <v>210112.06134333363</v>
      </c>
      <c r="D41" s="8">
        <f>D39/D18</f>
        <v>11082.475613496108</v>
      </c>
    </row>
    <row r="42" spans="1:5" s="4" customFormat="1" ht="15.6" x14ac:dyDescent="0.35">
      <c r="A42" s="24"/>
      <c r="B42" s="13"/>
      <c r="C42" s="13"/>
      <c r="D42" s="13"/>
    </row>
    <row r="43" spans="1:5" s="4" customFormat="1" ht="15.6" x14ac:dyDescent="0.35">
      <c r="A43" s="23" t="s">
        <v>9</v>
      </c>
      <c r="B43" s="13"/>
      <c r="C43" s="13"/>
      <c r="D43" s="13"/>
    </row>
    <row r="44" spans="1:5" s="4" customFormat="1" ht="15.6" x14ac:dyDescent="0.35">
      <c r="A44" s="24"/>
      <c r="B44" s="13"/>
      <c r="C44" s="13"/>
      <c r="D44" s="13"/>
    </row>
    <row r="45" spans="1:5" s="4" customFormat="1" ht="15.6" x14ac:dyDescent="0.35">
      <c r="A45" s="23" t="s">
        <v>10</v>
      </c>
      <c r="B45" s="13"/>
      <c r="C45" s="13"/>
      <c r="D45" s="13"/>
    </row>
    <row r="46" spans="1:5" s="4" customFormat="1" ht="15.6" x14ac:dyDescent="0.35">
      <c r="A46" s="24" t="s">
        <v>11</v>
      </c>
      <c r="B46" s="14" t="s">
        <v>42</v>
      </c>
      <c r="C46" s="14" t="s">
        <v>42</v>
      </c>
      <c r="D46" s="14" t="s">
        <v>42</v>
      </c>
    </row>
    <row r="47" spans="1:5" s="4" customFormat="1" ht="15.6" x14ac:dyDescent="0.35">
      <c r="A47" s="24" t="s">
        <v>12</v>
      </c>
      <c r="B47" s="14" t="s">
        <v>42</v>
      </c>
      <c r="C47" s="14" t="s">
        <v>42</v>
      </c>
      <c r="D47" s="14" t="s">
        <v>42</v>
      </c>
    </row>
    <row r="48" spans="1:5" s="4" customFormat="1" ht="15.6" x14ac:dyDescent="0.35">
      <c r="A48" s="24"/>
      <c r="B48" s="14"/>
      <c r="C48" s="14"/>
      <c r="D48" s="14"/>
    </row>
    <row r="49" spans="1:4" s="4" customFormat="1" ht="15.6" x14ac:dyDescent="0.35">
      <c r="A49" s="23" t="s">
        <v>13</v>
      </c>
      <c r="B49" s="14"/>
      <c r="C49" s="14"/>
      <c r="D49" s="14"/>
    </row>
    <row r="50" spans="1:4" s="4" customFormat="1" ht="15.6" x14ac:dyDescent="0.35">
      <c r="A50" s="24" t="s">
        <v>14</v>
      </c>
      <c r="B50" s="14">
        <f>B18/B17*100</f>
        <v>130.07662835249045</v>
      </c>
      <c r="C50" s="14">
        <f>C18/C17*100</f>
        <v>122.22222222222223</v>
      </c>
      <c r="D50" s="14">
        <f>D18/D17*100</f>
        <v>130.50505050505049</v>
      </c>
    </row>
    <row r="51" spans="1:4" s="4" customFormat="1" ht="15.6" x14ac:dyDescent="0.35">
      <c r="A51" s="24" t="s">
        <v>15</v>
      </c>
      <c r="B51" s="14">
        <f>B24/B23*100</f>
        <v>54.103028106174975</v>
      </c>
      <c r="C51" s="14">
        <f t="shared" ref="C51:D51" si="4">C24/C23*100</f>
        <v>38.113000522420357</v>
      </c>
      <c r="D51" s="14">
        <f t="shared" si="4"/>
        <v>91.13213508541898</v>
      </c>
    </row>
    <row r="52" spans="1:4" s="4" customFormat="1" ht="15.6" x14ac:dyDescent="0.35">
      <c r="A52" s="24" t="s">
        <v>16</v>
      </c>
      <c r="B52" s="14">
        <f t="shared" ref="B52:D52" si="5">AVERAGE(B50:B51)</f>
        <v>92.08982822933271</v>
      </c>
      <c r="C52" s="14">
        <f t="shared" si="5"/>
        <v>80.167611372321289</v>
      </c>
      <c r="D52" s="14">
        <f t="shared" si="5"/>
        <v>110.81859279523474</v>
      </c>
    </row>
    <row r="53" spans="1:4" s="4" customFormat="1" ht="15.6" x14ac:dyDescent="0.35">
      <c r="A53" s="24"/>
      <c r="B53" s="14"/>
      <c r="C53" s="14"/>
      <c r="D53" s="14"/>
    </row>
    <row r="54" spans="1:4" s="4" customFormat="1" ht="15.6" x14ac:dyDescent="0.35">
      <c r="A54" s="23" t="s">
        <v>17</v>
      </c>
      <c r="B54" s="14"/>
      <c r="C54" s="14"/>
      <c r="D54" s="14"/>
    </row>
    <row r="55" spans="1:4" s="4" customFormat="1" ht="15.6" x14ac:dyDescent="0.35">
      <c r="A55" s="24" t="s">
        <v>18</v>
      </c>
      <c r="B55" s="14">
        <f>(B18/B19)*100</f>
        <v>97.557471264367805</v>
      </c>
      <c r="C55" s="14">
        <f>(C18/C19)*100</f>
        <v>91.666666666666657</v>
      </c>
      <c r="D55" s="14">
        <f>(D18/D19)*100</f>
        <v>97.878787878787875</v>
      </c>
    </row>
    <row r="56" spans="1:4" s="4" customFormat="1" ht="15.6" x14ac:dyDescent="0.35">
      <c r="A56" s="24" t="s">
        <v>19</v>
      </c>
      <c r="B56" s="14">
        <f>B24/B25*100</f>
        <v>42.244093282477621</v>
      </c>
      <c r="C56" s="14">
        <f t="shared" ref="C56:D56" si="6">C24/C25*100</f>
        <v>29.758947062715013</v>
      </c>
      <c r="D56" s="14">
        <f t="shared" si="6"/>
        <v>71.156727272727267</v>
      </c>
    </row>
    <row r="57" spans="1:4" s="4" customFormat="1" ht="15.6" x14ac:dyDescent="0.35">
      <c r="A57" s="24" t="s">
        <v>20</v>
      </c>
      <c r="B57" s="14">
        <f t="shared" ref="B57:D57" si="7">(B55+B56)/2</f>
        <v>69.90078227342272</v>
      </c>
      <c r="C57" s="14">
        <f t="shared" si="7"/>
        <v>60.712806864690833</v>
      </c>
      <c r="D57" s="14">
        <f t="shared" si="7"/>
        <v>84.517757575757571</v>
      </c>
    </row>
    <row r="58" spans="1:4" s="4" customFormat="1" ht="15.6" x14ac:dyDescent="0.35">
      <c r="A58" s="24"/>
      <c r="B58" s="14"/>
      <c r="C58" s="14"/>
      <c r="D58" s="14"/>
    </row>
    <row r="59" spans="1:4" s="4" customFormat="1" ht="15.6" x14ac:dyDescent="0.35">
      <c r="A59" s="23" t="s">
        <v>31</v>
      </c>
      <c r="B59" s="14"/>
      <c r="C59" s="14"/>
      <c r="D59" s="14"/>
    </row>
    <row r="60" spans="1:4" s="4" customFormat="1" ht="15.6" x14ac:dyDescent="0.35">
      <c r="A60" s="24" t="s">
        <v>21</v>
      </c>
      <c r="B60" s="14">
        <f t="shared" ref="B60" si="8">B26/B24*100</f>
        <v>100</v>
      </c>
      <c r="C60" s="14"/>
      <c r="D60" s="14"/>
    </row>
    <row r="61" spans="1:4" s="4" customFormat="1" ht="15.6" x14ac:dyDescent="0.35">
      <c r="A61" s="24"/>
      <c r="B61" s="14"/>
      <c r="C61" s="14"/>
      <c r="D61" s="14"/>
    </row>
    <row r="62" spans="1:4" s="4" customFormat="1" ht="15.6" x14ac:dyDescent="0.35">
      <c r="A62" s="23" t="s">
        <v>22</v>
      </c>
      <c r="B62" s="14"/>
      <c r="C62" s="14"/>
      <c r="D62" s="14"/>
    </row>
    <row r="63" spans="1:4" s="4" customFormat="1" ht="15.6" x14ac:dyDescent="0.35">
      <c r="A63" s="24" t="s">
        <v>23</v>
      </c>
      <c r="B63" s="14">
        <f>((B18/B16)-1)*100</f>
        <v>40.579710144927539</v>
      </c>
      <c r="C63" s="14">
        <f>((C18/C16)-1)*100</f>
        <v>-48.4375</v>
      </c>
      <c r="D63" s="14">
        <f>((D18/D16)-1)*100</f>
        <v>54.176610978520287</v>
      </c>
    </row>
    <row r="64" spans="1:4" s="4" customFormat="1" ht="15.6" x14ac:dyDescent="0.35">
      <c r="A64" s="24" t="s">
        <v>24</v>
      </c>
      <c r="B64" s="14">
        <f>((B39/B38)-1)*100</f>
        <v>-14.771521746770656</v>
      </c>
      <c r="C64" s="14">
        <f>((C39/C38)-1)*100</f>
        <v>-16.607516651389332</v>
      </c>
      <c r="D64" s="14">
        <f t="shared" ref="D64" si="9">((D39/D38)-1)*100</f>
        <v>-12.914635237452387</v>
      </c>
    </row>
    <row r="65" spans="1:4" s="4" customFormat="1" ht="15.6" x14ac:dyDescent="0.35">
      <c r="A65" s="24" t="s">
        <v>25</v>
      </c>
      <c r="B65" s="14">
        <f t="shared" ref="B65:D65" si="10">((B41/B40)-1)*100</f>
        <v>-39.37355670646572</v>
      </c>
      <c r="C65" s="14">
        <f t="shared" si="10"/>
        <v>61.730876797305534</v>
      </c>
      <c r="D65" s="14">
        <f t="shared" si="10"/>
        <v>-43.515839263920356</v>
      </c>
    </row>
    <row r="66" spans="1:4" s="4" customFormat="1" ht="15.6" x14ac:dyDescent="0.35">
      <c r="A66" s="24"/>
      <c r="B66" s="14"/>
      <c r="C66" s="14"/>
      <c r="D66" s="14"/>
    </row>
    <row r="67" spans="1:4" s="4" customFormat="1" ht="15.6" x14ac:dyDescent="0.35">
      <c r="A67" s="23" t="s">
        <v>26</v>
      </c>
      <c r="B67" s="14"/>
      <c r="C67" s="14"/>
      <c r="D67" s="14"/>
    </row>
    <row r="68" spans="1:4" s="4" customFormat="1" ht="15.6" x14ac:dyDescent="0.35">
      <c r="A68" s="24" t="s">
        <v>48</v>
      </c>
      <c r="B68" s="14">
        <f>B23/B17</f>
        <v>54556.942528735635</v>
      </c>
      <c r="C68" s="14">
        <f>C23/C17</f>
        <v>736660.47125861247</v>
      </c>
      <c r="D68" s="14">
        <f>D23/D17</f>
        <v>17351.295507105984</v>
      </c>
    </row>
    <row r="69" spans="1:4" s="4" customFormat="1" ht="15.6" x14ac:dyDescent="0.35">
      <c r="A69" s="24" t="s">
        <v>49</v>
      </c>
      <c r="B69" s="14">
        <f t="shared" ref="B69:D69" si="11">B24/B18</f>
        <v>22691.976509572898</v>
      </c>
      <c r="C69" s="14">
        <f>C24/C18</f>
        <v>229715.51666666663</v>
      </c>
      <c r="D69" s="14">
        <f t="shared" si="11"/>
        <v>12116.470588235294</v>
      </c>
    </row>
    <row r="70" spans="1:4" s="4" customFormat="1" ht="15.6" x14ac:dyDescent="0.35">
      <c r="A70" s="24" t="s">
        <v>27</v>
      </c>
      <c r="B70" s="14">
        <f>(B69/B68)*B52</f>
        <v>38.303103548186499</v>
      </c>
      <c r="C70" s="14">
        <f>(C69/C68)*C52</f>
        <v>24.998958115482054</v>
      </c>
      <c r="D70" s="14">
        <f>(D69/D68)*D52</f>
        <v>77.385012530227996</v>
      </c>
    </row>
    <row r="71" spans="1:4" s="4" customFormat="1" ht="15.6" x14ac:dyDescent="0.35">
      <c r="A71" s="24" t="s">
        <v>34</v>
      </c>
      <c r="B71" s="14">
        <f t="shared" ref="B71:D72" si="12">B23/(B17*9)</f>
        <v>6061.8825031928482</v>
      </c>
      <c r="C71" s="14">
        <f t="shared" si="12"/>
        <v>81851.163473179156</v>
      </c>
      <c r="D71" s="14">
        <f t="shared" si="12"/>
        <v>1927.9217230117761</v>
      </c>
    </row>
    <row r="72" spans="1:4" s="4" customFormat="1" ht="15.6" x14ac:dyDescent="0.35">
      <c r="A72" s="24" t="s">
        <v>35</v>
      </c>
      <c r="B72" s="14">
        <f t="shared" si="12"/>
        <v>2521.3307232858779</v>
      </c>
      <c r="C72" s="14">
        <f t="shared" si="12"/>
        <v>25523.946296296293</v>
      </c>
      <c r="D72" s="14">
        <f t="shared" si="12"/>
        <v>1346.2745098039215</v>
      </c>
    </row>
    <row r="73" spans="1:4" s="4" customFormat="1" ht="15.6" x14ac:dyDescent="0.35">
      <c r="A73" s="24"/>
      <c r="B73" s="14"/>
      <c r="C73" s="14"/>
      <c r="D73" s="14"/>
    </row>
    <row r="74" spans="1:4" s="4" customFormat="1" ht="15.6" x14ac:dyDescent="0.35">
      <c r="A74" s="23" t="s">
        <v>28</v>
      </c>
      <c r="B74" s="14"/>
      <c r="C74" s="14"/>
      <c r="D74" s="14"/>
    </row>
    <row r="75" spans="1:4" s="4" customFormat="1" ht="15.6" x14ac:dyDescent="0.35">
      <c r="A75" s="24" t="s">
        <v>29</v>
      </c>
      <c r="B75" s="14">
        <f>(B30/B29)*100</f>
        <v>54.103028106174975</v>
      </c>
      <c r="C75" s="14"/>
      <c r="D75" s="14"/>
    </row>
    <row r="76" spans="1:4" s="4" customFormat="1" ht="15.6" x14ac:dyDescent="0.35">
      <c r="A76" s="24" t="s">
        <v>30</v>
      </c>
      <c r="B76" s="14">
        <f>(B24/B30)*100</f>
        <v>100</v>
      </c>
      <c r="C76" s="14"/>
      <c r="D76" s="14"/>
    </row>
    <row r="77" spans="1:4" ht="16.2" thickBot="1" x14ac:dyDescent="0.4">
      <c r="A77" s="15"/>
      <c r="B77" s="16"/>
      <c r="C77" s="16"/>
      <c r="D77" s="16"/>
    </row>
    <row r="78" spans="1:4" customFormat="1" ht="39.75" customHeight="1" thickTop="1" x14ac:dyDescent="0.3">
      <c r="A78" s="36" t="s">
        <v>86</v>
      </c>
      <c r="B78" s="36"/>
      <c r="C78" s="36"/>
      <c r="D78" s="36"/>
    </row>
    <row r="79" spans="1:4" customFormat="1" x14ac:dyDescent="0.3"/>
    <row r="80" spans="1:4" customFormat="1" ht="73.5" customHeight="1" x14ac:dyDescent="0.3">
      <c r="A80" s="37" t="s">
        <v>87</v>
      </c>
      <c r="B80" s="38"/>
      <c r="C80" s="38"/>
      <c r="D80" s="38"/>
    </row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</sheetData>
  <mergeCells count="7">
    <mergeCell ref="A80:D80"/>
    <mergeCell ref="D10:D11"/>
    <mergeCell ref="A78:D78"/>
    <mergeCell ref="A9:A11"/>
    <mergeCell ref="B9:B11"/>
    <mergeCell ref="C10:C11"/>
    <mergeCell ref="C9:D9"/>
  </mergeCells>
  <pageMargins left="0.7" right="0.7" top="0.75" bottom="0.75" header="0.3" footer="0.3"/>
  <ignoredErrors>
    <ignoredError sqref="B73:B76" evalError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:D80"/>
  <sheetViews>
    <sheetView showGridLines="0" zoomScale="80" zoomScaleNormal="80" workbookViewId="0">
      <pane ySplit="11" topLeftCell="A12" activePane="bottomLeft" state="frozen"/>
      <selection pane="bottomLeft" activeCell="A9" sqref="A9:A11"/>
    </sheetView>
  </sheetViews>
  <sheetFormatPr baseColWidth="10" defaultColWidth="11.44140625" defaultRowHeight="14.4" x14ac:dyDescent="0.3"/>
  <cols>
    <col min="1" max="1" width="62.5546875" style="4" customWidth="1"/>
    <col min="2" max="4" width="19.5546875" style="4" customWidth="1"/>
    <col min="5" max="16384" width="11.44140625" style="4"/>
  </cols>
  <sheetData>
    <row r="7" spans="1:4" ht="30" customHeight="1" x14ac:dyDescent="0.3"/>
    <row r="8" spans="1:4" ht="30" customHeight="1" x14ac:dyDescent="0.3"/>
    <row r="9" spans="1:4" s="34" customFormat="1" ht="15.6" x14ac:dyDescent="0.3">
      <c r="A9" s="55" t="s">
        <v>0</v>
      </c>
      <c r="B9" s="58" t="s">
        <v>1</v>
      </c>
      <c r="C9" s="62" t="s">
        <v>50</v>
      </c>
      <c r="D9" s="63"/>
    </row>
    <row r="10" spans="1:4" s="34" customFormat="1" ht="15" customHeight="1" x14ac:dyDescent="0.3">
      <c r="A10" s="56"/>
      <c r="B10" s="58"/>
      <c r="C10" s="60" t="s">
        <v>2</v>
      </c>
      <c r="D10" s="53" t="s">
        <v>46</v>
      </c>
    </row>
    <row r="11" spans="1:4" s="34" customFormat="1" ht="15.75" customHeight="1" thickBot="1" x14ac:dyDescent="0.35">
      <c r="A11" s="57"/>
      <c r="B11" s="59"/>
      <c r="C11" s="61"/>
      <c r="D11" s="54"/>
    </row>
    <row r="12" spans="1:4" ht="16.2" thickTop="1" x14ac:dyDescent="0.35">
      <c r="A12" s="5"/>
      <c r="B12" s="5"/>
      <c r="C12" s="5"/>
      <c r="D12" s="5"/>
    </row>
    <row r="13" spans="1:4" ht="15.6" x14ac:dyDescent="0.35">
      <c r="A13" s="6" t="s">
        <v>3</v>
      </c>
      <c r="B13" s="5"/>
      <c r="C13" s="5"/>
      <c r="D13" s="5"/>
    </row>
    <row r="14" spans="1:4" ht="15.6" x14ac:dyDescent="0.35">
      <c r="A14" s="5"/>
      <c r="B14" s="5"/>
      <c r="C14" s="5"/>
      <c r="D14" s="5"/>
    </row>
    <row r="15" spans="1:4" ht="15.6" x14ac:dyDescent="0.35">
      <c r="A15" s="6" t="s">
        <v>40</v>
      </c>
      <c r="B15" s="5"/>
      <c r="C15" s="5"/>
      <c r="D15" s="5"/>
    </row>
    <row r="16" spans="1:4" ht="15.6" x14ac:dyDescent="0.35">
      <c r="A16" s="7" t="s">
        <v>71</v>
      </c>
      <c r="B16" s="8">
        <f>+SUM(C16:D16)</f>
        <v>107</v>
      </c>
      <c r="C16" s="8">
        <v>7</v>
      </c>
      <c r="D16" s="8">
        <v>100</v>
      </c>
    </row>
    <row r="17" spans="1:4" ht="15.6" x14ac:dyDescent="0.35">
      <c r="A17" s="7" t="s">
        <v>112</v>
      </c>
      <c r="B17" s="8">
        <f>+SUM(C17:D17)</f>
        <v>174</v>
      </c>
      <c r="C17" s="8">
        <v>9</v>
      </c>
      <c r="D17" s="8">
        <v>165</v>
      </c>
    </row>
    <row r="18" spans="1:4" ht="15.6" x14ac:dyDescent="0.35">
      <c r="A18" s="7" t="s">
        <v>113</v>
      </c>
      <c r="B18" s="8">
        <f>+SUM(C18:D18)</f>
        <v>198</v>
      </c>
      <c r="C18" s="8">
        <v>12</v>
      </c>
      <c r="D18" s="8">
        <v>186</v>
      </c>
    </row>
    <row r="19" spans="1:4" ht="15.6" x14ac:dyDescent="0.35">
      <c r="A19" s="7" t="s">
        <v>81</v>
      </c>
      <c r="B19" s="8">
        <f>+SUM(C19:D19)</f>
        <v>696</v>
      </c>
      <c r="C19" s="8">
        <v>36</v>
      </c>
      <c r="D19" s="8">
        <v>660</v>
      </c>
    </row>
    <row r="20" spans="1:4" ht="15.6" x14ac:dyDescent="0.35">
      <c r="A20" s="5"/>
      <c r="B20" s="8"/>
      <c r="C20" s="8"/>
      <c r="D20" s="8"/>
    </row>
    <row r="21" spans="1:4" ht="15.6" x14ac:dyDescent="0.35">
      <c r="A21" s="10" t="s">
        <v>4</v>
      </c>
      <c r="B21" s="8"/>
      <c r="C21" s="8"/>
      <c r="D21" s="8"/>
    </row>
    <row r="22" spans="1:4" ht="15.6" x14ac:dyDescent="0.35">
      <c r="A22" s="7" t="s">
        <v>71</v>
      </c>
      <c r="B22" s="8">
        <f>+SUM(C22:D22)</f>
        <v>5092388.1099999994</v>
      </c>
      <c r="C22" s="8">
        <v>3755018.11</v>
      </c>
      <c r="D22" s="8">
        <v>1337370</v>
      </c>
    </row>
    <row r="23" spans="1:4" ht="15.6" x14ac:dyDescent="0.35">
      <c r="A23" s="7" t="s">
        <v>112</v>
      </c>
      <c r="B23" s="8">
        <f>+SUM(C23:D23)</f>
        <v>7994664</v>
      </c>
      <c r="C23" s="8">
        <v>5583555.2760174628</v>
      </c>
      <c r="D23" s="8">
        <v>2411108.7239825376</v>
      </c>
    </row>
    <row r="24" spans="1:4" ht="15.6" x14ac:dyDescent="0.35">
      <c r="A24" s="7" t="s">
        <v>113</v>
      </c>
      <c r="B24" s="8">
        <f>+SUM(C24:D24)</f>
        <v>12993222.859999999</v>
      </c>
      <c r="C24" s="8">
        <v>10549322.859999999</v>
      </c>
      <c r="D24" s="8">
        <v>2443900</v>
      </c>
    </row>
    <row r="25" spans="1:4" ht="15.6" x14ac:dyDescent="0.35">
      <c r="A25" s="7" t="s">
        <v>81</v>
      </c>
      <c r="B25" s="8">
        <f>+SUM(C25:D25)</f>
        <v>36473388</v>
      </c>
      <c r="C25" s="8">
        <v>25473388</v>
      </c>
      <c r="D25" s="8">
        <v>11000000</v>
      </c>
    </row>
    <row r="26" spans="1:4" ht="15.6" x14ac:dyDescent="0.35">
      <c r="A26" s="7" t="s">
        <v>114</v>
      </c>
      <c r="B26" s="8">
        <f>+SUM(C26:D26)</f>
        <v>12993222.859999999</v>
      </c>
      <c r="C26" s="8">
        <f>+C24</f>
        <v>10549322.859999999</v>
      </c>
      <c r="D26" s="8">
        <f>+D24</f>
        <v>2443900</v>
      </c>
    </row>
    <row r="27" spans="1:4" ht="15.6" x14ac:dyDescent="0.35">
      <c r="A27" s="6"/>
      <c r="B27" s="8"/>
      <c r="C27" s="8"/>
      <c r="D27" s="8"/>
    </row>
    <row r="28" spans="1:4" ht="15.6" x14ac:dyDescent="0.35">
      <c r="A28" s="10" t="s">
        <v>5</v>
      </c>
      <c r="B28" s="8"/>
      <c r="C28" s="8"/>
      <c r="D28" s="8"/>
    </row>
    <row r="29" spans="1:4" ht="15.6" x14ac:dyDescent="0.35">
      <c r="A29" s="7" t="s">
        <v>112</v>
      </c>
      <c r="B29" s="8">
        <f>B23</f>
        <v>7994664</v>
      </c>
      <c r="C29" s="8"/>
      <c r="D29" s="8"/>
    </row>
    <row r="30" spans="1:4" ht="15.6" x14ac:dyDescent="0.35">
      <c r="A30" s="7" t="s">
        <v>113</v>
      </c>
      <c r="B30" s="8">
        <v>12993222.859999999</v>
      </c>
      <c r="C30" s="8"/>
      <c r="D30" s="8"/>
    </row>
    <row r="31" spans="1:4" ht="15.6" x14ac:dyDescent="0.35">
      <c r="A31" s="5"/>
      <c r="B31" s="13"/>
      <c r="C31" s="13"/>
      <c r="D31" s="13"/>
    </row>
    <row r="32" spans="1:4" ht="15.6" x14ac:dyDescent="0.35">
      <c r="A32" s="6" t="s">
        <v>6</v>
      </c>
      <c r="B32" s="13"/>
      <c r="C32" s="13"/>
      <c r="D32" s="13"/>
    </row>
    <row r="33" spans="1:4" ht="15.6" x14ac:dyDescent="0.35">
      <c r="A33" s="7" t="s">
        <v>72</v>
      </c>
      <c r="B33" s="27">
        <v>1.0947</v>
      </c>
      <c r="C33" s="27">
        <v>1.0947</v>
      </c>
      <c r="D33" s="27">
        <v>1.0947</v>
      </c>
    </row>
    <row r="34" spans="1:4" ht="15.6" x14ac:dyDescent="0.35">
      <c r="A34" s="7" t="s">
        <v>115</v>
      </c>
      <c r="B34" s="27">
        <v>1.1039000000000001</v>
      </c>
      <c r="C34" s="27">
        <v>1.1039000000000001</v>
      </c>
      <c r="D34" s="27">
        <v>1.1039000000000001</v>
      </c>
    </row>
    <row r="35" spans="1:4" ht="15.6" x14ac:dyDescent="0.35">
      <c r="A35" s="7" t="s">
        <v>7</v>
      </c>
      <c r="B35" s="8" t="s">
        <v>45</v>
      </c>
      <c r="C35" s="8" t="s">
        <v>45</v>
      </c>
      <c r="D35" s="8" t="s">
        <v>45</v>
      </c>
    </row>
    <row r="36" spans="1:4" ht="15.6" x14ac:dyDescent="0.35">
      <c r="A36" s="5"/>
      <c r="B36" s="8"/>
      <c r="C36" s="8"/>
      <c r="D36" s="8"/>
    </row>
    <row r="37" spans="1:4" ht="15.6" x14ac:dyDescent="0.35">
      <c r="A37" s="6" t="s">
        <v>8</v>
      </c>
      <c r="B37" s="8"/>
      <c r="C37" s="8"/>
      <c r="D37" s="8"/>
    </row>
    <row r="38" spans="1:4" ht="15.6" x14ac:dyDescent="0.35">
      <c r="A38" s="5" t="s">
        <v>73</v>
      </c>
      <c r="B38" s="8">
        <f>B22/B33</f>
        <v>4651857.2302914038</v>
      </c>
      <c r="C38" s="8">
        <f t="shared" ref="C38:D38" si="0">C22/C33</f>
        <v>3430180.0584635059</v>
      </c>
      <c r="D38" s="8">
        <f t="shared" si="0"/>
        <v>1221677.1718278981</v>
      </c>
    </row>
    <row r="39" spans="1:4" ht="15.6" x14ac:dyDescent="0.35">
      <c r="A39" s="5" t="s">
        <v>116</v>
      </c>
      <c r="B39" s="8">
        <f t="shared" ref="B39:C39" si="1">B24/B34</f>
        <v>11770289.754506746</v>
      </c>
      <c r="C39" s="8">
        <f t="shared" si="1"/>
        <v>9556411.6858411077</v>
      </c>
      <c r="D39" s="8">
        <f t="shared" ref="D39" si="2">D24/D34</f>
        <v>2213878.06866564</v>
      </c>
    </row>
    <row r="40" spans="1:4" ht="15.6" x14ac:dyDescent="0.35">
      <c r="A40" s="5" t="s">
        <v>74</v>
      </c>
      <c r="B40" s="8">
        <f>B38/B16</f>
        <v>43475.301217676672</v>
      </c>
      <c r="C40" s="8">
        <f t="shared" ref="C40:D40" si="3">C38/C16</f>
        <v>490025.72263764369</v>
      </c>
      <c r="D40" s="8">
        <f t="shared" si="3"/>
        <v>12216.771718278982</v>
      </c>
    </row>
    <row r="41" spans="1:4" ht="15.6" x14ac:dyDescent="0.35">
      <c r="A41" s="5" t="s">
        <v>117</v>
      </c>
      <c r="B41" s="8">
        <f>B39/B18</f>
        <v>59445.907851044176</v>
      </c>
      <c r="C41" s="8">
        <f t="shared" ref="C41:D41" si="4">C39/C18</f>
        <v>796367.64048675902</v>
      </c>
      <c r="D41" s="8">
        <f t="shared" si="4"/>
        <v>11902.570261643226</v>
      </c>
    </row>
    <row r="42" spans="1:4" ht="15.6" x14ac:dyDescent="0.35">
      <c r="A42" s="5"/>
      <c r="B42" s="13"/>
      <c r="C42" s="13"/>
      <c r="D42" s="13"/>
    </row>
    <row r="43" spans="1:4" ht="15.6" x14ac:dyDescent="0.35">
      <c r="A43" s="6" t="s">
        <v>9</v>
      </c>
      <c r="B43" s="13"/>
      <c r="C43" s="13"/>
      <c r="D43" s="13"/>
    </row>
    <row r="44" spans="1:4" ht="15.6" x14ac:dyDescent="0.35">
      <c r="A44" s="5"/>
      <c r="B44" s="13"/>
      <c r="C44" s="13"/>
      <c r="D44" s="13"/>
    </row>
    <row r="45" spans="1:4" ht="15.6" x14ac:dyDescent="0.35">
      <c r="A45" s="6" t="s">
        <v>10</v>
      </c>
      <c r="B45" s="13"/>
      <c r="C45" s="13"/>
      <c r="D45" s="13"/>
    </row>
    <row r="46" spans="1:4" ht="15.6" x14ac:dyDescent="0.35">
      <c r="A46" s="5" t="s">
        <v>11</v>
      </c>
      <c r="B46" s="14" t="s">
        <v>42</v>
      </c>
      <c r="C46" s="14" t="s">
        <v>42</v>
      </c>
      <c r="D46" s="14" t="s">
        <v>42</v>
      </c>
    </row>
    <row r="47" spans="1:4" ht="15.6" x14ac:dyDescent="0.35">
      <c r="A47" s="5" t="s">
        <v>12</v>
      </c>
      <c r="B47" s="14" t="s">
        <v>42</v>
      </c>
      <c r="C47" s="14" t="s">
        <v>42</v>
      </c>
      <c r="D47" s="14" t="s">
        <v>42</v>
      </c>
    </row>
    <row r="48" spans="1:4" ht="15.6" x14ac:dyDescent="0.35">
      <c r="A48" s="5"/>
      <c r="B48" s="14"/>
      <c r="C48" s="14"/>
      <c r="D48" s="14"/>
    </row>
    <row r="49" spans="1:4" ht="15.6" x14ac:dyDescent="0.35">
      <c r="A49" s="6" t="s">
        <v>13</v>
      </c>
      <c r="B49" s="14"/>
      <c r="C49" s="14"/>
      <c r="D49" s="14"/>
    </row>
    <row r="50" spans="1:4" ht="15.6" x14ac:dyDescent="0.35">
      <c r="A50" s="5" t="s">
        <v>14</v>
      </c>
      <c r="B50" s="14">
        <f>B18/B17*100</f>
        <v>113.79310344827587</v>
      </c>
      <c r="C50" s="14">
        <f t="shared" ref="C50:D50" si="5">C18/C17*100</f>
        <v>133.33333333333331</v>
      </c>
      <c r="D50" s="14">
        <f t="shared" si="5"/>
        <v>112.72727272727272</v>
      </c>
    </row>
    <row r="51" spans="1:4" ht="15.6" x14ac:dyDescent="0.35">
      <c r="A51" s="5" t="s">
        <v>15</v>
      </c>
      <c r="B51" s="14">
        <f>B24/B23*100</f>
        <v>162.52368905059674</v>
      </c>
      <c r="C51" s="14">
        <f t="shared" ref="C51:D51" si="6">C24/C23*100</f>
        <v>188.93558563504416</v>
      </c>
      <c r="D51" s="14">
        <f t="shared" si="6"/>
        <v>101.36000818591455</v>
      </c>
    </row>
    <row r="52" spans="1:4" ht="15.6" x14ac:dyDescent="0.35">
      <c r="A52" s="5" t="s">
        <v>16</v>
      </c>
      <c r="B52" s="14">
        <f t="shared" ref="B52" si="7">AVERAGE(B50:B51)</f>
        <v>138.15839624943629</v>
      </c>
      <c r="C52" s="14">
        <f t="shared" ref="C52:D52" si="8">AVERAGE(C50:C51)</f>
        <v>161.13445948418874</v>
      </c>
      <c r="D52" s="14">
        <f t="shared" si="8"/>
        <v>107.04364045659364</v>
      </c>
    </row>
    <row r="53" spans="1:4" ht="15.6" x14ac:dyDescent="0.35">
      <c r="A53" s="5"/>
      <c r="B53" s="14"/>
      <c r="C53" s="14"/>
      <c r="D53" s="14"/>
    </row>
    <row r="54" spans="1:4" ht="15.6" x14ac:dyDescent="0.35">
      <c r="A54" s="6" t="s">
        <v>17</v>
      </c>
      <c r="B54" s="14"/>
      <c r="C54" s="14"/>
      <c r="D54" s="14"/>
    </row>
    <row r="55" spans="1:4" ht="15.6" x14ac:dyDescent="0.35">
      <c r="A55" s="5" t="s">
        <v>18</v>
      </c>
      <c r="B55" s="14">
        <f>(B18/B19)*100</f>
        <v>28.448275862068968</v>
      </c>
      <c r="C55" s="14">
        <f t="shared" ref="C55:D55" si="9">(C18/C19)*100</f>
        <v>33.333333333333329</v>
      </c>
      <c r="D55" s="14">
        <f t="shared" si="9"/>
        <v>28.18181818181818</v>
      </c>
    </row>
    <row r="56" spans="1:4" ht="15.6" x14ac:dyDescent="0.35">
      <c r="A56" s="5" t="s">
        <v>19</v>
      </c>
      <c r="B56" s="14">
        <f>B24/B25*100</f>
        <v>35.623844047610817</v>
      </c>
      <c r="C56" s="14">
        <f t="shared" ref="C56:D56" si="10">C24/C25*100</f>
        <v>41.413112617764078</v>
      </c>
      <c r="D56" s="14">
        <f t="shared" si="10"/>
        <v>22.217272727272729</v>
      </c>
    </row>
    <row r="57" spans="1:4" ht="15.6" x14ac:dyDescent="0.35">
      <c r="A57" s="5" t="s">
        <v>20</v>
      </c>
      <c r="B57" s="14">
        <f t="shared" ref="B57" si="11">(B55+B56)/2</f>
        <v>32.036059954839892</v>
      </c>
      <c r="C57" s="14">
        <f t="shared" ref="C57:D57" si="12">(C55+C56)/2</f>
        <v>37.3732229755487</v>
      </c>
      <c r="D57" s="14">
        <f t="shared" si="12"/>
        <v>25.199545454545454</v>
      </c>
    </row>
    <row r="58" spans="1:4" ht="15.6" x14ac:dyDescent="0.35">
      <c r="A58" s="5"/>
      <c r="B58" s="14"/>
      <c r="C58" s="14"/>
      <c r="D58" s="14"/>
    </row>
    <row r="59" spans="1:4" ht="15.6" x14ac:dyDescent="0.35">
      <c r="A59" s="6" t="s">
        <v>31</v>
      </c>
      <c r="B59" s="14"/>
      <c r="C59" s="14"/>
      <c r="D59" s="14"/>
    </row>
    <row r="60" spans="1:4" ht="15.6" x14ac:dyDescent="0.35">
      <c r="A60" s="5" t="s">
        <v>21</v>
      </c>
      <c r="B60" s="14">
        <f t="shared" ref="B60" si="13">B26/B24*100</f>
        <v>100</v>
      </c>
      <c r="C60" s="14"/>
      <c r="D60" s="14"/>
    </row>
    <row r="61" spans="1:4" ht="15.6" x14ac:dyDescent="0.35">
      <c r="A61" s="5"/>
      <c r="B61" s="14"/>
      <c r="C61" s="14"/>
      <c r="D61" s="14"/>
    </row>
    <row r="62" spans="1:4" ht="15.6" x14ac:dyDescent="0.35">
      <c r="A62" s="6" t="s">
        <v>22</v>
      </c>
      <c r="B62" s="14"/>
      <c r="C62" s="14"/>
      <c r="D62" s="14"/>
    </row>
    <row r="63" spans="1:4" ht="15.6" x14ac:dyDescent="0.35">
      <c r="A63" s="5" t="s">
        <v>23</v>
      </c>
      <c r="B63" s="14">
        <f>((B18/B16)-1)*100</f>
        <v>85.046728971962608</v>
      </c>
      <c r="C63" s="14">
        <f t="shared" ref="C63:D63" si="14">((C18/C16)-1)*100</f>
        <v>71.428571428571416</v>
      </c>
      <c r="D63" s="14">
        <f t="shared" si="14"/>
        <v>86.000000000000014</v>
      </c>
    </row>
    <row r="64" spans="1:4" ht="15.6" x14ac:dyDescent="0.35">
      <c r="A64" s="5" t="s">
        <v>24</v>
      </c>
      <c r="B64" s="14">
        <f>((B39/B38)-1)*100</f>
        <v>153.02345217867801</v>
      </c>
      <c r="C64" s="14">
        <f t="shared" ref="C64:D64" si="15">((C39/C38)-1)*100</f>
        <v>178.59796054326515</v>
      </c>
      <c r="D64" s="14">
        <f t="shared" si="15"/>
        <v>81.216291809168425</v>
      </c>
    </row>
    <row r="65" spans="1:4" ht="15.6" x14ac:dyDescent="0.35">
      <c r="A65" s="5" t="s">
        <v>25</v>
      </c>
      <c r="B65" s="14">
        <f>((B41/B40)-1)*100</f>
        <v>36.734895874336118</v>
      </c>
      <c r="C65" s="14">
        <f t="shared" ref="C65:D65" si="16">((C41/C40)-1)*100</f>
        <v>62.515476983571361</v>
      </c>
      <c r="D65" s="14">
        <f t="shared" si="16"/>
        <v>-2.5718861241029956</v>
      </c>
    </row>
    <row r="66" spans="1:4" ht="15.6" x14ac:dyDescent="0.35">
      <c r="A66" s="5"/>
      <c r="B66" s="14"/>
      <c r="C66" s="14"/>
      <c r="D66" s="14"/>
    </row>
    <row r="67" spans="1:4" ht="15.6" x14ac:dyDescent="0.35">
      <c r="A67" s="6" t="s">
        <v>26</v>
      </c>
      <c r="B67" s="14"/>
      <c r="C67" s="14"/>
      <c r="D67" s="14"/>
    </row>
    <row r="68" spans="1:4" ht="15.6" x14ac:dyDescent="0.35">
      <c r="A68" s="5" t="s">
        <v>32</v>
      </c>
      <c r="B68" s="14">
        <f>B23/B17</f>
        <v>45946.34482758621</v>
      </c>
      <c r="C68" s="14">
        <f>C23/C17</f>
        <v>620395.03066860698</v>
      </c>
      <c r="D68" s="14">
        <f>D23/D17</f>
        <v>14612.780145348714</v>
      </c>
    </row>
    <row r="69" spans="1:4" ht="15.6" x14ac:dyDescent="0.35">
      <c r="A69" s="5" t="s">
        <v>33</v>
      </c>
      <c r="B69" s="14">
        <f t="shared" ref="B69:D69" si="17">B24/B18</f>
        <v>65622.337676767667</v>
      </c>
      <c r="C69" s="14">
        <f>C24/C18</f>
        <v>879110.23833333328</v>
      </c>
      <c r="D69" s="14">
        <f t="shared" si="17"/>
        <v>13139.247311827958</v>
      </c>
    </row>
    <row r="70" spans="1:4" ht="15.6" x14ac:dyDescent="0.35">
      <c r="A70" s="5" t="s">
        <v>27</v>
      </c>
      <c r="B70" s="14">
        <f>(B69/B68)*B52</f>
        <v>197.3231377943645</v>
      </c>
      <c r="C70" s="14">
        <f>(C69/C68)*C52</f>
        <v>228.33025101473621</v>
      </c>
      <c r="D70" s="14">
        <f>(D69/D68)*D52</f>
        <v>96.249505646963456</v>
      </c>
    </row>
    <row r="71" spans="1:4" ht="15.6" x14ac:dyDescent="0.35">
      <c r="A71" s="5" t="s">
        <v>34</v>
      </c>
      <c r="B71" s="14">
        <f t="shared" ref="B71:B72" si="18">B23/(B17*3)</f>
        <v>15315.448275862069</v>
      </c>
      <c r="C71" s="14">
        <f>C23/(C17*3)</f>
        <v>206798.34355620234</v>
      </c>
      <c r="D71" s="14">
        <f>D23/(D17*3)</f>
        <v>4870.9267151162376</v>
      </c>
    </row>
    <row r="72" spans="1:4" ht="15.6" x14ac:dyDescent="0.35">
      <c r="A72" s="5" t="s">
        <v>35</v>
      </c>
      <c r="B72" s="14">
        <f t="shared" si="18"/>
        <v>21874.112558922559</v>
      </c>
      <c r="C72" s="14">
        <f>C24/(C18*3)</f>
        <v>293036.74611111108</v>
      </c>
      <c r="D72" s="14">
        <f>D24/(D18*3)</f>
        <v>4379.7491039426523</v>
      </c>
    </row>
    <row r="73" spans="1:4" ht="15.6" x14ac:dyDescent="0.35">
      <c r="A73" s="5"/>
      <c r="B73" s="14"/>
      <c r="C73" s="14"/>
      <c r="D73" s="14"/>
    </row>
    <row r="74" spans="1:4" ht="15.6" x14ac:dyDescent="0.35">
      <c r="A74" s="6" t="s">
        <v>28</v>
      </c>
      <c r="B74" s="14"/>
      <c r="C74" s="14"/>
      <c r="D74" s="14"/>
    </row>
    <row r="75" spans="1:4" ht="15.6" x14ac:dyDescent="0.35">
      <c r="A75" s="5" t="s">
        <v>29</v>
      </c>
      <c r="B75" s="14">
        <f>(B30/B29)*100</f>
        <v>162.52368905059674</v>
      </c>
      <c r="C75" s="14"/>
      <c r="D75" s="14"/>
    </row>
    <row r="76" spans="1:4" ht="15.6" x14ac:dyDescent="0.35">
      <c r="A76" s="5" t="s">
        <v>30</v>
      </c>
      <c r="B76" s="14">
        <f>(B24/B30)*100</f>
        <v>100</v>
      </c>
      <c r="C76" s="14"/>
      <c r="D76" s="14"/>
    </row>
    <row r="77" spans="1:4" ht="16.2" thickBot="1" x14ac:dyDescent="0.4">
      <c r="A77" s="15"/>
      <c r="B77" s="16"/>
      <c r="C77" s="16"/>
      <c r="D77" s="16"/>
    </row>
    <row r="78" spans="1:4" ht="39.75" customHeight="1" thickTop="1" x14ac:dyDescent="0.3">
      <c r="A78" s="52" t="s">
        <v>86</v>
      </c>
      <c r="B78" s="52"/>
      <c r="C78" s="52"/>
      <c r="D78" s="52"/>
    </row>
    <row r="80" spans="1:4" ht="73.5" customHeight="1" x14ac:dyDescent="0.3">
      <c r="A80" s="50" t="s">
        <v>87</v>
      </c>
      <c r="B80" s="51"/>
      <c r="C80" s="51"/>
      <c r="D80" s="51"/>
    </row>
  </sheetData>
  <mergeCells count="7">
    <mergeCell ref="A80:D80"/>
    <mergeCell ref="A78:D78"/>
    <mergeCell ref="D10:D11"/>
    <mergeCell ref="A9:A11"/>
    <mergeCell ref="B9:B11"/>
    <mergeCell ref="C10:C11"/>
    <mergeCell ref="C9:D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80"/>
  <sheetViews>
    <sheetView showGridLines="0" zoomScale="80" zoomScaleNormal="80" workbookViewId="0">
      <pane ySplit="11" topLeftCell="A12" activePane="bottomLeft" state="frozen"/>
      <selection pane="bottomLeft" activeCell="A9" sqref="A9:A11"/>
    </sheetView>
  </sheetViews>
  <sheetFormatPr baseColWidth="10" defaultColWidth="11.44140625" defaultRowHeight="14.4" x14ac:dyDescent="0.3"/>
  <cols>
    <col min="1" max="1" width="62.5546875" style="4" customWidth="1"/>
    <col min="2" max="5" width="19.5546875" style="4" customWidth="1"/>
    <col min="6" max="6" width="14.5546875" style="4" bestFit="1" customWidth="1"/>
    <col min="7" max="16384" width="11.44140625" style="4"/>
  </cols>
  <sheetData>
    <row r="1" spans="1:5" s="35" customFormat="1" x14ac:dyDescent="0.3"/>
    <row r="2" spans="1:5" s="35" customFormat="1" x14ac:dyDescent="0.3"/>
    <row r="3" spans="1:5" s="35" customFormat="1" x14ac:dyDescent="0.3"/>
    <row r="4" spans="1:5" s="35" customFormat="1" x14ac:dyDescent="0.3"/>
    <row r="5" spans="1:5" s="35" customFormat="1" x14ac:dyDescent="0.3"/>
    <row r="6" spans="1:5" s="35" customFormat="1" x14ac:dyDescent="0.3"/>
    <row r="7" spans="1:5" s="35" customFormat="1" ht="30" customHeight="1" x14ac:dyDescent="0.3"/>
    <row r="8" spans="1:5" s="35" customFormat="1" ht="30" customHeight="1" x14ac:dyDescent="0.3"/>
    <row r="9" spans="1:5" s="28" customFormat="1" ht="15.6" x14ac:dyDescent="0.3">
      <c r="A9" s="41" t="s">
        <v>0</v>
      </c>
      <c r="B9" s="44" t="s">
        <v>1</v>
      </c>
      <c r="C9" s="48" t="s">
        <v>50</v>
      </c>
      <c r="D9" s="49"/>
    </row>
    <row r="10" spans="1:5" s="28" customFormat="1" ht="15" customHeight="1" x14ac:dyDescent="0.3">
      <c r="A10" s="42"/>
      <c r="B10" s="44"/>
      <c r="C10" s="46" t="s">
        <v>2</v>
      </c>
      <c r="D10" s="39" t="s">
        <v>46</v>
      </c>
    </row>
    <row r="11" spans="1:5" s="28" customFormat="1" ht="15.75" customHeight="1" thickBot="1" x14ac:dyDescent="0.35">
      <c r="A11" s="43"/>
      <c r="B11" s="45"/>
      <c r="C11" s="47"/>
      <c r="D11" s="40"/>
    </row>
    <row r="12" spans="1:5" ht="16.2" thickTop="1" x14ac:dyDescent="0.35">
      <c r="A12" s="5"/>
      <c r="B12" s="5"/>
      <c r="C12" s="5"/>
      <c r="D12" s="5"/>
    </row>
    <row r="13" spans="1:5" ht="15.6" x14ac:dyDescent="0.35">
      <c r="A13" s="6" t="s">
        <v>3</v>
      </c>
      <c r="B13" s="5"/>
      <c r="C13" s="5"/>
      <c r="D13" s="5"/>
    </row>
    <row r="14" spans="1:5" ht="15.6" x14ac:dyDescent="0.35">
      <c r="A14" s="5"/>
      <c r="B14" s="5"/>
      <c r="C14" s="5"/>
      <c r="D14" s="5"/>
    </row>
    <row r="15" spans="1:5" ht="15.6" x14ac:dyDescent="0.35">
      <c r="A15" s="6" t="s">
        <v>40</v>
      </c>
      <c r="B15" s="5"/>
      <c r="C15" s="5"/>
      <c r="D15" s="5"/>
    </row>
    <row r="16" spans="1:5" ht="15.6" x14ac:dyDescent="0.35">
      <c r="A16" s="7" t="s">
        <v>75</v>
      </c>
      <c r="B16" s="8">
        <f>+SUM(C16:D16)</f>
        <v>590</v>
      </c>
      <c r="C16" s="8">
        <f>+'I Trimestre'!C16+'II Trimestre'!C16+'III Trimestre'!C16+'IV Trimestre'!C16</f>
        <v>71</v>
      </c>
      <c r="D16" s="8">
        <f>+'I Trimestre'!D16+'II Trimestre'!D16+'III Trimestre'!D16+'IV Trimestre'!D16</f>
        <v>519</v>
      </c>
      <c r="E16" s="8"/>
    </row>
    <row r="17" spans="1:7" ht="15.6" x14ac:dyDescent="0.35">
      <c r="A17" s="7" t="s">
        <v>119</v>
      </c>
      <c r="B17" s="8">
        <f t="shared" ref="B17:B19" si="0">+SUM(C17:D17)</f>
        <v>696</v>
      </c>
      <c r="C17" s="8">
        <f>+'I Trimestre'!C17+'II Trimestre'!C17+'III Trimestre'!C17+'IV Trimestre'!C17</f>
        <v>36</v>
      </c>
      <c r="D17" s="8">
        <f>+'I Trimestre'!D17+'II Trimestre'!D17+'III Trimestre'!D17+'IV Trimestre'!D17</f>
        <v>660</v>
      </c>
      <c r="E17" s="8"/>
    </row>
    <row r="18" spans="1:7" ht="15.6" x14ac:dyDescent="0.35">
      <c r="A18" s="7" t="s">
        <v>118</v>
      </c>
      <c r="B18" s="8">
        <f t="shared" si="0"/>
        <v>877</v>
      </c>
      <c r="C18" s="8">
        <f>+'I Trimestre'!C18+'II Trimestre'!C18+'III Trimestre'!C18+'IV Trimestre'!C18</f>
        <v>45</v>
      </c>
      <c r="D18" s="8">
        <f>+'I Trimestre'!D18+'II Trimestre'!D18+'III Trimestre'!D18+'IV Trimestre'!D18</f>
        <v>832</v>
      </c>
      <c r="E18" s="8"/>
    </row>
    <row r="19" spans="1:7" ht="15.6" x14ac:dyDescent="0.35">
      <c r="A19" s="7" t="s">
        <v>81</v>
      </c>
      <c r="B19" s="8">
        <f t="shared" si="0"/>
        <v>696</v>
      </c>
      <c r="C19" s="8">
        <f>+'IV Trimestre'!C19</f>
        <v>36</v>
      </c>
      <c r="D19" s="8">
        <f>+'IV Trimestre'!D19</f>
        <v>660</v>
      </c>
      <c r="E19" s="8"/>
    </row>
    <row r="20" spans="1:7" ht="15.6" x14ac:dyDescent="0.35">
      <c r="A20" s="5"/>
      <c r="B20" s="8"/>
      <c r="C20" s="8"/>
      <c r="D20" s="8"/>
      <c r="E20" s="8"/>
    </row>
    <row r="21" spans="1:7" ht="15.6" x14ac:dyDescent="0.35">
      <c r="A21" s="10" t="s">
        <v>4</v>
      </c>
      <c r="B21" s="8"/>
      <c r="C21" s="8"/>
      <c r="D21" s="8"/>
      <c r="E21" s="8"/>
    </row>
    <row r="22" spans="1:7" ht="15.6" x14ac:dyDescent="0.35">
      <c r="A22" s="7" t="s">
        <v>75</v>
      </c>
      <c r="B22" s="8">
        <f>+SUM(C22:D22)</f>
        <v>23195482.09</v>
      </c>
      <c r="C22" s="8">
        <f>+'I Trimestre'!C22+'II Trimestre'!C22+'III Trimestre'!C22+'IV Trimestre'!C22</f>
        <v>12857772.09</v>
      </c>
      <c r="D22" s="8">
        <f>+'I Trimestre'!D22+'II Trimestre'!D22+'III Trimestre'!D22+'IV Trimestre'!D22</f>
        <v>10337710</v>
      </c>
      <c r="E22" s="8"/>
    </row>
    <row r="23" spans="1:7" ht="15.6" x14ac:dyDescent="0.35">
      <c r="A23" s="7" t="s">
        <v>119</v>
      </c>
      <c r="B23" s="8">
        <f t="shared" ref="B23:B25" si="1">+SUM(C23:D23)</f>
        <v>36473388</v>
      </c>
      <c r="C23" s="8">
        <f>'IV Trimestre'!C25</f>
        <v>25473388</v>
      </c>
      <c r="D23" s="8">
        <f>'IV Trimestre'!D25</f>
        <v>11000000</v>
      </c>
      <c r="E23" s="8"/>
    </row>
    <row r="24" spans="1:7" ht="15.6" x14ac:dyDescent="0.35">
      <c r="A24" s="7" t="s">
        <v>118</v>
      </c>
      <c r="B24" s="8">
        <f t="shared" si="1"/>
        <v>28401074.909999996</v>
      </c>
      <c r="C24" s="8">
        <f>+'I Trimestre'!C24+'II Trimestre'!C24+'III Trimestre'!C24+'IV Trimestre'!C24</f>
        <v>18129934.909999996</v>
      </c>
      <c r="D24" s="8">
        <f>+'I Trimestre'!D24+'II Trimestre'!D24+'III Trimestre'!D24+'IV Trimestre'!D24</f>
        <v>10271140</v>
      </c>
      <c r="E24" s="8"/>
      <c r="G24" s="3"/>
    </row>
    <row r="25" spans="1:7" ht="15.6" x14ac:dyDescent="0.35">
      <c r="A25" s="7" t="s">
        <v>81</v>
      </c>
      <c r="B25" s="8">
        <f t="shared" si="1"/>
        <v>36473388</v>
      </c>
      <c r="C25" s="8">
        <f>+'IV Trimestre'!C25</f>
        <v>25473388</v>
      </c>
      <c r="D25" s="8">
        <f>+'IV Trimestre'!D25</f>
        <v>11000000</v>
      </c>
      <c r="E25" s="8"/>
    </row>
    <row r="26" spans="1:7" ht="15.6" x14ac:dyDescent="0.35">
      <c r="A26" s="7" t="s">
        <v>120</v>
      </c>
      <c r="B26" s="8">
        <f>+SUM(C26:D26)</f>
        <v>28401074.909999996</v>
      </c>
      <c r="C26" s="8">
        <f>C24</f>
        <v>18129934.909999996</v>
      </c>
      <c r="D26" s="8">
        <f>D24</f>
        <v>10271140</v>
      </c>
      <c r="E26" s="8"/>
    </row>
    <row r="27" spans="1:7" ht="15.6" x14ac:dyDescent="0.35">
      <c r="A27" s="5"/>
      <c r="B27" s="8"/>
      <c r="C27" s="8"/>
      <c r="D27" s="8"/>
      <c r="E27" s="8"/>
    </row>
    <row r="28" spans="1:7" ht="15.6" x14ac:dyDescent="0.35">
      <c r="A28" s="10" t="s">
        <v>5</v>
      </c>
      <c r="B28" s="8"/>
      <c r="C28" s="8"/>
      <c r="D28" s="8"/>
      <c r="E28" s="8"/>
    </row>
    <row r="29" spans="1:7" ht="15.6" x14ac:dyDescent="0.35">
      <c r="A29" s="7" t="s">
        <v>119</v>
      </c>
      <c r="B29" s="8">
        <f>+B23</f>
        <v>36473388</v>
      </c>
      <c r="C29" s="8"/>
      <c r="D29" s="8"/>
      <c r="E29" s="8"/>
    </row>
    <row r="30" spans="1:7" ht="15.6" x14ac:dyDescent="0.35">
      <c r="A30" s="7" t="s">
        <v>118</v>
      </c>
      <c r="B30" s="8">
        <f>+'I Trimestre'!B30+'II Trimestre'!B30+'III Trimestre'!B30+'IV Trimestre'!B30</f>
        <v>28401074.909999996</v>
      </c>
      <c r="D30" s="8"/>
      <c r="E30" s="8"/>
    </row>
    <row r="31" spans="1:7" ht="15.6" x14ac:dyDescent="0.35">
      <c r="A31" s="5"/>
      <c r="B31" s="13"/>
      <c r="C31" s="8"/>
      <c r="D31" s="13"/>
      <c r="E31" s="13"/>
    </row>
    <row r="32" spans="1:7" ht="15.6" x14ac:dyDescent="0.35">
      <c r="A32" s="6" t="s">
        <v>6</v>
      </c>
      <c r="B32" s="13"/>
      <c r="C32" s="13"/>
      <c r="D32" s="13"/>
      <c r="E32" s="13"/>
    </row>
    <row r="33" spans="1:5" ht="15.6" x14ac:dyDescent="0.35">
      <c r="A33" s="7" t="s">
        <v>76</v>
      </c>
      <c r="B33" s="27">
        <v>1.0947</v>
      </c>
      <c r="C33" s="27">
        <v>1.0947</v>
      </c>
      <c r="D33" s="27">
        <v>1.0947</v>
      </c>
      <c r="E33" s="12"/>
    </row>
    <row r="34" spans="1:5" ht="15.6" x14ac:dyDescent="0.35">
      <c r="A34" s="7" t="s">
        <v>121</v>
      </c>
      <c r="B34" s="27">
        <v>1.1039000000000001</v>
      </c>
      <c r="C34" s="27">
        <v>1.1039000000000001</v>
      </c>
      <c r="D34" s="27">
        <v>1.1039000000000001</v>
      </c>
      <c r="E34" s="12"/>
    </row>
    <row r="35" spans="1:5" ht="15.6" x14ac:dyDescent="0.35">
      <c r="A35" s="7" t="s">
        <v>7</v>
      </c>
      <c r="B35" s="8" t="s">
        <v>45</v>
      </c>
      <c r="C35" s="8" t="s">
        <v>45</v>
      </c>
      <c r="D35" s="8" t="s">
        <v>45</v>
      </c>
      <c r="E35" s="8"/>
    </row>
    <row r="36" spans="1:5" ht="15.6" x14ac:dyDescent="0.35">
      <c r="A36" s="5"/>
      <c r="B36" s="8"/>
      <c r="C36" s="8"/>
      <c r="D36" s="8"/>
      <c r="E36" s="8"/>
    </row>
    <row r="37" spans="1:5" ht="15.6" x14ac:dyDescent="0.35">
      <c r="A37" s="6" t="s">
        <v>8</v>
      </c>
      <c r="B37" s="8"/>
      <c r="C37" s="8"/>
      <c r="D37" s="8"/>
      <c r="E37" s="8"/>
    </row>
    <row r="38" spans="1:5" ht="15.6" x14ac:dyDescent="0.35">
      <c r="A38" s="5" t="s">
        <v>77</v>
      </c>
      <c r="B38" s="8">
        <f>B22/B33</f>
        <v>21188893.843062025</v>
      </c>
      <c r="C38" s="8">
        <f t="shared" ref="C38:D38" si="2">C22/C33</f>
        <v>11745475.55494656</v>
      </c>
      <c r="D38" s="8">
        <f t="shared" si="2"/>
        <v>9443418.288115466</v>
      </c>
      <c r="E38" s="8"/>
    </row>
    <row r="39" spans="1:5" ht="15.6" x14ac:dyDescent="0.35">
      <c r="A39" s="5" t="s">
        <v>122</v>
      </c>
      <c r="B39" s="8">
        <f t="shared" ref="B39" si="3">B24/B34</f>
        <v>25727941.761029072</v>
      </c>
      <c r="C39" s="8">
        <f t="shared" ref="C39:D39" si="4">C24/C34</f>
        <v>16423530.129540715</v>
      </c>
      <c r="D39" s="8">
        <f t="shared" si="4"/>
        <v>9304411.6314883586</v>
      </c>
      <c r="E39" s="8"/>
    </row>
    <row r="40" spans="1:5" ht="15.6" x14ac:dyDescent="0.35">
      <c r="A40" s="5" t="s">
        <v>78</v>
      </c>
      <c r="B40" s="8">
        <f>B38/B16</f>
        <v>35913.379395020384</v>
      </c>
      <c r="C40" s="8">
        <f t="shared" ref="C40:D40" si="5">C38/C16</f>
        <v>165429.23316826142</v>
      </c>
      <c r="D40" s="8">
        <f t="shared" si="5"/>
        <v>18195.410959760051</v>
      </c>
      <c r="E40" s="8"/>
    </row>
    <row r="41" spans="1:5" ht="15.6" x14ac:dyDescent="0.35">
      <c r="A41" s="5" t="s">
        <v>123</v>
      </c>
      <c r="B41" s="8">
        <f>B39/B18</f>
        <v>29336.307595244096</v>
      </c>
      <c r="C41" s="8">
        <f t="shared" ref="C41:D41" si="6">C39/C18</f>
        <v>364967.33621201589</v>
      </c>
      <c r="D41" s="8">
        <f t="shared" si="6"/>
        <v>11183.187057077354</v>
      </c>
      <c r="E41" s="8"/>
    </row>
    <row r="42" spans="1:5" ht="15.6" x14ac:dyDescent="0.35">
      <c r="A42" s="5"/>
      <c r="B42" s="18"/>
      <c r="C42" s="18"/>
      <c r="D42" s="18"/>
      <c r="E42" s="18"/>
    </row>
    <row r="43" spans="1:5" ht="15.6" x14ac:dyDescent="0.35">
      <c r="A43" s="6" t="s">
        <v>9</v>
      </c>
      <c r="B43" s="18"/>
      <c r="C43" s="18"/>
      <c r="D43" s="18"/>
      <c r="E43" s="18"/>
    </row>
    <row r="44" spans="1:5" ht="15.6" x14ac:dyDescent="0.35">
      <c r="A44" s="5"/>
      <c r="B44" s="18"/>
      <c r="C44" s="18"/>
      <c r="D44" s="18"/>
      <c r="E44" s="18"/>
    </row>
    <row r="45" spans="1:5" ht="15.6" x14ac:dyDescent="0.35">
      <c r="A45" s="6" t="s">
        <v>10</v>
      </c>
      <c r="B45" s="18"/>
      <c r="C45" s="18"/>
      <c r="D45" s="18"/>
      <c r="E45" s="18"/>
    </row>
    <row r="46" spans="1:5" ht="15.6" x14ac:dyDescent="0.35">
      <c r="A46" s="5" t="s">
        <v>11</v>
      </c>
      <c r="B46" s="14" t="s">
        <v>43</v>
      </c>
      <c r="C46" s="14" t="s">
        <v>42</v>
      </c>
      <c r="D46" s="14" t="s">
        <v>42</v>
      </c>
      <c r="E46" s="14"/>
    </row>
    <row r="47" spans="1:5" ht="15.6" x14ac:dyDescent="0.35">
      <c r="A47" s="5" t="s">
        <v>12</v>
      </c>
      <c r="B47" s="14" t="s">
        <v>42</v>
      </c>
      <c r="C47" s="14" t="s">
        <v>42</v>
      </c>
      <c r="D47" s="14" t="s">
        <v>42</v>
      </c>
      <c r="E47" s="14"/>
    </row>
    <row r="48" spans="1:5" ht="15.6" x14ac:dyDescent="0.35">
      <c r="A48" s="5"/>
      <c r="B48" s="14"/>
      <c r="C48" s="14"/>
      <c r="D48" s="14"/>
      <c r="E48" s="14"/>
    </row>
    <row r="49" spans="1:5" ht="15.6" x14ac:dyDescent="0.35">
      <c r="A49" s="6" t="s">
        <v>13</v>
      </c>
      <c r="B49" s="14"/>
      <c r="C49" s="14"/>
      <c r="D49" s="14"/>
      <c r="E49" s="14"/>
    </row>
    <row r="50" spans="1:5" ht="15.6" x14ac:dyDescent="0.35">
      <c r="A50" s="5" t="s">
        <v>14</v>
      </c>
      <c r="B50" s="14">
        <f>B18/B17*100</f>
        <v>126.00574712643677</v>
      </c>
      <c r="C50" s="14">
        <f t="shared" ref="C50:D50" si="7">C18/C17*100</f>
        <v>125</v>
      </c>
      <c r="D50" s="14">
        <f t="shared" si="7"/>
        <v>126.06060606060605</v>
      </c>
      <c r="E50" s="14"/>
    </row>
    <row r="51" spans="1:5" ht="15.6" x14ac:dyDescent="0.35">
      <c r="A51" s="5" t="s">
        <v>15</v>
      </c>
      <c r="B51" s="14">
        <f>B24/B23*100</f>
        <v>77.867937330088438</v>
      </c>
      <c r="C51" s="14">
        <f t="shared" ref="C51:D51" si="8">C24/C23*100</f>
        <v>71.17205968047908</v>
      </c>
      <c r="D51" s="14">
        <f t="shared" si="8"/>
        <v>93.373999999999995</v>
      </c>
      <c r="E51" s="14"/>
    </row>
    <row r="52" spans="1:5" ht="15.6" x14ac:dyDescent="0.35">
      <c r="A52" s="5" t="s">
        <v>16</v>
      </c>
      <c r="B52" s="14">
        <f t="shared" ref="B52" si="9">AVERAGE(B50:B51)</f>
        <v>101.93684222826261</v>
      </c>
      <c r="C52" s="14">
        <f t="shared" ref="C52:D52" si="10">AVERAGE(C50:C51)</f>
        <v>98.086029840239547</v>
      </c>
      <c r="D52" s="14">
        <f t="shared" si="10"/>
        <v>109.71730303030301</v>
      </c>
      <c r="E52" s="14"/>
    </row>
    <row r="53" spans="1:5" ht="15.6" x14ac:dyDescent="0.35">
      <c r="A53" s="5"/>
      <c r="B53" s="14"/>
      <c r="C53" s="14"/>
      <c r="D53" s="14"/>
      <c r="E53" s="14"/>
    </row>
    <row r="54" spans="1:5" ht="15.6" x14ac:dyDescent="0.35">
      <c r="A54" s="6" t="s">
        <v>17</v>
      </c>
      <c r="B54" s="14"/>
      <c r="C54" s="14"/>
      <c r="D54" s="14"/>
      <c r="E54" s="14"/>
    </row>
    <row r="55" spans="1:5" ht="15.6" x14ac:dyDescent="0.35">
      <c r="A55" s="5" t="s">
        <v>18</v>
      </c>
      <c r="B55" s="14">
        <f>(B18/B19)*100</f>
        <v>126.00574712643677</v>
      </c>
      <c r="C55" s="14">
        <f t="shared" ref="C55:D55" si="11">(C18/C19)*100</f>
        <v>125</v>
      </c>
      <c r="D55" s="14">
        <f t="shared" si="11"/>
        <v>126.06060606060605</v>
      </c>
      <c r="E55" s="14"/>
    </row>
    <row r="56" spans="1:5" ht="15.6" x14ac:dyDescent="0.35">
      <c r="A56" s="5" t="s">
        <v>19</v>
      </c>
      <c r="B56" s="14">
        <f>B24/B25*100</f>
        <v>77.867937330088438</v>
      </c>
      <c r="C56" s="14">
        <f t="shared" ref="C56:D56" si="12">C24/C25*100</f>
        <v>71.17205968047908</v>
      </c>
      <c r="D56" s="14">
        <f t="shared" si="12"/>
        <v>93.373999999999995</v>
      </c>
      <c r="E56" s="14"/>
    </row>
    <row r="57" spans="1:5" ht="15.6" x14ac:dyDescent="0.35">
      <c r="A57" s="5" t="s">
        <v>20</v>
      </c>
      <c r="B57" s="14">
        <f t="shared" ref="B57" si="13">(B55+B56)/2</f>
        <v>101.93684222826261</v>
      </c>
      <c r="C57" s="14">
        <f t="shared" ref="C57:D57" si="14">(C55+C56)/2</f>
        <v>98.086029840239547</v>
      </c>
      <c r="D57" s="14">
        <f t="shared" si="14"/>
        <v>109.71730303030301</v>
      </c>
      <c r="E57" s="14"/>
    </row>
    <row r="58" spans="1:5" ht="15.6" x14ac:dyDescent="0.35">
      <c r="A58" s="5"/>
      <c r="B58" s="14"/>
      <c r="C58" s="14"/>
      <c r="D58" s="14"/>
      <c r="E58" s="14"/>
    </row>
    <row r="59" spans="1:5" ht="15.6" x14ac:dyDescent="0.35">
      <c r="A59" s="6" t="s">
        <v>31</v>
      </c>
      <c r="B59" s="14"/>
      <c r="C59" s="14"/>
      <c r="D59" s="14"/>
      <c r="E59" s="14"/>
    </row>
    <row r="60" spans="1:5" ht="15.6" x14ac:dyDescent="0.35">
      <c r="A60" s="5" t="s">
        <v>21</v>
      </c>
      <c r="B60" s="14">
        <f t="shared" ref="B60" si="15">B26/B24*100</f>
        <v>100</v>
      </c>
      <c r="C60" s="14"/>
      <c r="D60" s="14"/>
      <c r="E60" s="14"/>
    </row>
    <row r="61" spans="1:5" ht="15.6" x14ac:dyDescent="0.35">
      <c r="A61" s="5"/>
      <c r="B61" s="14"/>
      <c r="C61" s="14"/>
      <c r="D61" s="14"/>
      <c r="E61" s="14"/>
    </row>
    <row r="62" spans="1:5" ht="15.6" x14ac:dyDescent="0.35">
      <c r="A62" s="6" t="s">
        <v>22</v>
      </c>
      <c r="B62" s="14"/>
      <c r="C62" s="14"/>
      <c r="D62" s="14"/>
      <c r="E62" s="14"/>
    </row>
    <row r="63" spans="1:5" ht="15.6" x14ac:dyDescent="0.35">
      <c r="A63" s="5" t="s">
        <v>23</v>
      </c>
      <c r="B63" s="14">
        <f>((B18/B16)-1)*100</f>
        <v>48.644067796610166</v>
      </c>
      <c r="C63" s="14">
        <f t="shared" ref="C63:D63" si="16">((C18/C16)-1)*100</f>
        <v>-36.619718309859152</v>
      </c>
      <c r="D63" s="14">
        <f t="shared" si="16"/>
        <v>60.308285163776489</v>
      </c>
      <c r="E63" s="14"/>
    </row>
    <row r="64" spans="1:5" ht="15.6" x14ac:dyDescent="0.35">
      <c r="A64" s="5" t="s">
        <v>24</v>
      </c>
      <c r="B64" s="14">
        <f>((B39/B38)-1)*100</f>
        <v>21.421825752613731</v>
      </c>
      <c r="C64" s="14">
        <f t="shared" ref="C64:D64" si="17">((C39/C38)-1)*100</f>
        <v>39.828566776285278</v>
      </c>
      <c r="D64" s="14">
        <f t="shared" si="17"/>
        <v>-1.4719951228047035</v>
      </c>
      <c r="E64" s="14"/>
    </row>
    <row r="65" spans="1:6" ht="15.6" x14ac:dyDescent="0.35">
      <c r="A65" s="5" t="s">
        <v>25</v>
      </c>
      <c r="B65" s="14">
        <f t="shared" ref="B65" si="18">((B41/B40)-1)*100</f>
        <v>-18.313709014775259</v>
      </c>
      <c r="C65" s="14">
        <f t="shared" ref="C65:D65" si="19">((C41/C40)-1)*100</f>
        <v>120.61840535813899</v>
      </c>
      <c r="D65" s="14">
        <f t="shared" si="19"/>
        <v>-38.538420034538035</v>
      </c>
      <c r="E65" s="14"/>
    </row>
    <row r="66" spans="1:6" ht="15.6" x14ac:dyDescent="0.35">
      <c r="A66" s="5"/>
      <c r="B66" s="14"/>
      <c r="C66" s="14"/>
      <c r="D66" s="14"/>
      <c r="E66" s="14"/>
    </row>
    <row r="67" spans="1:6" ht="15.6" x14ac:dyDescent="0.35">
      <c r="A67" s="6" t="s">
        <v>26</v>
      </c>
      <c r="B67" s="14"/>
      <c r="C67" s="14"/>
      <c r="D67" s="14"/>
      <c r="E67" s="14"/>
    </row>
    <row r="68" spans="1:6" ht="15.6" x14ac:dyDescent="0.35">
      <c r="A68" s="5" t="s">
        <v>38</v>
      </c>
      <c r="B68" s="14">
        <f>B23/B17</f>
        <v>52404.293103448275</v>
      </c>
      <c r="C68" s="14">
        <f>C23/C17</f>
        <v>707594.11111111112</v>
      </c>
      <c r="D68" s="14">
        <f>D23/D17</f>
        <v>16666.666666666668</v>
      </c>
      <c r="E68" s="14"/>
    </row>
    <row r="69" spans="1:6" ht="15.6" x14ac:dyDescent="0.35">
      <c r="A69" s="5" t="s">
        <v>39</v>
      </c>
      <c r="B69" s="14">
        <f t="shared" ref="B69:D69" si="20">B24/B18</f>
        <v>32384.349954389963</v>
      </c>
      <c r="C69" s="14">
        <f>C24/C18</f>
        <v>402887.44244444434</v>
      </c>
      <c r="D69" s="14">
        <f t="shared" si="20"/>
        <v>12345.120192307691</v>
      </c>
      <c r="E69" s="14"/>
    </row>
    <row r="70" spans="1:6" ht="15.6" x14ac:dyDescent="0.35">
      <c r="A70" s="5" t="s">
        <v>27</v>
      </c>
      <c r="B70" s="14">
        <f>(B69/B68)*B52</f>
        <v>62.994044504118541</v>
      </c>
      <c r="C70" s="14">
        <f>(C69/C68)*C52</f>
        <v>55.847878156886239</v>
      </c>
      <c r="D70" s="14">
        <f>(D69/D68)*D52</f>
        <v>81.268397585096125</v>
      </c>
      <c r="E70" s="14"/>
    </row>
    <row r="71" spans="1:6" ht="15.6" x14ac:dyDescent="0.35">
      <c r="A71" s="5" t="s">
        <v>34</v>
      </c>
      <c r="B71" s="14">
        <f t="shared" ref="B71:D72" si="21">B23/(B17*12)</f>
        <v>4367.0244252873563</v>
      </c>
      <c r="C71" s="14">
        <f t="shared" si="21"/>
        <v>58966.175925925927</v>
      </c>
      <c r="D71" s="14">
        <f t="shared" si="21"/>
        <v>1388.8888888888889</v>
      </c>
      <c r="E71" s="14"/>
    </row>
    <row r="72" spans="1:6" ht="15.6" x14ac:dyDescent="0.35">
      <c r="A72" s="5" t="s">
        <v>35</v>
      </c>
      <c r="B72" s="14">
        <f t="shared" si="21"/>
        <v>2698.6958295324966</v>
      </c>
      <c r="C72" s="14">
        <f t="shared" si="21"/>
        <v>33573.953537037029</v>
      </c>
      <c r="D72" s="14">
        <f t="shared" si="21"/>
        <v>1028.7600160256411</v>
      </c>
      <c r="E72" s="14"/>
    </row>
    <row r="73" spans="1:6" ht="15.6" x14ac:dyDescent="0.35">
      <c r="A73" s="5"/>
      <c r="B73" s="14"/>
      <c r="C73" s="14"/>
      <c r="D73" s="14"/>
      <c r="E73" s="14"/>
    </row>
    <row r="74" spans="1:6" ht="15.6" x14ac:dyDescent="0.35">
      <c r="A74" s="6" t="s">
        <v>28</v>
      </c>
      <c r="B74" s="14"/>
      <c r="C74" s="14"/>
      <c r="D74" s="14"/>
      <c r="E74" s="14"/>
    </row>
    <row r="75" spans="1:6" ht="15.6" x14ac:dyDescent="0.35">
      <c r="A75" s="5" t="s">
        <v>29</v>
      </c>
      <c r="B75" s="14">
        <f>(B30/B29)*100</f>
        <v>77.867937330088438</v>
      </c>
      <c r="C75" s="14"/>
      <c r="D75" s="14"/>
      <c r="E75" s="14"/>
    </row>
    <row r="76" spans="1:6" ht="15.6" x14ac:dyDescent="0.35">
      <c r="A76" s="5" t="s">
        <v>30</v>
      </c>
      <c r="B76" s="14">
        <f>(B24/B30)*100</f>
        <v>100</v>
      </c>
      <c r="C76" s="14"/>
      <c r="D76" s="14"/>
      <c r="E76" s="14"/>
    </row>
    <row r="77" spans="1:6" ht="16.2" thickBot="1" x14ac:dyDescent="0.4">
      <c r="A77" s="15"/>
      <c r="B77" s="19"/>
      <c r="C77" s="19"/>
      <c r="D77" s="19"/>
      <c r="E77" s="20"/>
      <c r="F77" s="31"/>
    </row>
    <row r="78" spans="1:6" s="35" customFormat="1" ht="39.75" customHeight="1" thickTop="1" x14ac:dyDescent="0.3">
      <c r="A78" s="36" t="s">
        <v>86</v>
      </c>
      <c r="B78" s="36"/>
      <c r="C78" s="36"/>
      <c r="D78" s="36"/>
    </row>
    <row r="79" spans="1:6" s="35" customFormat="1" x14ac:dyDescent="0.3"/>
    <row r="80" spans="1:6" s="35" customFormat="1" ht="73.5" customHeight="1" x14ac:dyDescent="0.3">
      <c r="A80" s="37" t="s">
        <v>87</v>
      </c>
      <c r="B80" s="38"/>
      <c r="C80" s="38"/>
      <c r="D80" s="38"/>
    </row>
  </sheetData>
  <mergeCells count="7">
    <mergeCell ref="A80:D80"/>
    <mergeCell ref="A78:D78"/>
    <mergeCell ref="D10:D11"/>
    <mergeCell ref="A9:A11"/>
    <mergeCell ref="B9:B11"/>
    <mergeCell ref="C10:C11"/>
    <mergeCell ref="C9:D9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 Trimestre</vt:lpstr>
      <vt:lpstr>II Trimestre</vt:lpstr>
      <vt:lpstr>I Semestre</vt:lpstr>
      <vt:lpstr>III Trimestre</vt:lpstr>
      <vt:lpstr>III T Acumulado</vt:lpstr>
      <vt:lpstr>IV Trimestre</vt:lpstr>
      <vt:lpstr>Anual</vt:lpstr>
    </vt:vector>
  </TitlesOfParts>
  <Company>FAM ASTORGA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Horacio Rodríguez C.</dc:creator>
  <cp:lastModifiedBy>Stephanie Tatiana Salas Soto</cp:lastModifiedBy>
  <dcterms:created xsi:type="dcterms:W3CDTF">2012-04-23T15:28:09Z</dcterms:created>
  <dcterms:modified xsi:type="dcterms:W3CDTF">2026-01-03T12:45:09Z</dcterms:modified>
</cp:coreProperties>
</file>