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C4218D01-D38D-4CC9-A98B-AB2215784E78}" xr6:coauthVersionLast="47" xr6:coauthVersionMax="47" xr10:uidLastSave="{00000000-0000-0000-0000-000000000000}"/>
  <bookViews>
    <workbookView xWindow="-108" yWindow="-108" windowWidth="23256" windowHeight="13896" tabRatio="718" xr2:uid="{00000000-000D-0000-FFFF-FFFF00000000}"/>
  </bookViews>
  <sheets>
    <sheet name="I Trimestre" sheetId="4" r:id="rId1"/>
    <sheet name="II Trimestre" sheetId="6" r:id="rId2"/>
    <sheet name="I Semestre" sheetId="11" r:id="rId3"/>
    <sheet name="III Trimestre" sheetId="9" r:id="rId4"/>
    <sheet name="III T Acumulado" sheetId="10" r:id="rId5"/>
    <sheet name="IV Trimestre" sheetId="7" r:id="rId6"/>
    <sheet name="Anual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1" i="8" l="1"/>
  <c r="F70" i="8"/>
  <c r="F67" i="8"/>
  <c r="E71" i="8"/>
  <c r="E70" i="8"/>
  <c r="D70" i="8"/>
  <c r="C71" i="8"/>
  <c r="C70" i="8"/>
  <c r="B67" i="8"/>
  <c r="F69" i="7"/>
  <c r="F50" i="7"/>
  <c r="F51" i="7"/>
  <c r="C50" i="7"/>
  <c r="C51" i="7"/>
  <c r="C69" i="7" s="1"/>
  <c r="C16" i="8" l="1"/>
  <c r="F16" i="8"/>
  <c r="E16" i="8"/>
  <c r="F17" i="8" l="1"/>
  <c r="E17" i="8"/>
  <c r="C17" i="8"/>
  <c r="C63" i="7"/>
  <c r="C64" i="7"/>
  <c r="E63" i="7"/>
  <c r="E64" i="7"/>
  <c r="B17" i="7" l="1"/>
  <c r="D17" i="10"/>
  <c r="F71" i="10" l="1"/>
  <c r="F70" i="10"/>
  <c r="C16" i="10"/>
  <c r="C71" i="9"/>
  <c r="C70" i="9"/>
  <c r="F71" i="11"/>
  <c r="F70" i="11"/>
  <c r="F17" i="11"/>
  <c r="E17" i="11"/>
  <c r="E16" i="11"/>
  <c r="F71" i="6"/>
  <c r="F70" i="6"/>
  <c r="B34" i="4"/>
  <c r="D17" i="11" l="1"/>
  <c r="B17" i="11" s="1"/>
  <c r="F18" i="8" l="1"/>
  <c r="F16" i="11"/>
  <c r="C16" i="11"/>
  <c r="E18" i="8"/>
  <c r="C18" i="8"/>
  <c r="F70" i="9" l="1"/>
  <c r="E70" i="9"/>
  <c r="F71" i="7"/>
  <c r="F70" i="7"/>
  <c r="E71" i="7"/>
  <c r="E70" i="7"/>
  <c r="C71" i="7"/>
  <c r="C70" i="7"/>
  <c r="E67" i="7" l="1"/>
  <c r="F67" i="7"/>
  <c r="E68" i="7"/>
  <c r="F68" i="7"/>
  <c r="C67" i="7"/>
  <c r="C68" i="7"/>
  <c r="C62" i="7"/>
  <c r="E62" i="7"/>
  <c r="E49" i="7"/>
  <c r="F49" i="7"/>
  <c r="E50" i="7"/>
  <c r="E51" i="7"/>
  <c r="E69" i="7" l="1"/>
  <c r="E71" i="9" l="1"/>
  <c r="C71" i="4"/>
  <c r="C70" i="4"/>
  <c r="F71" i="9" l="1"/>
  <c r="B34" i="8"/>
  <c r="B34" i="7"/>
  <c r="B34" i="10"/>
  <c r="B34" i="9"/>
  <c r="B34" i="11"/>
  <c r="B34" i="6"/>
  <c r="F21" i="8" l="1"/>
  <c r="F37" i="8" s="1"/>
  <c r="F22" i="8"/>
  <c r="F23" i="8"/>
  <c r="F24" i="8"/>
  <c r="E21" i="8"/>
  <c r="F15" i="8"/>
  <c r="E15" i="8"/>
  <c r="C37" i="7"/>
  <c r="E37" i="7"/>
  <c r="E39" i="7" s="1"/>
  <c r="F37" i="7"/>
  <c r="F39" i="7" s="1"/>
  <c r="C38" i="7"/>
  <c r="E38" i="7"/>
  <c r="F38" i="7"/>
  <c r="C45" i="7"/>
  <c r="C46" i="7"/>
  <c r="C49" i="7"/>
  <c r="C54" i="7"/>
  <c r="E54" i="7"/>
  <c r="F54" i="7"/>
  <c r="C55" i="7"/>
  <c r="E55" i="7"/>
  <c r="F55" i="7"/>
  <c r="F62" i="7"/>
  <c r="C25" i="7"/>
  <c r="C59" i="7" s="1"/>
  <c r="E25" i="7"/>
  <c r="E59" i="7" s="1"/>
  <c r="F25" i="7"/>
  <c r="F59" i="7" s="1"/>
  <c r="D22" i="7"/>
  <c r="D23" i="7"/>
  <c r="D24" i="7"/>
  <c r="B24" i="7" s="1"/>
  <c r="D21" i="7"/>
  <c r="D37" i="7" s="1"/>
  <c r="D16" i="7"/>
  <c r="B16" i="7" s="1"/>
  <c r="D17" i="7"/>
  <c r="D18" i="7"/>
  <c r="B18" i="7" s="1"/>
  <c r="D15" i="7"/>
  <c r="D62" i="7" s="1"/>
  <c r="B29" i="10"/>
  <c r="E21" i="10"/>
  <c r="E37" i="10" s="1"/>
  <c r="F21" i="10"/>
  <c r="F37" i="10" s="1"/>
  <c r="E22" i="10"/>
  <c r="F22" i="10"/>
  <c r="F67" i="10" s="1"/>
  <c r="E23" i="10"/>
  <c r="F23" i="10"/>
  <c r="E24" i="10"/>
  <c r="F24" i="10"/>
  <c r="D24" i="10" s="1"/>
  <c r="F15" i="10"/>
  <c r="F16" i="10"/>
  <c r="F17" i="10"/>
  <c r="F18" i="10"/>
  <c r="F54" i="10" s="1"/>
  <c r="C67" i="9"/>
  <c r="E67" i="9"/>
  <c r="F67" i="9"/>
  <c r="C68" i="9"/>
  <c r="E68" i="9"/>
  <c r="F68" i="9"/>
  <c r="C54" i="9"/>
  <c r="E54" i="9"/>
  <c r="F54" i="9"/>
  <c r="C55" i="9"/>
  <c r="E55" i="9"/>
  <c r="F55" i="9"/>
  <c r="F56" i="9" s="1"/>
  <c r="C62" i="9"/>
  <c r="E62" i="9"/>
  <c r="F62" i="9"/>
  <c r="C37" i="9"/>
  <c r="C39" i="9" s="1"/>
  <c r="E37" i="9"/>
  <c r="E39" i="9" s="1"/>
  <c r="F37" i="9"/>
  <c r="F39" i="9" s="1"/>
  <c r="C38" i="9"/>
  <c r="E38" i="9"/>
  <c r="E40" i="9" s="1"/>
  <c r="F38" i="9"/>
  <c r="C45" i="9"/>
  <c r="C46" i="9"/>
  <c r="D46" i="9"/>
  <c r="C49" i="9"/>
  <c r="E49" i="9"/>
  <c r="F49" i="9"/>
  <c r="C50" i="9"/>
  <c r="E50" i="9"/>
  <c r="D22" i="9"/>
  <c r="D23" i="9"/>
  <c r="D24" i="9"/>
  <c r="B24" i="9" s="1"/>
  <c r="D25" i="9"/>
  <c r="D59" i="9" s="1"/>
  <c r="D21" i="9"/>
  <c r="D37" i="9" s="1"/>
  <c r="B23" i="9"/>
  <c r="B25" i="9" s="1"/>
  <c r="B21" i="9"/>
  <c r="D16" i="9"/>
  <c r="B16" i="9" s="1"/>
  <c r="D17" i="9"/>
  <c r="D18" i="9"/>
  <c r="B18" i="9" s="1"/>
  <c r="D15" i="9"/>
  <c r="B15" i="9" s="1"/>
  <c r="C25" i="9"/>
  <c r="C59" i="9" s="1"/>
  <c r="E25" i="9"/>
  <c r="E59" i="9" s="1"/>
  <c r="F25" i="9"/>
  <c r="F59" i="9" s="1"/>
  <c r="C45" i="11"/>
  <c r="F49" i="11"/>
  <c r="B29" i="11"/>
  <c r="F21" i="11"/>
  <c r="F37" i="11" s="1"/>
  <c r="F22" i="11"/>
  <c r="F23" i="11"/>
  <c r="F24" i="11"/>
  <c r="E21" i="11"/>
  <c r="E37" i="11" s="1"/>
  <c r="C21" i="11"/>
  <c r="C37" i="11" s="1"/>
  <c r="C17" i="11"/>
  <c r="C46" i="11" s="1"/>
  <c r="C18" i="11"/>
  <c r="C54" i="11" s="1"/>
  <c r="F15" i="11"/>
  <c r="F62" i="11"/>
  <c r="F18" i="11"/>
  <c r="C67" i="6"/>
  <c r="E67" i="6"/>
  <c r="F67" i="6"/>
  <c r="C68" i="6"/>
  <c r="E68" i="6"/>
  <c r="F68" i="6"/>
  <c r="C70" i="6"/>
  <c r="E70" i="6"/>
  <c r="C71" i="6"/>
  <c r="E71" i="6"/>
  <c r="C54" i="6"/>
  <c r="E54" i="6"/>
  <c r="E56" i="6" s="1"/>
  <c r="F54" i="6"/>
  <c r="C55" i="6"/>
  <c r="E55" i="6"/>
  <c r="F55" i="6"/>
  <c r="C62" i="6"/>
  <c r="E62" i="6"/>
  <c r="F62" i="6"/>
  <c r="C37" i="6"/>
  <c r="C39" i="6" s="1"/>
  <c r="E37" i="6"/>
  <c r="E39" i="6" s="1"/>
  <c r="F37" i="6"/>
  <c r="C38" i="6"/>
  <c r="C40" i="6" s="1"/>
  <c r="E38" i="6"/>
  <c r="E63" i="6" s="1"/>
  <c r="F38" i="6"/>
  <c r="F63" i="6" s="1"/>
  <c r="F39" i="6"/>
  <c r="C45" i="6"/>
  <c r="C46" i="6"/>
  <c r="C49" i="6"/>
  <c r="C51" i="6" s="1"/>
  <c r="E49" i="6"/>
  <c r="F49" i="6"/>
  <c r="C50" i="6"/>
  <c r="E50" i="6"/>
  <c r="E51" i="6" s="1"/>
  <c r="F50" i="6"/>
  <c r="D22" i="6"/>
  <c r="D23" i="6"/>
  <c r="D25" i="6" s="1"/>
  <c r="D59" i="6" s="1"/>
  <c r="D24" i="6"/>
  <c r="B24" i="6" s="1"/>
  <c r="D21" i="6"/>
  <c r="D37" i="6" s="1"/>
  <c r="D39" i="6" s="1"/>
  <c r="D16" i="6"/>
  <c r="D45" i="6" s="1"/>
  <c r="D17" i="6"/>
  <c r="D46" i="6" s="1"/>
  <c r="D18" i="6"/>
  <c r="B18" i="6" s="1"/>
  <c r="D15" i="6"/>
  <c r="B15" i="6" s="1"/>
  <c r="E25" i="6"/>
  <c r="E59" i="6" s="1"/>
  <c r="F25" i="6"/>
  <c r="F59" i="6" s="1"/>
  <c r="C67" i="4"/>
  <c r="E67" i="4"/>
  <c r="F67" i="4"/>
  <c r="C68" i="4"/>
  <c r="E68" i="4"/>
  <c r="F68" i="4"/>
  <c r="E70" i="4"/>
  <c r="F70" i="4"/>
  <c r="E71" i="4"/>
  <c r="F71" i="4"/>
  <c r="C62" i="4"/>
  <c r="E62" i="4"/>
  <c r="F62" i="4"/>
  <c r="C49" i="4"/>
  <c r="E49" i="4"/>
  <c r="F49" i="4"/>
  <c r="C50" i="4"/>
  <c r="C51" i="4" s="1"/>
  <c r="E50" i="4"/>
  <c r="F50" i="4"/>
  <c r="F51" i="4" s="1"/>
  <c r="C54" i="4"/>
  <c r="E54" i="4"/>
  <c r="F54" i="4"/>
  <c r="C55" i="4"/>
  <c r="E55" i="4"/>
  <c r="E56" i="4" s="1"/>
  <c r="F55" i="4"/>
  <c r="C45" i="4"/>
  <c r="C46" i="4"/>
  <c r="C37" i="4"/>
  <c r="C39" i="4" s="1"/>
  <c r="E37" i="4"/>
  <c r="E39" i="4" s="1"/>
  <c r="F37" i="4"/>
  <c r="F39" i="4" s="1"/>
  <c r="C38" i="4"/>
  <c r="C40" i="4" s="1"/>
  <c r="E38" i="4"/>
  <c r="F38" i="4"/>
  <c r="B22" i="4"/>
  <c r="B28" i="4" s="1"/>
  <c r="D22" i="4"/>
  <c r="D23" i="4"/>
  <c r="D24" i="4"/>
  <c r="B24" i="4" s="1"/>
  <c r="D21" i="4"/>
  <c r="D37" i="4" s="1"/>
  <c r="E25" i="4"/>
  <c r="E59" i="4" s="1"/>
  <c r="F25" i="4"/>
  <c r="F59" i="4" s="1"/>
  <c r="B16" i="4"/>
  <c r="D16" i="4"/>
  <c r="D45" i="4" s="1"/>
  <c r="D17" i="4"/>
  <c r="D49" i="4" s="1"/>
  <c r="D18" i="4"/>
  <c r="B18" i="4" s="1"/>
  <c r="D15" i="4"/>
  <c r="B15" i="4" s="1"/>
  <c r="E56" i="9" l="1"/>
  <c r="D39" i="9"/>
  <c r="E51" i="9"/>
  <c r="E69" i="9" s="1"/>
  <c r="D62" i="9"/>
  <c r="D68" i="9"/>
  <c r="F39" i="11"/>
  <c r="F51" i="6"/>
  <c r="C69" i="6"/>
  <c r="C64" i="6"/>
  <c r="F55" i="11"/>
  <c r="D68" i="4"/>
  <c r="B17" i="4"/>
  <c r="D67" i="4"/>
  <c r="E51" i="4"/>
  <c r="F68" i="10"/>
  <c r="D25" i="4"/>
  <c r="D59" i="4" s="1"/>
  <c r="D38" i="4"/>
  <c r="D63" i="4" s="1"/>
  <c r="F56" i="6"/>
  <c r="F49" i="10"/>
  <c r="D54" i="4"/>
  <c r="F54" i="11"/>
  <c r="D67" i="6"/>
  <c r="B16" i="6"/>
  <c r="D54" i="6"/>
  <c r="C51" i="9"/>
  <c r="C69" i="9" s="1"/>
  <c r="D70" i="9"/>
  <c r="E40" i="7"/>
  <c r="C40" i="7"/>
  <c r="F56" i="7"/>
  <c r="E56" i="7"/>
  <c r="D68" i="7"/>
  <c r="D71" i="7"/>
  <c r="B22" i="7"/>
  <c r="D70" i="7"/>
  <c r="D67" i="7"/>
  <c r="B70" i="7"/>
  <c r="D15" i="8"/>
  <c r="E64" i="9"/>
  <c r="C63" i="9"/>
  <c r="D49" i="9"/>
  <c r="D54" i="9"/>
  <c r="D67" i="9"/>
  <c r="B22" i="9"/>
  <c r="D50" i="9"/>
  <c r="D45" i="9"/>
  <c r="E63" i="9"/>
  <c r="D55" i="9"/>
  <c r="F62" i="10"/>
  <c r="F63" i="9"/>
  <c r="B17" i="9"/>
  <c r="D38" i="9"/>
  <c r="F39" i="10"/>
  <c r="D71" i="9"/>
  <c r="F40" i="9"/>
  <c r="F64" i="9" s="1"/>
  <c r="C40" i="9"/>
  <c r="C64" i="9" s="1"/>
  <c r="C56" i="9"/>
  <c r="B21" i="6"/>
  <c r="F69" i="6"/>
  <c r="D50" i="6"/>
  <c r="B23" i="6"/>
  <c r="B25" i="6" s="1"/>
  <c r="D38" i="6"/>
  <c r="D62" i="6"/>
  <c r="D55" i="6"/>
  <c r="D71" i="6"/>
  <c r="D68" i="6"/>
  <c r="B22" i="6"/>
  <c r="B28" i="6" s="1"/>
  <c r="F40" i="6"/>
  <c r="F64" i="6" s="1"/>
  <c r="D22" i="10"/>
  <c r="E40" i="6"/>
  <c r="E64" i="6" s="1"/>
  <c r="D21" i="10"/>
  <c r="D37" i="10" s="1"/>
  <c r="D49" i="6"/>
  <c r="E69" i="6"/>
  <c r="B17" i="6"/>
  <c r="D70" i="6"/>
  <c r="F68" i="11"/>
  <c r="C56" i="6"/>
  <c r="C49" i="11"/>
  <c r="C63" i="6"/>
  <c r="F63" i="4"/>
  <c r="E63" i="4"/>
  <c r="F40" i="4"/>
  <c r="F64" i="4" s="1"/>
  <c r="D55" i="4"/>
  <c r="D56" i="4" s="1"/>
  <c r="D50" i="4"/>
  <c r="E40" i="4"/>
  <c r="E64" i="4" s="1"/>
  <c r="D21" i="11"/>
  <c r="D37" i="11" s="1"/>
  <c r="F67" i="11"/>
  <c r="D23" i="10"/>
  <c r="F50" i="10"/>
  <c r="F51" i="10" s="1"/>
  <c r="F69" i="10" s="1"/>
  <c r="B21" i="4"/>
  <c r="F56" i="4"/>
  <c r="E50" i="10"/>
  <c r="F38" i="10"/>
  <c r="F55" i="10"/>
  <c r="F56" i="10" s="1"/>
  <c r="F38" i="11"/>
  <c r="F25" i="10"/>
  <c r="F59" i="10" s="1"/>
  <c r="E38" i="10"/>
  <c r="E55" i="10"/>
  <c r="B23" i="4"/>
  <c r="B25" i="4" s="1"/>
  <c r="D51" i="4"/>
  <c r="D69" i="4" s="1"/>
  <c r="F50" i="11"/>
  <c r="F51" i="11" s="1"/>
  <c r="E25" i="10"/>
  <c r="E59" i="10" s="1"/>
  <c r="F25" i="11"/>
  <c r="F59" i="11" s="1"/>
  <c r="C56" i="4"/>
  <c r="F69" i="4"/>
  <c r="D70" i="4"/>
  <c r="D39" i="4"/>
  <c r="D46" i="4"/>
  <c r="E69" i="4"/>
  <c r="D62" i="4"/>
  <c r="D71" i="4"/>
  <c r="C64" i="4"/>
  <c r="C69" i="4"/>
  <c r="C63" i="4"/>
  <c r="B21" i="7"/>
  <c r="F63" i="7"/>
  <c r="D21" i="8"/>
  <c r="D37" i="8" s="1"/>
  <c r="C39" i="7"/>
  <c r="D39" i="7"/>
  <c r="B15" i="7"/>
  <c r="F55" i="8"/>
  <c r="D50" i="7"/>
  <c r="F49" i="8"/>
  <c r="D45" i="7"/>
  <c r="C56" i="7"/>
  <c r="F40" i="7"/>
  <c r="F64" i="7" s="1"/>
  <c r="B23" i="7"/>
  <c r="D38" i="7"/>
  <c r="D63" i="7" s="1"/>
  <c r="D55" i="7"/>
  <c r="D25" i="7"/>
  <c r="D59" i="7" s="1"/>
  <c r="D49" i="7"/>
  <c r="D46" i="7"/>
  <c r="D54" i="7"/>
  <c r="F39" i="8"/>
  <c r="F38" i="8"/>
  <c r="F50" i="8"/>
  <c r="F68" i="8"/>
  <c r="F25" i="8"/>
  <c r="F59" i="8" s="1"/>
  <c r="F54" i="8"/>
  <c r="F62" i="8"/>
  <c r="E37" i="8"/>
  <c r="E39" i="8" s="1"/>
  <c r="B25" i="7" l="1"/>
  <c r="B75" i="7"/>
  <c r="D39" i="8"/>
  <c r="D51" i="7"/>
  <c r="D69" i="7" s="1"/>
  <c r="D51" i="9"/>
  <c r="D40" i="4"/>
  <c r="F56" i="11"/>
  <c r="D56" i="6"/>
  <c r="D40" i="7"/>
  <c r="D64" i="7" s="1"/>
  <c r="D63" i="9"/>
  <c r="D40" i="9"/>
  <c r="D64" i="9" s="1"/>
  <c r="D69" i="9"/>
  <c r="F51" i="8"/>
  <c r="F69" i="8" s="1"/>
  <c r="D56" i="9"/>
  <c r="D63" i="6"/>
  <c r="D40" i="6"/>
  <c r="D64" i="6" s="1"/>
  <c r="F69" i="11"/>
  <c r="D51" i="6"/>
  <c r="D69" i="6" s="1"/>
  <c r="D64" i="4"/>
  <c r="B21" i="11"/>
  <c r="E63" i="10"/>
  <c r="F56" i="8"/>
  <c r="F63" i="10"/>
  <c r="F40" i="10"/>
  <c r="F64" i="10" s="1"/>
  <c r="F63" i="11"/>
  <c r="F40" i="11"/>
  <c r="F64" i="11" s="1"/>
  <c r="D25" i="10"/>
  <c r="D59" i="10" s="1"/>
  <c r="D55" i="10"/>
  <c r="D38" i="10"/>
  <c r="D50" i="10"/>
  <c r="D56" i="7"/>
  <c r="F63" i="8"/>
  <c r="F40" i="8"/>
  <c r="F64" i="8" s="1"/>
  <c r="C17" i="10"/>
  <c r="C45" i="10" l="1"/>
  <c r="C46" i="10"/>
  <c r="C49" i="10"/>
  <c r="D63" i="10"/>
  <c r="C46" i="8"/>
  <c r="C49" i="8"/>
  <c r="C45" i="8"/>
  <c r="E24" i="8"/>
  <c r="D24" i="8" s="1"/>
  <c r="E23" i="8"/>
  <c r="E22" i="8"/>
  <c r="D18" i="8"/>
  <c r="B18" i="8" s="1"/>
  <c r="D17" i="8"/>
  <c r="B17" i="8" s="1"/>
  <c r="D16" i="8" l="1"/>
  <c r="B16" i="8" s="1"/>
  <c r="E49" i="8"/>
  <c r="E62" i="8"/>
  <c r="E54" i="8"/>
  <c r="E67" i="8"/>
  <c r="D22" i="8"/>
  <c r="E55" i="8"/>
  <c r="E25" i="8"/>
  <c r="E59" i="8" s="1"/>
  <c r="D23" i="8"/>
  <c r="D71" i="8" s="1"/>
  <c r="E50" i="8"/>
  <c r="E38" i="8"/>
  <c r="E68" i="8"/>
  <c r="E15" i="10"/>
  <c r="E16" i="10"/>
  <c r="E70" i="10" s="1"/>
  <c r="E17" i="10"/>
  <c r="E71" i="10" s="1"/>
  <c r="E18" i="10"/>
  <c r="D18" i="10" s="1"/>
  <c r="E24" i="11"/>
  <c r="D24" i="11" s="1"/>
  <c r="E22" i="11"/>
  <c r="E23" i="11"/>
  <c r="E15" i="11"/>
  <c r="D16" i="11"/>
  <c r="B16" i="11" s="1"/>
  <c r="E18" i="11"/>
  <c r="D18" i="11" s="1"/>
  <c r="B18" i="11" s="1"/>
  <c r="D15" i="10" l="1"/>
  <c r="D39" i="10" s="1"/>
  <c r="E39" i="10"/>
  <c r="E49" i="10"/>
  <c r="E51" i="10" s="1"/>
  <c r="E62" i="10"/>
  <c r="E54" i="10"/>
  <c r="E56" i="10" s="1"/>
  <c r="E68" i="10"/>
  <c r="E40" i="10"/>
  <c r="E67" i="10"/>
  <c r="D16" i="10"/>
  <c r="E54" i="11"/>
  <c r="E62" i="11"/>
  <c r="E49" i="11"/>
  <c r="D45" i="11"/>
  <c r="D15" i="11"/>
  <c r="D39" i="11" s="1"/>
  <c r="E39" i="11"/>
  <c r="E70" i="11"/>
  <c r="E67" i="11"/>
  <c r="D22" i="11"/>
  <c r="E25" i="11"/>
  <c r="E59" i="11" s="1"/>
  <c r="E68" i="11"/>
  <c r="E50" i="11"/>
  <c r="E38" i="11"/>
  <c r="E55" i="11"/>
  <c r="D23" i="11"/>
  <c r="E71" i="11"/>
  <c r="E51" i="8"/>
  <c r="E69" i="8" s="1"/>
  <c r="E56" i="8"/>
  <c r="D67" i="8"/>
  <c r="D25" i="8"/>
  <c r="D59" i="8" s="1"/>
  <c r="D50" i="8"/>
  <c r="D38" i="8"/>
  <c r="D68" i="8"/>
  <c r="D55" i="8"/>
  <c r="E63" i="8"/>
  <c r="E40" i="8"/>
  <c r="E64" i="8" s="1"/>
  <c r="D45" i="8"/>
  <c r="D49" i="8"/>
  <c r="D62" i="8"/>
  <c r="D54" i="8"/>
  <c r="D46" i="8"/>
  <c r="E51" i="11" l="1"/>
  <c r="E69" i="11" s="1"/>
  <c r="E69" i="10"/>
  <c r="E64" i="10"/>
  <c r="D49" i="10"/>
  <c r="D51" i="10" s="1"/>
  <c r="D62" i="10"/>
  <c r="D54" i="10"/>
  <c r="D56" i="10" s="1"/>
  <c r="D46" i="10"/>
  <c r="D71" i="10"/>
  <c r="D68" i="10"/>
  <c r="B17" i="10"/>
  <c r="D40" i="10"/>
  <c r="D64" i="10" s="1"/>
  <c r="D45" i="10"/>
  <c r="D67" i="10"/>
  <c r="D70" i="10"/>
  <c r="B16" i="10"/>
  <c r="D54" i="11"/>
  <c r="D49" i="11"/>
  <c r="D46" i="11"/>
  <c r="D62" i="11"/>
  <c r="E56" i="11"/>
  <c r="E63" i="11"/>
  <c r="E40" i="11"/>
  <c r="E64" i="11" s="1"/>
  <c r="D70" i="11"/>
  <c r="D67" i="11"/>
  <c r="D50" i="11"/>
  <c r="D38" i="11"/>
  <c r="D55" i="11"/>
  <c r="D71" i="11"/>
  <c r="D25" i="11"/>
  <c r="D59" i="11" s="1"/>
  <c r="D68" i="11"/>
  <c r="D51" i="8"/>
  <c r="D69" i="8" s="1"/>
  <c r="C54" i="8"/>
  <c r="D56" i="8"/>
  <c r="D63" i="8"/>
  <c r="D40" i="8"/>
  <c r="D64" i="8" s="1"/>
  <c r="B37" i="6"/>
  <c r="B74" i="6"/>
  <c r="B59" i="6"/>
  <c r="C15" i="11"/>
  <c r="C25" i="6"/>
  <c r="C59" i="6" s="1"/>
  <c r="C25" i="4"/>
  <c r="C59" i="4" s="1"/>
  <c r="C24" i="11"/>
  <c r="B24" i="11" s="1"/>
  <c r="C22" i="11"/>
  <c r="C70" i="11" s="1"/>
  <c r="C23" i="11"/>
  <c r="C71" i="11" s="1"/>
  <c r="C24" i="10"/>
  <c r="B24" i="10" s="1"/>
  <c r="C22" i="10"/>
  <c r="C70" i="10" s="1"/>
  <c r="C23" i="10"/>
  <c r="C71" i="10" s="1"/>
  <c r="C21" i="10"/>
  <c r="C24" i="8"/>
  <c r="B24" i="8" s="1"/>
  <c r="C22" i="8"/>
  <c r="C23" i="8"/>
  <c r="C21" i="8"/>
  <c r="C18" i="10"/>
  <c r="C15" i="10"/>
  <c r="C15" i="8"/>
  <c r="B59" i="7"/>
  <c r="B37" i="7"/>
  <c r="B38" i="9"/>
  <c r="B28" i="9"/>
  <c r="B74" i="9" s="1"/>
  <c r="B37" i="9"/>
  <c r="B62" i="9"/>
  <c r="B59" i="4"/>
  <c r="B37" i="4"/>
  <c r="B29" i="8"/>
  <c r="D69" i="10" l="1"/>
  <c r="D51" i="11"/>
  <c r="D69" i="11" s="1"/>
  <c r="B15" i="10"/>
  <c r="C62" i="10"/>
  <c r="B18" i="10"/>
  <c r="C54" i="10"/>
  <c r="D56" i="11"/>
  <c r="B15" i="11"/>
  <c r="C39" i="11"/>
  <c r="C62" i="11"/>
  <c r="D63" i="11"/>
  <c r="D40" i="11"/>
  <c r="D64" i="11" s="1"/>
  <c r="C25" i="11"/>
  <c r="C59" i="11" s="1"/>
  <c r="C68" i="11"/>
  <c r="C55" i="11"/>
  <c r="C56" i="11" s="1"/>
  <c r="B23" i="11"/>
  <c r="B25" i="11" s="1"/>
  <c r="C38" i="11"/>
  <c r="C50" i="11"/>
  <c r="C51" i="11" s="1"/>
  <c r="B22" i="11"/>
  <c r="B28" i="11" s="1"/>
  <c r="C67" i="11"/>
  <c r="C55" i="10"/>
  <c r="C68" i="10"/>
  <c r="C50" i="10"/>
  <c r="C51" i="10" s="1"/>
  <c r="B23" i="10"/>
  <c r="B25" i="10" s="1"/>
  <c r="C25" i="10"/>
  <c r="C59" i="10" s="1"/>
  <c r="C38" i="10"/>
  <c r="C37" i="10"/>
  <c r="C39" i="10" s="1"/>
  <c r="B21" i="10"/>
  <c r="B37" i="10" s="1"/>
  <c r="B22" i="10"/>
  <c r="C67" i="10"/>
  <c r="C37" i="8"/>
  <c r="C39" i="8" s="1"/>
  <c r="B21" i="8"/>
  <c r="B37" i="8" s="1"/>
  <c r="C25" i="8"/>
  <c r="C59" i="8" s="1"/>
  <c r="C50" i="8"/>
  <c r="C51" i="8" s="1"/>
  <c r="B23" i="8"/>
  <c r="C38" i="8"/>
  <c r="C68" i="8"/>
  <c r="C55" i="8"/>
  <c r="C56" i="8" s="1"/>
  <c r="C67" i="8"/>
  <c r="B22" i="8"/>
  <c r="B15" i="8"/>
  <c r="C62" i="8"/>
  <c r="B45" i="10"/>
  <c r="B46" i="6"/>
  <c r="B38" i="4"/>
  <c r="B40" i="4" s="1"/>
  <c r="B45" i="7"/>
  <c r="B46" i="4"/>
  <c r="B39" i="7"/>
  <c r="B45" i="9"/>
  <c r="B45" i="4"/>
  <c r="B45" i="8"/>
  <c r="B55" i="6"/>
  <c r="B38" i="6"/>
  <c r="B63" i="6" s="1"/>
  <c r="B54" i="6"/>
  <c r="B54" i="9"/>
  <c r="B70" i="9"/>
  <c r="B46" i="11"/>
  <c r="B62" i="6"/>
  <c r="B68" i="6"/>
  <c r="B49" i="9"/>
  <c r="B71" i="6"/>
  <c r="B62" i="4"/>
  <c r="B55" i="7"/>
  <c r="B45" i="6"/>
  <c r="B50" i="6"/>
  <c r="B39" i="4"/>
  <c r="B67" i="7"/>
  <c r="B46" i="7"/>
  <c r="B62" i="7"/>
  <c r="B39" i="9"/>
  <c r="B46" i="9"/>
  <c r="B75" i="6"/>
  <c r="B49" i="6"/>
  <c r="B39" i="6"/>
  <c r="B55" i="4"/>
  <c r="B75" i="4"/>
  <c r="B50" i="4"/>
  <c r="B67" i="4"/>
  <c r="B37" i="11"/>
  <c r="B49" i="4"/>
  <c r="B74" i="4"/>
  <c r="B68" i="4"/>
  <c r="B68" i="9"/>
  <c r="B38" i="7"/>
  <c r="B63" i="7" s="1"/>
  <c r="B67" i="6"/>
  <c r="B71" i="7"/>
  <c r="B71" i="4"/>
  <c r="B70" i="4"/>
  <c r="B54" i="4"/>
  <c r="B54" i="7"/>
  <c r="B67" i="9"/>
  <c r="B70" i="6"/>
  <c r="B55" i="9"/>
  <c r="B68" i="7"/>
  <c r="B59" i="9"/>
  <c r="B28" i="7"/>
  <c r="B74" i="7" s="1"/>
  <c r="B50" i="7"/>
  <c r="B49" i="7"/>
  <c r="B40" i="9"/>
  <c r="B63" i="9"/>
  <c r="B50" i="9"/>
  <c r="B75" i="9"/>
  <c r="B71" i="9"/>
  <c r="B28" i="8" l="1"/>
  <c r="B70" i="8"/>
  <c r="B25" i="8"/>
  <c r="B71" i="8"/>
  <c r="C56" i="10"/>
  <c r="C69" i="10"/>
  <c r="C63" i="11"/>
  <c r="C40" i="11"/>
  <c r="C64" i="11" s="1"/>
  <c r="C63" i="10"/>
  <c r="C40" i="10"/>
  <c r="C64" i="10" s="1"/>
  <c r="C69" i="11"/>
  <c r="C69" i="8"/>
  <c r="C63" i="8"/>
  <c r="C40" i="8"/>
  <c r="C64" i="8" s="1"/>
  <c r="B75" i="8"/>
  <c r="B63" i="4"/>
  <c r="B39" i="8"/>
  <c r="B39" i="11"/>
  <c r="B40" i="6"/>
  <c r="B64" i="6" s="1"/>
  <c r="B56" i="7"/>
  <c r="B56" i="9"/>
  <c r="B64" i="4"/>
  <c r="B54" i="11"/>
  <c r="B62" i="11"/>
  <c r="B38" i="8"/>
  <c r="B40" i="8" s="1"/>
  <c r="B62" i="8"/>
  <c r="B49" i="8"/>
  <c r="B40" i="7"/>
  <c r="B64" i="7" s="1"/>
  <c r="B51" i="4"/>
  <c r="B69" i="4" s="1"/>
  <c r="B56" i="6"/>
  <c r="B59" i="10"/>
  <c r="B55" i="11"/>
  <c r="B55" i="8"/>
  <c r="B68" i="8"/>
  <c r="B51" i="6"/>
  <c r="B69" i="6" s="1"/>
  <c r="B64" i="9"/>
  <c r="B56" i="4"/>
  <c r="B39" i="10"/>
  <c r="B51" i="9"/>
  <c r="B69" i="9" s="1"/>
  <c r="B59" i="11"/>
  <c r="B70" i="10"/>
  <c r="B67" i="10"/>
  <c r="B59" i="8"/>
  <c r="B38" i="11"/>
  <c r="B71" i="11"/>
  <c r="B75" i="11"/>
  <c r="B68" i="11"/>
  <c r="B28" i="10"/>
  <c r="B74" i="10" s="1"/>
  <c r="B54" i="8"/>
  <c r="B46" i="8"/>
  <c r="B51" i="7"/>
  <c r="B69" i="7" s="1"/>
  <c r="B74" i="8"/>
  <c r="B50" i="8"/>
  <c r="B45" i="11"/>
  <c r="B49" i="11"/>
  <c r="B55" i="10"/>
  <c r="B75" i="10"/>
  <c r="B50" i="10"/>
  <c r="B71" i="10"/>
  <c r="B38" i="10"/>
  <c r="B68" i="10"/>
  <c r="B54" i="10"/>
  <c r="B62" i="10"/>
  <c r="B49" i="10"/>
  <c r="B46" i="10"/>
  <c r="B70" i="11"/>
  <c r="B74" i="11"/>
  <c r="B67" i="11"/>
  <c r="B50" i="11"/>
  <c r="B64" i="8" l="1"/>
  <c r="B56" i="11"/>
  <c r="B51" i="8"/>
  <c r="B69" i="8" s="1"/>
  <c r="B63" i="8"/>
  <c r="B56" i="10"/>
  <c r="B56" i="8"/>
  <c r="B40" i="11"/>
  <c r="B64" i="11" s="1"/>
  <c r="B63" i="11"/>
  <c r="B63" i="10"/>
  <c r="B40" i="10"/>
  <c r="B64" i="10" s="1"/>
  <c r="B51" i="10"/>
  <c r="B69" i="10" s="1"/>
  <c r="B51" i="11"/>
  <c r="B69" i="11" s="1"/>
</calcChain>
</file>

<file path=xl/sharedStrings.xml><?xml version="1.0" encoding="utf-8"?>
<sst xmlns="http://schemas.openxmlformats.org/spreadsheetml/2006/main" count="417" uniqueCount="118">
  <si>
    <t>Indicador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</si>
  <si>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</si>
  <si>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</si>
  <si>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</si>
  <si>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</si>
  <si>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</si>
  <si>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</si>
  <si>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</si>
  <si>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</si>
  <si>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</si>
  <si>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</si>
  <si>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</si>
  <si>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</si>
  <si>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</si>
  <si>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</si>
  <si>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</si>
  <si>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</si>
  <si>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</si>
  <si>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</si>
  <si>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</si>
  <si>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</si>
  <si>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</si>
  <si>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</si>
  <si>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</si>
  <si>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</si>
  <si>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</si>
  <si>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</si>
  <si>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</si>
  <si>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</si>
  <si>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</si>
  <si>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</si>
  <si>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</si>
  <si>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De Composición</t>
  </si>
  <si>
    <t xml:space="preserve">Gasto programado mensual por beneficiario (GPB) </t>
  </si>
  <si>
    <t xml:space="preserve">Gasto efectivo mensual por beneficiario (GEB) </t>
  </si>
  <si>
    <t xml:space="preserve">Gasto programado trimestral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</si>
  <si>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</si>
  <si>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</si>
  <si>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</si>
  <si>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anual por beneficiario (GPB) </t>
  </si>
  <si>
    <t xml:space="preserve">Gasto efectivo anual por beneficiario (GEB) </t>
  </si>
  <si>
    <t>Total programa</t>
  </si>
  <si>
    <t>Acceso a servicios</t>
  </si>
  <si>
    <t>Alternativas Residenciales Ley 8783</t>
  </si>
  <si>
    <t>n.d.</t>
  </si>
  <si>
    <t xml:space="preserve">Total Alternativas Residenciales </t>
  </si>
  <si>
    <t>Alternativas Residenciales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</si>
  <si>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</si>
  <si>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</si>
  <si>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</si>
  <si>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</si>
  <si>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</si>
  <si>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</si>
  <si>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</si>
  <si>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</si>
  <si>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IS 2023</t>
  </si>
  <si>
    <t>IPC (IS 2023)</t>
  </si>
  <si>
    <t>Gasto efectivo real 2023</t>
  </si>
  <si>
    <t>Gasto efectivo real por beneficiario 2023</t>
  </si>
  <si>
    <t>Efectivos 3T 2023</t>
  </si>
  <si>
    <t>IPC (3T 2023)</t>
  </si>
  <si>
    <t>Gasto efectivo real 3T 2023</t>
  </si>
  <si>
    <t>Gasto efectivo real por beneficiario 3T 2023</t>
  </si>
  <si>
    <t>Efectivos 3 TA 2023</t>
  </si>
  <si>
    <t>IPC (3 TA 2023)</t>
  </si>
  <si>
    <t>Gasto efectivo real  2023</t>
  </si>
  <si>
    <t>Gasto efectivo real por beneficiario 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</si>
  <si>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</si>
  <si>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</si>
  <si>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</si>
  <si>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</si>
  <si>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</si>
  <si>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</si>
  <si>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</si>
  <si>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</si>
  <si>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</si>
  <si>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</si>
  <si>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</si>
  <si>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</si>
  <si>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</si>
  <si>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CONAPDIS 2023 y 2024 - Cronogramas de Metas e Inversión - Modificaciones 2024 - IPC, INEC 2023 y 2024.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</si>
  <si>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Algunos datos de la programación y la ejecución se modificaron debido a cambios que se realizaron en el cronograma que se utilizó originalmente para el cálculo de los indicadores (Se iba a realizar una modificación y a un final no se aprobó). El cambio se realizó el 26-08-2024.  </t>
    </r>
  </si>
  <si>
    <t>Programados 2T 2024</t>
  </si>
  <si>
    <t>Efectivos 2T 2024</t>
  </si>
  <si>
    <t>Programados año 20224</t>
  </si>
  <si>
    <t>En transferencias 2T 2024</t>
  </si>
  <si>
    <t>IPC (2T 2024)</t>
  </si>
  <si>
    <t>Gasto efectivo real 2T 2024</t>
  </si>
  <si>
    <t>Gasto efectivo real por beneficiario 2T 2024</t>
  </si>
  <si>
    <t>Programados IS 2024</t>
  </si>
  <si>
    <t>Efectivos IS 2024</t>
  </si>
  <si>
    <t>En transferencias IS 2024</t>
  </si>
  <si>
    <t>IPC (IS 2024)</t>
  </si>
  <si>
    <t>Gasto efectivo real 2024</t>
  </si>
  <si>
    <t>Gasto efectivo real por beneficiario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</si>
  <si>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</si>
  <si>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</si>
  <si>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</si>
  <si>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</si>
  <si>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</si>
  <si>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</si>
  <si>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 TA 2024</t>
  </si>
  <si>
    <t>Efectivos 3TA 2024</t>
  </si>
  <si>
    <t>Efectivos 3 TA 2024</t>
  </si>
  <si>
    <t>En transferencias 3 TA 2024</t>
  </si>
  <si>
    <t>IPC (3 TA 2024)</t>
  </si>
  <si>
    <t>Gasto efectivo real  2024</t>
  </si>
  <si>
    <t>Gasto efectivo real por beneficiario 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</si>
  <si>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</si>
  <si>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</si>
  <si>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</si>
  <si>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</si>
  <si>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</si>
  <si>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</si>
  <si>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</si>
  <si>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</si>
  <si>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</si>
  <si>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IPC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</si>
</sst>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166" fontId="0" fillId="0" borderId="0" xfId="1" applyNumberFormat="1" applyFont="1" applyFill="1"/>
    <xf numFmtId="165" fontId="0" fillId="0" borderId="0" xfId="1" applyNumberFormat="1" applyFont="1" applyFill="1"/>
    <xf numFmtId="4" fontId="0" fillId="0" borderId="0" xfId="0" applyNumberFormat="1" applyFont="1" applyFill="1"/>
    <xf numFmtId="4" fontId="0" fillId="0" borderId="0" xfId="0" applyNumberFormat="1" applyFont="1" applyFill="1" applyBorder="1"/>
    <xf numFmtId="4" fontId="4" fillId="0" borderId="0" xfId="0" applyNumberFormat="1" applyFont="1" applyFill="1"/>
    <xf numFmtId="4" fontId="3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right"/>
    </xf>
    <xf numFmtId="2" fontId="4" fillId="0" borderId="0" xfId="0" applyNumberFormat="1" applyFont="1" applyFill="1" applyAlignment="1">
      <alignment horizontal="right"/>
    </xf>
    <xf numFmtId="4" fontId="3" fillId="2" borderId="3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164" fontId="4" fillId="0" borderId="0" xfId="1" applyFont="1" applyFill="1" applyAlignment="1">
      <alignment horizontal="right"/>
    </xf>
    <xf numFmtId="164" fontId="4" fillId="2" borderId="0" xfId="1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164" fontId="4" fillId="0" borderId="0" xfId="1" applyFont="1" applyFill="1" applyAlignment="1">
      <alignment horizontal="right" vertical="center"/>
    </xf>
    <xf numFmtId="164" fontId="4" fillId="2" borderId="0" xfId="1" applyFont="1" applyFill="1" applyAlignment="1">
      <alignment horizontal="right" vertical="center"/>
    </xf>
    <xf numFmtId="4" fontId="0" fillId="0" borderId="0" xfId="0" applyNumberFormat="1"/>
    <xf numFmtId="4" fontId="3" fillId="0" borderId="3" xfId="0" applyNumberFormat="1" applyFont="1" applyBorder="1" applyAlignment="1">
      <alignment horizontal="center" wrapText="1"/>
    </xf>
    <xf numFmtId="4" fontId="4" fillId="0" borderId="0" xfId="0" applyNumberFormat="1" applyFont="1"/>
    <xf numFmtId="4" fontId="3" fillId="0" borderId="0" xfId="0" applyNumberFormat="1" applyFont="1"/>
    <xf numFmtId="4" fontId="4" fillId="0" borderId="3" xfId="0" applyNumberFormat="1" applyFont="1" applyBorder="1"/>
    <xf numFmtId="0" fontId="2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/>
    </xf>
    <xf numFmtId="3" fontId="0" fillId="0" borderId="0" xfId="0" applyNumberFormat="1"/>
    <xf numFmtId="4" fontId="0" fillId="0" borderId="0" xfId="0" applyNumberFormat="1" applyFont="1"/>
    <xf numFmtId="4" fontId="3" fillId="0" borderId="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right"/>
    </xf>
    <xf numFmtId="4" fontId="3" fillId="0" borderId="3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 wrapText="1"/>
    </xf>
    <xf numFmtId="4" fontId="3" fillId="0" borderId="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92952"/>
      <color rgb="FF0035A0"/>
      <color rgb="FFC1C5C8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cobertura potencial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</c:strCache>
            </c:strRef>
          </c:cat>
          <c:val>
            <c:numRef>
              <c:f>Anual!$B$45:$D$45</c:f>
              <c:numCache>
                <c:formatCode>#,##0.00</c:formatCode>
                <c:ptCount val="3"/>
                <c:pt idx="0">
                  <c:v>4.3599330906228477</c:v>
                </c:pt>
                <c:pt idx="1">
                  <c:v>3.0428332807699943</c:v>
                </c:pt>
                <c:pt idx="2">
                  <c:v>11.398963730569948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3-45A5-94D0-97419380CC1F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</c:strCache>
            </c:strRef>
          </c:cat>
          <c:val>
            <c:numRef>
              <c:f>Anual!$B$46:$D$46</c:f>
              <c:numCache>
                <c:formatCode>#,##0.00</c:formatCode>
                <c:ptCount val="3"/>
                <c:pt idx="0">
                  <c:v>4.4297943520613989</c:v>
                </c:pt>
                <c:pt idx="1">
                  <c:v>2.8302437770847204</c:v>
                </c:pt>
                <c:pt idx="2">
                  <c:v>12.978338223359762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63-45A5-94D0-97419380CC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990336"/>
        <c:axId val="79008512"/>
        <c:axId val="0"/>
      </c:bar3DChart>
      <c:catAx>
        <c:axId val="7899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008512"/>
        <c:crosses val="autoZero"/>
        <c:auto val="1"/>
        <c:lblAlgn val="ctr"/>
        <c:lblOffset val="100"/>
        <c:noMultiLvlLbl val="0"/>
      </c:catAx>
      <c:valAx>
        <c:axId val="79008512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990336"/>
        <c:crosses val="autoZero"/>
        <c:crossBetween val="between"/>
        <c:majorUnit val="5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resultado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6.1421955134992018E-2"/>
          <c:y val="0.1559679638884692"/>
          <c:w val="0.91729630849468813"/>
          <c:h val="0.55924548954651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101.60234709997744</c:v>
                </c:pt>
                <c:pt idx="1">
                  <c:v>93.013435700575826</c:v>
                </c:pt>
                <c:pt idx="2">
                  <c:v>113.85542168674698</c:v>
                </c:pt>
                <c:pt idx="3">
                  <c:v>112.29838709677421</c:v>
                </c:pt>
                <c:pt idx="4">
                  <c:v>120.71005917159763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A-4B41-8451-A2AB5B55355C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Anual!$B$50:$F$50</c:f>
              <c:numCache>
                <c:formatCode>#,##0.00</c:formatCode>
                <c:ptCount val="5"/>
                <c:pt idx="0">
                  <c:v>99.999999999648267</c:v>
                </c:pt>
                <c:pt idx="1">
                  <c:v>95.51726321256821</c:v>
                </c:pt>
                <c:pt idx="2">
                  <c:v>100.80902860270893</c:v>
                </c:pt>
                <c:pt idx="3">
                  <c:v>101.15804825619151</c:v>
                </c:pt>
                <c:pt idx="4">
                  <c:v>99.382404439598929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FA-4B41-8451-A2AB5B55355C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Anual!$B$51:$F$51</c:f>
              <c:numCache>
                <c:formatCode>#,##0.00</c:formatCode>
                <c:ptCount val="5"/>
                <c:pt idx="0">
                  <c:v>100.80117354981286</c:v>
                </c:pt>
                <c:pt idx="1">
                  <c:v>94.265349456572011</c:v>
                </c:pt>
                <c:pt idx="2">
                  <c:v>107.33222514472796</c:v>
                </c:pt>
                <c:pt idx="3">
                  <c:v>106.72821767648286</c:v>
                </c:pt>
                <c:pt idx="4">
                  <c:v>110.04623180559828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FA-4B41-8451-A2AB5B553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459264"/>
        <c:axId val="78460800"/>
        <c:axId val="0"/>
      </c:bar3DChart>
      <c:catAx>
        <c:axId val="784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460800"/>
        <c:crosses val="autoZero"/>
        <c:auto val="1"/>
        <c:lblAlgn val="ctr"/>
        <c:lblOffset val="100"/>
        <c:noMultiLvlLbl val="0"/>
      </c:catAx>
      <c:valAx>
        <c:axId val="78460800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459264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"/>
          <c:y val="0.90624890638670164"/>
          <c:w val="1"/>
          <c:h val="9.375109361329832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avance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1440318635537376E-2"/>
          <c:y val="0.11015334301402083"/>
          <c:w val="0.94420126613060551"/>
          <c:h val="0.59330455696992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Anual!$B$54:$F$54</c:f>
              <c:numCache>
                <c:formatCode>#,##0.00</c:formatCode>
                <c:ptCount val="5"/>
                <c:pt idx="0">
                  <c:v>101.60234709997744</c:v>
                </c:pt>
                <c:pt idx="1">
                  <c:v>93.013435700575826</c:v>
                </c:pt>
                <c:pt idx="2">
                  <c:v>113.85542168674698</c:v>
                </c:pt>
                <c:pt idx="3">
                  <c:v>112.29838709677421</c:v>
                </c:pt>
                <c:pt idx="4">
                  <c:v>120.71005917159763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C-49A7-BDA5-5AF7116F3080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Anual!$B$55:$F$55</c:f>
              <c:numCache>
                <c:formatCode>#,##0.00</c:formatCode>
                <c:ptCount val="5"/>
                <c:pt idx="0">
                  <c:v>100</c:v>
                </c:pt>
                <c:pt idx="1">
                  <c:v>95.51726321256821</c:v>
                </c:pt>
                <c:pt idx="2">
                  <c:v>100.80902860312749</c:v>
                </c:pt>
                <c:pt idx="3">
                  <c:v>101.15804825619151</c:v>
                </c:pt>
                <c:pt idx="4">
                  <c:v>99.382404441698242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C-49A7-BDA5-5AF7116F3080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Anual!$B$56:$F$56</c:f>
              <c:numCache>
                <c:formatCode>#,##0.00</c:formatCode>
                <c:ptCount val="5"/>
                <c:pt idx="0">
                  <c:v>100.80117354998872</c:v>
                </c:pt>
                <c:pt idx="1">
                  <c:v>94.265349456572011</c:v>
                </c:pt>
                <c:pt idx="2">
                  <c:v>107.33222514493724</c:v>
                </c:pt>
                <c:pt idx="3">
                  <c:v>106.72821767648286</c:v>
                </c:pt>
                <c:pt idx="4">
                  <c:v>110.04623180664794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C-49A7-BDA5-5AF7116F30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505472"/>
        <c:axId val="78507008"/>
        <c:axId val="0"/>
      </c:bar3DChart>
      <c:catAx>
        <c:axId val="785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7008"/>
        <c:crosses val="autoZero"/>
        <c:auto val="1"/>
        <c:lblAlgn val="ctr"/>
        <c:lblOffset val="100"/>
        <c:noMultiLvlLbl val="0"/>
      </c:catAx>
      <c:valAx>
        <c:axId val="78507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5472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expansión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3102518330621446E-2"/>
          <c:y val="0.14831622509944145"/>
          <c:w val="0.94113393709476856"/>
          <c:h val="0.542046198599188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-17.181751287711556</c:v>
                </c:pt>
                <c:pt idx="1">
                  <c:v>-10.755064456721918</c:v>
                </c:pt>
                <c:pt idx="2">
                  <c:v>-23.59426681367145</c:v>
                </c:pt>
                <c:pt idx="3">
                  <c:v>-27.379400260756192</c:v>
                </c:pt>
                <c:pt idx="4">
                  <c:v>-2.8571428571428581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8-42DA-8DD0-66DA3C5722B2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18.024707934219752</c:v>
                </c:pt>
                <c:pt idx="1">
                  <c:v>32.048605070956036</c:v>
                </c:pt>
                <c:pt idx="2">
                  <c:v>15.919502482455815</c:v>
                </c:pt>
                <c:pt idx="3">
                  <c:v>25.88870886800667</c:v>
                </c:pt>
                <c:pt idx="4">
                  <c:v>-12.808159739184754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8-42DA-8DD0-66DA3C5722B2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42.510509180457269</c:v>
                </c:pt>
                <c:pt idx="1">
                  <c:v>47.962015174430704</c:v>
                </c:pt>
                <c:pt idx="2">
                  <c:v>51.715712484253132</c:v>
                </c:pt>
                <c:pt idx="3">
                  <c:v>73.351238243736276</c:v>
                </c:pt>
                <c:pt idx="4">
                  <c:v>-10.243693849160785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8-42DA-8DD0-66DA3C5722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9270272"/>
        <c:axId val="79271808"/>
        <c:axId val="0"/>
      </c:bar3DChart>
      <c:catAx>
        <c:axId val="7927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271808"/>
        <c:crosses val="autoZero"/>
        <c:auto val="1"/>
        <c:lblAlgn val="ctr"/>
        <c:lblOffset val="100"/>
        <c:noMultiLvlLbl val="0"/>
      </c:catAx>
      <c:valAx>
        <c:axId val="79271808"/>
        <c:scaling>
          <c:orientation val="minMax"/>
          <c:max val="15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270272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4.6823279800767168E-3"/>
          <c:y val="0.89992370407138111"/>
          <c:w val="0.99271785173466698"/>
          <c:h val="6.33017620676974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gasto medio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Anual!$B$67:$F$67</c:f>
              <c:numCache>
                <c:formatCode>#,##0.00</c:formatCode>
                <c:ptCount val="5"/>
                <c:pt idx="0">
                  <c:v>2271421.5561390659</c:v>
                </c:pt>
                <c:pt idx="1">
                  <c:v>590683.80000000005</c:v>
                </c:pt>
                <c:pt idx="2">
                  <c:v>4669188.1797657171</c:v>
                </c:pt>
                <c:pt idx="3">
                  <c:v>4603550.8174395161</c:v>
                </c:pt>
                <c:pt idx="4">
                  <c:v>4958147.928704733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4-4C8E-81A3-E69680FFA4CA}"/>
            </c:ext>
          </c:extLst>
        </c:ser>
        <c:ser>
          <c:idx val="1"/>
          <c:order val="1"/>
          <c:tx>
            <c:strRef>
              <c:f>Anual!$A$68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Anual!$B$68:$F$68</c:f>
              <c:numCache>
                <c:formatCode>#,##0.00</c:formatCode>
                <c:ptCount val="5"/>
                <c:pt idx="0">
                  <c:v>2235599.4924959573</c:v>
                </c:pt>
                <c:pt idx="1">
                  <c:v>606584.40982253407</c:v>
                </c:pt>
                <c:pt idx="2">
                  <c:v>4134158.1963524777</c:v>
                </c:pt>
                <c:pt idx="3">
                  <c:v>4146864.6859466191</c:v>
                </c:pt>
                <c:pt idx="4">
                  <c:v>4082117.6470588236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4-4C8E-81A3-E69680FF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388672"/>
        <c:axId val="79390208"/>
        <c:axId val="0"/>
      </c:bar3DChart>
      <c:catAx>
        <c:axId val="793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390208"/>
        <c:crosses val="autoZero"/>
        <c:auto val="1"/>
        <c:lblAlgn val="ctr"/>
        <c:lblOffset val="100"/>
        <c:noMultiLvlLbl val="0"/>
      </c:catAx>
      <c:valAx>
        <c:axId val="79390208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388672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Índice de eficiencia (IE) 2024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Acceso a servicios</c:v>
                </c:pt>
                <c:pt idx="2">
                  <c:v>Total Alternativas Residenciales </c:v>
                </c:pt>
                <c:pt idx="3">
                  <c:v>Alternativas Residenciales</c:v>
                </c:pt>
                <c:pt idx="4">
                  <c:v>Alternativas Residenciales Ley 8783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99.211461572112341</c:v>
                </c:pt>
                <c:pt idx="1">
                  <c:v>96.802877219300171</c:v>
                </c:pt>
                <c:pt idx="2">
                  <c:v>95.033307982264972</c:v>
                </c:pt>
                <c:pt idx="3">
                  <c:v>96.140456449397163</c:v>
                </c:pt>
                <c:pt idx="4">
                  <c:v>90.602715228650609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0-437E-960A-E79434ED40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9423744"/>
        <c:axId val="79433728"/>
        <c:axId val="0"/>
      </c:bar3DChart>
      <c:catAx>
        <c:axId val="794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433728"/>
        <c:crosses val="autoZero"/>
        <c:auto val="1"/>
        <c:lblAlgn val="ctr"/>
        <c:lblOffset val="100"/>
        <c:noMultiLvlLbl val="0"/>
      </c:catAx>
      <c:valAx>
        <c:axId val="7943372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423744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Indicadores de giro de recursos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CF8-414F-B6DE-D15257EA22F1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AA5-4759-8A08-332965A0EA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99.999999999648267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5-4759-8A08-332965A0EA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97020384"/>
        <c:axId val="497019072"/>
      </c:barChart>
      <c:valAx>
        <c:axId val="4970190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7020384"/>
        <c:crosses val="autoZero"/>
        <c:crossBetween val="between"/>
        <c:majorUnit val="30"/>
      </c:valAx>
      <c:catAx>
        <c:axId val="497020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7019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B112F37D-7928-4A6E-AA88-8EC110D3886A}"/>
            </a:ext>
          </a:extLst>
        </xdr:cNvPr>
        <xdr:cNvSpPr/>
      </xdr:nvSpPr>
      <xdr:spPr>
        <a:xfrm>
          <a:off x="0" y="0"/>
          <a:ext cx="124015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178350</xdr:colOff>
      <xdr:row>0</xdr:row>
      <xdr:rowOff>154781</xdr:rowOff>
    </xdr:from>
    <xdr:to>
      <xdr:col>0</xdr:col>
      <xdr:colOff>3679031</xdr:colOff>
      <xdr:row>5</xdr:row>
      <xdr:rowOff>119062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32E1268-1608-4F12-B6ED-7178FD8FE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350" y="154781"/>
          <a:ext cx="3500681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3690937</xdr:colOff>
      <xdr:row>0</xdr:row>
      <xdr:rowOff>166687</xdr:rowOff>
    </xdr:from>
    <xdr:to>
      <xdr:col>2</xdr:col>
      <xdr:colOff>297656</xdr:colOff>
      <xdr:row>4</xdr:row>
      <xdr:rowOff>166686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6A20DE8-567F-46CA-A902-86500DA01B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90937" y="166687"/>
          <a:ext cx="2426494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4998CD1B-B8AF-4700-B8C0-F0ED427A9039}"/>
            </a:ext>
          </a:extLst>
        </xdr:cNvPr>
        <xdr:cNvSpPr/>
      </xdr:nvSpPr>
      <xdr:spPr>
        <a:xfrm>
          <a:off x="0" y="1143000"/>
          <a:ext cx="12401550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107154</xdr:colOff>
      <xdr:row>6</xdr:row>
      <xdr:rowOff>11906</xdr:rowOff>
    </xdr:from>
    <xdr:to>
      <xdr:col>6</xdr:col>
      <xdr:colOff>79374</xdr:colOff>
      <xdr:row>7</xdr:row>
      <xdr:rowOff>238125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9A1D45E2-1490-4023-A98F-272244123612}"/>
            </a:ext>
          </a:extLst>
        </xdr:cNvPr>
        <xdr:cNvSpPr txBox="1"/>
      </xdr:nvSpPr>
      <xdr:spPr>
        <a:xfrm>
          <a:off x="107154" y="1154906"/>
          <a:ext cx="12373770" cy="49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23-05-2024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5907FDE6-52D9-4903-B042-90B102FFF45B}"/>
            </a:ext>
          </a:extLst>
        </xdr:cNvPr>
        <xdr:cNvSpPr/>
      </xdr:nvSpPr>
      <xdr:spPr>
        <a:xfrm>
          <a:off x="0" y="0"/>
          <a:ext cx="124110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178350</xdr:colOff>
      <xdr:row>0</xdr:row>
      <xdr:rowOff>154781</xdr:rowOff>
    </xdr:from>
    <xdr:to>
      <xdr:col>0</xdr:col>
      <xdr:colOff>3679031</xdr:colOff>
      <xdr:row>5</xdr:row>
      <xdr:rowOff>119062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9BA911D-F7BE-4D55-9EF2-AB0F59D1C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350" y="154781"/>
          <a:ext cx="3500681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3690937</xdr:colOff>
      <xdr:row>0</xdr:row>
      <xdr:rowOff>166687</xdr:rowOff>
    </xdr:from>
    <xdr:to>
      <xdr:col>2</xdr:col>
      <xdr:colOff>297656</xdr:colOff>
      <xdr:row>4</xdr:row>
      <xdr:rowOff>166686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F20F34C-2735-432B-8FD1-7005A74D3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90937" y="166687"/>
          <a:ext cx="2426494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FEAE8380-B6AF-4DC6-A319-0CA0195C3742}"/>
            </a:ext>
          </a:extLst>
        </xdr:cNvPr>
        <xdr:cNvSpPr/>
      </xdr:nvSpPr>
      <xdr:spPr>
        <a:xfrm>
          <a:off x="0" y="1143000"/>
          <a:ext cx="12411075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47623</xdr:colOff>
      <xdr:row>5</xdr:row>
      <xdr:rowOff>190499</xdr:rowOff>
    </xdr:from>
    <xdr:to>
      <xdr:col>6</xdr:col>
      <xdr:colOff>19843</xdr:colOff>
      <xdr:row>7</xdr:row>
      <xdr:rowOff>226218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1BA735D2-0832-4A25-A801-F4E220F402FD}"/>
            </a:ext>
          </a:extLst>
        </xdr:cNvPr>
        <xdr:cNvSpPr txBox="1"/>
      </xdr:nvSpPr>
      <xdr:spPr>
        <a:xfrm>
          <a:off x="47623" y="1142999"/>
          <a:ext cx="12383295" cy="49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26-08-2024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1C5C9476-2267-409F-B0F1-2081FA758653}"/>
            </a:ext>
          </a:extLst>
        </xdr:cNvPr>
        <xdr:cNvSpPr/>
      </xdr:nvSpPr>
      <xdr:spPr>
        <a:xfrm>
          <a:off x="0" y="0"/>
          <a:ext cx="124110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178350</xdr:colOff>
      <xdr:row>0</xdr:row>
      <xdr:rowOff>154781</xdr:rowOff>
    </xdr:from>
    <xdr:to>
      <xdr:col>0</xdr:col>
      <xdr:colOff>3679031</xdr:colOff>
      <xdr:row>5</xdr:row>
      <xdr:rowOff>119062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F41E8B3-A194-4AA9-AC29-D4E6D1818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350" y="154781"/>
          <a:ext cx="3500681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3690937</xdr:colOff>
      <xdr:row>0</xdr:row>
      <xdr:rowOff>166687</xdr:rowOff>
    </xdr:from>
    <xdr:to>
      <xdr:col>2</xdr:col>
      <xdr:colOff>297656</xdr:colOff>
      <xdr:row>4</xdr:row>
      <xdr:rowOff>166686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8CC6DEF-2A45-4A8C-B50A-C8C65C281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90937" y="166687"/>
          <a:ext cx="2426494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C4546C85-0D02-496F-BAAD-21FD21D4BF3F}"/>
            </a:ext>
          </a:extLst>
        </xdr:cNvPr>
        <xdr:cNvSpPr/>
      </xdr:nvSpPr>
      <xdr:spPr>
        <a:xfrm>
          <a:off x="0" y="1143000"/>
          <a:ext cx="12411075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95248</xdr:colOff>
      <xdr:row>6</xdr:row>
      <xdr:rowOff>23812</xdr:rowOff>
    </xdr:from>
    <xdr:to>
      <xdr:col>6</xdr:col>
      <xdr:colOff>67468</xdr:colOff>
      <xdr:row>7</xdr:row>
      <xdr:rowOff>250031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E303DE7-91D5-40FA-AFD6-C61C4F8646B0}"/>
            </a:ext>
          </a:extLst>
        </xdr:cNvPr>
        <xdr:cNvSpPr txBox="1"/>
      </xdr:nvSpPr>
      <xdr:spPr>
        <a:xfrm>
          <a:off x="95248" y="1166812"/>
          <a:ext cx="12383295" cy="49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26-08-2024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74BEE3C7-879F-48B5-9AD6-187A63042B74}"/>
            </a:ext>
          </a:extLst>
        </xdr:cNvPr>
        <xdr:cNvSpPr/>
      </xdr:nvSpPr>
      <xdr:spPr>
        <a:xfrm>
          <a:off x="0" y="0"/>
          <a:ext cx="124110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178350</xdr:colOff>
      <xdr:row>0</xdr:row>
      <xdr:rowOff>154781</xdr:rowOff>
    </xdr:from>
    <xdr:to>
      <xdr:col>0</xdr:col>
      <xdr:colOff>3679031</xdr:colOff>
      <xdr:row>5</xdr:row>
      <xdr:rowOff>119062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5A5E6BE-1A08-44FB-9C04-535B8FE4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350" y="154781"/>
          <a:ext cx="3500681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3690937</xdr:colOff>
      <xdr:row>0</xdr:row>
      <xdr:rowOff>166687</xdr:rowOff>
    </xdr:from>
    <xdr:to>
      <xdr:col>2</xdr:col>
      <xdr:colOff>297656</xdr:colOff>
      <xdr:row>4</xdr:row>
      <xdr:rowOff>166686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6F4DD59-986E-4D98-8B90-F8F6032E5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90937" y="166687"/>
          <a:ext cx="2426494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DCC18812-9580-46B9-947A-D37A53C21F67}"/>
            </a:ext>
          </a:extLst>
        </xdr:cNvPr>
        <xdr:cNvSpPr/>
      </xdr:nvSpPr>
      <xdr:spPr>
        <a:xfrm>
          <a:off x="0" y="1143000"/>
          <a:ext cx="12411075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47623</xdr:colOff>
      <xdr:row>5</xdr:row>
      <xdr:rowOff>190499</xdr:rowOff>
    </xdr:from>
    <xdr:to>
      <xdr:col>6</xdr:col>
      <xdr:colOff>19843</xdr:colOff>
      <xdr:row>7</xdr:row>
      <xdr:rowOff>226218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FE2E681A-A0ED-4DA9-849E-67FFC3BA3BC1}"/>
            </a:ext>
          </a:extLst>
        </xdr:cNvPr>
        <xdr:cNvSpPr txBox="1"/>
      </xdr:nvSpPr>
      <xdr:spPr>
        <a:xfrm>
          <a:off x="47623" y="1142999"/>
          <a:ext cx="12383295" cy="49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20-11-2024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879CEF70-91DC-47C4-9CB6-6E5C48780E29}"/>
            </a:ext>
          </a:extLst>
        </xdr:cNvPr>
        <xdr:cNvSpPr/>
      </xdr:nvSpPr>
      <xdr:spPr>
        <a:xfrm>
          <a:off x="0" y="0"/>
          <a:ext cx="124110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178350</xdr:colOff>
      <xdr:row>0</xdr:row>
      <xdr:rowOff>154781</xdr:rowOff>
    </xdr:from>
    <xdr:to>
      <xdr:col>0</xdr:col>
      <xdr:colOff>3679031</xdr:colOff>
      <xdr:row>5</xdr:row>
      <xdr:rowOff>119062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DEF2E8-AE3F-4674-8B87-D1FDF697A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350" y="154781"/>
          <a:ext cx="3500681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3690937</xdr:colOff>
      <xdr:row>0</xdr:row>
      <xdr:rowOff>166687</xdr:rowOff>
    </xdr:from>
    <xdr:to>
      <xdr:col>2</xdr:col>
      <xdr:colOff>297656</xdr:colOff>
      <xdr:row>4</xdr:row>
      <xdr:rowOff>166686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9FAF641-3875-447E-8A01-1DEA7B9AC0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90937" y="166687"/>
          <a:ext cx="2426494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5CD91613-8318-4881-8020-545C60C5D3C3}"/>
            </a:ext>
          </a:extLst>
        </xdr:cNvPr>
        <xdr:cNvSpPr/>
      </xdr:nvSpPr>
      <xdr:spPr>
        <a:xfrm>
          <a:off x="0" y="1143000"/>
          <a:ext cx="12411075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95248</xdr:colOff>
      <xdr:row>6</xdr:row>
      <xdr:rowOff>23811</xdr:rowOff>
    </xdr:from>
    <xdr:to>
      <xdr:col>6</xdr:col>
      <xdr:colOff>67468</xdr:colOff>
      <xdr:row>7</xdr:row>
      <xdr:rowOff>250030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ECB0DB9-0FF7-4AFB-A1ED-F857A251A94B}"/>
            </a:ext>
          </a:extLst>
        </xdr:cNvPr>
        <xdr:cNvSpPr txBox="1"/>
      </xdr:nvSpPr>
      <xdr:spPr>
        <a:xfrm>
          <a:off x="95248" y="1166811"/>
          <a:ext cx="12383295" cy="49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20-11-2024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93D042AF-FC07-49B7-B5A2-33A2651A4C47}"/>
            </a:ext>
          </a:extLst>
        </xdr:cNvPr>
        <xdr:cNvSpPr/>
      </xdr:nvSpPr>
      <xdr:spPr>
        <a:xfrm>
          <a:off x="0" y="0"/>
          <a:ext cx="124110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178350</xdr:colOff>
      <xdr:row>0</xdr:row>
      <xdr:rowOff>154781</xdr:rowOff>
    </xdr:from>
    <xdr:to>
      <xdr:col>0</xdr:col>
      <xdr:colOff>3679031</xdr:colOff>
      <xdr:row>5</xdr:row>
      <xdr:rowOff>119062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5A38584-64E5-4235-88A5-5E3F1795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350" y="154781"/>
          <a:ext cx="3500681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3690937</xdr:colOff>
      <xdr:row>0</xdr:row>
      <xdr:rowOff>166687</xdr:rowOff>
    </xdr:from>
    <xdr:to>
      <xdr:col>2</xdr:col>
      <xdr:colOff>297656</xdr:colOff>
      <xdr:row>4</xdr:row>
      <xdr:rowOff>166686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BE4928D-E685-424C-818D-8AFAC04F65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90937" y="166687"/>
          <a:ext cx="2426494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6664B153-7320-4341-A03E-89E2412573CA}"/>
            </a:ext>
          </a:extLst>
        </xdr:cNvPr>
        <xdr:cNvSpPr/>
      </xdr:nvSpPr>
      <xdr:spPr>
        <a:xfrm>
          <a:off x="0" y="1143000"/>
          <a:ext cx="12411075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11905</xdr:rowOff>
    </xdr:from>
    <xdr:to>
      <xdr:col>5</xdr:col>
      <xdr:colOff>1615282</xdr:colOff>
      <xdr:row>7</xdr:row>
      <xdr:rowOff>238124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E0D87F0-5AAA-42BF-B02E-6AA0C05D8493}"/>
            </a:ext>
          </a:extLst>
        </xdr:cNvPr>
        <xdr:cNvSpPr txBox="1"/>
      </xdr:nvSpPr>
      <xdr:spPr>
        <a:xfrm>
          <a:off x="0" y="1154905"/>
          <a:ext cx="12354720" cy="488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11-03-2025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448468</xdr:colOff>
      <xdr:row>13</xdr:row>
      <xdr:rowOff>139700</xdr:rowOff>
    </xdr:from>
    <xdr:to>
      <xdr:col>16</xdr:col>
      <xdr:colOff>178594</xdr:colOff>
      <xdr:row>31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436560</xdr:colOff>
      <xdr:row>31</xdr:row>
      <xdr:rowOff>190762</xdr:rowOff>
    </xdr:from>
    <xdr:to>
      <xdr:col>19</xdr:col>
      <xdr:colOff>544286</xdr:colOff>
      <xdr:row>49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457729</xdr:colOff>
      <xdr:row>50</xdr:row>
      <xdr:rowOff>84931</xdr:rowOff>
    </xdr:from>
    <xdr:to>
      <xdr:col>19</xdr:col>
      <xdr:colOff>607786</xdr:colOff>
      <xdr:row>67</xdr:row>
      <xdr:rowOff>154781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339613</xdr:colOff>
      <xdr:row>13</xdr:row>
      <xdr:rowOff>156029</xdr:rowOff>
    </xdr:from>
    <xdr:to>
      <xdr:col>27</xdr:col>
      <xdr:colOff>453571</xdr:colOff>
      <xdr:row>31</xdr:row>
      <xdr:rowOff>136071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51591</xdr:colOff>
      <xdr:row>31</xdr:row>
      <xdr:rowOff>179499</xdr:rowOff>
    </xdr:from>
    <xdr:to>
      <xdr:col>31</xdr:col>
      <xdr:colOff>408214</xdr:colOff>
      <xdr:row>50</xdr:row>
      <xdr:rowOff>18144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334657</xdr:colOff>
      <xdr:row>69</xdr:row>
      <xdr:rowOff>98421</xdr:rowOff>
    </xdr:from>
    <xdr:to>
      <xdr:col>25</xdr:col>
      <xdr:colOff>317500</xdr:colOff>
      <xdr:row>86</xdr:row>
      <xdr:rowOff>95249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67089</xdr:colOff>
      <xdr:row>50</xdr:row>
      <xdr:rowOff>70758</xdr:rowOff>
    </xdr:from>
    <xdr:to>
      <xdr:col>29</xdr:col>
      <xdr:colOff>480786</xdr:colOff>
      <xdr:row>67</xdr:row>
      <xdr:rowOff>54429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24070338-F208-48AD-8E69-2A010282564A}"/>
            </a:ext>
          </a:extLst>
        </xdr:cNvPr>
        <xdr:cNvSpPr/>
      </xdr:nvSpPr>
      <xdr:spPr>
        <a:xfrm>
          <a:off x="0" y="0"/>
          <a:ext cx="124110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178350</xdr:colOff>
      <xdr:row>0</xdr:row>
      <xdr:rowOff>154781</xdr:rowOff>
    </xdr:from>
    <xdr:to>
      <xdr:col>0</xdr:col>
      <xdr:colOff>3679031</xdr:colOff>
      <xdr:row>5</xdr:row>
      <xdr:rowOff>119062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DEBAB5B-254A-4074-9E86-A9473456A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350" y="154781"/>
          <a:ext cx="3500681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3690937</xdr:colOff>
      <xdr:row>0</xdr:row>
      <xdr:rowOff>166687</xdr:rowOff>
    </xdr:from>
    <xdr:to>
      <xdr:col>2</xdr:col>
      <xdr:colOff>297656</xdr:colOff>
      <xdr:row>4</xdr:row>
      <xdr:rowOff>166686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AFDEBD8-8AAC-4576-91C8-69476A052A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690937" y="166687"/>
          <a:ext cx="2426494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42E9BB31-8FF7-4E8B-A1C1-0DB11F5AFA0D}"/>
            </a:ext>
          </a:extLst>
        </xdr:cNvPr>
        <xdr:cNvSpPr/>
      </xdr:nvSpPr>
      <xdr:spPr>
        <a:xfrm>
          <a:off x="0" y="1143000"/>
          <a:ext cx="12411075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59530</xdr:colOff>
      <xdr:row>6</xdr:row>
      <xdr:rowOff>35718</xdr:rowOff>
    </xdr:from>
    <xdr:to>
      <xdr:col>6</xdr:col>
      <xdr:colOff>31750</xdr:colOff>
      <xdr:row>8</xdr:row>
      <xdr:rowOff>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FB43E9F-C234-4FA8-B93E-BFBA35D9DCA3}"/>
            </a:ext>
          </a:extLst>
        </xdr:cNvPr>
        <xdr:cNvSpPr txBox="1"/>
      </xdr:nvSpPr>
      <xdr:spPr>
        <a:xfrm>
          <a:off x="59530" y="1178718"/>
          <a:ext cx="12354720" cy="488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Consejo Nacional de Personas con Discapacidad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 Pobreza y Discapacidad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11-03-2025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3"/>
  <sheetViews>
    <sheetView showGridLines="0" tabSelected="1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5" width="24.6640625" style="3" customWidth="1"/>
    <col min="6" max="6" width="24.5546875" style="3" customWidth="1"/>
    <col min="7" max="7" width="12.6640625" style="3" bestFit="1" customWidth="1"/>
    <col min="8" max="16384" width="11.44140625" style="3"/>
  </cols>
  <sheetData>
    <row r="1" spans="1:6" s="25" customFormat="1" x14ac:dyDescent="0.3"/>
    <row r="2" spans="1:6" s="25" customFormat="1" x14ac:dyDescent="0.3"/>
    <row r="3" spans="1:6" s="25" customFormat="1" x14ac:dyDescent="0.3"/>
    <row r="4" spans="1:6" s="25" customFormat="1" x14ac:dyDescent="0.3"/>
    <row r="5" spans="1:6" s="25" customFormat="1" x14ac:dyDescent="0.3"/>
    <row r="6" spans="1:6" s="25" customFormat="1" x14ac:dyDescent="0.3"/>
    <row r="7" spans="1:6" s="25" customFormat="1" ht="21" customHeight="1" x14ac:dyDescent="0.3"/>
    <row r="8" spans="1:6" s="25" customFormat="1" ht="21" customHeight="1" x14ac:dyDescent="0.3"/>
    <row r="9" spans="1:6" s="25" customFormat="1" ht="15.6" x14ac:dyDescent="0.35">
      <c r="A9" s="39" t="s">
        <v>0</v>
      </c>
      <c r="B9" s="41" t="s">
        <v>41</v>
      </c>
      <c r="C9" s="38" t="s">
        <v>1</v>
      </c>
      <c r="D9" s="38"/>
      <c r="E9" s="38"/>
      <c r="F9" s="38"/>
    </row>
    <row r="10" spans="1:6" s="25" customFormat="1" ht="31.8" thickBot="1" x14ac:dyDescent="0.4">
      <c r="A10" s="40"/>
      <c r="B10" s="42"/>
      <c r="C10" s="34" t="s">
        <v>42</v>
      </c>
      <c r="D10" s="14" t="s">
        <v>45</v>
      </c>
      <c r="E10" s="26" t="s">
        <v>46</v>
      </c>
      <c r="F10" s="26" t="s">
        <v>43</v>
      </c>
    </row>
    <row r="11" spans="1:6" s="25" customFormat="1" ht="16.2" thickTop="1" x14ac:dyDescent="0.35">
      <c r="A11" s="27"/>
      <c r="B11" s="27"/>
      <c r="C11" s="27"/>
      <c r="D11" s="16"/>
    </row>
    <row r="12" spans="1:6" s="25" customFormat="1" ht="15.6" x14ac:dyDescent="0.35">
      <c r="A12" s="28" t="s">
        <v>2</v>
      </c>
      <c r="B12" s="27"/>
      <c r="C12" s="27"/>
      <c r="D12" s="16"/>
    </row>
    <row r="13" spans="1:6" s="25" customFormat="1" ht="15.6" x14ac:dyDescent="0.35">
      <c r="A13" s="27"/>
      <c r="B13" s="27"/>
      <c r="C13" s="27"/>
      <c r="D13" s="16"/>
    </row>
    <row r="14" spans="1:6" s="25" customFormat="1" ht="15.6" x14ac:dyDescent="0.35">
      <c r="A14" s="28" t="s">
        <v>3</v>
      </c>
      <c r="B14" s="27"/>
      <c r="C14" s="27"/>
      <c r="D14" s="16"/>
    </row>
    <row r="15" spans="1:6" ht="15.6" x14ac:dyDescent="0.35">
      <c r="A15" s="27" t="s">
        <v>47</v>
      </c>
      <c r="B15" s="7">
        <f>SUM(C15:D15)</f>
        <v>4945</v>
      </c>
      <c r="C15" s="31">
        <v>2490</v>
      </c>
      <c r="D15" s="17">
        <f>+E15+F15</f>
        <v>2455</v>
      </c>
      <c r="E15" s="31">
        <v>2090</v>
      </c>
      <c r="F15" s="31">
        <v>365</v>
      </c>
    </row>
    <row r="16" spans="1:6" ht="15.6" x14ac:dyDescent="0.35">
      <c r="A16" s="27" t="s">
        <v>73</v>
      </c>
      <c r="B16" s="7">
        <f t="shared" ref="B16:B18" si="0">SUM(C16:D16)</f>
        <v>4371</v>
      </c>
      <c r="C16" s="31">
        <v>2605</v>
      </c>
      <c r="D16" s="17">
        <f t="shared" ref="D16:D18" si="1">+E16+F16</f>
        <v>1766</v>
      </c>
      <c r="E16" s="31">
        <v>1428</v>
      </c>
      <c r="F16" s="31">
        <v>338</v>
      </c>
    </row>
    <row r="17" spans="1:6" ht="15.6" x14ac:dyDescent="0.35">
      <c r="A17" s="27" t="s">
        <v>74</v>
      </c>
      <c r="B17" s="7">
        <f t="shared" si="0"/>
        <v>4083</v>
      </c>
      <c r="C17" s="31">
        <v>2261</v>
      </c>
      <c r="D17" s="17">
        <f t="shared" si="1"/>
        <v>1822</v>
      </c>
      <c r="E17" s="31">
        <v>1428</v>
      </c>
      <c r="F17" s="31">
        <v>394</v>
      </c>
    </row>
    <row r="18" spans="1:6" ht="15.6" x14ac:dyDescent="0.35">
      <c r="A18" s="27" t="s">
        <v>75</v>
      </c>
      <c r="B18" s="7">
        <f t="shared" si="0"/>
        <v>4431</v>
      </c>
      <c r="C18" s="31">
        <v>2605</v>
      </c>
      <c r="D18" s="17">
        <f t="shared" si="1"/>
        <v>1826</v>
      </c>
      <c r="E18" s="31">
        <v>1488</v>
      </c>
      <c r="F18" s="31">
        <v>338</v>
      </c>
    </row>
    <row r="19" spans="1:6" ht="15.6" x14ac:dyDescent="0.35">
      <c r="A19" s="27"/>
      <c r="B19" s="7"/>
      <c r="C19" s="31"/>
      <c r="D19" s="17"/>
      <c r="E19" s="33"/>
      <c r="F19" s="33"/>
    </row>
    <row r="20" spans="1:6" ht="15.6" x14ac:dyDescent="0.35">
      <c r="A20" s="28" t="s">
        <v>4</v>
      </c>
      <c r="B20" s="7"/>
      <c r="C20" s="31"/>
      <c r="D20" s="17"/>
      <c r="E20" s="33"/>
      <c r="F20" s="33"/>
    </row>
    <row r="21" spans="1:6" ht="15.6" x14ac:dyDescent="0.35">
      <c r="A21" s="27" t="s">
        <v>47</v>
      </c>
      <c r="B21" s="7">
        <f>+SUM(C21:D21)</f>
        <v>2282439853.0820565</v>
      </c>
      <c r="C21" s="8">
        <v>278908700</v>
      </c>
      <c r="D21" s="17">
        <f>+E21+F21</f>
        <v>2003531153.0820565</v>
      </c>
      <c r="E21" s="31">
        <v>1554137558.0820565</v>
      </c>
      <c r="F21" s="31">
        <v>449393595</v>
      </c>
    </row>
    <row r="22" spans="1:6" ht="15.6" x14ac:dyDescent="0.35">
      <c r="A22" s="27" t="s">
        <v>73</v>
      </c>
      <c r="B22" s="7">
        <f t="shared" ref="B22:B24" si="2">+SUM(C22:D22)</f>
        <v>2132008660</v>
      </c>
      <c r="C22" s="31">
        <v>299731300</v>
      </c>
      <c r="D22" s="17">
        <f t="shared" ref="D22:D24" si="3">+E22+F22</f>
        <v>1832277360</v>
      </c>
      <c r="E22" s="31">
        <v>1415901360</v>
      </c>
      <c r="F22" s="31">
        <v>416376000</v>
      </c>
    </row>
    <row r="23" spans="1:6" ht="15.6" x14ac:dyDescent="0.35">
      <c r="A23" s="27" t="s">
        <v>74</v>
      </c>
      <c r="B23" s="7">
        <f t="shared" si="2"/>
        <v>2132008660</v>
      </c>
      <c r="C23" s="8">
        <v>299731300</v>
      </c>
      <c r="D23" s="17">
        <f t="shared" si="3"/>
        <v>1832277360</v>
      </c>
      <c r="E23" s="31">
        <v>1415901360</v>
      </c>
      <c r="F23" s="31">
        <v>416376000</v>
      </c>
    </row>
    <row r="24" spans="1:6" ht="15.6" x14ac:dyDescent="0.35">
      <c r="A24" s="27" t="s">
        <v>75</v>
      </c>
      <c r="B24" s="7">
        <f t="shared" si="2"/>
        <v>6664253698.3465996</v>
      </c>
      <c r="C24" s="31">
        <v>754350036</v>
      </c>
      <c r="D24" s="17">
        <f t="shared" si="3"/>
        <v>5909903662.3465996</v>
      </c>
      <c r="E24" s="31">
        <v>4234049662.3499999</v>
      </c>
      <c r="F24" s="31">
        <v>1675853999.9966002</v>
      </c>
    </row>
    <row r="25" spans="1:6" ht="15.6" x14ac:dyDescent="0.35">
      <c r="A25" s="27" t="s">
        <v>76</v>
      </c>
      <c r="B25" s="7">
        <f>B23</f>
        <v>2132008660</v>
      </c>
      <c r="C25" s="7">
        <f>C23</f>
        <v>299731300</v>
      </c>
      <c r="D25" s="17">
        <f t="shared" ref="D25:F25" si="4">D23</f>
        <v>1832277360</v>
      </c>
      <c r="E25" s="7">
        <f t="shared" si="4"/>
        <v>1415901360</v>
      </c>
      <c r="F25" s="7">
        <f t="shared" si="4"/>
        <v>416376000</v>
      </c>
    </row>
    <row r="26" spans="1:6" ht="15.6" x14ac:dyDescent="0.35">
      <c r="A26" s="27"/>
      <c r="B26" s="7"/>
      <c r="C26" s="7"/>
      <c r="D26" s="17"/>
    </row>
    <row r="27" spans="1:6" ht="15.6" x14ac:dyDescent="0.35">
      <c r="A27" s="28" t="s">
        <v>5</v>
      </c>
      <c r="B27" s="7"/>
      <c r="C27" s="7"/>
      <c r="D27" s="17"/>
    </row>
    <row r="28" spans="1:6" ht="15.6" x14ac:dyDescent="0.35">
      <c r="A28" s="27" t="s">
        <v>73</v>
      </c>
      <c r="B28" s="7">
        <f>B22</f>
        <v>2132008660</v>
      </c>
      <c r="C28" s="7"/>
      <c r="D28" s="17"/>
    </row>
    <row r="29" spans="1:6" ht="15.6" x14ac:dyDescent="0.35">
      <c r="A29" s="27" t="s">
        <v>74</v>
      </c>
      <c r="B29" s="31">
        <v>1666063424.5542002</v>
      </c>
      <c r="C29" s="7"/>
      <c r="D29" s="17"/>
    </row>
    <row r="30" spans="1:6" ht="15.6" x14ac:dyDescent="0.35">
      <c r="A30" s="27"/>
      <c r="B30" s="10"/>
      <c r="C30" s="10"/>
      <c r="D30" s="15"/>
    </row>
    <row r="31" spans="1:6" ht="15.6" x14ac:dyDescent="0.35">
      <c r="A31" s="28" t="s">
        <v>6</v>
      </c>
      <c r="B31" s="10"/>
      <c r="C31" s="10"/>
      <c r="D31" s="15"/>
    </row>
    <row r="32" spans="1:6" ht="15.6" x14ac:dyDescent="0.35">
      <c r="A32" s="27" t="s">
        <v>48</v>
      </c>
      <c r="B32" s="23">
        <v>1.1041000000000001</v>
      </c>
      <c r="C32" s="23">
        <v>1.1041000000000001</v>
      </c>
      <c r="D32" s="24">
        <v>1.1041000000000001</v>
      </c>
      <c r="E32" s="23">
        <v>1.1041000000000001</v>
      </c>
      <c r="F32" s="23">
        <v>1.1041000000000001</v>
      </c>
    </row>
    <row r="33" spans="1:6" ht="15.6" x14ac:dyDescent="0.35">
      <c r="A33" s="27" t="s">
        <v>77</v>
      </c>
      <c r="B33" s="23">
        <v>1.091</v>
      </c>
      <c r="C33" s="23">
        <v>1.091</v>
      </c>
      <c r="D33" s="24">
        <v>1.091</v>
      </c>
      <c r="E33" s="23">
        <v>1.091</v>
      </c>
      <c r="F33" s="23">
        <v>1.091</v>
      </c>
    </row>
    <row r="34" spans="1:6" ht="15.6" x14ac:dyDescent="0.35">
      <c r="A34" s="27" t="s">
        <v>7</v>
      </c>
      <c r="B34" s="7">
        <f>C34+D34</f>
        <v>101630</v>
      </c>
      <c r="C34" s="9">
        <v>85611</v>
      </c>
      <c r="D34" s="18">
        <v>16019</v>
      </c>
    </row>
    <row r="35" spans="1:6" ht="15.6" x14ac:dyDescent="0.35">
      <c r="A35" s="27"/>
      <c r="B35" s="7"/>
      <c r="C35" s="7"/>
      <c r="D35" s="17"/>
    </row>
    <row r="36" spans="1:6" ht="15.6" x14ac:dyDescent="0.35">
      <c r="A36" s="28" t="s">
        <v>8</v>
      </c>
      <c r="B36" s="7"/>
      <c r="C36" s="7"/>
      <c r="D36" s="17"/>
    </row>
    <row r="37" spans="1:6" ht="15.6" x14ac:dyDescent="0.35">
      <c r="A37" s="27" t="s">
        <v>49</v>
      </c>
      <c r="B37" s="7">
        <f>B21/B32</f>
        <v>2067240153.1401651</v>
      </c>
      <c r="C37" s="7">
        <f t="shared" ref="C37:F37" si="5">C21/C32</f>
        <v>252611810.524409</v>
      </c>
      <c r="D37" s="17">
        <f t="shared" si="5"/>
        <v>1814628342.6157563</v>
      </c>
      <c r="E37" s="7">
        <f t="shared" si="5"/>
        <v>1407605794.8392866</v>
      </c>
      <c r="F37" s="7">
        <f t="shared" si="5"/>
        <v>407022547.77646947</v>
      </c>
    </row>
    <row r="38" spans="1:6" ht="15.6" x14ac:dyDescent="0.35">
      <c r="A38" s="27" t="s">
        <v>78</v>
      </c>
      <c r="B38" s="7">
        <f>B23/B33</f>
        <v>1954178423.4647114</v>
      </c>
      <c r="C38" s="7">
        <f t="shared" ref="C38:F38" si="6">C23/C33</f>
        <v>274730797.4335472</v>
      </c>
      <c r="D38" s="17">
        <f t="shared" si="6"/>
        <v>1679447626.0311642</v>
      </c>
      <c r="E38" s="7">
        <f t="shared" si="6"/>
        <v>1297801429.8808434</v>
      </c>
      <c r="F38" s="7">
        <f t="shared" si="6"/>
        <v>381646196.15032083</v>
      </c>
    </row>
    <row r="39" spans="1:6" ht="15.6" x14ac:dyDescent="0.35">
      <c r="A39" s="27" t="s">
        <v>50</v>
      </c>
      <c r="B39" s="7">
        <f>B37/B15</f>
        <v>418046.54259659559</v>
      </c>
      <c r="C39" s="7">
        <f t="shared" ref="C39:F39" si="7">C37/C15</f>
        <v>101450.52631502369</v>
      </c>
      <c r="D39" s="17">
        <f t="shared" si="7"/>
        <v>739156.14770499233</v>
      </c>
      <c r="E39" s="7">
        <f t="shared" si="7"/>
        <v>673495.59561688348</v>
      </c>
      <c r="F39" s="7">
        <f t="shared" si="7"/>
        <v>1115130.2678807382</v>
      </c>
    </row>
    <row r="40" spans="1:6" ht="15.6" x14ac:dyDescent="0.35">
      <c r="A40" s="27" t="s">
        <v>79</v>
      </c>
      <c r="B40" s="7">
        <f>B38/B17</f>
        <v>478613.37826713483</v>
      </c>
      <c r="C40" s="7">
        <f t="shared" ref="C40:F40" si="8">C38/C17</f>
        <v>121508.53491090101</v>
      </c>
      <c r="D40" s="17">
        <f t="shared" si="8"/>
        <v>921760.49727286724</v>
      </c>
      <c r="E40" s="7">
        <f t="shared" si="8"/>
        <v>908824.53072888195</v>
      </c>
      <c r="F40" s="7">
        <f t="shared" si="8"/>
        <v>968645.16789421532</v>
      </c>
    </row>
    <row r="41" spans="1:6" ht="15.6" x14ac:dyDescent="0.35">
      <c r="A41" s="27"/>
      <c r="B41" s="10"/>
      <c r="C41" s="10"/>
      <c r="D41" s="15"/>
    </row>
    <row r="42" spans="1:6" ht="15.6" x14ac:dyDescent="0.35">
      <c r="A42" s="28" t="s">
        <v>9</v>
      </c>
      <c r="B42" s="10"/>
      <c r="C42" s="10"/>
      <c r="D42" s="15"/>
    </row>
    <row r="43" spans="1:6" ht="15.6" x14ac:dyDescent="0.35">
      <c r="A43" s="28"/>
      <c r="B43" s="10"/>
      <c r="C43" s="10"/>
      <c r="D43" s="15"/>
    </row>
    <row r="44" spans="1:6" ht="15.6" x14ac:dyDescent="0.35">
      <c r="A44" s="28" t="s">
        <v>10</v>
      </c>
      <c r="B44" s="10"/>
      <c r="C44" s="10"/>
      <c r="D44" s="15"/>
    </row>
    <row r="45" spans="1:6" ht="15.6" x14ac:dyDescent="0.35">
      <c r="A45" s="27" t="s">
        <v>11</v>
      </c>
      <c r="B45" s="10">
        <f>B16/B34*100</f>
        <v>4.3008954049001273</v>
      </c>
      <c r="C45" s="10">
        <f t="shared" ref="C45:D45" si="9">C16/C34*100</f>
        <v>3.0428332807699943</v>
      </c>
      <c r="D45" s="15">
        <f t="shared" si="9"/>
        <v>11.02440851488857</v>
      </c>
      <c r="E45" s="10"/>
      <c r="F45" s="10"/>
    </row>
    <row r="46" spans="1:6" ht="15.6" x14ac:dyDescent="0.35">
      <c r="A46" s="27" t="s">
        <v>12</v>
      </c>
      <c r="B46" s="10">
        <f>B17/B34*100</f>
        <v>4.017514513431073</v>
      </c>
      <c r="C46" s="10">
        <f t="shared" ref="C46:D46" si="10">C17/C34*100</f>
        <v>2.641015757320905</v>
      </c>
      <c r="D46" s="15">
        <f t="shared" si="10"/>
        <v>11.373993382857856</v>
      </c>
      <c r="E46" s="10"/>
      <c r="F46" s="10"/>
    </row>
    <row r="47" spans="1:6" ht="15.6" x14ac:dyDescent="0.35">
      <c r="A47" s="27"/>
      <c r="B47" s="10"/>
      <c r="C47" s="10"/>
      <c r="D47" s="15"/>
    </row>
    <row r="48" spans="1:6" ht="15.6" x14ac:dyDescent="0.35">
      <c r="A48" s="28" t="s">
        <v>13</v>
      </c>
      <c r="B48" s="10"/>
      <c r="C48" s="10"/>
      <c r="D48" s="15"/>
    </row>
    <row r="49" spans="1:6" ht="15.6" x14ac:dyDescent="0.35">
      <c r="A49" s="27" t="s">
        <v>14</v>
      </c>
      <c r="B49" s="10">
        <f>B17/B16*100</f>
        <v>93.41111873713109</v>
      </c>
      <c r="C49" s="10">
        <f t="shared" ref="C49:F49" si="11">C17/C16*100</f>
        <v>86.79462571976967</v>
      </c>
      <c r="D49" s="15">
        <f t="shared" si="11"/>
        <v>103.17100792751981</v>
      </c>
      <c r="E49" s="10">
        <f t="shared" si="11"/>
        <v>100</v>
      </c>
      <c r="F49" s="10">
        <f t="shared" si="11"/>
        <v>116.5680473372781</v>
      </c>
    </row>
    <row r="50" spans="1:6" ht="15.6" x14ac:dyDescent="0.35">
      <c r="A50" s="27" t="s">
        <v>15</v>
      </c>
      <c r="B50" s="10">
        <f>B23/B22*100</f>
        <v>100</v>
      </c>
      <c r="C50" s="10">
        <f t="shared" ref="C50:F50" si="12">C23/C22*100</f>
        <v>100</v>
      </c>
      <c r="D50" s="15">
        <f t="shared" si="12"/>
        <v>100</v>
      </c>
      <c r="E50" s="10">
        <f t="shared" si="12"/>
        <v>100</v>
      </c>
      <c r="F50" s="10">
        <f t="shared" si="12"/>
        <v>100</v>
      </c>
    </row>
    <row r="51" spans="1:6" ht="15.6" x14ac:dyDescent="0.35">
      <c r="A51" s="27" t="s">
        <v>16</v>
      </c>
      <c r="B51" s="10">
        <f>AVERAGE(B49:B50)</f>
        <v>96.705559368565545</v>
      </c>
      <c r="C51" s="10">
        <f t="shared" ref="C51:F51" si="13">AVERAGE(C49:C50)</f>
        <v>93.397312859884835</v>
      </c>
      <c r="D51" s="15">
        <f t="shared" si="13"/>
        <v>101.5855039637599</v>
      </c>
      <c r="E51" s="10">
        <f t="shared" si="13"/>
        <v>100</v>
      </c>
      <c r="F51" s="10">
        <f t="shared" si="13"/>
        <v>108.28402366863905</v>
      </c>
    </row>
    <row r="52" spans="1:6" ht="15.6" x14ac:dyDescent="0.35">
      <c r="A52" s="27"/>
      <c r="B52" s="10"/>
      <c r="C52" s="10"/>
      <c r="D52" s="15"/>
      <c r="E52" s="10"/>
      <c r="F52" s="10"/>
    </row>
    <row r="53" spans="1:6" ht="15.6" x14ac:dyDescent="0.35">
      <c r="A53" s="28" t="s">
        <v>17</v>
      </c>
      <c r="B53" s="10"/>
      <c r="C53" s="10"/>
      <c r="D53" s="15"/>
      <c r="E53" s="10"/>
      <c r="F53" s="10"/>
    </row>
    <row r="54" spans="1:6" ht="15.6" x14ac:dyDescent="0.35">
      <c r="A54" s="27" t="s">
        <v>18</v>
      </c>
      <c r="B54" s="10">
        <f>(B17/B18)*100</f>
        <v>92.146242383209213</v>
      </c>
      <c r="C54" s="10">
        <f t="shared" ref="C54:F54" si="14">(C17/C18)*100</f>
        <v>86.79462571976967</v>
      </c>
      <c r="D54" s="15">
        <f t="shared" si="14"/>
        <v>99.780941949616647</v>
      </c>
      <c r="E54" s="10">
        <f t="shared" si="14"/>
        <v>95.967741935483872</v>
      </c>
      <c r="F54" s="10">
        <f t="shared" si="14"/>
        <v>116.5680473372781</v>
      </c>
    </row>
    <row r="55" spans="1:6" ht="15.6" x14ac:dyDescent="0.35">
      <c r="A55" s="27" t="s">
        <v>19</v>
      </c>
      <c r="B55" s="10">
        <f>B23/B24*100</f>
        <v>31.991709147101517</v>
      </c>
      <c r="C55" s="10">
        <f t="shared" ref="C55:F55" si="15">C23/C24*100</f>
        <v>39.733715874045508</v>
      </c>
      <c r="D55" s="15">
        <f t="shared" si="15"/>
        <v>31.003506396794155</v>
      </c>
      <c r="E55" s="10">
        <f t="shared" si="15"/>
        <v>33.440830243217803</v>
      </c>
      <c r="F55" s="10">
        <f t="shared" si="15"/>
        <v>24.845601108500187</v>
      </c>
    </row>
    <row r="56" spans="1:6" ht="15.6" x14ac:dyDescent="0.35">
      <c r="A56" s="27" t="s">
        <v>20</v>
      </c>
      <c r="B56" s="10">
        <f>(B54+B55)/2</f>
        <v>62.068975765155365</v>
      </c>
      <c r="C56" s="10">
        <f t="shared" ref="C56:F56" si="16">(C54+C55)/2</f>
        <v>63.264170796907592</v>
      </c>
      <c r="D56" s="15">
        <f t="shared" si="16"/>
        <v>65.392224173205406</v>
      </c>
      <c r="E56" s="10">
        <f t="shared" si="16"/>
        <v>64.70428608935083</v>
      </c>
      <c r="F56" s="10">
        <f t="shared" si="16"/>
        <v>70.706824222889139</v>
      </c>
    </row>
    <row r="57" spans="1:6" ht="15.6" x14ac:dyDescent="0.35">
      <c r="A57" s="27"/>
      <c r="B57" s="10"/>
      <c r="C57" s="10"/>
      <c r="D57" s="15"/>
    </row>
    <row r="58" spans="1:6" ht="15.6" x14ac:dyDescent="0.35">
      <c r="A58" s="28" t="s">
        <v>31</v>
      </c>
      <c r="B58" s="10"/>
      <c r="C58" s="10"/>
      <c r="D58" s="15"/>
    </row>
    <row r="59" spans="1:6" ht="15.6" x14ac:dyDescent="0.35">
      <c r="A59" s="27" t="s">
        <v>21</v>
      </c>
      <c r="B59" s="10">
        <f>B25/B23*100</f>
        <v>100</v>
      </c>
      <c r="C59" s="10">
        <f t="shared" ref="C59:F59" si="17">C25/C23*100</f>
        <v>100</v>
      </c>
      <c r="D59" s="15">
        <f t="shared" si="17"/>
        <v>100</v>
      </c>
      <c r="E59" s="10">
        <f t="shared" si="17"/>
        <v>100</v>
      </c>
      <c r="F59" s="10">
        <f t="shared" si="17"/>
        <v>100</v>
      </c>
    </row>
    <row r="60" spans="1:6" ht="15.6" x14ac:dyDescent="0.35">
      <c r="A60" s="27"/>
      <c r="B60" s="10"/>
      <c r="C60" s="10"/>
      <c r="D60" s="15"/>
      <c r="E60" s="10"/>
      <c r="F60" s="10"/>
    </row>
    <row r="61" spans="1:6" ht="15.6" x14ac:dyDescent="0.35">
      <c r="A61" s="28" t="s">
        <v>22</v>
      </c>
      <c r="B61" s="10"/>
      <c r="C61" s="10"/>
      <c r="D61" s="15"/>
      <c r="E61" s="10"/>
      <c r="F61" s="10"/>
    </row>
    <row r="62" spans="1:6" ht="15.6" x14ac:dyDescent="0.35">
      <c r="A62" s="27" t="s">
        <v>23</v>
      </c>
      <c r="B62" s="10">
        <f>((B17/B15)-1)*100</f>
        <v>-17.431749241658245</v>
      </c>
      <c r="C62" s="10">
        <f t="shared" ref="C62:F62" si="18">((C17/C15)-1)*100</f>
        <v>-9.1967871485943764</v>
      </c>
      <c r="D62" s="15">
        <f t="shared" si="18"/>
        <v>-25.784114052953157</v>
      </c>
      <c r="E62" s="10">
        <f t="shared" si="18"/>
        <v>-31.674641148325357</v>
      </c>
      <c r="F62" s="10">
        <f t="shared" si="18"/>
        <v>7.9452054794520555</v>
      </c>
    </row>
    <row r="63" spans="1:6" ht="15.6" x14ac:dyDescent="0.35">
      <c r="A63" s="27" t="s">
        <v>24</v>
      </c>
      <c r="B63" s="10">
        <f>((B38/B37)-1)*100</f>
        <v>-5.4692111849564906</v>
      </c>
      <c r="C63" s="10">
        <f t="shared" ref="C63:F63" si="19">((C38/C37)-1)*100</f>
        <v>8.7561174844597911</v>
      </c>
      <c r="D63" s="15">
        <f t="shared" si="19"/>
        <v>-7.4494987987309464</v>
      </c>
      <c r="E63" s="10">
        <f t="shared" si="19"/>
        <v>-7.8007894938355253</v>
      </c>
      <c r="F63" s="10">
        <f t="shared" si="19"/>
        <v>-6.2346304313551038</v>
      </c>
    </row>
    <row r="64" spans="1:6" ht="15.6" x14ac:dyDescent="0.35">
      <c r="A64" s="27" t="s">
        <v>25</v>
      </c>
      <c r="B64" s="10">
        <f>((B40/B39)-1)*100</f>
        <v>14.488060418905246</v>
      </c>
      <c r="C64" s="10">
        <f t="shared" ref="C64:F64" si="20">((C40/C39)-1)*100</f>
        <v>19.771221820568275</v>
      </c>
      <c r="D64" s="15">
        <f t="shared" si="20"/>
        <v>24.704434933652863</v>
      </c>
      <c r="E64" s="10">
        <f t="shared" si="20"/>
        <v>34.941421539134289</v>
      </c>
      <c r="F64" s="10">
        <f t="shared" si="20"/>
        <v>-13.136142404681761</v>
      </c>
    </row>
    <row r="65" spans="1:7" ht="15.6" x14ac:dyDescent="0.35">
      <c r="A65" s="27"/>
      <c r="B65" s="10"/>
      <c r="C65" s="10"/>
      <c r="D65" s="15"/>
    </row>
    <row r="66" spans="1:7" ht="15.6" x14ac:dyDescent="0.35">
      <c r="A66" s="28" t="s">
        <v>26</v>
      </c>
      <c r="B66" s="10"/>
      <c r="C66" s="10"/>
      <c r="D66" s="15"/>
    </row>
    <row r="67" spans="1:7" ht="15.6" x14ac:dyDescent="0.35">
      <c r="A67" s="27" t="s">
        <v>35</v>
      </c>
      <c r="B67" s="10">
        <f t="shared" ref="B67:B68" si="21">B22/B16</f>
        <v>487762.21917181421</v>
      </c>
      <c r="C67" s="10">
        <f t="shared" ref="C67:F67" si="22">C22/C16</f>
        <v>115060</v>
      </c>
      <c r="D67" s="15">
        <f t="shared" si="22"/>
        <v>1037529.6489241223</v>
      </c>
      <c r="E67" s="10">
        <f t="shared" si="22"/>
        <v>991527.56302521005</v>
      </c>
      <c r="F67" s="10">
        <f t="shared" si="22"/>
        <v>1231881.6568047337</v>
      </c>
    </row>
    <row r="68" spans="1:7" ht="15.6" x14ac:dyDescent="0.35">
      <c r="A68" s="27" t="s">
        <v>36</v>
      </c>
      <c r="B68" s="10">
        <f t="shared" si="21"/>
        <v>522167.19568944402</v>
      </c>
      <c r="C68" s="10">
        <f t="shared" ref="C68:F68" si="23">C23/C17</f>
        <v>132565.81158779302</v>
      </c>
      <c r="D68" s="15">
        <f t="shared" si="23"/>
        <v>1005640.7025246981</v>
      </c>
      <c r="E68" s="10">
        <f t="shared" si="23"/>
        <v>991527.56302521005</v>
      </c>
      <c r="F68" s="10">
        <f t="shared" si="23"/>
        <v>1056791.8781725888</v>
      </c>
    </row>
    <row r="69" spans="1:7" ht="15.6" x14ac:dyDescent="0.35">
      <c r="A69" s="27" t="s">
        <v>27</v>
      </c>
      <c r="B69" s="10">
        <f>(B68/B67)*B51</f>
        <v>103.5268185157972</v>
      </c>
      <c r="C69" s="10">
        <f t="shared" ref="C69:F69" si="24">(C68/C67)*C51</f>
        <v>107.60725342768687</v>
      </c>
      <c r="D69" s="15">
        <f t="shared" si="24"/>
        <v>98.463227222832046</v>
      </c>
      <c r="E69" s="10">
        <f t="shared" si="24"/>
        <v>100</v>
      </c>
      <c r="F69" s="10">
        <f t="shared" si="24"/>
        <v>92.89340101522842</v>
      </c>
    </row>
    <row r="70" spans="1:7" ht="15.6" x14ac:dyDescent="0.35">
      <c r="A70" s="27" t="s">
        <v>33</v>
      </c>
      <c r="B70" s="10">
        <f t="shared" ref="B70:B71" si="25">B22/(B16*3)</f>
        <v>162587.40639060474</v>
      </c>
      <c r="C70" s="10">
        <f>C22/(C16*2)</f>
        <v>57530</v>
      </c>
      <c r="D70" s="15">
        <f t="shared" ref="D70:F70" si="26">D22/(D16*3)</f>
        <v>345843.21630804078</v>
      </c>
      <c r="E70" s="10">
        <f t="shared" si="26"/>
        <v>330509.18767507002</v>
      </c>
      <c r="F70" s="10">
        <f t="shared" si="26"/>
        <v>410627.21893491125</v>
      </c>
    </row>
    <row r="71" spans="1:7" ht="15.6" x14ac:dyDescent="0.35">
      <c r="A71" s="27" t="s">
        <v>34</v>
      </c>
      <c r="B71" s="10">
        <f t="shared" si="25"/>
        <v>174055.73189648133</v>
      </c>
      <c r="C71" s="10">
        <f>C23/(C17*2)</f>
        <v>66282.905793896512</v>
      </c>
      <c r="D71" s="15">
        <f t="shared" ref="D71:F71" si="27">D23/(D17*3)</f>
        <v>335213.56750823272</v>
      </c>
      <c r="E71" s="10">
        <f t="shared" si="27"/>
        <v>330509.18767507002</v>
      </c>
      <c r="F71" s="10">
        <f t="shared" si="27"/>
        <v>352263.95939086296</v>
      </c>
    </row>
    <row r="72" spans="1:7" ht="15.6" x14ac:dyDescent="0.35">
      <c r="A72" s="27"/>
      <c r="B72" s="10"/>
      <c r="C72" s="10"/>
      <c r="D72" s="15"/>
    </row>
    <row r="73" spans="1:7" ht="15.6" x14ac:dyDescent="0.35">
      <c r="A73" s="28" t="s">
        <v>28</v>
      </c>
      <c r="B73" s="10"/>
      <c r="C73" s="10"/>
      <c r="D73" s="15"/>
    </row>
    <row r="74" spans="1:7" ht="15.6" x14ac:dyDescent="0.35">
      <c r="A74" s="27" t="s">
        <v>29</v>
      </c>
      <c r="B74" s="10">
        <f>(B29/B28)*100</f>
        <v>78.145246584232936</v>
      </c>
      <c r="C74" s="10"/>
      <c r="D74" s="15"/>
    </row>
    <row r="75" spans="1:7" ht="16.2" thickBot="1" x14ac:dyDescent="0.4">
      <c r="A75" s="29" t="s">
        <v>30</v>
      </c>
      <c r="B75" s="12">
        <f>(B23/B29)*100</f>
        <v>127.96683659089845</v>
      </c>
      <c r="C75" s="12"/>
      <c r="D75" s="19"/>
      <c r="E75" s="4"/>
    </row>
    <row r="76" spans="1:7" s="25" customFormat="1" ht="20.25" customHeight="1" thickTop="1" x14ac:dyDescent="0.3">
      <c r="A76" s="43" t="s">
        <v>80</v>
      </c>
      <c r="B76" s="43"/>
      <c r="C76" s="43"/>
      <c r="D76" s="43"/>
      <c r="E76" s="43"/>
      <c r="F76" s="43"/>
      <c r="G76" s="30"/>
    </row>
    <row r="77" spans="1:7" s="25" customFormat="1" ht="15.6" x14ac:dyDescent="0.35">
      <c r="A77" s="27"/>
      <c r="B77" s="27"/>
      <c r="C77" s="27"/>
      <c r="D77" s="27"/>
    </row>
    <row r="78" spans="1:7" s="25" customFormat="1" ht="36" customHeight="1" x14ac:dyDescent="0.3">
      <c r="A78" s="37" t="s">
        <v>81</v>
      </c>
      <c r="B78" s="37"/>
      <c r="C78" s="37"/>
      <c r="D78" s="37"/>
      <c r="E78" s="37"/>
      <c r="F78" s="37"/>
    </row>
    <row r="79" spans="1:7" s="25" customFormat="1" ht="15.6" x14ac:dyDescent="0.35">
      <c r="A79" s="27"/>
      <c r="B79" s="27"/>
      <c r="C79" s="27"/>
      <c r="D79" s="27"/>
    </row>
    <row r="80" spans="1:7" s="25" customFormat="1" ht="15.6" x14ac:dyDescent="0.35">
      <c r="A80" s="27"/>
      <c r="B80" s="27"/>
      <c r="C80" s="27"/>
      <c r="D80" s="27"/>
    </row>
    <row r="81" spans="1:4" s="25" customFormat="1" ht="15.6" x14ac:dyDescent="0.35">
      <c r="A81" s="27"/>
      <c r="B81" s="27"/>
      <c r="C81" s="27"/>
      <c r="D81" s="27"/>
    </row>
    <row r="82" spans="1:4" s="25" customFormat="1" ht="15.6" x14ac:dyDescent="0.35">
      <c r="A82" s="27"/>
      <c r="B82" s="27"/>
      <c r="C82" s="27"/>
      <c r="D82" s="27"/>
    </row>
    <row r="83" spans="1:4" s="25" customFormat="1" ht="15.6" x14ac:dyDescent="0.35">
      <c r="A83" s="27"/>
      <c r="B83" s="27"/>
      <c r="C83" s="27"/>
      <c r="D83" s="27"/>
    </row>
    <row r="84" spans="1:4" s="25" customFormat="1" x14ac:dyDescent="0.3"/>
    <row r="85" spans="1:4" s="25" customFormat="1" ht="15.6" x14ac:dyDescent="0.35">
      <c r="A85" s="27"/>
      <c r="B85" s="27"/>
      <c r="C85" s="27"/>
      <c r="D85" s="27"/>
    </row>
    <row r="86" spans="1:4" s="25" customFormat="1" ht="15.6" x14ac:dyDescent="0.35">
      <c r="A86" s="27"/>
      <c r="B86" s="27"/>
      <c r="C86" s="27"/>
      <c r="D86" s="27"/>
    </row>
    <row r="87" spans="1:4" s="25" customFormat="1" ht="15.6" x14ac:dyDescent="0.35">
      <c r="A87" s="27"/>
      <c r="B87" s="27"/>
      <c r="C87" s="27"/>
      <c r="D87" s="27"/>
    </row>
    <row r="88" spans="1:4" s="25" customFormat="1" ht="15.6" x14ac:dyDescent="0.35">
      <c r="A88" s="27"/>
      <c r="B88" s="27"/>
      <c r="C88" s="27"/>
      <c r="D88" s="27"/>
    </row>
    <row r="89" spans="1:4" s="25" customFormat="1" ht="15.6" x14ac:dyDescent="0.35">
      <c r="A89" s="27"/>
      <c r="B89" s="27"/>
      <c r="C89" s="27"/>
      <c r="D89" s="27"/>
    </row>
    <row r="90" spans="1:4" s="25" customFormat="1" x14ac:dyDescent="0.3"/>
    <row r="91" spans="1:4" s="25" customFormat="1" x14ac:dyDescent="0.3"/>
    <row r="92" spans="1:4" s="25" customFormat="1" x14ac:dyDescent="0.3"/>
    <row r="93" spans="1:4" s="25" customFormat="1" x14ac:dyDescent="0.3"/>
    <row r="94" spans="1:4" s="25" customFormat="1" x14ac:dyDescent="0.3"/>
    <row r="95" spans="1:4" s="25" customFormat="1" x14ac:dyDescent="0.3"/>
    <row r="96" spans="1:4" s="25" customFormat="1" x14ac:dyDescent="0.3"/>
    <row r="97" s="25" customFormat="1" x14ac:dyDescent="0.3"/>
    <row r="171" spans="9:13" x14ac:dyDescent="0.3">
      <c r="I171" s="2"/>
      <c r="J171" s="2"/>
      <c r="K171" s="2"/>
      <c r="L171" s="2"/>
      <c r="M171" s="2"/>
    </row>
    <row r="172" spans="9:13" x14ac:dyDescent="0.3">
      <c r="I172" s="2"/>
      <c r="J172" s="2"/>
      <c r="K172" s="2"/>
      <c r="L172" s="2"/>
      <c r="M172" s="2"/>
    </row>
    <row r="173" spans="9:13" x14ac:dyDescent="0.3">
      <c r="I173" s="2"/>
      <c r="J173" s="2"/>
      <c r="K173" s="2"/>
      <c r="L173" s="2"/>
      <c r="M173" s="2"/>
    </row>
  </sheetData>
  <mergeCells count="5">
    <mergeCell ref="A78:F78"/>
    <mergeCell ref="C9:F9"/>
    <mergeCell ref="A9:A10"/>
    <mergeCell ref="B9:B10"/>
    <mergeCell ref="A76:F76"/>
  </mergeCells>
  <pageMargins left="0.7" right="0.7" top="0.75" bottom="0.75" header="0.3" footer="0.3"/>
  <pageSetup orientation="portrait" r:id="rId1"/>
  <ignoredErrors>
    <ignoredError sqref="C70:C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6640625" style="3" customWidth="1"/>
    <col min="7" max="16384" width="11.44140625" style="3"/>
  </cols>
  <sheetData>
    <row r="1" spans="1:6" s="25" customFormat="1" x14ac:dyDescent="0.3"/>
    <row r="2" spans="1:6" s="25" customFormat="1" x14ac:dyDescent="0.3"/>
    <row r="3" spans="1:6" s="25" customFormat="1" x14ac:dyDescent="0.3"/>
    <row r="4" spans="1:6" s="25" customFormat="1" x14ac:dyDescent="0.3"/>
    <row r="5" spans="1:6" s="25" customFormat="1" x14ac:dyDescent="0.3"/>
    <row r="6" spans="1:6" s="25" customFormat="1" x14ac:dyDescent="0.3"/>
    <row r="7" spans="1:6" s="25" customFormat="1" ht="21" customHeight="1" x14ac:dyDescent="0.3"/>
    <row r="8" spans="1:6" s="25" customFormat="1" ht="21" customHeight="1" x14ac:dyDescent="0.3"/>
    <row r="9" spans="1:6" s="25" customFormat="1" ht="15.6" x14ac:dyDescent="0.35">
      <c r="A9" s="39" t="s">
        <v>0</v>
      </c>
      <c r="B9" s="41" t="s">
        <v>41</v>
      </c>
      <c r="C9" s="38" t="s">
        <v>1</v>
      </c>
      <c r="D9" s="38"/>
      <c r="E9" s="38"/>
      <c r="F9" s="38"/>
    </row>
    <row r="10" spans="1:6" s="25" customFormat="1" ht="31.8" thickBot="1" x14ac:dyDescent="0.4">
      <c r="A10" s="40"/>
      <c r="B10" s="42"/>
      <c r="C10" s="34" t="s">
        <v>42</v>
      </c>
      <c r="D10" s="14" t="s">
        <v>45</v>
      </c>
      <c r="E10" s="26" t="s">
        <v>46</v>
      </c>
      <c r="F10" s="26" t="s">
        <v>43</v>
      </c>
    </row>
    <row r="11" spans="1:6" s="25" customFormat="1" ht="16.2" thickTop="1" x14ac:dyDescent="0.35">
      <c r="A11" s="27"/>
      <c r="B11" s="27"/>
      <c r="C11" s="27"/>
      <c r="D11" s="16"/>
    </row>
    <row r="12" spans="1:6" s="25" customFormat="1" ht="15.6" x14ac:dyDescent="0.35">
      <c r="A12" s="28" t="s">
        <v>2</v>
      </c>
      <c r="B12" s="27"/>
      <c r="C12" s="27"/>
      <c r="D12" s="16"/>
    </row>
    <row r="13" spans="1:6" s="25" customFormat="1" ht="15.6" x14ac:dyDescent="0.35">
      <c r="A13" s="27"/>
      <c r="B13" s="27"/>
      <c r="C13" s="27"/>
      <c r="D13" s="16"/>
    </row>
    <row r="14" spans="1:6" s="25" customFormat="1" ht="15.6" x14ac:dyDescent="0.35">
      <c r="A14" s="28" t="s">
        <v>3</v>
      </c>
      <c r="B14" s="27"/>
      <c r="C14" s="27"/>
      <c r="D14" s="16"/>
    </row>
    <row r="15" spans="1:6" ht="15.6" x14ac:dyDescent="0.35">
      <c r="A15" s="27" t="s">
        <v>51</v>
      </c>
      <c r="B15" s="7">
        <f>+SUM(C15:D15)</f>
        <v>5259</v>
      </c>
      <c r="C15" s="31">
        <v>2685</v>
      </c>
      <c r="D15" s="17">
        <f>+E15+F15</f>
        <v>2574</v>
      </c>
      <c r="E15" s="31">
        <v>2178</v>
      </c>
      <c r="F15" s="31">
        <v>396</v>
      </c>
    </row>
    <row r="16" spans="1:6" ht="15.6" x14ac:dyDescent="0.35">
      <c r="A16" s="27" t="s">
        <v>82</v>
      </c>
      <c r="B16" s="7">
        <f t="shared" ref="B16:B18" si="0">+SUM(C16:D16)</f>
        <v>4401</v>
      </c>
      <c r="C16" s="31">
        <v>2605</v>
      </c>
      <c r="D16" s="17">
        <f t="shared" ref="D16:D18" si="1">+E16+F16</f>
        <v>1796</v>
      </c>
      <c r="E16" s="31">
        <v>1458</v>
      </c>
      <c r="F16" s="31">
        <v>338</v>
      </c>
    </row>
    <row r="17" spans="1:6" ht="15.6" x14ac:dyDescent="0.35">
      <c r="A17" s="27" t="s">
        <v>83</v>
      </c>
      <c r="B17" s="7">
        <f t="shared" si="0"/>
        <v>3070</v>
      </c>
      <c r="C17" s="31">
        <v>2289</v>
      </c>
      <c r="D17" s="17">
        <f t="shared" si="1"/>
        <v>781</v>
      </c>
      <c r="E17" s="31">
        <v>379</v>
      </c>
      <c r="F17" s="31">
        <v>402</v>
      </c>
    </row>
    <row r="18" spans="1:6" ht="15.6" x14ac:dyDescent="0.35">
      <c r="A18" s="27" t="s">
        <v>75</v>
      </c>
      <c r="B18" s="7">
        <f t="shared" si="0"/>
        <v>4431</v>
      </c>
      <c r="C18" s="31">
        <v>2605</v>
      </c>
      <c r="D18" s="17">
        <f t="shared" si="1"/>
        <v>1826</v>
      </c>
      <c r="E18" s="31">
        <v>1488</v>
      </c>
      <c r="F18" s="31">
        <v>338</v>
      </c>
    </row>
    <row r="19" spans="1:6" ht="15.6" x14ac:dyDescent="0.35">
      <c r="A19" s="27"/>
      <c r="B19" s="7"/>
      <c r="C19" s="31"/>
      <c r="D19" s="17"/>
      <c r="E19" s="31"/>
      <c r="F19" s="32"/>
    </row>
    <row r="20" spans="1:6" ht="15.6" x14ac:dyDescent="0.35">
      <c r="A20" s="28" t="s">
        <v>4</v>
      </c>
      <c r="B20" s="7"/>
      <c r="C20" s="31"/>
      <c r="D20" s="17"/>
      <c r="E20" s="31"/>
      <c r="F20" s="32"/>
    </row>
    <row r="21" spans="1:6" ht="15.6" x14ac:dyDescent="0.35">
      <c r="A21" s="27" t="s">
        <v>51</v>
      </c>
      <c r="B21" s="7">
        <f>SUM(C21:D21)</f>
        <v>2472182559.0820565</v>
      </c>
      <c r="C21" s="31">
        <v>439551240</v>
      </c>
      <c r="D21" s="17">
        <f>+E21+F21</f>
        <v>2032631319.0820565</v>
      </c>
      <c r="E21" s="31">
        <v>1554137558.0820565</v>
      </c>
      <c r="F21" s="31">
        <v>478493761</v>
      </c>
    </row>
    <row r="22" spans="1:6" ht="15.6" x14ac:dyDescent="0.35">
      <c r="A22" s="27" t="s">
        <v>82</v>
      </c>
      <c r="B22" s="7">
        <f t="shared" ref="B22:B24" si="2">SUM(C22:D22)</f>
        <v>2311829909.9646001</v>
      </c>
      <c r="C22" s="31">
        <v>449596950</v>
      </c>
      <c r="D22" s="17">
        <f t="shared" ref="D22:D24" si="3">+E22+F22</f>
        <v>1862232959.9646001</v>
      </c>
      <c r="E22" s="31">
        <v>1445856960</v>
      </c>
      <c r="F22" s="31">
        <v>416375999.96459997</v>
      </c>
    </row>
    <row r="23" spans="1:6" ht="15.6" x14ac:dyDescent="0.35">
      <c r="A23" s="27" t="s">
        <v>83</v>
      </c>
      <c r="B23" s="7">
        <f t="shared" si="2"/>
        <v>1200125538</v>
      </c>
      <c r="C23" s="31">
        <v>390007575</v>
      </c>
      <c r="D23" s="17">
        <f t="shared" si="3"/>
        <v>810117963</v>
      </c>
      <c r="E23" s="31">
        <v>393741963</v>
      </c>
      <c r="F23" s="31">
        <v>416376000</v>
      </c>
    </row>
    <row r="24" spans="1:6" ht="15.6" x14ac:dyDescent="0.35">
      <c r="A24" s="27" t="s">
        <v>84</v>
      </c>
      <c r="B24" s="7">
        <f t="shared" si="2"/>
        <v>6664253698.2167997</v>
      </c>
      <c r="C24" s="31">
        <v>754350036</v>
      </c>
      <c r="D24" s="17">
        <f t="shared" si="3"/>
        <v>5909903662.2167997</v>
      </c>
      <c r="E24" s="31">
        <v>4234049662.3499999</v>
      </c>
      <c r="F24" s="31">
        <v>1675853999.8667998</v>
      </c>
    </row>
    <row r="25" spans="1:6" ht="15.6" x14ac:dyDescent="0.35">
      <c r="A25" s="27" t="s">
        <v>85</v>
      </c>
      <c r="B25" s="7">
        <f>B23</f>
        <v>1200125538</v>
      </c>
      <c r="C25" s="7">
        <f>C23</f>
        <v>390007575</v>
      </c>
      <c r="D25" s="17">
        <f>D23</f>
        <v>810117963</v>
      </c>
      <c r="E25" s="7">
        <f t="shared" ref="E25:F25" si="4">E23</f>
        <v>393741963</v>
      </c>
      <c r="F25" s="7">
        <f t="shared" si="4"/>
        <v>416376000</v>
      </c>
    </row>
    <row r="26" spans="1:6" ht="15.6" x14ac:dyDescent="0.35">
      <c r="A26" s="27"/>
      <c r="B26" s="7"/>
      <c r="C26" s="7"/>
      <c r="D26" s="17"/>
    </row>
    <row r="27" spans="1:6" ht="15.6" x14ac:dyDescent="0.35">
      <c r="A27" s="28" t="s">
        <v>5</v>
      </c>
      <c r="B27" s="7"/>
      <c r="C27" s="7"/>
      <c r="D27" s="17"/>
    </row>
    <row r="28" spans="1:6" ht="15.6" x14ac:dyDescent="0.35">
      <c r="A28" s="27" t="s">
        <v>82</v>
      </c>
      <c r="B28" s="7">
        <f>B22</f>
        <v>2311829909.9646001</v>
      </c>
      <c r="C28" s="7"/>
      <c r="D28" s="17"/>
    </row>
    <row r="29" spans="1:6" ht="15.6" x14ac:dyDescent="0.35">
      <c r="A29" s="27" t="s">
        <v>83</v>
      </c>
      <c r="B29" s="31">
        <v>1666063424.5542002</v>
      </c>
      <c r="C29" s="7"/>
      <c r="D29" s="17"/>
    </row>
    <row r="30" spans="1:6" ht="15.6" x14ac:dyDescent="0.35">
      <c r="A30" s="27"/>
      <c r="B30" s="10"/>
      <c r="C30" s="10"/>
      <c r="D30" s="15"/>
    </row>
    <row r="31" spans="1:6" ht="15.6" x14ac:dyDescent="0.35">
      <c r="A31" s="28" t="s">
        <v>6</v>
      </c>
      <c r="B31" s="10"/>
      <c r="C31" s="10"/>
      <c r="D31" s="15"/>
    </row>
    <row r="32" spans="1:6" ht="15.6" x14ac:dyDescent="0.35">
      <c r="A32" s="27" t="s">
        <v>52</v>
      </c>
      <c r="B32" s="20">
        <v>1.0973999999999999</v>
      </c>
      <c r="C32" s="20">
        <v>1.0973999999999999</v>
      </c>
      <c r="D32" s="21">
        <v>1.0973999999999999</v>
      </c>
      <c r="E32" s="20">
        <v>1.0973999999999999</v>
      </c>
      <c r="F32" s="20">
        <v>1.0973999999999999</v>
      </c>
    </row>
    <row r="33" spans="1:6" ht="15.6" x14ac:dyDescent="0.35">
      <c r="A33" s="27" t="s">
        <v>86</v>
      </c>
      <c r="B33" s="20">
        <v>1.0971</v>
      </c>
      <c r="C33" s="20">
        <v>1.0971</v>
      </c>
      <c r="D33" s="21">
        <v>1.0971</v>
      </c>
      <c r="E33" s="20">
        <v>1.0971</v>
      </c>
      <c r="F33" s="20">
        <v>1.0971</v>
      </c>
    </row>
    <row r="34" spans="1:6" ht="15.6" x14ac:dyDescent="0.35">
      <c r="A34" s="27" t="s">
        <v>7</v>
      </c>
      <c r="B34" s="7">
        <f>C34+D34</f>
        <v>101630</v>
      </c>
      <c r="C34" s="9">
        <v>85611</v>
      </c>
      <c r="D34" s="18">
        <v>16019</v>
      </c>
    </row>
    <row r="35" spans="1:6" ht="15.6" x14ac:dyDescent="0.35">
      <c r="A35" s="27"/>
      <c r="B35" s="7"/>
      <c r="C35" s="7"/>
      <c r="D35" s="17"/>
    </row>
    <row r="36" spans="1:6" ht="15.6" x14ac:dyDescent="0.35">
      <c r="A36" s="28" t="s">
        <v>8</v>
      </c>
      <c r="B36" s="7"/>
      <c r="C36" s="7"/>
      <c r="D36" s="17"/>
    </row>
    <row r="37" spans="1:6" ht="15.6" x14ac:dyDescent="0.35">
      <c r="A37" s="27" t="s">
        <v>53</v>
      </c>
      <c r="B37" s="7">
        <f>B21/B32</f>
        <v>2252763403.5739536</v>
      </c>
      <c r="C37" s="7">
        <f t="shared" ref="C37:F37" si="5">C21/C32</f>
        <v>400538764.35210502</v>
      </c>
      <c r="D37" s="17">
        <f t="shared" si="5"/>
        <v>1852224639.2218485</v>
      </c>
      <c r="E37" s="7">
        <f t="shared" si="5"/>
        <v>1416199706.6539609</v>
      </c>
      <c r="F37" s="7">
        <f t="shared" si="5"/>
        <v>436024932.56788778</v>
      </c>
    </row>
    <row r="38" spans="1:6" ht="15.6" x14ac:dyDescent="0.35">
      <c r="A38" s="27" t="s">
        <v>87</v>
      </c>
      <c r="B38" s="7">
        <f>B23/B33</f>
        <v>1093907153.4044299</v>
      </c>
      <c r="C38" s="7">
        <f t="shared" ref="C38:F38" si="6">C23/C33</f>
        <v>355489540.60705495</v>
      </c>
      <c r="D38" s="17">
        <f t="shared" si="6"/>
        <v>738417612.79737496</v>
      </c>
      <c r="E38" s="7">
        <f t="shared" si="6"/>
        <v>358893412.63330603</v>
      </c>
      <c r="F38" s="7">
        <f t="shared" si="6"/>
        <v>379524200.16406894</v>
      </c>
    </row>
    <row r="39" spans="1:6" ht="15.6" x14ac:dyDescent="0.35">
      <c r="A39" s="27" t="s">
        <v>54</v>
      </c>
      <c r="B39" s="7">
        <f>B37/B15</f>
        <v>428363.45380755916</v>
      </c>
      <c r="C39" s="7">
        <f t="shared" ref="C39:F39" si="7">C37/C15</f>
        <v>149176.44854827004</v>
      </c>
      <c r="D39" s="17">
        <f t="shared" si="7"/>
        <v>719589.99192768009</v>
      </c>
      <c r="E39" s="7">
        <f t="shared" si="7"/>
        <v>650229.43372541829</v>
      </c>
      <c r="F39" s="7">
        <f t="shared" si="7"/>
        <v>1101073.0620401206</v>
      </c>
    </row>
    <row r="40" spans="1:6" ht="15.6" x14ac:dyDescent="0.35">
      <c r="A40" s="27" t="s">
        <v>88</v>
      </c>
      <c r="B40" s="7">
        <f>B38/B17</f>
        <v>356321.54834020516</v>
      </c>
      <c r="C40" s="7">
        <f t="shared" ref="C40:F40" si="8">C38/C17</f>
        <v>155303.42534165792</v>
      </c>
      <c r="D40" s="17">
        <f t="shared" si="8"/>
        <v>945477.0970516965</v>
      </c>
      <c r="E40" s="7">
        <f t="shared" si="8"/>
        <v>946948.31829368346</v>
      </c>
      <c r="F40" s="7">
        <f t="shared" si="8"/>
        <v>944090.05015937542</v>
      </c>
    </row>
    <row r="41" spans="1:6" ht="15.6" x14ac:dyDescent="0.35">
      <c r="A41" s="27"/>
      <c r="B41" s="10"/>
      <c r="C41" s="10"/>
      <c r="D41" s="15"/>
      <c r="E41" s="10"/>
      <c r="F41" s="10"/>
    </row>
    <row r="42" spans="1:6" ht="15.6" x14ac:dyDescent="0.35">
      <c r="A42" s="28" t="s">
        <v>9</v>
      </c>
      <c r="B42" s="10"/>
      <c r="C42" s="10"/>
      <c r="D42" s="15"/>
      <c r="E42" s="10"/>
      <c r="F42" s="10"/>
    </row>
    <row r="43" spans="1:6" ht="15.6" x14ac:dyDescent="0.35">
      <c r="A43" s="27"/>
      <c r="B43" s="10"/>
      <c r="C43" s="10"/>
      <c r="D43" s="15"/>
      <c r="E43" s="10"/>
      <c r="F43" s="10"/>
    </row>
    <row r="44" spans="1:6" ht="15.6" x14ac:dyDescent="0.35">
      <c r="A44" s="28" t="s">
        <v>10</v>
      </c>
      <c r="B44" s="10"/>
      <c r="C44" s="10"/>
      <c r="D44" s="15"/>
      <c r="E44" s="10"/>
      <c r="F44" s="10"/>
    </row>
    <row r="45" spans="1:6" ht="15.6" x14ac:dyDescent="0.35">
      <c r="A45" s="27" t="s">
        <v>11</v>
      </c>
      <c r="B45" s="10">
        <f>B16/B34*100</f>
        <v>4.3304142477614871</v>
      </c>
      <c r="C45" s="10">
        <f t="shared" ref="C45:D45" si="9">C16/C34*100</f>
        <v>3.0428332807699943</v>
      </c>
      <c r="D45" s="15">
        <f t="shared" si="9"/>
        <v>11.211686122729258</v>
      </c>
      <c r="E45" s="10"/>
      <c r="F45" s="10"/>
    </row>
    <row r="46" spans="1:6" ht="15.6" x14ac:dyDescent="0.35">
      <c r="A46" s="27" t="s">
        <v>12</v>
      </c>
      <c r="B46" s="10">
        <f>B17/B34*100</f>
        <v>3.0207615861458232</v>
      </c>
      <c r="C46" s="10">
        <f t="shared" ref="C46:D46" si="10">C17/C34*100</f>
        <v>2.6737218348109471</v>
      </c>
      <c r="D46" s="15">
        <f t="shared" si="10"/>
        <v>4.8754603907859417</v>
      </c>
      <c r="E46" s="10"/>
      <c r="F46" s="10"/>
    </row>
    <row r="47" spans="1:6" ht="15.6" x14ac:dyDescent="0.35">
      <c r="A47" s="27"/>
      <c r="B47" s="10"/>
      <c r="C47" s="10"/>
      <c r="D47" s="15"/>
      <c r="E47" s="10"/>
      <c r="F47" s="10"/>
    </row>
    <row r="48" spans="1:6" ht="15.6" x14ac:dyDescent="0.35">
      <c r="A48" s="28" t="s">
        <v>13</v>
      </c>
      <c r="B48" s="10"/>
      <c r="C48" s="10"/>
      <c r="D48" s="15"/>
      <c r="E48" s="10"/>
      <c r="F48" s="10"/>
    </row>
    <row r="49" spans="1:6" ht="15.6" x14ac:dyDescent="0.35">
      <c r="A49" s="27" t="s">
        <v>14</v>
      </c>
      <c r="B49" s="10">
        <f>B17/B16*100</f>
        <v>69.756873437855035</v>
      </c>
      <c r="C49" s="10">
        <f t="shared" ref="C49:F49" si="11">C17/C16*100</f>
        <v>87.869481765834934</v>
      </c>
      <c r="D49" s="15">
        <f t="shared" si="11"/>
        <v>43.485523385300667</v>
      </c>
      <c r="E49" s="10">
        <f t="shared" si="11"/>
        <v>25.994513031550071</v>
      </c>
      <c r="F49" s="10">
        <f t="shared" si="11"/>
        <v>118.93491124260356</v>
      </c>
    </row>
    <row r="50" spans="1:6" ht="15.6" x14ac:dyDescent="0.35">
      <c r="A50" s="27" t="s">
        <v>15</v>
      </c>
      <c r="B50" s="10">
        <f>B23/B22*100</f>
        <v>51.91236313827158</v>
      </c>
      <c r="C50" s="10">
        <f t="shared" ref="C50:F50" si="12">C23/C22*100</f>
        <v>86.746045541456624</v>
      </c>
      <c r="D50" s="15">
        <f t="shared" si="12"/>
        <v>43.502503736986796</v>
      </c>
      <c r="E50" s="10">
        <f t="shared" si="12"/>
        <v>27.232428510770525</v>
      </c>
      <c r="F50" s="10">
        <f t="shared" si="12"/>
        <v>100.00000000850193</v>
      </c>
    </row>
    <row r="51" spans="1:6" ht="15.6" x14ac:dyDescent="0.35">
      <c r="A51" s="27" t="s">
        <v>16</v>
      </c>
      <c r="B51" s="10">
        <f>AVERAGE(B49:B50)</f>
        <v>60.834618288063311</v>
      </c>
      <c r="C51" s="10">
        <f t="shared" ref="C51:F51" si="13">AVERAGE(C49:C50)</f>
        <v>87.307763653645779</v>
      </c>
      <c r="D51" s="15">
        <f t="shared" si="13"/>
        <v>43.494013561143731</v>
      </c>
      <c r="E51" s="10">
        <f t="shared" si="13"/>
        <v>26.613470771160298</v>
      </c>
      <c r="F51" s="10">
        <f t="shared" si="13"/>
        <v>109.46745562555274</v>
      </c>
    </row>
    <row r="52" spans="1:6" ht="15.6" x14ac:dyDescent="0.35">
      <c r="A52" s="27"/>
      <c r="B52" s="10"/>
      <c r="C52" s="10"/>
      <c r="D52" s="15"/>
      <c r="E52" s="10"/>
      <c r="F52" s="10"/>
    </row>
    <row r="53" spans="1:6" ht="15.6" x14ac:dyDescent="0.35">
      <c r="A53" s="28" t="s">
        <v>17</v>
      </c>
      <c r="B53" s="10"/>
      <c r="C53" s="10"/>
      <c r="D53" s="15"/>
      <c r="E53" s="10"/>
      <c r="F53" s="10"/>
    </row>
    <row r="54" spans="1:6" ht="15.6" x14ac:dyDescent="0.35">
      <c r="A54" s="27" t="s">
        <v>18</v>
      </c>
      <c r="B54" s="10">
        <f>(B17/B18)*100</f>
        <v>69.284585872263591</v>
      </c>
      <c r="C54" s="10">
        <f t="shared" ref="C54:F54" si="14">(C17/C18)*100</f>
        <v>87.869481765834934</v>
      </c>
      <c r="D54" s="15">
        <f t="shared" si="14"/>
        <v>42.771084337349393</v>
      </c>
      <c r="E54" s="10">
        <f t="shared" si="14"/>
        <v>25.47043010752688</v>
      </c>
      <c r="F54" s="10">
        <f t="shared" si="14"/>
        <v>118.93491124260356</v>
      </c>
    </row>
    <row r="55" spans="1:6" ht="15.6" x14ac:dyDescent="0.35">
      <c r="A55" s="27" t="s">
        <v>19</v>
      </c>
      <c r="B55" s="10">
        <f>B23/B24*100</f>
        <v>18.00840112556228</v>
      </c>
      <c r="C55" s="10">
        <f t="shared" ref="C55:F55" si="15">C23/C24*100</f>
        <v>51.701140901118748</v>
      </c>
      <c r="D55" s="15">
        <f t="shared" si="15"/>
        <v>13.70780319447924</v>
      </c>
      <c r="E55" s="10">
        <f t="shared" si="15"/>
        <v>9.29941768282103</v>
      </c>
      <c r="F55" s="10">
        <f t="shared" si="15"/>
        <v>24.84560111042456</v>
      </c>
    </row>
    <row r="56" spans="1:6" ht="15.6" x14ac:dyDescent="0.35">
      <c r="A56" s="27" t="s">
        <v>20</v>
      </c>
      <c r="B56" s="10">
        <f>(B54+B55)/2</f>
        <v>43.646493498912932</v>
      </c>
      <c r="C56" s="10">
        <f t="shared" ref="C56:F56" si="16">(C54+C55)/2</f>
        <v>69.785311333476841</v>
      </c>
      <c r="D56" s="15">
        <f t="shared" si="16"/>
        <v>28.239443765914316</v>
      </c>
      <c r="E56" s="10">
        <f t="shared" si="16"/>
        <v>17.384923895173955</v>
      </c>
      <c r="F56" s="10">
        <f t="shared" si="16"/>
        <v>71.890256176514058</v>
      </c>
    </row>
    <row r="57" spans="1:6" ht="15.6" x14ac:dyDescent="0.35">
      <c r="A57" s="27"/>
      <c r="B57" s="10"/>
      <c r="C57" s="10"/>
      <c r="D57" s="15"/>
      <c r="E57" s="10"/>
      <c r="F57" s="10"/>
    </row>
    <row r="58" spans="1:6" ht="15.6" x14ac:dyDescent="0.35">
      <c r="A58" s="28" t="s">
        <v>31</v>
      </c>
      <c r="B58" s="10"/>
      <c r="C58" s="10"/>
      <c r="D58" s="15"/>
      <c r="E58" s="10"/>
      <c r="F58" s="10"/>
    </row>
    <row r="59" spans="1:6" ht="15.6" x14ac:dyDescent="0.35">
      <c r="A59" s="27" t="s">
        <v>21</v>
      </c>
      <c r="B59" s="10">
        <f>B25/B23*100</f>
        <v>100</v>
      </c>
      <c r="C59" s="10">
        <f t="shared" ref="C59:F59" si="17">C25/C23*100</f>
        <v>100</v>
      </c>
      <c r="D59" s="15">
        <f t="shared" si="17"/>
        <v>100</v>
      </c>
      <c r="E59" s="10">
        <f t="shared" si="17"/>
        <v>100</v>
      </c>
      <c r="F59" s="10">
        <f t="shared" si="17"/>
        <v>100</v>
      </c>
    </row>
    <row r="60" spans="1:6" ht="15.6" x14ac:dyDescent="0.35">
      <c r="A60" s="27"/>
      <c r="B60" s="10"/>
      <c r="C60" s="10"/>
      <c r="D60" s="15"/>
      <c r="E60" s="10"/>
      <c r="F60" s="10"/>
    </row>
    <row r="61" spans="1:6" ht="15.6" x14ac:dyDescent="0.35">
      <c r="A61" s="28" t="s">
        <v>22</v>
      </c>
      <c r="B61" s="10"/>
      <c r="C61" s="10"/>
      <c r="D61" s="15"/>
      <c r="E61" s="10"/>
      <c r="F61" s="10"/>
    </row>
    <row r="62" spans="1:6" ht="15.6" x14ac:dyDescent="0.35">
      <c r="A62" s="27" t="s">
        <v>23</v>
      </c>
      <c r="B62" s="10">
        <f>((B17/B15)-1)*100</f>
        <v>-41.623882867465298</v>
      </c>
      <c r="C62" s="10">
        <f t="shared" ref="C62:F62" si="18">((C17/C15)-1)*100</f>
        <v>-14.748603351955303</v>
      </c>
      <c r="D62" s="15">
        <f t="shared" si="18"/>
        <v>-69.658119658119659</v>
      </c>
      <c r="E62" s="10">
        <f t="shared" si="18"/>
        <v>-82.598714416896229</v>
      </c>
      <c r="F62" s="10">
        <f t="shared" si="18"/>
        <v>1.5151515151515138</v>
      </c>
    </row>
    <row r="63" spans="1:6" ht="15.6" x14ac:dyDescent="0.35">
      <c r="A63" s="27" t="s">
        <v>24</v>
      </c>
      <c r="B63" s="10">
        <f>((B38/B37)-1)*100</f>
        <v>-51.441542788338388</v>
      </c>
      <c r="C63" s="10">
        <f t="shared" ref="C63:F63" si="19">((C38/C37)-1)*100</f>
        <v>-11.247157018102815</v>
      </c>
      <c r="D63" s="15">
        <f t="shared" si="19"/>
        <v>-60.133474247076379</v>
      </c>
      <c r="E63" s="10">
        <f t="shared" si="19"/>
        <v>-74.657994141146972</v>
      </c>
      <c r="F63" s="10">
        <f t="shared" si="19"/>
        <v>-12.958142570212283</v>
      </c>
    </row>
    <row r="64" spans="1:6" ht="15.6" x14ac:dyDescent="0.35">
      <c r="A64" s="27" t="s">
        <v>25</v>
      </c>
      <c r="B64" s="10">
        <f>((B40/B39)-1)*100</f>
        <v>-16.817939258590108</v>
      </c>
      <c r="C64" s="10">
        <f t="shared" ref="C64:F64" si="20">((C40/C39)-1)*100</f>
        <v>4.1072011386605212</v>
      </c>
      <c r="D64" s="15">
        <f t="shared" si="20"/>
        <v>31.391084875832796</v>
      </c>
      <c r="E64" s="10">
        <f t="shared" si="20"/>
        <v>45.63295187488621</v>
      </c>
      <c r="F64" s="10">
        <f t="shared" si="20"/>
        <v>-14.257274770656869</v>
      </c>
    </row>
    <row r="65" spans="1:7" ht="15.6" x14ac:dyDescent="0.35">
      <c r="A65" s="27"/>
      <c r="B65" s="10"/>
      <c r="C65" s="10"/>
      <c r="D65" s="15"/>
      <c r="E65" s="10"/>
      <c r="F65" s="10"/>
    </row>
    <row r="66" spans="1:7" ht="15.6" x14ac:dyDescent="0.35">
      <c r="A66" s="28" t="s">
        <v>26</v>
      </c>
      <c r="B66" s="10"/>
      <c r="C66" s="10"/>
      <c r="D66" s="15"/>
      <c r="E66" s="10"/>
      <c r="F66" s="10"/>
    </row>
    <row r="67" spans="1:7" ht="15.6" x14ac:dyDescent="0.35">
      <c r="A67" s="27" t="s">
        <v>35</v>
      </c>
      <c r="B67" s="10">
        <f t="shared" ref="B67" si="21">B22/B16</f>
        <v>525296.50305944111</v>
      </c>
      <c r="C67" s="10">
        <f t="shared" ref="C67:F67" si="22">C22/C16</f>
        <v>172590</v>
      </c>
      <c r="D67" s="15">
        <f t="shared" si="22"/>
        <v>1036878.0400693765</v>
      </c>
      <c r="E67" s="10">
        <f t="shared" si="22"/>
        <v>991671.44032921805</v>
      </c>
      <c r="F67" s="10">
        <f t="shared" si="22"/>
        <v>1231881.6566999999</v>
      </c>
    </row>
    <row r="68" spans="1:7" ht="15.6" x14ac:dyDescent="0.35">
      <c r="A68" s="27" t="s">
        <v>36</v>
      </c>
      <c r="B68" s="10">
        <f>B23/B17</f>
        <v>390920.37068403908</v>
      </c>
      <c r="C68" s="10">
        <f t="shared" ref="C68:F68" si="23">C23/C17</f>
        <v>170383.38794233289</v>
      </c>
      <c r="D68" s="15">
        <f t="shared" si="23"/>
        <v>1037282.9231754162</v>
      </c>
      <c r="E68" s="10">
        <f t="shared" si="23"/>
        <v>1038897</v>
      </c>
      <c r="F68" s="10">
        <f t="shared" si="23"/>
        <v>1035761.1940298508</v>
      </c>
    </row>
    <row r="69" spans="1:7" ht="15.6" x14ac:dyDescent="0.35">
      <c r="A69" s="27" t="s">
        <v>27</v>
      </c>
      <c r="B69" s="10">
        <f>(B68/B67)*B51</f>
        <v>45.27251065461725</v>
      </c>
      <c r="C69" s="10">
        <f t="shared" ref="C69:F69" si="24">(C68/C67)*C51</f>
        <v>86.191509154508594</v>
      </c>
      <c r="D69" s="15">
        <f t="shared" si="24"/>
        <v>43.510997228098034</v>
      </c>
      <c r="E69" s="10">
        <f t="shared" si="24"/>
        <v>27.88086236966473</v>
      </c>
      <c r="F69" s="10">
        <f t="shared" si="24"/>
        <v>92.039801006424241</v>
      </c>
    </row>
    <row r="70" spans="1:7" ht="15.6" x14ac:dyDescent="0.35">
      <c r="A70" s="27" t="s">
        <v>33</v>
      </c>
      <c r="B70" s="10">
        <f t="shared" ref="B70:B71" si="25">B22/(B16*3)</f>
        <v>175098.83435314702</v>
      </c>
      <c r="C70" s="10">
        <f t="shared" ref="C70:E70" si="26">C22/(C16*3)</f>
        <v>57530</v>
      </c>
      <c r="D70" s="15">
        <f t="shared" si="26"/>
        <v>345626.0133564588</v>
      </c>
      <c r="E70" s="10">
        <f t="shared" si="26"/>
        <v>330557.14677640604</v>
      </c>
      <c r="F70" s="10">
        <f>F22/(F16*3)</f>
        <v>410627.21889999998</v>
      </c>
    </row>
    <row r="71" spans="1:7" ht="15.6" x14ac:dyDescent="0.35">
      <c r="A71" s="27" t="s">
        <v>34</v>
      </c>
      <c r="B71" s="10">
        <f t="shared" si="25"/>
        <v>130306.79022801304</v>
      </c>
      <c r="C71" s="10">
        <f t="shared" ref="C71:E71" si="27">C23/(C17*3)</f>
        <v>56794.462647444299</v>
      </c>
      <c r="D71" s="15">
        <f t="shared" si="27"/>
        <v>345760.97439180536</v>
      </c>
      <c r="E71" s="10">
        <f t="shared" si="27"/>
        <v>346299</v>
      </c>
      <c r="F71" s="10">
        <f>F23/(F17*3)</f>
        <v>345253.73134328361</v>
      </c>
    </row>
    <row r="72" spans="1:7" ht="15.6" x14ac:dyDescent="0.35">
      <c r="A72" s="27"/>
      <c r="B72" s="10"/>
      <c r="C72" s="10"/>
      <c r="D72" s="15"/>
    </row>
    <row r="73" spans="1:7" ht="15.6" x14ac:dyDescent="0.35">
      <c r="A73" s="28" t="s">
        <v>28</v>
      </c>
      <c r="B73" s="10"/>
      <c r="C73" s="10"/>
      <c r="D73" s="15"/>
    </row>
    <row r="74" spans="1:7" ht="15.6" x14ac:dyDescent="0.35">
      <c r="A74" s="27" t="s">
        <v>29</v>
      </c>
      <c r="B74" s="10">
        <f>(B29/B28)*100</f>
        <v>72.066868646911473</v>
      </c>
      <c r="C74" s="10"/>
      <c r="D74" s="15"/>
    </row>
    <row r="75" spans="1:7" ht="16.2" thickBot="1" x14ac:dyDescent="0.4">
      <c r="A75" s="29" t="s">
        <v>30</v>
      </c>
      <c r="B75" s="12">
        <f>(B23/B29)*100</f>
        <v>72.033604502249105</v>
      </c>
      <c r="C75" s="12"/>
      <c r="D75" s="19"/>
      <c r="E75" s="4"/>
      <c r="F75" s="4"/>
    </row>
    <row r="76" spans="1:7" s="25" customFormat="1" ht="20.25" customHeight="1" thickTop="1" x14ac:dyDescent="0.3">
      <c r="A76" s="43" t="s">
        <v>80</v>
      </c>
      <c r="B76" s="43"/>
      <c r="C76" s="43"/>
      <c r="D76" s="43"/>
      <c r="E76" s="43"/>
      <c r="F76" s="43"/>
      <c r="G76" s="30"/>
    </row>
    <row r="77" spans="1:7" s="25" customFormat="1" x14ac:dyDescent="0.3"/>
    <row r="78" spans="1:7" s="25" customFormat="1" x14ac:dyDescent="0.3"/>
    <row r="79" spans="1:7" s="25" customFormat="1" x14ac:dyDescent="0.3"/>
    <row r="80" spans="1:7" s="25" customFormat="1" x14ac:dyDescent="0.3"/>
    <row r="81" s="25" customFormat="1" x14ac:dyDescent="0.3"/>
    <row r="82" s="25" customFormat="1" x14ac:dyDescent="0.3"/>
    <row r="83" s="25" customFormat="1" x14ac:dyDescent="0.3"/>
    <row r="84" s="25" customFormat="1" x14ac:dyDescent="0.3"/>
    <row r="85" s="25" customFormat="1" x14ac:dyDescent="0.3"/>
    <row r="86" s="25" customFormat="1" x14ac:dyDescent="0.3"/>
    <row r="87" s="25" customFormat="1" x14ac:dyDescent="0.3"/>
    <row r="88" s="25" customFormat="1" x14ac:dyDescent="0.3"/>
    <row r="89" s="25" customFormat="1" x14ac:dyDescent="0.3"/>
    <row r="90" s="25" customFormat="1" x14ac:dyDescent="0.3"/>
    <row r="91" s="25" customFormat="1" x14ac:dyDescent="0.3"/>
  </sheetData>
  <mergeCells count="4">
    <mergeCell ref="A9:A10"/>
    <mergeCell ref="B9:B10"/>
    <mergeCell ref="C9:F9"/>
    <mergeCell ref="A76:F7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8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6640625" style="3" customWidth="1"/>
    <col min="7" max="16384" width="11.44140625" style="3"/>
  </cols>
  <sheetData>
    <row r="1" spans="1:6" s="25" customFormat="1" x14ac:dyDescent="0.3"/>
    <row r="2" spans="1:6" s="25" customFormat="1" x14ac:dyDescent="0.3"/>
    <row r="3" spans="1:6" s="25" customFormat="1" x14ac:dyDescent="0.3"/>
    <row r="4" spans="1:6" s="25" customFormat="1" x14ac:dyDescent="0.3"/>
    <row r="5" spans="1:6" s="25" customFormat="1" x14ac:dyDescent="0.3"/>
    <row r="6" spans="1:6" s="25" customFormat="1" x14ac:dyDescent="0.3"/>
    <row r="7" spans="1:6" s="25" customFormat="1" ht="21" customHeight="1" x14ac:dyDescent="0.3"/>
    <row r="8" spans="1:6" s="25" customFormat="1" ht="21" customHeight="1" x14ac:dyDescent="0.3"/>
    <row r="9" spans="1:6" s="25" customFormat="1" ht="15.6" x14ac:dyDescent="0.35">
      <c r="A9" s="39" t="s">
        <v>0</v>
      </c>
      <c r="B9" s="41" t="s">
        <v>41</v>
      </c>
      <c r="C9" s="38" t="s">
        <v>1</v>
      </c>
      <c r="D9" s="38"/>
      <c r="E9" s="38"/>
      <c r="F9" s="38"/>
    </row>
    <row r="10" spans="1:6" s="25" customFormat="1" ht="31.8" thickBot="1" x14ac:dyDescent="0.4">
      <c r="A10" s="40"/>
      <c r="B10" s="42"/>
      <c r="C10" s="34" t="s">
        <v>42</v>
      </c>
      <c r="D10" s="14" t="s">
        <v>45</v>
      </c>
      <c r="E10" s="26" t="s">
        <v>46</v>
      </c>
      <c r="F10" s="26" t="s">
        <v>43</v>
      </c>
    </row>
    <row r="11" spans="1:6" s="25" customFormat="1" ht="16.2" thickTop="1" x14ac:dyDescent="0.35">
      <c r="A11" s="27"/>
      <c r="B11" s="27"/>
      <c r="C11" s="27"/>
      <c r="D11" s="16"/>
    </row>
    <row r="12" spans="1:6" s="25" customFormat="1" ht="15.6" x14ac:dyDescent="0.35">
      <c r="A12" s="28" t="s">
        <v>2</v>
      </c>
      <c r="B12" s="27"/>
      <c r="C12" s="27"/>
      <c r="D12" s="16"/>
    </row>
    <row r="13" spans="1:6" s="25" customFormat="1" ht="15.6" x14ac:dyDescent="0.35">
      <c r="A13" s="27"/>
      <c r="B13" s="27"/>
      <c r="C13" s="27"/>
      <c r="D13" s="16"/>
    </row>
    <row r="14" spans="1:6" s="25" customFormat="1" ht="15.6" x14ac:dyDescent="0.35">
      <c r="A14" s="28" t="s">
        <v>3</v>
      </c>
      <c r="B14" s="27"/>
      <c r="C14" s="27"/>
      <c r="D14" s="16"/>
    </row>
    <row r="15" spans="1:6" ht="15.6" x14ac:dyDescent="0.35">
      <c r="A15" s="27" t="s">
        <v>55</v>
      </c>
      <c r="B15" s="7">
        <f>SUM(C15:D15)</f>
        <v>5259</v>
      </c>
      <c r="C15" s="7">
        <f>+'II Trimestre'!C15</f>
        <v>2685</v>
      </c>
      <c r="D15" s="17">
        <f>+E15+F15</f>
        <v>2574</v>
      </c>
      <c r="E15" s="7">
        <f>+'II Trimestre'!E15</f>
        <v>2178</v>
      </c>
      <c r="F15" s="7">
        <f>+'II Trimestre'!F15</f>
        <v>396</v>
      </c>
    </row>
    <row r="16" spans="1:6" ht="15.6" x14ac:dyDescent="0.35">
      <c r="A16" s="27" t="s">
        <v>89</v>
      </c>
      <c r="B16" s="7">
        <f>SUM(C16:D16)</f>
        <v>4386</v>
      </c>
      <c r="C16" s="7">
        <f>+AVERAGE('I Trimestre'!C16,'II Trimestre'!C16)</f>
        <v>2605</v>
      </c>
      <c r="D16" s="17">
        <f>+E16+F16</f>
        <v>1781</v>
      </c>
      <c r="E16" s="7">
        <f>+AVERAGE('I Trimestre'!E16,'II Trimestre'!E16)</f>
        <v>1443</v>
      </c>
      <c r="F16" s="7">
        <f>+AVERAGE('I Trimestre'!F16,'II Trimestre'!F16)</f>
        <v>338</v>
      </c>
    </row>
    <row r="17" spans="1:6" ht="15.6" x14ac:dyDescent="0.35">
      <c r="A17" s="27" t="s">
        <v>90</v>
      </c>
      <c r="B17" s="7">
        <f>SUM(C17:D17)</f>
        <v>4498</v>
      </c>
      <c r="C17" s="7">
        <f>+'II Trimestre'!C17</f>
        <v>2289</v>
      </c>
      <c r="D17" s="17">
        <f>+E17+F17</f>
        <v>2209</v>
      </c>
      <c r="E17" s="7">
        <f>+'I Trimestre'!E17+'II Trimestre'!E17</f>
        <v>1807</v>
      </c>
      <c r="F17" s="7">
        <f>+'II Trimestre'!F17</f>
        <v>402</v>
      </c>
    </row>
    <row r="18" spans="1:6" ht="15.6" x14ac:dyDescent="0.35">
      <c r="A18" s="27" t="s">
        <v>75</v>
      </c>
      <c r="B18" s="7">
        <f t="shared" ref="B18" si="0">SUM(C18:D18)</f>
        <v>4431</v>
      </c>
      <c r="C18" s="7">
        <f>+'II Trimestre'!C18</f>
        <v>2605</v>
      </c>
      <c r="D18" s="17">
        <f>+E18+F18</f>
        <v>1826</v>
      </c>
      <c r="E18" s="7">
        <f>+'II Trimestre'!E18</f>
        <v>1488</v>
      </c>
      <c r="F18" s="7">
        <f>+'II Trimestre'!F18</f>
        <v>338</v>
      </c>
    </row>
    <row r="19" spans="1:6" ht="15.6" x14ac:dyDescent="0.35">
      <c r="A19" s="27"/>
      <c r="B19" s="7"/>
      <c r="C19" s="7"/>
      <c r="D19" s="17"/>
    </row>
    <row r="20" spans="1:6" ht="15.6" x14ac:dyDescent="0.35">
      <c r="A20" s="28" t="s">
        <v>4</v>
      </c>
      <c r="B20" s="7"/>
      <c r="C20" s="7"/>
      <c r="D20" s="17"/>
    </row>
    <row r="21" spans="1:6" ht="15.6" x14ac:dyDescent="0.35">
      <c r="A21" s="27" t="s">
        <v>55</v>
      </c>
      <c r="B21" s="7">
        <f>SUM(C21:D21)</f>
        <v>4754622412.164113</v>
      </c>
      <c r="C21" s="7">
        <f>+'I Trimestre'!C21+'II Trimestre'!C21</f>
        <v>718459940</v>
      </c>
      <c r="D21" s="17">
        <f>+E21+F21</f>
        <v>4036162472.164113</v>
      </c>
      <c r="E21" s="7">
        <f>+'I Trimestre'!E21+'II Trimestre'!E21</f>
        <v>3108275116.164113</v>
      </c>
      <c r="F21" s="7">
        <f>+'I Trimestre'!F21+'II Trimestre'!F21</f>
        <v>927887356</v>
      </c>
    </row>
    <row r="22" spans="1:6" ht="15.6" x14ac:dyDescent="0.35">
      <c r="A22" s="27" t="s">
        <v>89</v>
      </c>
      <c r="B22" s="7">
        <f t="shared" ref="B22:B24" si="1">SUM(C22:D22)</f>
        <v>4443838569.9645996</v>
      </c>
      <c r="C22" s="7">
        <f>+'I Trimestre'!C22+'II Trimestre'!C22</f>
        <v>749328250</v>
      </c>
      <c r="D22" s="17">
        <f>+E22+F22</f>
        <v>3694510319.9646001</v>
      </c>
      <c r="E22" s="7">
        <f>+'I Trimestre'!E22+'II Trimestre'!E22</f>
        <v>2861758320</v>
      </c>
      <c r="F22" s="7">
        <f>+'I Trimestre'!F22+'II Trimestre'!F22</f>
        <v>832751999.96459997</v>
      </c>
    </row>
    <row r="23" spans="1:6" ht="15.6" x14ac:dyDescent="0.35">
      <c r="A23" s="27" t="s">
        <v>90</v>
      </c>
      <c r="B23" s="7">
        <f t="shared" si="1"/>
        <v>3332134198</v>
      </c>
      <c r="C23" s="7">
        <f>+'I Trimestre'!C23+'II Trimestre'!C23</f>
        <v>689738875</v>
      </c>
      <c r="D23" s="17">
        <f>+E23+F23</f>
        <v>2642395323</v>
      </c>
      <c r="E23" s="7">
        <f>+'I Trimestre'!E23+'II Trimestre'!E23</f>
        <v>1809643323</v>
      </c>
      <c r="F23" s="7">
        <f>+'I Trimestre'!F23+'II Trimestre'!F23</f>
        <v>832752000</v>
      </c>
    </row>
    <row r="24" spans="1:6" ht="15.6" x14ac:dyDescent="0.35">
      <c r="A24" s="27" t="s">
        <v>75</v>
      </c>
      <c r="B24" s="7">
        <f t="shared" si="1"/>
        <v>6664253698.2167997</v>
      </c>
      <c r="C24" s="7">
        <f>'II Trimestre'!C24</f>
        <v>754350036</v>
      </c>
      <c r="D24" s="17">
        <f>+E24+F24</f>
        <v>5909903662.2167997</v>
      </c>
      <c r="E24" s="7">
        <f>'II Trimestre'!E24</f>
        <v>4234049662.3499999</v>
      </c>
      <c r="F24" s="7">
        <f>'II Trimestre'!F24</f>
        <v>1675853999.8667998</v>
      </c>
    </row>
    <row r="25" spans="1:6" ht="15.6" x14ac:dyDescent="0.35">
      <c r="A25" s="27" t="s">
        <v>91</v>
      </c>
      <c r="B25" s="7">
        <f>+B23</f>
        <v>3332134198</v>
      </c>
      <c r="C25" s="7">
        <f>+C23</f>
        <v>689738875</v>
      </c>
      <c r="D25" s="17">
        <f t="shared" ref="D25" si="2">+D23</f>
        <v>2642395323</v>
      </c>
      <c r="E25" s="7">
        <f>+E23</f>
        <v>1809643323</v>
      </c>
      <c r="F25" s="7">
        <f>+F23</f>
        <v>832752000</v>
      </c>
    </row>
    <row r="26" spans="1:6" ht="15.6" x14ac:dyDescent="0.35">
      <c r="A26" s="27"/>
      <c r="B26" s="7"/>
      <c r="C26" s="7"/>
      <c r="D26" s="17"/>
    </row>
    <row r="27" spans="1:6" ht="15.6" x14ac:dyDescent="0.35">
      <c r="A27" s="28" t="s">
        <v>5</v>
      </c>
      <c r="B27" s="7"/>
      <c r="C27" s="7"/>
      <c r="D27" s="17"/>
    </row>
    <row r="28" spans="1:6" ht="15.6" x14ac:dyDescent="0.35">
      <c r="A28" s="27" t="s">
        <v>89</v>
      </c>
      <c r="B28" s="7">
        <f>B22</f>
        <v>4443838569.9645996</v>
      </c>
      <c r="C28" s="7"/>
      <c r="D28" s="17"/>
    </row>
    <row r="29" spans="1:6" ht="15.6" x14ac:dyDescent="0.35">
      <c r="A29" s="27" t="s">
        <v>90</v>
      </c>
      <c r="B29" s="7">
        <f>'I Trimestre'!B29+'II Trimestre'!B29</f>
        <v>3332126849.1084003</v>
      </c>
      <c r="C29" s="7"/>
      <c r="D29" s="17"/>
    </row>
    <row r="30" spans="1:6" ht="15.6" x14ac:dyDescent="0.35">
      <c r="A30" s="27"/>
      <c r="B30" s="10"/>
      <c r="C30" s="10"/>
      <c r="D30" s="15"/>
    </row>
    <row r="31" spans="1:6" ht="15.6" x14ac:dyDescent="0.35">
      <c r="A31" s="28" t="s">
        <v>6</v>
      </c>
      <c r="B31" s="10"/>
      <c r="C31" s="10"/>
      <c r="D31" s="15"/>
    </row>
    <row r="32" spans="1:6" ht="15.6" x14ac:dyDescent="0.35">
      <c r="A32" s="27" t="s">
        <v>56</v>
      </c>
      <c r="B32" s="20">
        <v>1.0973999999999999</v>
      </c>
      <c r="C32" s="20">
        <v>1.0973999999999999</v>
      </c>
      <c r="D32" s="21">
        <v>1.0973999999999999</v>
      </c>
      <c r="E32" s="20">
        <v>1.0973999999999999</v>
      </c>
      <c r="F32" s="20">
        <v>1.0973999999999999</v>
      </c>
    </row>
    <row r="33" spans="1:6" ht="15.6" x14ac:dyDescent="0.35">
      <c r="A33" s="27" t="s">
        <v>92</v>
      </c>
      <c r="B33" s="20">
        <v>1.0971</v>
      </c>
      <c r="C33" s="20">
        <v>1.0971</v>
      </c>
      <c r="D33" s="21">
        <v>1.0971</v>
      </c>
      <c r="E33" s="20">
        <v>1.0971</v>
      </c>
      <c r="F33" s="20">
        <v>1.0971</v>
      </c>
    </row>
    <row r="34" spans="1:6" ht="15.6" x14ac:dyDescent="0.35">
      <c r="A34" s="27" t="s">
        <v>7</v>
      </c>
      <c r="B34" s="7">
        <f>C34+D34</f>
        <v>101630</v>
      </c>
      <c r="C34" s="9">
        <v>85611</v>
      </c>
      <c r="D34" s="18">
        <v>16019</v>
      </c>
    </row>
    <row r="35" spans="1:6" ht="15.6" x14ac:dyDescent="0.35">
      <c r="A35" s="27"/>
      <c r="B35" s="7"/>
      <c r="C35" s="7"/>
      <c r="D35" s="17"/>
    </row>
    <row r="36" spans="1:6" ht="15.6" x14ac:dyDescent="0.35">
      <c r="A36" s="28" t="s">
        <v>8</v>
      </c>
      <c r="B36" s="7"/>
      <c r="C36" s="7"/>
      <c r="D36" s="17"/>
    </row>
    <row r="37" spans="1:6" ht="15.6" x14ac:dyDescent="0.35">
      <c r="A37" s="27" t="s">
        <v>57</v>
      </c>
      <c r="B37" s="7">
        <f>B21/B32</f>
        <v>4332624760.4921751</v>
      </c>
      <c r="C37" s="7">
        <f t="shared" ref="C37:F37" si="3">C21/C32</f>
        <v>654692855.841079</v>
      </c>
      <c r="D37" s="17">
        <f t="shared" si="3"/>
        <v>3677931904.6510963</v>
      </c>
      <c r="E37" s="7">
        <f t="shared" si="3"/>
        <v>2832399413.3079219</v>
      </c>
      <c r="F37" s="7">
        <f t="shared" si="3"/>
        <v>845532491.34317482</v>
      </c>
    </row>
    <row r="38" spans="1:6" ht="15.6" x14ac:dyDescent="0.35">
      <c r="A38" s="27" t="s">
        <v>93</v>
      </c>
      <c r="B38" s="7">
        <f>B23/B33</f>
        <v>3037220123.9631758</v>
      </c>
      <c r="C38" s="7">
        <f t="shared" ref="C38:F38" si="4">C23/C33</f>
        <v>628692803.755355</v>
      </c>
      <c r="D38" s="17">
        <f t="shared" si="4"/>
        <v>2408527320.2078209</v>
      </c>
      <c r="E38" s="7">
        <f t="shared" si="4"/>
        <v>1649478919.8796828</v>
      </c>
      <c r="F38" s="7">
        <f t="shared" si="4"/>
        <v>759048400.32813787</v>
      </c>
    </row>
    <row r="39" spans="1:6" ht="15.6" x14ac:dyDescent="0.35">
      <c r="A39" s="27" t="s">
        <v>58</v>
      </c>
      <c r="B39" s="7">
        <f>B37/B15</f>
        <v>823849.54563456459</v>
      </c>
      <c r="C39" s="7">
        <f t="shared" ref="C39:F39" si="5">C37/C15</f>
        <v>243833.46586259926</v>
      </c>
      <c r="D39" s="17">
        <f t="shared" si="5"/>
        <v>1428877.9738349249</v>
      </c>
      <c r="E39" s="7">
        <f t="shared" si="5"/>
        <v>1300458.8674508366</v>
      </c>
      <c r="F39" s="7">
        <f t="shared" si="5"/>
        <v>2135183.0589474114</v>
      </c>
    </row>
    <row r="40" spans="1:6" ht="15.6" x14ac:dyDescent="0.35">
      <c r="A40" s="27" t="s">
        <v>94</v>
      </c>
      <c r="B40" s="7">
        <f>B38/B17</f>
        <v>675237.91106340056</v>
      </c>
      <c r="C40" s="7">
        <f t="shared" ref="C40:F40" si="6">C38/C17</f>
        <v>274658.2803649432</v>
      </c>
      <c r="D40" s="17">
        <f t="shared" si="6"/>
        <v>1090324.7262144957</v>
      </c>
      <c r="E40" s="7">
        <f t="shared" si="6"/>
        <v>912827.29379063798</v>
      </c>
      <c r="F40" s="7">
        <f t="shared" si="6"/>
        <v>1888180.1003187508</v>
      </c>
    </row>
    <row r="41" spans="1:6" ht="15.6" x14ac:dyDescent="0.35">
      <c r="A41" s="27"/>
      <c r="B41" s="10"/>
      <c r="C41" s="10"/>
      <c r="D41" s="15"/>
      <c r="E41" s="10"/>
      <c r="F41" s="10"/>
    </row>
    <row r="42" spans="1:6" ht="15.6" x14ac:dyDescent="0.35">
      <c r="A42" s="28" t="s">
        <v>9</v>
      </c>
      <c r="B42" s="10"/>
      <c r="C42" s="10"/>
      <c r="D42" s="15"/>
      <c r="E42" s="10"/>
      <c r="F42" s="10"/>
    </row>
    <row r="43" spans="1:6" ht="15.6" x14ac:dyDescent="0.35">
      <c r="A43" s="27"/>
      <c r="B43" s="10"/>
      <c r="C43" s="10"/>
      <c r="D43" s="15"/>
      <c r="E43" s="10"/>
      <c r="F43" s="10"/>
    </row>
    <row r="44" spans="1:6" ht="15.6" x14ac:dyDescent="0.35">
      <c r="A44" s="28" t="s">
        <v>10</v>
      </c>
      <c r="B44" s="10"/>
      <c r="C44" s="10"/>
      <c r="D44" s="15"/>
      <c r="E44" s="10"/>
      <c r="F44" s="10"/>
    </row>
    <row r="45" spans="1:6" ht="15.6" x14ac:dyDescent="0.35">
      <c r="A45" s="27" t="s">
        <v>11</v>
      </c>
      <c r="B45" s="10">
        <f>B16/B34*100</f>
        <v>4.3156548263308077</v>
      </c>
      <c r="C45" s="10">
        <f t="shared" ref="C45:D45" si="7">C16/C34*100</f>
        <v>3.0428332807699943</v>
      </c>
      <c r="D45" s="15">
        <f t="shared" si="7"/>
        <v>11.118047318808914</v>
      </c>
      <c r="E45" s="10"/>
      <c r="F45" s="10"/>
    </row>
    <row r="46" spans="1:6" ht="15.6" x14ac:dyDescent="0.35">
      <c r="A46" s="27" t="s">
        <v>12</v>
      </c>
      <c r="B46" s="10">
        <f>B17/B34*100</f>
        <v>4.4258585063465512</v>
      </c>
      <c r="C46" s="10">
        <f t="shared" ref="C46:D46" si="8">C17/C34*100</f>
        <v>2.6737218348109471</v>
      </c>
      <c r="D46" s="15">
        <f t="shared" si="8"/>
        <v>13.789874524002746</v>
      </c>
      <c r="E46" s="10"/>
      <c r="F46" s="10"/>
    </row>
    <row r="47" spans="1:6" ht="15.6" x14ac:dyDescent="0.35">
      <c r="A47" s="27"/>
      <c r="B47" s="10"/>
      <c r="C47" s="10"/>
      <c r="D47" s="15"/>
      <c r="E47" s="10"/>
      <c r="F47" s="10"/>
    </row>
    <row r="48" spans="1:6" ht="15.6" x14ac:dyDescent="0.35">
      <c r="A48" s="28" t="s">
        <v>13</v>
      </c>
      <c r="B48" s="10"/>
      <c r="C48" s="10"/>
      <c r="D48" s="15"/>
      <c r="E48" s="10"/>
      <c r="F48" s="10"/>
    </row>
    <row r="49" spans="1:6" ht="15.6" x14ac:dyDescent="0.35">
      <c r="A49" s="27" t="s">
        <v>14</v>
      </c>
      <c r="B49" s="10">
        <f>B17/B16*100</f>
        <v>102.55357957136344</v>
      </c>
      <c r="C49" s="10">
        <f t="shared" ref="C49:F49" si="9">C17/C16*100</f>
        <v>87.869481765834934</v>
      </c>
      <c r="D49" s="15">
        <f t="shared" si="9"/>
        <v>124.0314430095452</v>
      </c>
      <c r="E49" s="10">
        <f t="shared" si="9"/>
        <v>125.22522522522523</v>
      </c>
      <c r="F49" s="10">
        <f t="shared" si="9"/>
        <v>118.93491124260356</v>
      </c>
    </row>
    <row r="50" spans="1:6" ht="15.6" x14ac:dyDescent="0.35">
      <c r="A50" s="27" t="s">
        <v>15</v>
      </c>
      <c r="B50" s="10">
        <f>B23/B22*100</f>
        <v>74.983241302272248</v>
      </c>
      <c r="C50" s="10">
        <f t="shared" ref="C50:F50" si="10">C23/C22*100</f>
        <v>92.047627324873986</v>
      </c>
      <c r="D50" s="15">
        <f t="shared" si="10"/>
        <v>71.522207116891167</v>
      </c>
      <c r="E50" s="10">
        <f t="shared" si="10"/>
        <v>63.235365137332764</v>
      </c>
      <c r="F50" s="10">
        <f t="shared" si="10"/>
        <v>100.00000000425098</v>
      </c>
    </row>
    <row r="51" spans="1:6" ht="15.6" x14ac:dyDescent="0.35">
      <c r="A51" s="27" t="s">
        <v>16</v>
      </c>
      <c r="B51" s="10">
        <f>AVERAGE(B49:B50)</f>
        <v>88.768410436817845</v>
      </c>
      <c r="C51" s="10">
        <f t="shared" ref="C51:F51" si="11">AVERAGE(C49:C50)</f>
        <v>89.95855454535446</v>
      </c>
      <c r="D51" s="15">
        <f t="shared" si="11"/>
        <v>97.776825063218183</v>
      </c>
      <c r="E51" s="10">
        <f t="shared" si="11"/>
        <v>94.23029518127899</v>
      </c>
      <c r="F51" s="10">
        <f t="shared" si="11"/>
        <v>109.46745562342727</v>
      </c>
    </row>
    <row r="52" spans="1:6" ht="15.6" x14ac:dyDescent="0.35">
      <c r="A52" s="27"/>
      <c r="B52" s="10"/>
      <c r="C52" s="10"/>
      <c r="D52" s="15"/>
      <c r="E52" s="10"/>
      <c r="F52" s="10"/>
    </row>
    <row r="53" spans="1:6" ht="15.6" x14ac:dyDescent="0.35">
      <c r="A53" s="28" t="s">
        <v>17</v>
      </c>
      <c r="B53" s="10"/>
      <c r="C53" s="10"/>
      <c r="D53" s="15"/>
      <c r="E53" s="10"/>
      <c r="F53" s="10"/>
    </row>
    <row r="54" spans="1:6" ht="15.6" x14ac:dyDescent="0.35">
      <c r="A54" s="27" t="s">
        <v>18</v>
      </c>
      <c r="B54" s="10">
        <f>(B17/B18)*100</f>
        <v>101.51207402392237</v>
      </c>
      <c r="C54" s="10">
        <f t="shared" ref="C54:F54" si="12">(C17/C18)*100</f>
        <v>87.869481765834934</v>
      </c>
      <c r="D54" s="15">
        <f t="shared" si="12"/>
        <v>120.97480832420591</v>
      </c>
      <c r="E54" s="10">
        <f t="shared" si="12"/>
        <v>121.43817204301075</v>
      </c>
      <c r="F54" s="10">
        <f t="shared" si="12"/>
        <v>118.93491124260356</v>
      </c>
    </row>
    <row r="55" spans="1:6" ht="15.6" x14ac:dyDescent="0.35">
      <c r="A55" s="27" t="s">
        <v>19</v>
      </c>
      <c r="B55" s="10">
        <f>B23/B24*100</f>
        <v>50.0001102732869</v>
      </c>
      <c r="C55" s="10">
        <f t="shared" ref="C55:F55" si="13">C23/C24*100</f>
        <v>91.434856775164249</v>
      </c>
      <c r="D55" s="15">
        <f t="shared" si="13"/>
        <v>44.711309591954333</v>
      </c>
      <c r="E55" s="10">
        <f t="shared" si="13"/>
        <v>42.740247926038833</v>
      </c>
      <c r="F55" s="10">
        <f t="shared" si="13"/>
        <v>49.691202220849121</v>
      </c>
    </row>
    <row r="56" spans="1:6" ht="15.6" x14ac:dyDescent="0.35">
      <c r="A56" s="27" t="s">
        <v>20</v>
      </c>
      <c r="B56" s="10">
        <f>(B54+B55)/2</f>
        <v>75.756092148604637</v>
      </c>
      <c r="C56" s="10">
        <f t="shared" ref="C56:F56" si="14">(C54+C55)/2</f>
        <v>89.652169270499598</v>
      </c>
      <c r="D56" s="15">
        <f t="shared" si="14"/>
        <v>82.843058958080121</v>
      </c>
      <c r="E56" s="10">
        <f t="shared" si="14"/>
        <v>82.089209984524786</v>
      </c>
      <c r="F56" s="10">
        <f t="shared" si="14"/>
        <v>84.313056731726334</v>
      </c>
    </row>
    <row r="57" spans="1:6" ht="15.6" x14ac:dyDescent="0.35">
      <c r="A57" s="28"/>
      <c r="B57" s="10"/>
      <c r="C57" s="10"/>
      <c r="D57" s="15"/>
    </row>
    <row r="58" spans="1:6" ht="15.6" x14ac:dyDescent="0.35">
      <c r="A58" s="28" t="s">
        <v>32</v>
      </c>
      <c r="B58" s="10"/>
      <c r="C58" s="10"/>
      <c r="D58" s="15"/>
    </row>
    <row r="59" spans="1:6" ht="15.6" x14ac:dyDescent="0.35">
      <c r="A59" s="27" t="s">
        <v>21</v>
      </c>
      <c r="B59" s="10">
        <f>B25/B23*100</f>
        <v>100</v>
      </c>
      <c r="C59" s="10">
        <f t="shared" ref="C59:F59" si="15">C25/C23*100</f>
        <v>100</v>
      </c>
      <c r="D59" s="15">
        <f t="shared" si="15"/>
        <v>100</v>
      </c>
      <c r="E59" s="10">
        <f t="shared" si="15"/>
        <v>100</v>
      </c>
      <c r="F59" s="10">
        <f t="shared" si="15"/>
        <v>100</v>
      </c>
    </row>
    <row r="60" spans="1:6" ht="15.6" x14ac:dyDescent="0.35">
      <c r="A60" s="27"/>
      <c r="B60" s="10"/>
      <c r="C60" s="10"/>
      <c r="D60" s="15"/>
      <c r="E60" s="10"/>
      <c r="F60" s="10"/>
    </row>
    <row r="61" spans="1:6" ht="15.6" x14ac:dyDescent="0.35">
      <c r="A61" s="28" t="s">
        <v>22</v>
      </c>
      <c r="B61" s="10"/>
      <c r="C61" s="10"/>
      <c r="D61" s="15"/>
      <c r="E61" s="10"/>
      <c r="F61" s="10"/>
    </row>
    <row r="62" spans="1:6" ht="15.6" x14ac:dyDescent="0.35">
      <c r="A62" s="27" t="s">
        <v>23</v>
      </c>
      <c r="B62" s="10">
        <f>((B17/B15)-1)*100</f>
        <v>-14.470431640996384</v>
      </c>
      <c r="C62" s="10">
        <f t="shared" ref="C62:F62" si="16">((C17/C15)-1)*100</f>
        <v>-14.748603351955303</v>
      </c>
      <c r="D62" s="15">
        <f t="shared" si="16"/>
        <v>-14.18026418026418</v>
      </c>
      <c r="E62" s="10">
        <f t="shared" si="16"/>
        <v>-17.033976124885221</v>
      </c>
      <c r="F62" s="10">
        <f t="shared" si="16"/>
        <v>1.5151515151515138</v>
      </c>
    </row>
    <row r="63" spans="1:6" ht="15.6" x14ac:dyDescent="0.35">
      <c r="A63" s="27" t="s">
        <v>24</v>
      </c>
      <c r="B63" s="10">
        <f>((B38/B37)-1)*100</f>
        <v>-29.898842113939374</v>
      </c>
      <c r="C63" s="10">
        <f t="shared" ref="C63:F63" si="17">((C38/C37)-1)*100</f>
        <v>-3.9713358491321737</v>
      </c>
      <c r="D63" s="15">
        <f t="shared" si="17"/>
        <v>-34.514086104693561</v>
      </c>
      <c r="E63" s="10">
        <f t="shared" si="17"/>
        <v>-41.763901230537329</v>
      </c>
      <c r="F63" s="10">
        <f t="shared" si="17"/>
        <v>-10.228358093921642</v>
      </c>
    </row>
    <row r="64" spans="1:6" ht="15.6" x14ac:dyDescent="0.35">
      <c r="A64" s="27" t="s">
        <v>25</v>
      </c>
      <c r="B64" s="10">
        <f>((B40/B39)-1)*100</f>
        <v>-18.038686233260826</v>
      </c>
      <c r="C64" s="10">
        <f t="shared" ref="C64:F64" si="18">((C40/C39)-1)*100</f>
        <v>12.641748905670646</v>
      </c>
      <c r="D64" s="15">
        <f t="shared" si="18"/>
        <v>-23.693643111580464</v>
      </c>
      <c r="E64" s="10">
        <f t="shared" si="18"/>
        <v>-29.807292130664244</v>
      </c>
      <c r="F64" s="10">
        <f t="shared" si="18"/>
        <v>-11.568233346251189</v>
      </c>
    </row>
    <row r="65" spans="1:7" ht="15.6" x14ac:dyDescent="0.35">
      <c r="A65" s="27"/>
      <c r="B65" s="10"/>
      <c r="C65" s="10"/>
      <c r="D65" s="15"/>
      <c r="E65" s="10"/>
      <c r="F65" s="10"/>
    </row>
    <row r="66" spans="1:7" ht="15.6" x14ac:dyDescent="0.35">
      <c r="A66" s="28" t="s">
        <v>26</v>
      </c>
      <c r="B66" s="10"/>
      <c r="C66" s="10"/>
      <c r="D66" s="15"/>
      <c r="E66" s="10"/>
      <c r="F66" s="10"/>
    </row>
    <row r="67" spans="1:7" ht="15.6" x14ac:dyDescent="0.35">
      <c r="A67" s="27" t="s">
        <v>37</v>
      </c>
      <c r="B67" s="10">
        <f t="shared" ref="B67:B68" si="19">B22/B16</f>
        <v>1013187.088455221</v>
      </c>
      <c r="C67" s="10">
        <f t="shared" ref="C67:F67" si="20">C22/C16</f>
        <v>287650</v>
      </c>
      <c r="D67" s="15">
        <f t="shared" si="20"/>
        <v>2074402.2009907917</v>
      </c>
      <c r="E67" s="10">
        <f t="shared" si="20"/>
        <v>1983200.498960499</v>
      </c>
      <c r="F67" s="10">
        <f t="shared" si="20"/>
        <v>2463763.3135047336</v>
      </c>
    </row>
    <row r="68" spans="1:7" ht="15.6" x14ac:dyDescent="0.35">
      <c r="A68" s="27" t="s">
        <v>38</v>
      </c>
      <c r="B68" s="10">
        <f t="shared" si="19"/>
        <v>740803.51222765679</v>
      </c>
      <c r="C68" s="10">
        <f t="shared" ref="C68:F68" si="21">C23/C17</f>
        <v>301327.5993883792</v>
      </c>
      <c r="D68" s="15">
        <f t="shared" si="21"/>
        <v>1196195.257129923</v>
      </c>
      <c r="E68" s="10">
        <f t="shared" si="21"/>
        <v>1001462.8240177089</v>
      </c>
      <c r="F68" s="10">
        <f t="shared" si="21"/>
        <v>2071522.3880597015</v>
      </c>
    </row>
    <row r="69" spans="1:7" ht="15.6" x14ac:dyDescent="0.35">
      <c r="A69" s="27" t="s">
        <v>27</v>
      </c>
      <c r="B69" s="10">
        <f>(B68/B67)*B51</f>
        <v>64.90405471582082</v>
      </c>
      <c r="C69" s="10">
        <f t="shared" ref="C69:F69" si="22">(C68/C67)*C51</f>
        <v>94.236034366765949</v>
      </c>
      <c r="D69" s="15">
        <f t="shared" si="22"/>
        <v>56.382592701637307</v>
      </c>
      <c r="E69" s="10">
        <f t="shared" si="22"/>
        <v>47.583760476930763</v>
      </c>
      <c r="F69" s="10">
        <f t="shared" si="22"/>
        <v>92.039801000724566</v>
      </c>
    </row>
    <row r="70" spans="1:7" ht="15.6" x14ac:dyDescent="0.35">
      <c r="A70" s="27" t="s">
        <v>33</v>
      </c>
      <c r="B70" s="10">
        <f t="shared" ref="B70:B71" si="23">B22/(B16*6)</f>
        <v>168864.51474253685</v>
      </c>
      <c r="C70" s="10">
        <f>C22/(C16*5)</f>
        <v>57530</v>
      </c>
      <c r="D70" s="15">
        <f t="shared" ref="D70:E70" si="24">D22/(D16*6)</f>
        <v>345733.70016513194</v>
      </c>
      <c r="E70" s="10">
        <f t="shared" si="24"/>
        <v>330533.41649341647</v>
      </c>
      <c r="F70" s="10">
        <f>F22/(F16*6)</f>
        <v>410627.21891745558</v>
      </c>
    </row>
    <row r="71" spans="1:7" ht="15.6" x14ac:dyDescent="0.35">
      <c r="A71" s="27" t="s">
        <v>34</v>
      </c>
      <c r="B71" s="10">
        <f t="shared" si="23"/>
        <v>123467.25203794279</v>
      </c>
      <c r="C71" s="10">
        <f>C23/(C17*5)</f>
        <v>60265.519877675841</v>
      </c>
      <c r="D71" s="15">
        <f t="shared" ref="D71:E71" si="25">D23/(D17*6)</f>
        <v>199365.87618832052</v>
      </c>
      <c r="E71" s="10">
        <f t="shared" si="25"/>
        <v>166910.47066961814</v>
      </c>
      <c r="F71" s="10">
        <f>F23/(F17*6)</f>
        <v>345253.73134328361</v>
      </c>
    </row>
    <row r="72" spans="1:7" ht="15.6" x14ac:dyDescent="0.35">
      <c r="A72" s="27"/>
      <c r="B72" s="10"/>
      <c r="C72" s="10"/>
      <c r="D72" s="15"/>
    </row>
    <row r="73" spans="1:7" ht="15.6" x14ac:dyDescent="0.35">
      <c r="A73" s="28" t="s">
        <v>28</v>
      </c>
      <c r="B73" s="10"/>
      <c r="C73" s="10"/>
      <c r="D73" s="15"/>
    </row>
    <row r="74" spans="1:7" ht="15.6" x14ac:dyDescent="0.35">
      <c r="A74" s="27" t="s">
        <v>29</v>
      </c>
      <c r="B74" s="10">
        <f>(B29/B28)*100</f>
        <v>74.983075929667365</v>
      </c>
      <c r="C74" s="10"/>
      <c r="D74" s="15"/>
    </row>
    <row r="75" spans="1:7" ht="16.2" thickBot="1" x14ac:dyDescent="0.4">
      <c r="A75" s="29" t="s">
        <v>30</v>
      </c>
      <c r="B75" s="12">
        <f>(B23/B29)*100</f>
        <v>100.00022054657379</v>
      </c>
      <c r="C75" s="12"/>
      <c r="D75" s="19"/>
    </row>
    <row r="76" spans="1:7" s="25" customFormat="1" ht="20.25" customHeight="1" thickTop="1" x14ac:dyDescent="0.3">
      <c r="A76" s="43" t="s">
        <v>80</v>
      </c>
      <c r="B76" s="43"/>
      <c r="C76" s="43"/>
      <c r="D76" s="43"/>
      <c r="E76" s="43"/>
      <c r="F76" s="43"/>
      <c r="G76" s="30"/>
    </row>
    <row r="77" spans="1:7" s="25" customFormat="1" x14ac:dyDescent="0.3">
      <c r="A77" s="1"/>
    </row>
    <row r="78" spans="1:7" s="25" customFormat="1" x14ac:dyDescent="0.3"/>
    <row r="79" spans="1:7" s="25" customFormat="1" x14ac:dyDescent="0.3"/>
    <row r="80" spans="1:7" s="25" customFormat="1" x14ac:dyDescent="0.3"/>
    <row r="81" spans="1:1" s="25" customFormat="1" x14ac:dyDescent="0.3"/>
    <row r="82" spans="1:1" s="25" customFormat="1" x14ac:dyDescent="0.3"/>
    <row r="83" spans="1:1" s="25" customFormat="1" x14ac:dyDescent="0.3"/>
    <row r="84" spans="1:1" s="25" customFormat="1" x14ac:dyDescent="0.3"/>
    <row r="85" spans="1:1" s="25" customFormat="1" x14ac:dyDescent="0.3"/>
    <row r="86" spans="1:1" s="25" customFormat="1" x14ac:dyDescent="0.3"/>
    <row r="87" spans="1:1" s="25" customFormat="1" x14ac:dyDescent="0.3"/>
    <row r="88" spans="1:1" s="25" customFormat="1" x14ac:dyDescent="0.3">
      <c r="A88" s="1"/>
    </row>
  </sheetData>
  <mergeCells count="4">
    <mergeCell ref="A9:A10"/>
    <mergeCell ref="B9:B10"/>
    <mergeCell ref="C9:F9"/>
    <mergeCell ref="A76:F76"/>
  </mergeCells>
  <pageMargins left="0.7" right="0.7" top="0.75" bottom="0.75" header="0.3" footer="0.3"/>
  <pageSetup orientation="portrait" r:id="rId1"/>
  <ignoredErrors>
    <ignoredError sqref="C70:C7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6640625" style="3" customWidth="1"/>
    <col min="7" max="16384" width="11.44140625" style="3"/>
  </cols>
  <sheetData>
    <row r="1" spans="1:6" s="25" customFormat="1" x14ac:dyDescent="0.3"/>
    <row r="2" spans="1:6" s="25" customFormat="1" x14ac:dyDescent="0.3"/>
    <row r="3" spans="1:6" s="25" customFormat="1" x14ac:dyDescent="0.3"/>
    <row r="4" spans="1:6" s="25" customFormat="1" x14ac:dyDescent="0.3"/>
    <row r="5" spans="1:6" s="25" customFormat="1" x14ac:dyDescent="0.3"/>
    <row r="6" spans="1:6" s="25" customFormat="1" x14ac:dyDescent="0.3"/>
    <row r="7" spans="1:6" s="25" customFormat="1" ht="21" customHeight="1" x14ac:dyDescent="0.3"/>
    <row r="8" spans="1:6" s="25" customFormat="1" ht="21" customHeight="1" x14ac:dyDescent="0.3"/>
    <row r="9" spans="1:6" s="25" customFormat="1" ht="15.6" x14ac:dyDescent="0.35">
      <c r="A9" s="39" t="s">
        <v>0</v>
      </c>
      <c r="B9" s="41" t="s">
        <v>41</v>
      </c>
      <c r="C9" s="38" t="s">
        <v>1</v>
      </c>
      <c r="D9" s="38"/>
      <c r="E9" s="38"/>
      <c r="F9" s="38"/>
    </row>
    <row r="10" spans="1:6" s="25" customFormat="1" ht="31.8" thickBot="1" x14ac:dyDescent="0.4">
      <c r="A10" s="40"/>
      <c r="B10" s="42"/>
      <c r="C10" s="34" t="s">
        <v>42</v>
      </c>
      <c r="D10" s="14" t="s">
        <v>45</v>
      </c>
      <c r="E10" s="26" t="s">
        <v>46</v>
      </c>
      <c r="F10" s="26" t="s">
        <v>43</v>
      </c>
    </row>
    <row r="11" spans="1:6" s="25" customFormat="1" ht="16.2" thickTop="1" x14ac:dyDescent="0.35">
      <c r="A11" s="27"/>
      <c r="B11" s="27"/>
      <c r="C11" s="27"/>
      <c r="D11" s="16"/>
    </row>
    <row r="12" spans="1:6" s="25" customFormat="1" ht="15.6" x14ac:dyDescent="0.35">
      <c r="A12" s="28" t="s">
        <v>2</v>
      </c>
      <c r="B12" s="27"/>
      <c r="C12" s="27"/>
      <c r="D12" s="16"/>
    </row>
    <row r="13" spans="1:6" s="25" customFormat="1" ht="15.6" x14ac:dyDescent="0.35">
      <c r="A13" s="27"/>
      <c r="B13" s="27"/>
      <c r="C13" s="27"/>
      <c r="D13" s="16"/>
    </row>
    <row r="14" spans="1:6" s="25" customFormat="1" ht="15.6" x14ac:dyDescent="0.35">
      <c r="A14" s="28" t="s">
        <v>3</v>
      </c>
      <c r="B14" s="27"/>
      <c r="C14" s="27"/>
      <c r="D14" s="16"/>
    </row>
    <row r="15" spans="1:6" ht="15.6" x14ac:dyDescent="0.35">
      <c r="A15" s="27" t="s">
        <v>59</v>
      </c>
      <c r="B15" s="7">
        <f>+SUM(C15:D15)</f>
        <v>5393</v>
      </c>
      <c r="C15" s="31">
        <v>2713</v>
      </c>
      <c r="D15" s="17">
        <f>+E15+F15</f>
        <v>2680</v>
      </c>
      <c r="E15" s="31">
        <v>2263</v>
      </c>
      <c r="F15" s="31">
        <v>417</v>
      </c>
    </row>
    <row r="16" spans="1:6" ht="15.6" x14ac:dyDescent="0.35">
      <c r="A16" s="27" t="s">
        <v>95</v>
      </c>
      <c r="B16" s="7">
        <f t="shared" ref="B16:B18" si="0">+SUM(C16:D16)</f>
        <v>1913</v>
      </c>
      <c r="C16" s="31">
        <v>87</v>
      </c>
      <c r="D16" s="17">
        <f t="shared" ref="D16:D18" si="1">+E16+F16</f>
        <v>1826</v>
      </c>
      <c r="E16" s="31">
        <v>1488</v>
      </c>
      <c r="F16" s="31">
        <v>338</v>
      </c>
    </row>
    <row r="17" spans="1:7" ht="15.6" x14ac:dyDescent="0.35">
      <c r="A17" s="27" t="s">
        <v>96</v>
      </c>
      <c r="B17" s="7">
        <f t="shared" si="0"/>
        <v>4239</v>
      </c>
      <c r="C17" s="31">
        <v>2322</v>
      </c>
      <c r="D17" s="17">
        <f t="shared" si="1"/>
        <v>1917</v>
      </c>
      <c r="E17" s="31">
        <v>1514</v>
      </c>
      <c r="F17" s="31">
        <v>403</v>
      </c>
    </row>
    <row r="18" spans="1:7" ht="15.6" x14ac:dyDescent="0.35">
      <c r="A18" s="27" t="s">
        <v>75</v>
      </c>
      <c r="B18" s="7">
        <f t="shared" si="0"/>
        <v>4431</v>
      </c>
      <c r="C18" s="31">
        <v>2605</v>
      </c>
      <c r="D18" s="17">
        <f t="shared" si="1"/>
        <v>1826</v>
      </c>
      <c r="E18" s="31">
        <v>1488</v>
      </c>
      <c r="F18" s="31">
        <v>338</v>
      </c>
    </row>
    <row r="19" spans="1:7" ht="15.6" x14ac:dyDescent="0.35">
      <c r="A19" s="27"/>
      <c r="B19" s="7"/>
      <c r="C19" s="31"/>
      <c r="D19" s="17"/>
      <c r="E19" s="31"/>
      <c r="F19" s="32"/>
    </row>
    <row r="20" spans="1:7" ht="15.6" x14ac:dyDescent="0.35">
      <c r="A20" s="28" t="s">
        <v>4</v>
      </c>
      <c r="B20" s="7"/>
      <c r="C20" s="31"/>
      <c r="D20" s="17"/>
      <c r="E20" s="31"/>
      <c r="F20" s="32"/>
    </row>
    <row r="21" spans="1:7" ht="15.6" x14ac:dyDescent="0.35">
      <c r="A21" s="27" t="s">
        <v>59</v>
      </c>
      <c r="B21" s="7">
        <f>SUM(C21:D21)</f>
        <v>1719880699.3340189</v>
      </c>
      <c r="C21" s="31">
        <v>83024060</v>
      </c>
      <c r="D21" s="17">
        <f>+E21+F21</f>
        <v>1636856639.3340189</v>
      </c>
      <c r="E21" s="31">
        <v>1155644246.3340189</v>
      </c>
      <c r="F21" s="31">
        <v>481212393</v>
      </c>
    </row>
    <row r="22" spans="1:7" ht="15.6" x14ac:dyDescent="0.35">
      <c r="A22" s="27" t="s">
        <v>95</v>
      </c>
      <c r="B22" s="7">
        <f t="shared" ref="B22:B24" si="2">SUM(C22:D22)</f>
        <v>1793689128.3146</v>
      </c>
      <c r="C22" s="31">
        <v>5021786</v>
      </c>
      <c r="D22" s="17">
        <f t="shared" ref="D22:D24" si="3">+E22+F22</f>
        <v>1788667342.3146</v>
      </c>
      <c r="E22" s="31">
        <v>1372291342.3499999</v>
      </c>
      <c r="F22" s="31">
        <v>416375999.96459997</v>
      </c>
    </row>
    <row r="23" spans="1:7" ht="15.6" x14ac:dyDescent="0.35">
      <c r="A23" s="27" t="s">
        <v>96</v>
      </c>
      <c r="B23" s="7">
        <f t="shared" si="2"/>
        <v>2256398573.7027998</v>
      </c>
      <c r="C23" s="31">
        <v>390007575</v>
      </c>
      <c r="D23" s="17">
        <f t="shared" si="3"/>
        <v>1866390998.7028</v>
      </c>
      <c r="E23" s="31">
        <v>1450014998.7028</v>
      </c>
      <c r="F23" s="31">
        <v>416376000</v>
      </c>
    </row>
    <row r="24" spans="1:7" ht="15.6" x14ac:dyDescent="0.35">
      <c r="A24" s="27" t="s">
        <v>75</v>
      </c>
      <c r="B24" s="7">
        <f t="shared" si="2"/>
        <v>6664253698.2167997</v>
      </c>
      <c r="C24" s="31">
        <v>754350036</v>
      </c>
      <c r="D24" s="17">
        <f t="shared" si="3"/>
        <v>5909903662.2167997</v>
      </c>
      <c r="E24" s="31">
        <v>4234049662.3499999</v>
      </c>
      <c r="F24" s="31">
        <v>1675853999.8667998</v>
      </c>
    </row>
    <row r="25" spans="1:7" ht="15.6" x14ac:dyDescent="0.35">
      <c r="A25" s="27" t="s">
        <v>97</v>
      </c>
      <c r="B25" s="7">
        <f t="shared" ref="B25:E25" si="4">B23</f>
        <v>2256398573.7027998</v>
      </c>
      <c r="C25" s="7">
        <f t="shared" si="4"/>
        <v>390007575</v>
      </c>
      <c r="D25" s="17">
        <f t="shared" si="4"/>
        <v>1866390998.7028</v>
      </c>
      <c r="E25" s="7">
        <f t="shared" si="4"/>
        <v>1450014998.7028</v>
      </c>
      <c r="F25" s="7">
        <f>F23</f>
        <v>416376000</v>
      </c>
    </row>
    <row r="26" spans="1:7" ht="15.6" x14ac:dyDescent="0.35">
      <c r="A26" s="27"/>
      <c r="B26" s="7"/>
      <c r="C26" s="7"/>
      <c r="D26" s="17"/>
    </row>
    <row r="27" spans="1:7" ht="15.6" x14ac:dyDescent="0.35">
      <c r="A27" s="28" t="s">
        <v>5</v>
      </c>
      <c r="B27" s="7"/>
      <c r="C27" s="7"/>
      <c r="D27" s="17"/>
    </row>
    <row r="28" spans="1:7" ht="15.6" x14ac:dyDescent="0.35">
      <c r="A28" s="27" t="s">
        <v>95</v>
      </c>
      <c r="B28" s="7">
        <f>B22</f>
        <v>1793689128.3146</v>
      </c>
      <c r="C28" s="7"/>
      <c r="D28" s="17"/>
    </row>
    <row r="29" spans="1:7" ht="15.6" x14ac:dyDescent="0.35">
      <c r="A29" s="27" t="s">
        <v>96</v>
      </c>
      <c r="B29" s="31">
        <v>5066478641.5542002</v>
      </c>
      <c r="C29" s="7"/>
      <c r="D29" s="17"/>
    </row>
    <row r="30" spans="1:7" ht="15.6" x14ac:dyDescent="0.35">
      <c r="A30" s="27"/>
      <c r="B30" s="10"/>
      <c r="C30" s="10"/>
      <c r="D30" s="15"/>
    </row>
    <row r="31" spans="1:7" ht="15.6" x14ac:dyDescent="0.35">
      <c r="A31" s="28" t="s">
        <v>6</v>
      </c>
      <c r="B31" s="10"/>
      <c r="C31" s="10"/>
      <c r="D31" s="15"/>
    </row>
    <row r="32" spans="1:7" ht="15.6" x14ac:dyDescent="0.35">
      <c r="A32" s="27" t="s">
        <v>60</v>
      </c>
      <c r="B32" s="35">
        <v>1.0948</v>
      </c>
      <c r="C32" s="35">
        <v>1.0948</v>
      </c>
      <c r="D32" s="22">
        <v>1.0948</v>
      </c>
      <c r="E32" s="35">
        <v>1.0948</v>
      </c>
      <c r="F32" s="35">
        <v>1.0948</v>
      </c>
      <c r="G32" s="25"/>
    </row>
    <row r="33" spans="1:7" ht="15.6" x14ac:dyDescent="0.35">
      <c r="A33" s="27" t="s">
        <v>98</v>
      </c>
      <c r="B33" s="35">
        <v>1.0932999999999999</v>
      </c>
      <c r="C33" s="35">
        <v>1.0932999999999999</v>
      </c>
      <c r="D33" s="22">
        <v>1.0932999999999999</v>
      </c>
      <c r="E33" s="35">
        <v>1.0932999999999999</v>
      </c>
      <c r="F33" s="35">
        <v>1.0932999999999999</v>
      </c>
      <c r="G33" s="25"/>
    </row>
    <row r="34" spans="1:7" ht="15.6" x14ac:dyDescent="0.35">
      <c r="A34" s="27" t="s">
        <v>7</v>
      </c>
      <c r="B34" s="7">
        <f>C34+D34</f>
        <v>101630</v>
      </c>
      <c r="C34" s="9">
        <v>85611</v>
      </c>
      <c r="D34" s="18">
        <v>16019</v>
      </c>
    </row>
    <row r="35" spans="1:7" ht="15.6" x14ac:dyDescent="0.35">
      <c r="A35" s="27"/>
      <c r="B35" s="7"/>
      <c r="C35" s="7"/>
      <c r="D35" s="17"/>
    </row>
    <row r="36" spans="1:7" ht="15.6" x14ac:dyDescent="0.35">
      <c r="A36" s="28" t="s">
        <v>8</v>
      </c>
      <c r="B36" s="7"/>
      <c r="C36" s="7"/>
      <c r="D36" s="17"/>
    </row>
    <row r="37" spans="1:7" ht="15.6" x14ac:dyDescent="0.35">
      <c r="A37" s="27" t="s">
        <v>61</v>
      </c>
      <c r="B37" s="7">
        <f>B21/B32</f>
        <v>1570954237.6087129</v>
      </c>
      <c r="C37" s="7">
        <f t="shared" ref="C37:F37" si="5">C21/C32</f>
        <v>75834910.485933498</v>
      </c>
      <c r="D37" s="17">
        <f t="shared" si="5"/>
        <v>1495119327.1227794</v>
      </c>
      <c r="E37" s="7">
        <f t="shared" si="5"/>
        <v>1055575672.5740035</v>
      </c>
      <c r="F37" s="7">
        <f t="shared" si="5"/>
        <v>439543654.54877603</v>
      </c>
    </row>
    <row r="38" spans="1:7" ht="15.6" x14ac:dyDescent="0.35">
      <c r="A38" s="27" t="s">
        <v>99</v>
      </c>
      <c r="B38" s="7">
        <f>B23/B33</f>
        <v>2063842105.2801609</v>
      </c>
      <c r="C38" s="7">
        <f t="shared" ref="C38:F38" si="6">C23/C33</f>
        <v>356725121.19271928</v>
      </c>
      <c r="D38" s="17">
        <f t="shared" si="6"/>
        <v>1707116984.0874419</v>
      </c>
      <c r="E38" s="7">
        <f t="shared" si="6"/>
        <v>1326273665.6935883</v>
      </c>
      <c r="F38" s="7">
        <f t="shared" si="6"/>
        <v>380843318.39385349</v>
      </c>
    </row>
    <row r="39" spans="1:7" ht="15.6" x14ac:dyDescent="0.35">
      <c r="A39" s="27" t="s">
        <v>62</v>
      </c>
      <c r="B39" s="7">
        <f>B37/B15</f>
        <v>291295.0561113875</v>
      </c>
      <c r="C39" s="7">
        <f t="shared" ref="C39:F39" si="7">C37/C15</f>
        <v>27952.418166580723</v>
      </c>
      <c r="D39" s="17">
        <f t="shared" si="7"/>
        <v>557880.34594133554</v>
      </c>
      <c r="E39" s="7">
        <f t="shared" si="7"/>
        <v>466449.70065134933</v>
      </c>
      <c r="F39" s="7">
        <f t="shared" si="7"/>
        <v>1054061.5216997026</v>
      </c>
    </row>
    <row r="40" spans="1:7" ht="15.6" x14ac:dyDescent="0.35">
      <c r="A40" s="27" t="s">
        <v>100</v>
      </c>
      <c r="B40" s="7">
        <f>B38/B17</f>
        <v>486870.04134941282</v>
      </c>
      <c r="C40" s="7">
        <f t="shared" ref="C40:F40" si="8">C38/C17</f>
        <v>153628.38983321245</v>
      </c>
      <c r="D40" s="17">
        <f t="shared" si="8"/>
        <v>890514.85867889517</v>
      </c>
      <c r="E40" s="7">
        <f t="shared" si="8"/>
        <v>876006.38420976768</v>
      </c>
      <c r="F40" s="7">
        <f t="shared" si="8"/>
        <v>945020.64117581514</v>
      </c>
    </row>
    <row r="41" spans="1:7" ht="15.6" x14ac:dyDescent="0.35">
      <c r="A41" s="27"/>
      <c r="B41" s="10"/>
      <c r="C41" s="10"/>
      <c r="D41" s="15"/>
      <c r="E41" s="10"/>
      <c r="F41" s="10"/>
    </row>
    <row r="42" spans="1:7" ht="15.6" x14ac:dyDescent="0.35">
      <c r="A42" s="28" t="s">
        <v>9</v>
      </c>
      <c r="B42" s="10"/>
      <c r="C42" s="10"/>
      <c r="D42" s="15"/>
      <c r="E42" s="10"/>
      <c r="F42" s="10"/>
    </row>
    <row r="43" spans="1:7" ht="15.6" x14ac:dyDescent="0.35">
      <c r="A43" s="27"/>
      <c r="B43" s="10"/>
      <c r="C43" s="10"/>
      <c r="D43" s="15"/>
      <c r="E43" s="10"/>
      <c r="F43" s="10"/>
    </row>
    <row r="44" spans="1:7" ht="15.6" x14ac:dyDescent="0.35">
      <c r="A44" s="28" t="s">
        <v>10</v>
      </c>
      <c r="B44" s="10"/>
      <c r="C44" s="10"/>
      <c r="D44" s="15"/>
      <c r="E44" s="10"/>
      <c r="F44" s="10"/>
    </row>
    <row r="45" spans="1:7" ht="15.6" x14ac:dyDescent="0.35">
      <c r="A45" s="27" t="s">
        <v>11</v>
      </c>
      <c r="B45" s="10">
        <f>B16/B34*100</f>
        <v>1.8823182131260454</v>
      </c>
      <c r="C45" s="10">
        <f t="shared" ref="C45:D45" si="9">C16/C34*100</f>
        <v>0.1016224550583453</v>
      </c>
      <c r="D45" s="15">
        <f t="shared" si="9"/>
        <v>11.398963730569948</v>
      </c>
      <c r="E45" s="10"/>
      <c r="F45" s="10"/>
    </row>
    <row r="46" spans="1:7" ht="15.6" x14ac:dyDescent="0.35">
      <c r="A46" s="27" t="s">
        <v>12</v>
      </c>
      <c r="B46" s="10">
        <f>B17/B34*100</f>
        <v>4.1710124963101443</v>
      </c>
      <c r="C46" s="10">
        <f t="shared" ref="C46:D46" si="10">C17/C34*100</f>
        <v>2.7122682832813538</v>
      </c>
      <c r="D46" s="15">
        <f t="shared" si="10"/>
        <v>11.967039141020038</v>
      </c>
      <c r="E46" s="10"/>
      <c r="F46" s="10"/>
    </row>
    <row r="47" spans="1:7" ht="15.6" x14ac:dyDescent="0.35">
      <c r="A47" s="27"/>
      <c r="B47" s="10"/>
      <c r="C47" s="10"/>
      <c r="D47" s="15"/>
      <c r="E47" s="10"/>
      <c r="F47" s="10"/>
    </row>
    <row r="48" spans="1:7" ht="15.6" x14ac:dyDescent="0.35">
      <c r="A48" s="28" t="s">
        <v>13</v>
      </c>
      <c r="B48" s="10"/>
      <c r="C48" s="10"/>
      <c r="D48" s="15"/>
      <c r="E48" s="10"/>
      <c r="F48" s="10"/>
    </row>
    <row r="49" spans="1:6" ht="15.6" x14ac:dyDescent="0.35">
      <c r="A49" s="27" t="s">
        <v>14</v>
      </c>
      <c r="B49" s="10">
        <f>B17/B16*100</f>
        <v>221.5891270256142</v>
      </c>
      <c r="C49" s="10">
        <f t="shared" ref="C49:F49" si="11">C17/C16*100</f>
        <v>2668.9655172413795</v>
      </c>
      <c r="D49" s="15">
        <f t="shared" si="11"/>
        <v>104.98357064622125</v>
      </c>
      <c r="E49" s="10">
        <f t="shared" si="11"/>
        <v>101.74731182795699</v>
      </c>
      <c r="F49" s="10">
        <f t="shared" si="11"/>
        <v>119.23076923076923</v>
      </c>
    </row>
    <row r="50" spans="1:6" ht="15.6" x14ac:dyDescent="0.35">
      <c r="A50" s="27" t="s">
        <v>15</v>
      </c>
      <c r="B50" s="10">
        <f>B23/B22*100</f>
        <v>125.79652393962908</v>
      </c>
      <c r="C50" s="10">
        <f t="shared" ref="C50:E50" si="12">C23/C22*100</f>
        <v>7766.3121248097796</v>
      </c>
      <c r="D50" s="15">
        <f t="shared" si="12"/>
        <v>104.34533882010855</v>
      </c>
      <c r="E50" s="10">
        <f t="shared" si="12"/>
        <v>105.66378683259062</v>
      </c>
      <c r="F50" s="10" t="s">
        <v>44</v>
      </c>
    </row>
    <row r="51" spans="1:6" ht="15.6" x14ac:dyDescent="0.35">
      <c r="A51" s="27" t="s">
        <v>16</v>
      </c>
      <c r="B51" s="10">
        <f>AVERAGE(B49:B50)</f>
        <v>173.69282548262163</v>
      </c>
      <c r="C51" s="10">
        <f t="shared" ref="C51:E51" si="13">AVERAGE(C49:C50)</f>
        <v>5217.6388210255791</v>
      </c>
      <c r="D51" s="15">
        <f t="shared" si="13"/>
        <v>104.6644547331649</v>
      </c>
      <c r="E51" s="10">
        <f t="shared" si="13"/>
        <v>103.70554933027381</v>
      </c>
      <c r="F51" s="10" t="s">
        <v>44</v>
      </c>
    </row>
    <row r="52" spans="1:6" ht="15.6" x14ac:dyDescent="0.35">
      <c r="A52" s="27"/>
      <c r="B52" s="10"/>
      <c r="C52" s="10"/>
      <c r="D52" s="15"/>
      <c r="E52" s="10"/>
      <c r="F52" s="10"/>
    </row>
    <row r="53" spans="1:6" ht="15.6" x14ac:dyDescent="0.35">
      <c r="A53" s="28" t="s">
        <v>17</v>
      </c>
      <c r="B53" s="10"/>
      <c r="C53" s="10"/>
      <c r="D53" s="15"/>
      <c r="E53" s="10"/>
      <c r="F53" s="10"/>
    </row>
    <row r="54" spans="1:6" ht="15.6" x14ac:dyDescent="0.35">
      <c r="A54" s="27" t="s">
        <v>18</v>
      </c>
      <c r="B54" s="10">
        <f>(B17/B18)*100</f>
        <v>95.6668923493568</v>
      </c>
      <c r="C54" s="10">
        <f t="shared" ref="C54:F54" si="14">(C17/C18)*100</f>
        <v>89.136276391554702</v>
      </c>
      <c r="D54" s="15">
        <f t="shared" si="14"/>
        <v>104.98357064622125</v>
      </c>
      <c r="E54" s="10">
        <f t="shared" si="14"/>
        <v>101.74731182795699</v>
      </c>
      <c r="F54" s="10">
        <f t="shared" si="14"/>
        <v>119.23076923076923</v>
      </c>
    </row>
    <row r="55" spans="1:6" ht="15.6" x14ac:dyDescent="0.35">
      <c r="A55" s="27" t="s">
        <v>19</v>
      </c>
      <c r="B55" s="10">
        <f>B23/B24*100</f>
        <v>33.858233432898274</v>
      </c>
      <c r="C55" s="10">
        <f t="shared" ref="C55:F55" si="15">C23/C24*100</f>
        <v>51.701140901118748</v>
      </c>
      <c r="D55" s="15">
        <f t="shared" si="15"/>
        <v>31.580734735745565</v>
      </c>
      <c r="E55" s="10">
        <f t="shared" si="15"/>
        <v>34.246527894951676</v>
      </c>
      <c r="F55" s="10">
        <f t="shared" si="15"/>
        <v>24.84560111042456</v>
      </c>
    </row>
    <row r="56" spans="1:6" ht="15.6" x14ac:dyDescent="0.35">
      <c r="A56" s="27" t="s">
        <v>20</v>
      </c>
      <c r="B56" s="10">
        <f>(B54+B55)/2</f>
        <v>64.762562891127544</v>
      </c>
      <c r="C56" s="10">
        <f t="shared" ref="C56:F56" si="16">(C54+C55)/2</f>
        <v>70.418708646336725</v>
      </c>
      <c r="D56" s="15">
        <f t="shared" si="16"/>
        <v>68.282152690983409</v>
      </c>
      <c r="E56" s="10">
        <f t="shared" si="16"/>
        <v>67.99691986145433</v>
      </c>
      <c r="F56" s="10">
        <f t="shared" si="16"/>
        <v>72.03818517059689</v>
      </c>
    </row>
    <row r="57" spans="1:6" ht="15.6" x14ac:dyDescent="0.35">
      <c r="A57" s="27"/>
      <c r="B57" s="10"/>
      <c r="C57" s="10"/>
      <c r="D57" s="15"/>
      <c r="E57" s="10"/>
      <c r="F57" s="10"/>
    </row>
    <row r="58" spans="1:6" ht="15.6" x14ac:dyDescent="0.35">
      <c r="A58" s="28" t="s">
        <v>31</v>
      </c>
      <c r="B58" s="10"/>
      <c r="C58" s="10"/>
      <c r="D58" s="15"/>
      <c r="E58" s="10"/>
      <c r="F58" s="10"/>
    </row>
    <row r="59" spans="1:6" ht="15.6" x14ac:dyDescent="0.35">
      <c r="A59" s="27" t="s">
        <v>21</v>
      </c>
      <c r="B59" s="10">
        <f>B25/B23*100</f>
        <v>100</v>
      </c>
      <c r="C59" s="10">
        <f t="shared" ref="C59:F59" si="17">C25/C23*100</f>
        <v>100</v>
      </c>
      <c r="D59" s="15">
        <f t="shared" si="17"/>
        <v>100</v>
      </c>
      <c r="E59" s="10">
        <f t="shared" si="17"/>
        <v>100</v>
      </c>
      <c r="F59" s="10">
        <f t="shared" si="17"/>
        <v>100</v>
      </c>
    </row>
    <row r="60" spans="1:6" ht="15.6" x14ac:dyDescent="0.35">
      <c r="A60" s="27"/>
      <c r="B60" s="10"/>
      <c r="C60" s="10"/>
      <c r="D60" s="15"/>
      <c r="E60" s="10"/>
      <c r="F60" s="10"/>
    </row>
    <row r="61" spans="1:6" ht="15.6" x14ac:dyDescent="0.35">
      <c r="A61" s="28" t="s">
        <v>22</v>
      </c>
      <c r="B61" s="10"/>
      <c r="C61" s="10"/>
      <c r="D61" s="15"/>
      <c r="E61" s="10"/>
      <c r="F61" s="10"/>
    </row>
    <row r="62" spans="1:6" ht="15.6" x14ac:dyDescent="0.35">
      <c r="A62" s="27" t="s">
        <v>23</v>
      </c>
      <c r="B62" s="10">
        <f>((B17/B15)-1)*100</f>
        <v>-21.398108659373261</v>
      </c>
      <c r="C62" s="10">
        <f t="shared" ref="C62:F62" si="18">((C17/C15)-1)*100</f>
        <v>-14.412089937338735</v>
      </c>
      <c r="D62" s="15">
        <f t="shared" si="18"/>
        <v>-28.470149253731346</v>
      </c>
      <c r="E62" s="10">
        <f t="shared" si="18"/>
        <v>-33.097657976137874</v>
      </c>
      <c r="F62" s="10">
        <f t="shared" si="18"/>
        <v>-3.3573141486810565</v>
      </c>
    </row>
    <row r="63" spans="1:6" ht="15.6" x14ac:dyDescent="0.35">
      <c r="A63" s="27" t="s">
        <v>24</v>
      </c>
      <c r="B63" s="10">
        <f>((B38/B37)-1)*100</f>
        <v>31.37506210376413</v>
      </c>
      <c r="C63" s="10">
        <f t="shared" ref="C63:F63" si="19">((C38/C37)-1)*100</f>
        <v>370.39697008528503</v>
      </c>
      <c r="D63" s="15">
        <f t="shared" si="19"/>
        <v>14.179313524936688</v>
      </c>
      <c r="E63" s="10">
        <f t="shared" si="19"/>
        <v>25.644584292047234</v>
      </c>
      <c r="F63" s="10">
        <f t="shared" si="19"/>
        <v>-13.354836441714257</v>
      </c>
    </row>
    <row r="64" spans="1:6" ht="15.6" x14ac:dyDescent="0.35">
      <c r="A64" s="27" t="s">
        <v>25</v>
      </c>
      <c r="B64" s="10">
        <f>((B40/B39)-1)*100</f>
        <v>67.139823053927827</v>
      </c>
      <c r="C64" s="10">
        <f t="shared" ref="C64:F64" si="20">((C40/C39)-1)*100</f>
        <v>449.60679579732056</v>
      </c>
      <c r="D64" s="15">
        <f t="shared" si="20"/>
        <v>59.624705397407581</v>
      </c>
      <c r="E64" s="10">
        <f t="shared" si="20"/>
        <v>87.802968462947732</v>
      </c>
      <c r="F64" s="10">
        <f t="shared" si="20"/>
        <v>-10.344830759788682</v>
      </c>
    </row>
    <row r="65" spans="1:7" ht="15.6" x14ac:dyDescent="0.35">
      <c r="A65" s="27"/>
      <c r="B65" s="10"/>
      <c r="C65" s="10"/>
      <c r="D65" s="15"/>
      <c r="E65" s="10"/>
      <c r="F65" s="10"/>
    </row>
    <row r="66" spans="1:7" ht="15.6" x14ac:dyDescent="0.35">
      <c r="A66" s="28" t="s">
        <v>26</v>
      </c>
      <c r="B66" s="10"/>
      <c r="C66" s="10"/>
      <c r="D66" s="15"/>
      <c r="E66" s="10"/>
      <c r="F66" s="10"/>
    </row>
    <row r="67" spans="1:7" ht="15.6" x14ac:dyDescent="0.35">
      <c r="A67" s="27" t="s">
        <v>35</v>
      </c>
      <c r="B67" s="10">
        <f t="shared" ref="B67:B68" si="21">B22/B16</f>
        <v>937631.53597208578</v>
      </c>
      <c r="C67" s="10">
        <f t="shared" ref="C67:F67" si="22">C22/C16</f>
        <v>57721.678160919539</v>
      </c>
      <c r="D67" s="15">
        <f t="shared" si="22"/>
        <v>979554.95197951805</v>
      </c>
      <c r="E67" s="10">
        <f t="shared" si="22"/>
        <v>922238.80534274189</v>
      </c>
      <c r="F67" s="10">
        <f t="shared" si="22"/>
        <v>1231881.6566999999</v>
      </c>
    </row>
    <row r="68" spans="1:7" ht="15.6" x14ac:dyDescent="0.35">
      <c r="A68" s="27" t="s">
        <v>36</v>
      </c>
      <c r="B68" s="10">
        <f t="shared" si="21"/>
        <v>532295.01620731305</v>
      </c>
      <c r="C68" s="10">
        <f t="shared" ref="C68:F68" si="23">C23/C17</f>
        <v>167961.91860465117</v>
      </c>
      <c r="D68" s="15">
        <f t="shared" si="23"/>
        <v>973599.89499363594</v>
      </c>
      <c r="E68" s="10">
        <f t="shared" si="23"/>
        <v>957737.77985653898</v>
      </c>
      <c r="F68" s="10">
        <f t="shared" si="23"/>
        <v>1033191.0669975186</v>
      </c>
    </row>
    <row r="69" spans="1:7" ht="15.6" x14ac:dyDescent="0.35">
      <c r="A69" s="27" t="s">
        <v>27</v>
      </c>
      <c r="B69" s="10">
        <f>(B68/B67)*B51</f>
        <v>98.605712167640419</v>
      </c>
      <c r="C69" s="10">
        <f t="shared" ref="C69:E69" si="24">(C68/C67)*C51</f>
        <v>15182.590924026686</v>
      </c>
      <c r="D69" s="15">
        <f t="shared" si="24"/>
        <v>104.02816292424421</v>
      </c>
      <c r="E69" s="10">
        <f t="shared" si="24"/>
        <v>107.69740114922492</v>
      </c>
      <c r="F69" s="10" t="s">
        <v>44</v>
      </c>
    </row>
    <row r="70" spans="1:7" ht="15.6" x14ac:dyDescent="0.35">
      <c r="A70" s="27" t="s">
        <v>33</v>
      </c>
      <c r="B70" s="10">
        <f t="shared" ref="B70:D71" si="25">B22/(B16*3)</f>
        <v>312543.84532402857</v>
      </c>
      <c r="C70" s="10">
        <f>C22/(C16*1)</f>
        <v>57721.678160919539</v>
      </c>
      <c r="D70" s="15">
        <f>D22/(D16*3)</f>
        <v>326518.31732650602</v>
      </c>
      <c r="E70" s="10">
        <f>E22/(E16*3)</f>
        <v>307412.93511424732</v>
      </c>
      <c r="F70" s="10">
        <f>F22/(F16*3)</f>
        <v>410627.21889999998</v>
      </c>
    </row>
    <row r="71" spans="1:7" ht="15.6" x14ac:dyDescent="0.35">
      <c r="A71" s="27" t="s">
        <v>34</v>
      </c>
      <c r="B71" s="10">
        <f t="shared" si="25"/>
        <v>177431.67206910433</v>
      </c>
      <c r="C71" s="10">
        <f>C23/(C17*3)</f>
        <v>55987.306201550389</v>
      </c>
      <c r="D71" s="15">
        <f t="shared" si="25"/>
        <v>324533.29833121196</v>
      </c>
      <c r="E71" s="10">
        <f>E23/(E17*3)</f>
        <v>319245.92661884631</v>
      </c>
      <c r="F71" s="10">
        <f>F23/(F17*3)</f>
        <v>344397.0223325062</v>
      </c>
    </row>
    <row r="72" spans="1:7" ht="15.6" x14ac:dyDescent="0.35">
      <c r="A72" s="27"/>
      <c r="B72" s="10"/>
      <c r="C72" s="10"/>
      <c r="D72" s="15"/>
    </row>
    <row r="73" spans="1:7" ht="15.6" x14ac:dyDescent="0.35">
      <c r="A73" s="28" t="s">
        <v>28</v>
      </c>
      <c r="B73" s="10"/>
      <c r="C73" s="10"/>
      <c r="D73" s="15"/>
    </row>
    <row r="74" spans="1:7" ht="15.6" x14ac:dyDescent="0.35">
      <c r="A74" s="27" t="s">
        <v>29</v>
      </c>
      <c r="B74" s="10">
        <f>(B29/B28)*100</f>
        <v>282.46135640654762</v>
      </c>
      <c r="C74" s="10"/>
      <c r="D74" s="15"/>
    </row>
    <row r="75" spans="1:7" ht="16.2" thickBot="1" x14ac:dyDescent="0.4">
      <c r="A75" s="29" t="s">
        <v>30</v>
      </c>
      <c r="B75" s="12">
        <f>(B23/B29)*100</f>
        <v>44.535835110332641</v>
      </c>
      <c r="C75" s="12"/>
      <c r="D75" s="19"/>
      <c r="E75" s="4"/>
      <c r="F75" s="4"/>
    </row>
    <row r="76" spans="1:7" s="25" customFormat="1" ht="20.25" customHeight="1" thickTop="1" x14ac:dyDescent="0.3">
      <c r="A76" s="43" t="s">
        <v>80</v>
      </c>
      <c r="B76" s="43"/>
      <c r="C76" s="43"/>
      <c r="D76" s="43"/>
      <c r="E76" s="43"/>
      <c r="F76" s="43"/>
      <c r="G76" s="30"/>
    </row>
    <row r="77" spans="1:7" s="25" customFormat="1" x14ac:dyDescent="0.3">
      <c r="A77" s="1"/>
    </row>
    <row r="78" spans="1:7" s="25" customFormat="1" x14ac:dyDescent="0.3"/>
    <row r="79" spans="1:7" s="25" customFormat="1" x14ac:dyDescent="0.3"/>
    <row r="80" spans="1:7" s="25" customFormat="1" x14ac:dyDescent="0.3"/>
    <row r="81" s="25" customFormat="1" x14ac:dyDescent="0.3"/>
    <row r="82" s="25" customFormat="1" x14ac:dyDescent="0.3"/>
    <row r="83" s="25" customFormat="1" x14ac:dyDescent="0.3"/>
    <row r="84" s="25" customFormat="1" x14ac:dyDescent="0.3"/>
    <row r="85" s="25" customFormat="1" x14ac:dyDescent="0.3"/>
    <row r="86" s="25" customFormat="1" x14ac:dyDescent="0.3"/>
    <row r="87" s="25" customFormat="1" x14ac:dyDescent="0.3"/>
    <row r="88" s="25" customFormat="1" x14ac:dyDescent="0.3"/>
  </sheetData>
  <mergeCells count="4">
    <mergeCell ref="A9:A10"/>
    <mergeCell ref="B9:B10"/>
    <mergeCell ref="C9:F9"/>
    <mergeCell ref="A76:F76"/>
  </mergeCells>
  <pageMargins left="0.7" right="0.7" top="0.75" bottom="0.75" header="0.3" footer="0.3"/>
  <pageSetup paperSize="9" orientation="portrait" r:id="rId1"/>
  <ignoredErrors>
    <ignoredError sqref="D70:D71 C7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7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6640625" style="3" customWidth="1"/>
    <col min="7" max="16384" width="11.44140625" style="3"/>
  </cols>
  <sheetData>
    <row r="1" spans="1:6" s="25" customFormat="1" x14ac:dyDescent="0.3"/>
    <row r="2" spans="1:6" s="25" customFormat="1" x14ac:dyDescent="0.3"/>
    <row r="3" spans="1:6" s="25" customFormat="1" x14ac:dyDescent="0.3"/>
    <row r="4" spans="1:6" s="25" customFormat="1" x14ac:dyDescent="0.3"/>
    <row r="5" spans="1:6" s="25" customFormat="1" x14ac:dyDescent="0.3"/>
    <row r="6" spans="1:6" s="25" customFormat="1" x14ac:dyDescent="0.3"/>
    <row r="7" spans="1:6" s="25" customFormat="1" ht="21" customHeight="1" x14ac:dyDescent="0.3"/>
    <row r="8" spans="1:6" s="25" customFormat="1" ht="21" customHeight="1" x14ac:dyDescent="0.3"/>
    <row r="9" spans="1:6" s="25" customFormat="1" ht="15.6" x14ac:dyDescent="0.35">
      <c r="A9" s="39" t="s">
        <v>0</v>
      </c>
      <c r="B9" s="41" t="s">
        <v>41</v>
      </c>
      <c r="C9" s="38" t="s">
        <v>1</v>
      </c>
      <c r="D9" s="38"/>
      <c r="E9" s="38"/>
      <c r="F9" s="38"/>
    </row>
    <row r="10" spans="1:6" s="25" customFormat="1" ht="31.8" thickBot="1" x14ac:dyDescent="0.4">
      <c r="A10" s="40"/>
      <c r="B10" s="42"/>
      <c r="C10" s="34" t="s">
        <v>42</v>
      </c>
      <c r="D10" s="14" t="s">
        <v>45</v>
      </c>
      <c r="E10" s="26" t="s">
        <v>46</v>
      </c>
      <c r="F10" s="26" t="s">
        <v>43</v>
      </c>
    </row>
    <row r="11" spans="1:6" s="25" customFormat="1" ht="16.2" thickTop="1" x14ac:dyDescent="0.35">
      <c r="A11" s="27"/>
      <c r="B11" s="27"/>
      <c r="C11" s="27"/>
      <c r="D11" s="16"/>
    </row>
    <row r="12" spans="1:6" s="25" customFormat="1" ht="15.6" x14ac:dyDescent="0.35">
      <c r="A12" s="28" t="s">
        <v>2</v>
      </c>
      <c r="B12" s="27"/>
      <c r="C12" s="27"/>
      <c r="D12" s="16"/>
    </row>
    <row r="13" spans="1:6" s="25" customFormat="1" ht="15.6" x14ac:dyDescent="0.35">
      <c r="A13" s="27"/>
      <c r="B13" s="27"/>
      <c r="C13" s="27"/>
      <c r="D13" s="16"/>
    </row>
    <row r="14" spans="1:6" s="25" customFormat="1" ht="15.6" x14ac:dyDescent="0.35">
      <c r="A14" s="28" t="s">
        <v>3</v>
      </c>
      <c r="B14" s="27"/>
      <c r="C14" s="27"/>
      <c r="D14" s="16"/>
    </row>
    <row r="15" spans="1:6" ht="15.6" x14ac:dyDescent="0.35">
      <c r="A15" s="27" t="s">
        <v>63</v>
      </c>
      <c r="B15" s="7">
        <f>+SUM(C15:D15)</f>
        <v>5393</v>
      </c>
      <c r="C15" s="7">
        <f>+'III Trimestre'!C15</f>
        <v>2713</v>
      </c>
      <c r="D15" s="17">
        <f>+E15+F15</f>
        <v>2680</v>
      </c>
      <c r="E15" s="7">
        <f>'III Trimestre'!E15</f>
        <v>2263</v>
      </c>
      <c r="F15" s="7">
        <f>'III Trimestre'!F15</f>
        <v>417</v>
      </c>
    </row>
    <row r="16" spans="1:6" ht="15.6" x14ac:dyDescent="0.35">
      <c r="A16" s="27" t="s">
        <v>101</v>
      </c>
      <c r="B16" s="7">
        <f t="shared" ref="B16:B18" si="0">+SUM(C16:D16)</f>
        <v>4431</v>
      </c>
      <c r="C16" s="7">
        <f>+'I Semestre'!C16</f>
        <v>2605</v>
      </c>
      <c r="D16" s="17">
        <f t="shared" ref="D16:D18" si="1">+E16+F16</f>
        <v>1826</v>
      </c>
      <c r="E16" s="7">
        <f>+'III Trimestre'!E16</f>
        <v>1488</v>
      </c>
      <c r="F16" s="7">
        <f>+'III Trimestre'!F16</f>
        <v>338</v>
      </c>
    </row>
    <row r="17" spans="1:6" ht="15.6" x14ac:dyDescent="0.35">
      <c r="A17" s="27" t="s">
        <v>102</v>
      </c>
      <c r="B17" s="7">
        <f t="shared" si="0"/>
        <v>4239</v>
      </c>
      <c r="C17" s="7">
        <f>+'III Trimestre'!C17</f>
        <v>2322</v>
      </c>
      <c r="D17" s="17">
        <f>+E17+F17</f>
        <v>1917</v>
      </c>
      <c r="E17" s="7">
        <f>+'III Trimestre'!E17</f>
        <v>1514</v>
      </c>
      <c r="F17" s="7">
        <f>+'III Trimestre'!F17</f>
        <v>403</v>
      </c>
    </row>
    <row r="18" spans="1:6" ht="15.6" x14ac:dyDescent="0.35">
      <c r="A18" s="27" t="s">
        <v>75</v>
      </c>
      <c r="B18" s="7">
        <f t="shared" si="0"/>
        <v>4431</v>
      </c>
      <c r="C18" s="7">
        <f>+'III Trimestre'!C18</f>
        <v>2605</v>
      </c>
      <c r="D18" s="17">
        <f t="shared" si="1"/>
        <v>1826</v>
      </c>
      <c r="E18" s="7">
        <f>+'III Trimestre'!E18</f>
        <v>1488</v>
      </c>
      <c r="F18" s="7">
        <f>+'III Trimestre'!F18</f>
        <v>338</v>
      </c>
    </row>
    <row r="19" spans="1:6" ht="15.6" x14ac:dyDescent="0.35">
      <c r="A19" s="27"/>
      <c r="B19" s="7"/>
      <c r="C19" s="7"/>
      <c r="D19" s="17"/>
    </row>
    <row r="20" spans="1:6" ht="15.6" x14ac:dyDescent="0.35">
      <c r="A20" s="28" t="s">
        <v>4</v>
      </c>
      <c r="B20" s="7"/>
      <c r="C20" s="7"/>
      <c r="D20" s="17"/>
    </row>
    <row r="21" spans="1:6" ht="15.6" x14ac:dyDescent="0.35">
      <c r="A21" s="27" t="s">
        <v>63</v>
      </c>
      <c r="B21" s="7">
        <f>SUM(C21:D21)</f>
        <v>6474503111.4981318</v>
      </c>
      <c r="C21" s="7">
        <f>+'I Trimestre'!C21+'II Trimestre'!C21+'III Trimestre'!C21</f>
        <v>801484000</v>
      </c>
      <c r="D21" s="17">
        <f>+E21+F21</f>
        <v>5673019111.4981318</v>
      </c>
      <c r="E21" s="7">
        <f>+'I Trimestre'!E21+'II Trimestre'!E21+'III Trimestre'!E21</f>
        <v>4263919362.4981318</v>
      </c>
      <c r="F21" s="7">
        <f>+'I Trimestre'!F21+'II Trimestre'!F21+'III Trimestre'!F21</f>
        <v>1409099749</v>
      </c>
    </row>
    <row r="22" spans="1:6" ht="15.6" x14ac:dyDescent="0.35">
      <c r="A22" s="27" t="s">
        <v>101</v>
      </c>
      <c r="B22" s="7">
        <f t="shared" ref="B22:B24" si="2">SUM(C22:D22)</f>
        <v>6237527698.2791996</v>
      </c>
      <c r="C22" s="7">
        <f>+'I Trimestre'!C22+'II Trimestre'!C22+'III Trimestre'!C22</f>
        <v>754350036</v>
      </c>
      <c r="D22" s="17">
        <f t="shared" ref="D22:D24" si="3">+E22+F22</f>
        <v>5483177662.2791996</v>
      </c>
      <c r="E22" s="7">
        <f>+'I Trimestre'!E22+'II Trimestre'!E22+'III Trimestre'!E22</f>
        <v>4234049662.3499999</v>
      </c>
      <c r="F22" s="7">
        <f>+'I Trimestre'!F22+'II Trimestre'!F22+'III Trimestre'!F22</f>
        <v>1249127999.9291999</v>
      </c>
    </row>
    <row r="23" spans="1:6" ht="15.6" x14ac:dyDescent="0.35">
      <c r="A23" s="27" t="s">
        <v>103</v>
      </c>
      <c r="B23" s="7">
        <f t="shared" si="2"/>
        <v>5588532771.7027998</v>
      </c>
      <c r="C23" s="7">
        <f>+'I Trimestre'!C23+'II Trimestre'!C23+'III Trimestre'!C23</f>
        <v>1079746450</v>
      </c>
      <c r="D23" s="17">
        <f t="shared" si="3"/>
        <v>4508786321.7027998</v>
      </c>
      <c r="E23" s="7">
        <f>+'I Trimestre'!E23+'II Trimestre'!E23+'III Trimestre'!E23</f>
        <v>3259658321.7027998</v>
      </c>
      <c r="F23" s="7">
        <f>+'I Trimestre'!F23+'II Trimestre'!F23+'III Trimestre'!F23</f>
        <v>1249128000</v>
      </c>
    </row>
    <row r="24" spans="1:6" ht="15.6" x14ac:dyDescent="0.35">
      <c r="A24" s="27" t="s">
        <v>75</v>
      </c>
      <c r="B24" s="7">
        <f t="shared" si="2"/>
        <v>6664253698.2167997</v>
      </c>
      <c r="C24" s="7">
        <f>+'III Trimestre'!C24</f>
        <v>754350036</v>
      </c>
      <c r="D24" s="17">
        <f t="shared" si="3"/>
        <v>5909903662.2167997</v>
      </c>
      <c r="E24" s="7">
        <f>+'III Trimestre'!E24</f>
        <v>4234049662.3499999</v>
      </c>
      <c r="F24" s="7">
        <f>+'III Trimestre'!F24</f>
        <v>1675853999.8667998</v>
      </c>
    </row>
    <row r="25" spans="1:6" ht="15.6" x14ac:dyDescent="0.35">
      <c r="A25" s="27" t="s">
        <v>104</v>
      </c>
      <c r="B25" s="7">
        <f t="shared" ref="B25:E25" si="4">+B23</f>
        <v>5588532771.7027998</v>
      </c>
      <c r="C25" s="7">
        <f t="shared" si="4"/>
        <v>1079746450</v>
      </c>
      <c r="D25" s="17">
        <f t="shared" si="4"/>
        <v>4508786321.7027998</v>
      </c>
      <c r="E25" s="7">
        <f t="shared" si="4"/>
        <v>3259658321.7027998</v>
      </c>
      <c r="F25" s="7">
        <f>+F23</f>
        <v>1249128000</v>
      </c>
    </row>
    <row r="26" spans="1:6" ht="15.6" x14ac:dyDescent="0.35">
      <c r="A26" s="27"/>
      <c r="B26" s="7"/>
      <c r="C26" s="7"/>
      <c r="D26" s="17"/>
    </row>
    <row r="27" spans="1:6" ht="15.6" x14ac:dyDescent="0.35">
      <c r="A27" s="28" t="s">
        <v>5</v>
      </c>
      <c r="B27" s="7"/>
      <c r="C27" s="7"/>
      <c r="D27" s="17"/>
    </row>
    <row r="28" spans="1:6" ht="15.6" x14ac:dyDescent="0.35">
      <c r="A28" s="27" t="s">
        <v>101</v>
      </c>
      <c r="B28" s="7">
        <f>B22</f>
        <v>6237527698.2791996</v>
      </c>
      <c r="C28" s="7"/>
      <c r="D28" s="17"/>
    </row>
    <row r="29" spans="1:6" ht="15.6" x14ac:dyDescent="0.35">
      <c r="A29" s="27" t="s">
        <v>103</v>
      </c>
      <c r="B29" s="7">
        <f>'I Trimestre'!B29+'II Trimestre'!B29+'III Trimestre'!B29</f>
        <v>8398605490.6626005</v>
      </c>
      <c r="C29" s="7"/>
      <c r="D29" s="17"/>
    </row>
    <row r="30" spans="1:6" ht="15.6" x14ac:dyDescent="0.35">
      <c r="A30" s="27"/>
      <c r="B30" s="10"/>
      <c r="C30" s="10"/>
      <c r="D30" s="15"/>
    </row>
    <row r="31" spans="1:6" ht="15.6" x14ac:dyDescent="0.35">
      <c r="A31" s="28" t="s">
        <v>6</v>
      </c>
      <c r="B31" s="10"/>
      <c r="C31" s="10"/>
      <c r="D31" s="15"/>
    </row>
    <row r="32" spans="1:6" ht="15.6" x14ac:dyDescent="0.35">
      <c r="A32" s="27" t="s">
        <v>64</v>
      </c>
      <c r="B32" s="35">
        <v>1.0948</v>
      </c>
      <c r="C32" s="35">
        <v>1.0948</v>
      </c>
      <c r="D32" s="22">
        <v>1.0948</v>
      </c>
      <c r="E32" s="35">
        <v>1.0948</v>
      </c>
      <c r="F32" s="35">
        <v>1.0948</v>
      </c>
    </row>
    <row r="33" spans="1:6" ht="15.6" x14ac:dyDescent="0.35">
      <c r="A33" s="27" t="s">
        <v>105</v>
      </c>
      <c r="B33" s="35">
        <v>1.0932999999999999</v>
      </c>
      <c r="C33" s="35">
        <v>1.0932999999999999</v>
      </c>
      <c r="D33" s="22">
        <v>1.0932999999999999</v>
      </c>
      <c r="E33" s="35">
        <v>1.0932999999999999</v>
      </c>
      <c r="F33" s="35">
        <v>1.0932999999999999</v>
      </c>
    </row>
    <row r="34" spans="1:6" ht="15.6" x14ac:dyDescent="0.35">
      <c r="A34" s="27" t="s">
        <v>7</v>
      </c>
      <c r="B34" s="7">
        <f>C34+D34</f>
        <v>101630</v>
      </c>
      <c r="C34" s="9">
        <v>85611</v>
      </c>
      <c r="D34" s="18">
        <v>16019</v>
      </c>
    </row>
    <row r="35" spans="1:6" ht="15.6" x14ac:dyDescent="0.35">
      <c r="A35" s="27"/>
      <c r="B35" s="7"/>
      <c r="C35" s="7"/>
      <c r="D35" s="17"/>
    </row>
    <row r="36" spans="1:6" ht="15.6" x14ac:dyDescent="0.35">
      <c r="A36" s="28" t="s">
        <v>8</v>
      </c>
      <c r="B36" s="7"/>
      <c r="C36" s="7"/>
      <c r="D36" s="17"/>
    </row>
    <row r="37" spans="1:6" ht="15.6" x14ac:dyDescent="0.35">
      <c r="A37" s="27" t="s">
        <v>65</v>
      </c>
      <c r="B37" s="7">
        <f>B21/B32</f>
        <v>5913868388.2883921</v>
      </c>
      <c r="C37" s="7">
        <f t="shared" ref="C37:F37" si="5">C21/C32</f>
        <v>732082572.15929854</v>
      </c>
      <c r="D37" s="17">
        <f t="shared" si="5"/>
        <v>5181785816.1290941</v>
      </c>
      <c r="E37" s="7">
        <f t="shared" si="5"/>
        <v>3894701646.4177308</v>
      </c>
      <c r="F37" s="7">
        <f t="shared" si="5"/>
        <v>1287084169.7113628</v>
      </c>
    </row>
    <row r="38" spans="1:6" ht="15.6" x14ac:dyDescent="0.35">
      <c r="A38" s="27" t="s">
        <v>106</v>
      </c>
      <c r="B38" s="7">
        <f>B23/B33</f>
        <v>5111618742.9825296</v>
      </c>
      <c r="C38" s="7">
        <f t="shared" ref="C38:F38" si="6">C23/C33</f>
        <v>987603082.41104913</v>
      </c>
      <c r="D38" s="17">
        <f t="shared" si="6"/>
        <v>4124015660.5714808</v>
      </c>
      <c r="E38" s="7">
        <f t="shared" si="6"/>
        <v>2981485705.3899202</v>
      </c>
      <c r="F38" s="7">
        <f t="shared" si="6"/>
        <v>1142529955.1815605</v>
      </c>
    </row>
    <row r="39" spans="1:6" ht="15.6" x14ac:dyDescent="0.35">
      <c r="A39" s="27" t="s">
        <v>66</v>
      </c>
      <c r="B39" s="7">
        <f>B37/B15</f>
        <v>1096582.3082307421</v>
      </c>
      <c r="C39" s="7">
        <f t="shared" ref="C39:F39" si="7">C37/C15</f>
        <v>269842.45195698435</v>
      </c>
      <c r="D39" s="17">
        <f t="shared" si="7"/>
        <v>1933502.1701974231</v>
      </c>
      <c r="E39" s="7">
        <f t="shared" si="7"/>
        <v>1721034.7531673578</v>
      </c>
      <c r="F39" s="7">
        <f t="shared" si="7"/>
        <v>3086532.7810824048</v>
      </c>
    </row>
    <row r="40" spans="1:6" ht="15.6" x14ac:dyDescent="0.35">
      <c r="A40" s="27" t="s">
        <v>107</v>
      </c>
      <c r="B40" s="7">
        <f>B38/B17</f>
        <v>1205854.8579812525</v>
      </c>
      <c r="C40" s="7">
        <f t="shared" ref="C40:F40" si="8">C38/C17</f>
        <v>425324.32489709265</v>
      </c>
      <c r="D40" s="17">
        <f t="shared" si="8"/>
        <v>2151286.2079141787</v>
      </c>
      <c r="E40" s="7">
        <f t="shared" si="8"/>
        <v>1969277.216241691</v>
      </c>
      <c r="F40" s="7">
        <f t="shared" si="8"/>
        <v>2835061.9235274456</v>
      </c>
    </row>
    <row r="41" spans="1:6" ht="15.6" x14ac:dyDescent="0.35">
      <c r="A41" s="27"/>
      <c r="B41" s="10"/>
      <c r="C41" s="10"/>
      <c r="D41" s="15"/>
      <c r="E41" s="10"/>
      <c r="F41" s="10"/>
    </row>
    <row r="42" spans="1:6" ht="15.6" x14ac:dyDescent="0.35">
      <c r="A42" s="28" t="s">
        <v>9</v>
      </c>
      <c r="B42" s="10"/>
      <c r="C42" s="10"/>
      <c r="D42" s="15"/>
      <c r="E42" s="10"/>
      <c r="F42" s="10"/>
    </row>
    <row r="43" spans="1:6" ht="15.6" x14ac:dyDescent="0.35">
      <c r="A43" s="27"/>
      <c r="B43" s="10"/>
      <c r="C43" s="10"/>
      <c r="D43" s="15"/>
      <c r="E43" s="10"/>
      <c r="F43" s="10"/>
    </row>
    <row r="44" spans="1:6" ht="15.6" x14ac:dyDescent="0.35">
      <c r="A44" s="28" t="s">
        <v>10</v>
      </c>
      <c r="B44" s="10"/>
      <c r="C44" s="10"/>
      <c r="D44" s="15"/>
      <c r="E44" s="10"/>
      <c r="F44" s="10"/>
    </row>
    <row r="45" spans="1:6" ht="15.6" x14ac:dyDescent="0.35">
      <c r="A45" s="27" t="s">
        <v>11</v>
      </c>
      <c r="B45" s="10">
        <f>B16/B34*100</f>
        <v>4.3599330906228477</v>
      </c>
      <c r="C45" s="10">
        <f t="shared" ref="C45:D45" si="9">C16/C34*100</f>
        <v>3.0428332807699943</v>
      </c>
      <c r="D45" s="15">
        <f t="shared" si="9"/>
        <v>11.398963730569948</v>
      </c>
      <c r="E45" s="10"/>
      <c r="F45" s="10"/>
    </row>
    <row r="46" spans="1:6" ht="15.6" x14ac:dyDescent="0.35">
      <c r="A46" s="27" t="s">
        <v>12</v>
      </c>
      <c r="B46" s="10">
        <f>B17/B34*100</f>
        <v>4.1710124963101443</v>
      </c>
      <c r="C46" s="10">
        <f t="shared" ref="C46:D46" si="10">C17/C34*100</f>
        <v>2.7122682832813538</v>
      </c>
      <c r="D46" s="15">
        <f t="shared" si="10"/>
        <v>11.967039141020038</v>
      </c>
      <c r="E46" s="10"/>
      <c r="F46" s="10"/>
    </row>
    <row r="47" spans="1:6" ht="15.6" x14ac:dyDescent="0.35">
      <c r="A47" s="27"/>
      <c r="B47" s="10"/>
      <c r="C47" s="10"/>
      <c r="D47" s="15"/>
      <c r="E47" s="10"/>
      <c r="F47" s="10"/>
    </row>
    <row r="48" spans="1:6" ht="15.6" x14ac:dyDescent="0.35">
      <c r="A48" s="28" t="s">
        <v>13</v>
      </c>
      <c r="B48" s="10"/>
      <c r="C48" s="10"/>
      <c r="D48" s="15"/>
      <c r="E48" s="10"/>
      <c r="F48" s="10"/>
    </row>
    <row r="49" spans="1:6" ht="15.6" x14ac:dyDescent="0.35">
      <c r="A49" s="27" t="s">
        <v>14</v>
      </c>
      <c r="B49" s="10">
        <f>B17/B16*100</f>
        <v>95.6668923493568</v>
      </c>
      <c r="C49" s="10">
        <f t="shared" ref="C49:F49" si="11">C17/C16*100</f>
        <v>89.136276391554702</v>
      </c>
      <c r="D49" s="15">
        <f t="shared" si="11"/>
        <v>104.98357064622125</v>
      </c>
      <c r="E49" s="10">
        <f t="shared" si="11"/>
        <v>101.74731182795699</v>
      </c>
      <c r="F49" s="10">
        <f t="shared" si="11"/>
        <v>119.23076923076923</v>
      </c>
    </row>
    <row r="50" spans="1:6" ht="15.6" x14ac:dyDescent="0.35">
      <c r="A50" s="27" t="s">
        <v>15</v>
      </c>
      <c r="B50" s="10">
        <f>B23/B22*100</f>
        <v>89.595317921306489</v>
      </c>
      <c r="C50" s="10">
        <f t="shared" ref="C50:F50" si="12">C23/C22*100</f>
        <v>143.13599767628301</v>
      </c>
      <c r="D50" s="15">
        <f t="shared" si="12"/>
        <v>82.22944065300679</v>
      </c>
      <c r="E50" s="10">
        <f t="shared" si="12"/>
        <v>76.986775820990502</v>
      </c>
      <c r="F50" s="10">
        <f t="shared" si="12"/>
        <v>100.00000000566796</v>
      </c>
    </row>
    <row r="51" spans="1:6" ht="15.6" x14ac:dyDescent="0.35">
      <c r="A51" s="27" t="s">
        <v>16</v>
      </c>
      <c r="B51" s="10">
        <f>AVERAGE(B49:B50)</f>
        <v>92.631105135331637</v>
      </c>
      <c r="C51" s="10">
        <f t="shared" ref="C51:F51" si="13">AVERAGE(C49:C50)</f>
        <v>116.13613703391886</v>
      </c>
      <c r="D51" s="15">
        <f t="shared" si="13"/>
        <v>93.606505649614022</v>
      </c>
      <c r="E51" s="10">
        <f t="shared" si="13"/>
        <v>89.36704382447374</v>
      </c>
      <c r="F51" s="10">
        <f t="shared" si="13"/>
        <v>109.6153846182186</v>
      </c>
    </row>
    <row r="52" spans="1:6" ht="15.6" x14ac:dyDescent="0.35">
      <c r="A52" s="27"/>
      <c r="B52" s="10"/>
      <c r="C52" s="10"/>
      <c r="D52" s="15"/>
      <c r="E52" s="10"/>
      <c r="F52" s="10"/>
    </row>
    <row r="53" spans="1:6" ht="15.6" x14ac:dyDescent="0.35">
      <c r="A53" s="28" t="s">
        <v>17</v>
      </c>
      <c r="B53" s="10"/>
      <c r="C53" s="10"/>
      <c r="D53" s="15"/>
      <c r="E53" s="10"/>
      <c r="F53" s="10"/>
    </row>
    <row r="54" spans="1:6" ht="15.6" x14ac:dyDescent="0.35">
      <c r="A54" s="27" t="s">
        <v>18</v>
      </c>
      <c r="B54" s="10">
        <f>(B17/B18)*100</f>
        <v>95.6668923493568</v>
      </c>
      <c r="C54" s="10">
        <f t="shared" ref="C54:F54" si="14">(C17/C18)*100</f>
        <v>89.136276391554702</v>
      </c>
      <c r="D54" s="15">
        <f t="shared" si="14"/>
        <v>104.98357064622125</v>
      </c>
      <c r="E54" s="10">
        <f t="shared" si="14"/>
        <v>101.74731182795699</v>
      </c>
      <c r="F54" s="10">
        <f t="shared" si="14"/>
        <v>119.23076923076923</v>
      </c>
    </row>
    <row r="55" spans="1:6" ht="15.6" x14ac:dyDescent="0.35">
      <c r="A55" s="27" t="s">
        <v>19</v>
      </c>
      <c r="B55" s="10">
        <f>B23/B24*100</f>
        <v>83.858343706185167</v>
      </c>
      <c r="C55" s="10">
        <f t="shared" ref="C55:F55" si="15">C23/C24*100</f>
        <v>143.13599767628301</v>
      </c>
      <c r="D55" s="15">
        <f t="shared" si="15"/>
        <v>76.292044327699884</v>
      </c>
      <c r="E55" s="10">
        <f t="shared" si="15"/>
        <v>76.986775820990502</v>
      </c>
      <c r="F55" s="10">
        <f t="shared" si="15"/>
        <v>74.536803331273674</v>
      </c>
    </row>
    <row r="56" spans="1:6" ht="15.6" x14ac:dyDescent="0.35">
      <c r="A56" s="27" t="s">
        <v>20</v>
      </c>
      <c r="B56" s="10">
        <f>(B54+B55)/2</f>
        <v>89.762618027770984</v>
      </c>
      <c r="C56" s="10">
        <f t="shared" ref="C56:F56" si="16">(C54+C55)/2</f>
        <v>116.13613703391886</v>
      </c>
      <c r="D56" s="15">
        <f t="shared" si="16"/>
        <v>90.637807486960568</v>
      </c>
      <c r="E56" s="10">
        <f t="shared" si="16"/>
        <v>89.36704382447374</v>
      </c>
      <c r="F56" s="10">
        <f t="shared" si="16"/>
        <v>96.883786281021457</v>
      </c>
    </row>
    <row r="57" spans="1:6" ht="15.6" x14ac:dyDescent="0.35">
      <c r="A57" s="28"/>
      <c r="B57" s="10"/>
      <c r="C57" s="10"/>
      <c r="D57" s="15"/>
      <c r="E57" s="10"/>
      <c r="F57" s="10"/>
    </row>
    <row r="58" spans="1:6" ht="15.6" x14ac:dyDescent="0.35">
      <c r="A58" s="28" t="s">
        <v>32</v>
      </c>
      <c r="B58" s="10"/>
      <c r="C58" s="10"/>
      <c r="D58" s="15"/>
      <c r="E58" s="10"/>
      <c r="F58" s="10"/>
    </row>
    <row r="59" spans="1:6" ht="15.6" x14ac:dyDescent="0.35">
      <c r="A59" s="27" t="s">
        <v>21</v>
      </c>
      <c r="B59" s="10">
        <f>B25/B23*100</f>
        <v>100</v>
      </c>
      <c r="C59" s="10">
        <f t="shared" ref="C59:F59" si="17">C25/C23*100</f>
        <v>100</v>
      </c>
      <c r="D59" s="15">
        <f t="shared" si="17"/>
        <v>100</v>
      </c>
      <c r="E59" s="10">
        <f t="shared" si="17"/>
        <v>100</v>
      </c>
      <c r="F59" s="10">
        <f t="shared" si="17"/>
        <v>100</v>
      </c>
    </row>
    <row r="60" spans="1:6" ht="15.6" x14ac:dyDescent="0.35">
      <c r="A60" s="27"/>
      <c r="B60" s="10"/>
      <c r="C60" s="10"/>
      <c r="D60" s="15"/>
      <c r="E60" s="10"/>
      <c r="F60" s="10"/>
    </row>
    <row r="61" spans="1:6" ht="15.6" x14ac:dyDescent="0.35">
      <c r="A61" s="28" t="s">
        <v>22</v>
      </c>
      <c r="B61" s="10"/>
      <c r="C61" s="10"/>
      <c r="D61" s="15"/>
      <c r="E61" s="10"/>
      <c r="F61" s="10"/>
    </row>
    <row r="62" spans="1:6" ht="15.6" x14ac:dyDescent="0.35">
      <c r="A62" s="27" t="s">
        <v>23</v>
      </c>
      <c r="B62" s="10">
        <f>((B17/B15)-1)*100</f>
        <v>-21.398108659373261</v>
      </c>
      <c r="C62" s="10">
        <f t="shared" ref="C62:F62" si="18">((C17/C15)-1)*100</f>
        <v>-14.412089937338735</v>
      </c>
      <c r="D62" s="15">
        <f t="shared" si="18"/>
        <v>-28.470149253731346</v>
      </c>
      <c r="E62" s="10">
        <f t="shared" si="18"/>
        <v>-33.097657976137874</v>
      </c>
      <c r="F62" s="10">
        <f t="shared" si="18"/>
        <v>-3.3573141486810565</v>
      </c>
    </row>
    <row r="63" spans="1:6" ht="15.6" x14ac:dyDescent="0.35">
      <c r="A63" s="27" t="s">
        <v>24</v>
      </c>
      <c r="B63" s="10">
        <f>((B38/B37)-1)*100</f>
        <v>-13.565564747680359</v>
      </c>
      <c r="C63" s="10">
        <f t="shared" ref="C63:F63" si="19">((C38/C37)-1)*100</f>
        <v>34.903236324569995</v>
      </c>
      <c r="D63" s="15">
        <f t="shared" si="19"/>
        <v>-20.41323576642522</v>
      </c>
      <c r="E63" s="10">
        <f t="shared" si="19"/>
        <v>-23.447648213766737</v>
      </c>
      <c r="F63" s="10">
        <f t="shared" si="19"/>
        <v>-11.231139185110139</v>
      </c>
    </row>
    <row r="64" spans="1:6" ht="15.6" x14ac:dyDescent="0.35">
      <c r="A64" s="27" t="s">
        <v>25</v>
      </c>
      <c r="B64" s="10">
        <f>((B40/B39)-1)*100</f>
        <v>9.9648288076810143</v>
      </c>
      <c r="C64" s="10">
        <f t="shared" ref="C64:F64" si="20">((C40/C39)-1)*100</f>
        <v>57.619500494641841</v>
      </c>
      <c r="D64" s="15">
        <f t="shared" si="20"/>
        <v>11.263707953041413</v>
      </c>
      <c r="E64" s="10">
        <f t="shared" si="20"/>
        <v>14.424023838999922</v>
      </c>
      <c r="F64" s="10">
        <f t="shared" si="20"/>
        <v>-8.1473574198285945</v>
      </c>
    </row>
    <row r="65" spans="1:7" ht="15.6" x14ac:dyDescent="0.35">
      <c r="A65" s="27"/>
      <c r="B65" s="10"/>
      <c r="C65" s="10"/>
      <c r="D65" s="15"/>
      <c r="E65" s="10"/>
      <c r="F65" s="10"/>
    </row>
    <row r="66" spans="1:7" ht="15.6" x14ac:dyDescent="0.35">
      <c r="A66" s="28" t="s">
        <v>26</v>
      </c>
      <c r="B66" s="10"/>
      <c r="C66" s="10"/>
      <c r="D66" s="15"/>
      <c r="E66" s="10"/>
      <c r="F66" s="10"/>
    </row>
    <row r="67" spans="1:7" ht="15.6" x14ac:dyDescent="0.35">
      <c r="A67" s="27" t="s">
        <v>37</v>
      </c>
      <c r="B67" s="10">
        <f t="shared" ref="B67:B68" si="21">B22/B16</f>
        <v>1407702.0307558563</v>
      </c>
      <c r="C67" s="10">
        <f t="shared" ref="C67:F67" si="22">C22/C16</f>
        <v>289577.74894433783</v>
      </c>
      <c r="D67" s="15">
        <f t="shared" si="22"/>
        <v>3002835.521511062</v>
      </c>
      <c r="E67" s="10">
        <f t="shared" si="22"/>
        <v>2845463.4827620969</v>
      </c>
      <c r="F67" s="10">
        <f t="shared" si="22"/>
        <v>3695644.9702047333</v>
      </c>
    </row>
    <row r="68" spans="1:7" ht="15.6" x14ac:dyDescent="0.35">
      <c r="A68" s="27" t="s">
        <v>38</v>
      </c>
      <c r="B68" s="10">
        <f t="shared" si="21"/>
        <v>1318361.1162309034</v>
      </c>
      <c r="C68" s="10">
        <f t="shared" ref="C68:F68" si="23">C23/C17</f>
        <v>465007.0844099914</v>
      </c>
      <c r="D68" s="15">
        <f t="shared" si="23"/>
        <v>2352001.2111125714</v>
      </c>
      <c r="E68" s="10">
        <f t="shared" si="23"/>
        <v>2153010.7805170408</v>
      </c>
      <c r="F68" s="10">
        <f t="shared" si="23"/>
        <v>3099573.2009925558</v>
      </c>
    </row>
    <row r="69" spans="1:7" ht="15.6" x14ac:dyDescent="0.35">
      <c r="A69" s="27" t="s">
        <v>27</v>
      </c>
      <c r="B69" s="10">
        <f>(B68/B67)*B51</f>
        <v>86.752199326121442</v>
      </c>
      <c r="C69" s="10">
        <f t="shared" ref="C69:F69" si="24">(C68/C67)*C51</f>
        <v>186.49266621366831</v>
      </c>
      <c r="D69" s="15">
        <f t="shared" si="24"/>
        <v>73.318239736660487</v>
      </c>
      <c r="E69" s="10">
        <f t="shared" si="24"/>
        <v>67.619285906371843</v>
      </c>
      <c r="F69" s="10">
        <f t="shared" si="24"/>
        <v>91.935483878555502</v>
      </c>
    </row>
    <row r="70" spans="1:7" ht="15.6" x14ac:dyDescent="0.35">
      <c r="A70" s="27" t="s">
        <v>33</v>
      </c>
      <c r="B70" s="10">
        <f t="shared" ref="B70:D71" si="25">B22/(B16*9)</f>
        <v>156411.33675065072</v>
      </c>
      <c r="C70" s="10">
        <f>C22/(C16*6)</f>
        <v>48262.958157389636</v>
      </c>
      <c r="D70" s="15">
        <f>D22/(D16*9)</f>
        <v>333648.3912790069</v>
      </c>
      <c r="E70" s="10">
        <f>E22/(E16*9)</f>
        <v>316162.60919578851</v>
      </c>
      <c r="F70" s="10">
        <f>F22/(F16*9)</f>
        <v>410627.21891163709</v>
      </c>
    </row>
    <row r="71" spans="1:7" ht="15.6" x14ac:dyDescent="0.35">
      <c r="A71" s="27" t="s">
        <v>34</v>
      </c>
      <c r="B71" s="10">
        <f t="shared" si="25"/>
        <v>146484.56847010038</v>
      </c>
      <c r="C71" s="10">
        <f>C23/(C17*6)</f>
        <v>77501.180734998561</v>
      </c>
      <c r="D71" s="15">
        <f t="shared" si="25"/>
        <v>261333.46790139686</v>
      </c>
      <c r="E71" s="10">
        <f>E23/(E17*9)</f>
        <v>239223.42005744897</v>
      </c>
      <c r="F71" s="10">
        <f>F23/(F17*9)</f>
        <v>344397.0223325062</v>
      </c>
    </row>
    <row r="72" spans="1:7" ht="15.6" x14ac:dyDescent="0.35">
      <c r="A72" s="27"/>
      <c r="B72" s="10"/>
      <c r="C72" s="10"/>
      <c r="D72" s="15"/>
    </row>
    <row r="73" spans="1:7" ht="15.6" x14ac:dyDescent="0.35">
      <c r="A73" s="28" t="s">
        <v>28</v>
      </c>
      <c r="B73" s="10"/>
      <c r="C73" s="10"/>
      <c r="D73" s="15"/>
    </row>
    <row r="74" spans="1:7" ht="15.6" x14ac:dyDescent="0.35">
      <c r="A74" s="27" t="s">
        <v>29</v>
      </c>
      <c r="B74" s="10">
        <f>(B29/B28)*100</f>
        <v>134.64638390270548</v>
      </c>
      <c r="C74" s="10"/>
      <c r="D74" s="15"/>
    </row>
    <row r="75" spans="1:7" ht="16.2" thickBot="1" x14ac:dyDescent="0.4">
      <c r="A75" s="29" t="s">
        <v>30</v>
      </c>
      <c r="B75" s="12">
        <f>(B23/B29)*100</f>
        <v>66.541198749197321</v>
      </c>
      <c r="C75" s="12"/>
      <c r="D75" s="19"/>
    </row>
    <row r="76" spans="1:7" s="25" customFormat="1" ht="20.25" customHeight="1" thickTop="1" x14ac:dyDescent="0.3">
      <c r="A76" s="43" t="s">
        <v>80</v>
      </c>
      <c r="B76" s="43"/>
      <c r="C76" s="43"/>
      <c r="D76" s="43"/>
      <c r="E76" s="43"/>
      <c r="F76" s="43"/>
      <c r="G76" s="30"/>
    </row>
    <row r="77" spans="1:7" s="25" customFormat="1" x14ac:dyDescent="0.3"/>
    <row r="78" spans="1:7" s="25" customFormat="1" x14ac:dyDescent="0.3"/>
    <row r="79" spans="1:7" s="25" customFormat="1" x14ac:dyDescent="0.3">
      <c r="A79" s="1"/>
    </row>
    <row r="80" spans="1:7" s="25" customFormat="1" x14ac:dyDescent="0.3"/>
    <row r="81" spans="1:1" s="25" customFormat="1" x14ac:dyDescent="0.3"/>
    <row r="82" spans="1:1" s="25" customFormat="1" x14ac:dyDescent="0.3"/>
    <row r="87" spans="1:1" x14ac:dyDescent="0.3">
      <c r="A87" s="1"/>
    </row>
  </sheetData>
  <mergeCells count="4">
    <mergeCell ref="A9:A10"/>
    <mergeCell ref="B9:B10"/>
    <mergeCell ref="C9:F9"/>
    <mergeCell ref="A76:F76"/>
  </mergeCells>
  <pageMargins left="0.7" right="0.7" top="0.75" bottom="0.75" header="0.3" footer="0.3"/>
  <ignoredErrors>
    <ignoredError sqref="D70:D71 C70:C7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6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6640625" style="3" customWidth="1"/>
    <col min="7" max="16384" width="11.44140625" style="3"/>
  </cols>
  <sheetData>
    <row r="1" spans="1:6" s="33" customFormat="1" x14ac:dyDescent="0.3"/>
    <row r="2" spans="1:6" s="33" customFormat="1" x14ac:dyDescent="0.3"/>
    <row r="3" spans="1:6" s="33" customFormat="1" x14ac:dyDescent="0.3"/>
    <row r="4" spans="1:6" s="33" customFormat="1" x14ac:dyDescent="0.3"/>
    <row r="5" spans="1:6" s="33" customFormat="1" x14ac:dyDescent="0.3"/>
    <row r="6" spans="1:6" s="33" customFormat="1" x14ac:dyDescent="0.3"/>
    <row r="7" spans="1:6" s="33" customFormat="1" ht="21" customHeight="1" x14ac:dyDescent="0.3"/>
    <row r="8" spans="1:6" s="33" customFormat="1" ht="21" customHeight="1" x14ac:dyDescent="0.3"/>
    <row r="9" spans="1:6" s="33" customFormat="1" ht="15.6" x14ac:dyDescent="0.35">
      <c r="A9" s="39" t="s">
        <v>0</v>
      </c>
      <c r="B9" s="41" t="s">
        <v>41</v>
      </c>
      <c r="C9" s="38" t="s">
        <v>1</v>
      </c>
      <c r="D9" s="38"/>
      <c r="E9" s="38"/>
      <c r="F9" s="38"/>
    </row>
    <row r="10" spans="1:6" s="33" customFormat="1" ht="31.8" thickBot="1" x14ac:dyDescent="0.4">
      <c r="A10" s="40"/>
      <c r="B10" s="42"/>
      <c r="C10" s="36" t="s">
        <v>42</v>
      </c>
      <c r="D10" s="14" t="s">
        <v>45</v>
      </c>
      <c r="E10" s="26" t="s">
        <v>46</v>
      </c>
      <c r="F10" s="26" t="s">
        <v>43</v>
      </c>
    </row>
    <row r="11" spans="1:6" s="33" customFormat="1" ht="16.2" thickTop="1" x14ac:dyDescent="0.35">
      <c r="A11" s="27"/>
      <c r="B11" s="27"/>
      <c r="C11" s="27"/>
      <c r="D11" s="16"/>
    </row>
    <row r="12" spans="1:6" s="33" customFormat="1" ht="15.6" x14ac:dyDescent="0.35">
      <c r="A12" s="28" t="s">
        <v>2</v>
      </c>
      <c r="B12" s="27"/>
      <c r="C12" s="27"/>
      <c r="D12" s="16"/>
    </row>
    <row r="13" spans="1:6" ht="15.6" x14ac:dyDescent="0.35">
      <c r="A13" s="5"/>
      <c r="B13" s="5"/>
      <c r="C13" s="5"/>
      <c r="D13" s="16"/>
    </row>
    <row r="14" spans="1:6" ht="15.6" x14ac:dyDescent="0.35">
      <c r="A14" s="6" t="s">
        <v>3</v>
      </c>
      <c r="B14" s="5"/>
      <c r="C14" s="5"/>
      <c r="D14" s="16"/>
    </row>
    <row r="15" spans="1:6" ht="15.6" x14ac:dyDescent="0.35">
      <c r="A15" s="5" t="s">
        <v>67</v>
      </c>
      <c r="B15" s="7">
        <f>SUM(C15:D15)</f>
        <v>5436</v>
      </c>
      <c r="C15" s="7">
        <v>2715</v>
      </c>
      <c r="D15" s="17">
        <f>+E15+F15</f>
        <v>2721</v>
      </c>
      <c r="E15" s="7">
        <v>2301</v>
      </c>
      <c r="F15" s="7">
        <v>420</v>
      </c>
    </row>
    <row r="16" spans="1:6" ht="15.6" x14ac:dyDescent="0.35">
      <c r="A16" s="5" t="s">
        <v>108</v>
      </c>
      <c r="B16" s="7">
        <f>SUM(C16:D16)</f>
        <v>4431</v>
      </c>
      <c r="C16" s="7">
        <v>2605</v>
      </c>
      <c r="D16" s="17">
        <f t="shared" ref="D16:D18" si="0">+E16+F16</f>
        <v>1826</v>
      </c>
      <c r="E16" s="7">
        <v>1488</v>
      </c>
      <c r="F16" s="7">
        <v>338</v>
      </c>
    </row>
    <row r="17" spans="1:6" ht="15.6" x14ac:dyDescent="0.35">
      <c r="A17" s="5" t="s">
        <v>109</v>
      </c>
      <c r="B17" s="7">
        <f>SUM(C17:D17)</f>
        <v>4502</v>
      </c>
      <c r="C17" s="7">
        <v>2423</v>
      </c>
      <c r="D17" s="17">
        <f t="shared" si="0"/>
        <v>2079</v>
      </c>
      <c r="E17" s="7">
        <v>1671</v>
      </c>
      <c r="F17" s="7">
        <v>408</v>
      </c>
    </row>
    <row r="18" spans="1:6" ht="15.6" x14ac:dyDescent="0.35">
      <c r="A18" s="5" t="s">
        <v>75</v>
      </c>
      <c r="B18" s="7">
        <f t="shared" ref="B18" si="1">SUM(C18:D18)</f>
        <v>4431</v>
      </c>
      <c r="C18" s="7">
        <v>2605</v>
      </c>
      <c r="D18" s="17">
        <f t="shared" si="0"/>
        <v>1826</v>
      </c>
      <c r="E18" s="7">
        <v>1488</v>
      </c>
      <c r="F18" s="7">
        <v>338</v>
      </c>
    </row>
    <row r="19" spans="1:6" ht="15.6" x14ac:dyDescent="0.35">
      <c r="A19" s="5"/>
      <c r="B19" s="7"/>
      <c r="C19" s="7"/>
      <c r="D19" s="17"/>
      <c r="E19" s="7"/>
      <c r="F19" s="7"/>
    </row>
    <row r="20" spans="1:6" ht="15.6" x14ac:dyDescent="0.35">
      <c r="A20" s="6" t="s">
        <v>4</v>
      </c>
      <c r="B20" s="7"/>
      <c r="C20" s="7"/>
      <c r="D20" s="17"/>
      <c r="E20" s="7"/>
      <c r="F20" s="7"/>
    </row>
    <row r="21" spans="1:6" ht="15.6" x14ac:dyDescent="0.35">
      <c r="A21" s="5" t="s">
        <v>67</v>
      </c>
      <c r="B21" s="7">
        <f>SUM(C21:D21)</f>
        <v>1982022010.3499999</v>
      </c>
      <c r="C21" s="7">
        <v>302280000</v>
      </c>
      <c r="D21" s="17">
        <f>+E21+F21</f>
        <v>1679742010.3499999</v>
      </c>
      <c r="E21" s="7">
        <v>1194600810</v>
      </c>
      <c r="F21" s="7">
        <v>485141200.35000002</v>
      </c>
    </row>
    <row r="22" spans="1:6" ht="15.6" x14ac:dyDescent="0.35">
      <c r="A22" s="5" t="s">
        <v>108</v>
      </c>
      <c r="B22" s="7">
        <f t="shared" ref="B22:B24" si="2">SUM(C22:D22)</f>
        <v>3827141216.973</v>
      </c>
      <c r="C22" s="7">
        <v>784381263</v>
      </c>
      <c r="D22" s="17">
        <f t="shared" ref="D22:D24" si="3">+E22+F22</f>
        <v>3042759953.973</v>
      </c>
      <c r="E22" s="7">
        <v>2616033954</v>
      </c>
      <c r="F22" s="7">
        <v>426725999.97299993</v>
      </c>
    </row>
    <row r="23" spans="1:6" ht="15.6" x14ac:dyDescent="0.35">
      <c r="A23" s="5" t="s">
        <v>109</v>
      </c>
      <c r="B23" s="7">
        <f t="shared" si="2"/>
        <v>4476136143.5140009</v>
      </c>
      <c r="C23" s="7">
        <v>390007575</v>
      </c>
      <c r="D23" s="17">
        <f t="shared" si="3"/>
        <v>4086128568.5140009</v>
      </c>
      <c r="E23" s="7">
        <v>3669752568.5140009</v>
      </c>
      <c r="F23" s="7">
        <v>416376000</v>
      </c>
    </row>
    <row r="24" spans="1:6" ht="15.6" x14ac:dyDescent="0.35">
      <c r="A24" s="5" t="s">
        <v>75</v>
      </c>
      <c r="B24" s="7">
        <f t="shared" si="2"/>
        <v>10064668915.216801</v>
      </c>
      <c r="C24" s="7">
        <v>1538731299</v>
      </c>
      <c r="D24" s="17">
        <f t="shared" si="3"/>
        <v>8525937616.2168007</v>
      </c>
      <c r="E24" s="7">
        <v>6850083616.3500004</v>
      </c>
      <c r="F24" s="7">
        <v>1675853999.8667998</v>
      </c>
    </row>
    <row r="25" spans="1:6" ht="15.6" x14ac:dyDescent="0.35">
      <c r="A25" s="5" t="s">
        <v>110</v>
      </c>
      <c r="B25" s="7">
        <f t="shared" ref="B25:E25" si="4">B23</f>
        <v>4476136143.5140009</v>
      </c>
      <c r="C25" s="7">
        <f t="shared" si="4"/>
        <v>390007575</v>
      </c>
      <c r="D25" s="17">
        <f t="shared" si="4"/>
        <v>4086128568.5140009</v>
      </c>
      <c r="E25" s="7">
        <f t="shared" si="4"/>
        <v>3669752568.5140009</v>
      </c>
      <c r="F25" s="7">
        <f t="shared" ref="F25" si="5">F23</f>
        <v>416376000</v>
      </c>
    </row>
    <row r="26" spans="1:6" ht="15.6" x14ac:dyDescent="0.35">
      <c r="A26" s="5"/>
      <c r="B26" s="7"/>
      <c r="C26" s="7"/>
      <c r="D26" s="17"/>
      <c r="E26" s="5"/>
      <c r="F26" s="5"/>
    </row>
    <row r="27" spans="1:6" ht="15.6" x14ac:dyDescent="0.35">
      <c r="A27" s="6" t="s">
        <v>5</v>
      </c>
      <c r="B27" s="7"/>
      <c r="C27" s="7"/>
      <c r="D27" s="17"/>
      <c r="E27" s="5"/>
      <c r="F27" s="5"/>
    </row>
    <row r="28" spans="1:6" ht="15.6" x14ac:dyDescent="0.35">
      <c r="A28" s="5" t="s">
        <v>108</v>
      </c>
      <c r="B28" s="7">
        <f>B22</f>
        <v>3827141216.973</v>
      </c>
      <c r="C28" s="7"/>
      <c r="D28" s="17"/>
      <c r="E28" s="5"/>
      <c r="F28" s="5"/>
    </row>
    <row r="29" spans="1:6" ht="15.6" x14ac:dyDescent="0.35">
      <c r="A29" s="5" t="s">
        <v>109</v>
      </c>
      <c r="B29" s="7">
        <v>1666063424.5542002</v>
      </c>
      <c r="C29" s="7"/>
      <c r="D29" s="17"/>
      <c r="E29" s="5"/>
      <c r="F29" s="5"/>
    </row>
    <row r="30" spans="1:6" ht="15.6" x14ac:dyDescent="0.35">
      <c r="A30" s="5"/>
      <c r="B30" s="10"/>
      <c r="C30" s="10"/>
      <c r="D30" s="15"/>
      <c r="E30" s="5"/>
      <c r="F30" s="5"/>
    </row>
    <row r="31" spans="1:6" ht="15.6" x14ac:dyDescent="0.35">
      <c r="A31" s="6" t="s">
        <v>6</v>
      </c>
      <c r="B31" s="10"/>
      <c r="C31" s="10"/>
      <c r="D31" s="15"/>
      <c r="E31" s="5"/>
      <c r="F31" s="5"/>
    </row>
    <row r="32" spans="1:6" ht="15.6" x14ac:dyDescent="0.35">
      <c r="A32" s="5" t="s">
        <v>68</v>
      </c>
      <c r="B32" s="13">
        <v>1.0947</v>
      </c>
      <c r="C32" s="13">
        <v>1.0947</v>
      </c>
      <c r="D32" s="15">
        <v>1.0947</v>
      </c>
      <c r="E32" s="13">
        <v>1.0947</v>
      </c>
      <c r="F32" s="13">
        <v>1.0947</v>
      </c>
    </row>
    <row r="33" spans="1:6" ht="15.6" x14ac:dyDescent="0.35">
      <c r="A33" s="5" t="s">
        <v>111</v>
      </c>
      <c r="B33" s="13">
        <v>1.1039000000000001</v>
      </c>
      <c r="C33" s="13">
        <v>1.1039000000000001</v>
      </c>
      <c r="D33" s="15">
        <v>1.1039000000000001</v>
      </c>
      <c r="E33" s="13">
        <v>1.1039000000000001</v>
      </c>
      <c r="F33" s="13">
        <v>1.1039000000000001</v>
      </c>
    </row>
    <row r="34" spans="1:6" ht="15.6" x14ac:dyDescent="0.35">
      <c r="A34" s="5" t="s">
        <v>7</v>
      </c>
      <c r="B34" s="7">
        <f>C34+D34</f>
        <v>101630</v>
      </c>
      <c r="C34" s="9">
        <v>85611</v>
      </c>
      <c r="D34" s="18">
        <v>16019</v>
      </c>
    </row>
    <row r="35" spans="1:6" ht="15.6" x14ac:dyDescent="0.35">
      <c r="A35" s="5"/>
      <c r="B35" s="7"/>
      <c r="C35" s="7"/>
      <c r="D35" s="17"/>
      <c r="E35" s="5"/>
      <c r="F35" s="5"/>
    </row>
    <row r="36" spans="1:6" ht="15.6" x14ac:dyDescent="0.35">
      <c r="A36" s="6" t="s">
        <v>8</v>
      </c>
      <c r="B36" s="7"/>
      <c r="C36" s="7"/>
      <c r="D36" s="17"/>
      <c r="E36" s="5"/>
      <c r="F36" s="5"/>
    </row>
    <row r="37" spans="1:6" ht="15.6" x14ac:dyDescent="0.35">
      <c r="A37" s="5" t="s">
        <v>69</v>
      </c>
      <c r="B37" s="7">
        <f>B21/B32</f>
        <v>1810561807.207454</v>
      </c>
      <c r="C37" s="7">
        <f t="shared" ref="C37:F37" si="6">C21/C32</f>
        <v>276130446.69772542</v>
      </c>
      <c r="D37" s="17">
        <f t="shared" si="6"/>
        <v>1534431360.5097287</v>
      </c>
      <c r="E37" s="7">
        <f t="shared" si="6"/>
        <v>1091258618.7996712</v>
      </c>
      <c r="F37" s="7">
        <f t="shared" si="6"/>
        <v>443172741.71005756</v>
      </c>
    </row>
    <row r="38" spans="1:6" ht="15.6" x14ac:dyDescent="0.35">
      <c r="A38" s="5" t="s">
        <v>112</v>
      </c>
      <c r="B38" s="7">
        <f>B23/B33</f>
        <v>4054838430.5770454</v>
      </c>
      <c r="C38" s="7">
        <f t="shared" ref="C38:F38" si="7">C23/C33</f>
        <v>353299732.76564902</v>
      </c>
      <c r="D38" s="17">
        <f t="shared" si="7"/>
        <v>3701538697.8113966</v>
      </c>
      <c r="E38" s="7">
        <f t="shared" si="7"/>
        <v>3324352358.4690647</v>
      </c>
      <c r="F38" s="7">
        <f t="shared" si="7"/>
        <v>377186339.34233171</v>
      </c>
    </row>
    <row r="39" spans="1:6" ht="15.6" x14ac:dyDescent="0.35">
      <c r="A39" s="5" t="s">
        <v>70</v>
      </c>
      <c r="B39" s="7">
        <f>B37/B15</f>
        <v>333068.76512278401</v>
      </c>
      <c r="C39" s="7">
        <f t="shared" ref="C39:F39" si="8">C37/C15</f>
        <v>101705.50522936479</v>
      </c>
      <c r="D39" s="17">
        <f t="shared" si="8"/>
        <v>563921.85244752979</v>
      </c>
      <c r="E39" s="7">
        <f t="shared" si="8"/>
        <v>474254.07162089145</v>
      </c>
      <c r="F39" s="7">
        <f t="shared" si="8"/>
        <v>1055173.1945477561</v>
      </c>
    </row>
    <row r="40" spans="1:6" ht="15.6" x14ac:dyDescent="0.35">
      <c r="A40" s="5" t="s">
        <v>113</v>
      </c>
      <c r="B40" s="7">
        <f>B38/B17</f>
        <v>900674.90683630505</v>
      </c>
      <c r="C40" s="7">
        <f t="shared" ref="C40:F40" si="9">C38/C17</f>
        <v>145810.86783559597</v>
      </c>
      <c r="D40" s="17">
        <f t="shared" si="9"/>
        <v>1780441.8940891759</v>
      </c>
      <c r="E40" s="7">
        <f t="shared" si="9"/>
        <v>1989438.8740090153</v>
      </c>
      <c r="F40" s="7">
        <f t="shared" si="9"/>
        <v>924476.32191747962</v>
      </c>
    </row>
    <row r="41" spans="1:6" ht="15.6" x14ac:dyDescent="0.35">
      <c r="A41" s="5"/>
      <c r="B41" s="10"/>
      <c r="C41" s="10"/>
      <c r="D41" s="15"/>
      <c r="E41" s="10"/>
      <c r="F41" s="10"/>
    </row>
    <row r="42" spans="1:6" ht="15.6" x14ac:dyDescent="0.35">
      <c r="A42" s="6" t="s">
        <v>9</v>
      </c>
      <c r="B42" s="10"/>
      <c r="C42" s="10"/>
      <c r="D42" s="15"/>
      <c r="E42" s="10"/>
      <c r="F42" s="10"/>
    </row>
    <row r="43" spans="1:6" ht="15.6" x14ac:dyDescent="0.35">
      <c r="A43" s="5"/>
      <c r="B43" s="10"/>
      <c r="C43" s="10"/>
      <c r="D43" s="15"/>
      <c r="E43" s="10"/>
      <c r="F43" s="10"/>
    </row>
    <row r="44" spans="1:6" ht="15.6" x14ac:dyDescent="0.35">
      <c r="A44" s="6" t="s">
        <v>10</v>
      </c>
      <c r="B44" s="10"/>
      <c r="C44" s="10"/>
      <c r="D44" s="15"/>
      <c r="E44" s="10"/>
      <c r="F44" s="10"/>
    </row>
    <row r="45" spans="1:6" ht="15.6" x14ac:dyDescent="0.35">
      <c r="A45" s="5" t="s">
        <v>11</v>
      </c>
      <c r="B45" s="10">
        <f>B16/B34*100</f>
        <v>4.3599330906228477</v>
      </c>
      <c r="C45" s="10">
        <f t="shared" ref="C45:D45" si="10">C16/C34*100</f>
        <v>3.0428332807699943</v>
      </c>
      <c r="D45" s="15">
        <f t="shared" si="10"/>
        <v>11.398963730569948</v>
      </c>
      <c r="E45" s="10"/>
      <c r="F45" s="10"/>
    </row>
    <row r="46" spans="1:6" ht="15.6" x14ac:dyDescent="0.35">
      <c r="A46" s="5" t="s">
        <v>12</v>
      </c>
      <c r="B46" s="10">
        <f>B17/B34*100</f>
        <v>4.4297943520613989</v>
      </c>
      <c r="C46" s="10">
        <f t="shared" ref="C46:D46" si="11">C17/C34*100</f>
        <v>2.8302437770847204</v>
      </c>
      <c r="D46" s="15">
        <f t="shared" si="11"/>
        <v>12.978338223359762</v>
      </c>
      <c r="E46" s="10"/>
      <c r="F46" s="10"/>
    </row>
    <row r="47" spans="1:6" ht="15.6" x14ac:dyDescent="0.35">
      <c r="A47" s="5"/>
      <c r="B47" s="10"/>
      <c r="C47" s="10"/>
      <c r="D47" s="15"/>
      <c r="E47" s="10"/>
      <c r="F47" s="10"/>
    </row>
    <row r="48" spans="1:6" ht="15.6" x14ac:dyDescent="0.35">
      <c r="A48" s="6" t="s">
        <v>13</v>
      </c>
      <c r="B48" s="10"/>
      <c r="C48" s="10"/>
      <c r="D48" s="15"/>
      <c r="E48" s="10"/>
      <c r="F48" s="10"/>
    </row>
    <row r="49" spans="1:6" ht="15.6" x14ac:dyDescent="0.35">
      <c r="A49" s="5" t="s">
        <v>14</v>
      </c>
      <c r="B49" s="10">
        <f>B17/B16*100</f>
        <v>101.60234709997744</v>
      </c>
      <c r="C49" s="10">
        <f t="shared" ref="C49:D49" si="12">C17/C16*100</f>
        <v>93.013435700575826</v>
      </c>
      <c r="D49" s="15">
        <f t="shared" si="12"/>
        <v>113.85542168674698</v>
      </c>
      <c r="E49" s="10">
        <f t="shared" ref="E49:F49" si="13">E17/E16*100</f>
        <v>112.29838709677421</v>
      </c>
      <c r="F49" s="10">
        <f t="shared" si="13"/>
        <v>120.71005917159763</v>
      </c>
    </row>
    <row r="50" spans="1:6" ht="15.6" x14ac:dyDescent="0.35">
      <c r="A50" s="5" t="s">
        <v>15</v>
      </c>
      <c r="B50" s="10">
        <f>B23/B22*100</f>
        <v>116.95769478436728</v>
      </c>
      <c r="C50" s="10">
        <f>C23/C22*100</f>
        <v>49.721684262108639</v>
      </c>
      <c r="D50" s="15">
        <f t="shared" ref="D50" si="14">D23/D22*100</f>
        <v>134.29020462750111</v>
      </c>
      <c r="E50" s="10">
        <f t="shared" ref="E50:F50" si="15">E23/E22*100</f>
        <v>140.27924075308087</v>
      </c>
      <c r="F50" s="10">
        <f t="shared" si="15"/>
        <v>97.574556044474718</v>
      </c>
    </row>
    <row r="51" spans="1:6" ht="15.6" x14ac:dyDescent="0.35">
      <c r="A51" s="5" t="s">
        <v>16</v>
      </c>
      <c r="B51" s="10">
        <f>AVERAGE(B49:B50)</f>
        <v>109.28002094217236</v>
      </c>
      <c r="C51" s="10">
        <f>AVERAGE(C49:C50)</f>
        <v>71.367559981342225</v>
      </c>
      <c r="D51" s="15">
        <f t="shared" ref="D51" si="16">AVERAGE(D49:D50)</f>
        <v>124.07281315712405</v>
      </c>
      <c r="E51" s="10">
        <f t="shared" ref="E51:F51" si="17">AVERAGE(E49:E50)</f>
        <v>126.28881392492754</v>
      </c>
      <c r="F51" s="10">
        <f t="shared" si="17"/>
        <v>109.14230760803618</v>
      </c>
    </row>
    <row r="52" spans="1:6" ht="15.6" x14ac:dyDescent="0.35">
      <c r="A52" s="5"/>
      <c r="B52" s="10"/>
      <c r="C52" s="10"/>
      <c r="D52" s="15"/>
      <c r="E52" s="10"/>
      <c r="F52" s="10"/>
    </row>
    <row r="53" spans="1:6" ht="15.6" x14ac:dyDescent="0.35">
      <c r="A53" s="6" t="s">
        <v>17</v>
      </c>
      <c r="B53" s="10"/>
      <c r="C53" s="10"/>
      <c r="D53" s="15"/>
      <c r="E53" s="10"/>
      <c r="F53" s="10"/>
    </row>
    <row r="54" spans="1:6" ht="15.6" x14ac:dyDescent="0.35">
      <c r="A54" s="5" t="s">
        <v>18</v>
      </c>
      <c r="B54" s="10">
        <f>(B17/B18)*100</f>
        <v>101.60234709997744</v>
      </c>
      <c r="C54" s="10">
        <f t="shared" ref="C54:F54" si="18">(C17/C18)*100</f>
        <v>93.013435700575826</v>
      </c>
      <c r="D54" s="15">
        <f t="shared" si="18"/>
        <v>113.85542168674698</v>
      </c>
      <c r="E54" s="10">
        <f t="shared" si="18"/>
        <v>112.29838709677421</v>
      </c>
      <c r="F54" s="10">
        <f t="shared" si="18"/>
        <v>120.71005917159763</v>
      </c>
    </row>
    <row r="55" spans="1:6" ht="15.6" x14ac:dyDescent="0.35">
      <c r="A55" s="5" t="s">
        <v>19</v>
      </c>
      <c r="B55" s="10">
        <f>B23/B24*100</f>
        <v>44.473754489295899</v>
      </c>
      <c r="C55" s="10">
        <f t="shared" ref="C55:F55" si="19">C23/C24*100</f>
        <v>25.346048088672823</v>
      </c>
      <c r="D55" s="15">
        <f t="shared" si="19"/>
        <v>47.925855811353351</v>
      </c>
      <c r="E55" s="10">
        <f t="shared" si="19"/>
        <v>53.572376251801032</v>
      </c>
      <c r="F55" s="10">
        <f t="shared" si="19"/>
        <v>24.84560111042456</v>
      </c>
    </row>
    <row r="56" spans="1:6" ht="15.6" x14ac:dyDescent="0.35">
      <c r="A56" s="5" t="s">
        <v>20</v>
      </c>
      <c r="B56" s="10">
        <f>(B54+B55)/2</f>
        <v>73.038050794636661</v>
      </c>
      <c r="C56" s="10">
        <f t="shared" ref="C56:F56" si="20">(C54+C55)/2</f>
        <v>59.179741894624328</v>
      </c>
      <c r="D56" s="15">
        <f t="shared" si="20"/>
        <v>80.890638749050169</v>
      </c>
      <c r="E56" s="10">
        <f t="shared" si="20"/>
        <v>82.935381674287612</v>
      </c>
      <c r="F56" s="10">
        <f t="shared" si="20"/>
        <v>72.777830141011094</v>
      </c>
    </row>
    <row r="57" spans="1:6" ht="15.6" x14ac:dyDescent="0.35">
      <c r="A57" s="5"/>
      <c r="B57" s="10"/>
      <c r="C57" s="10"/>
      <c r="D57" s="15"/>
      <c r="E57" s="10"/>
      <c r="F57" s="10"/>
    </row>
    <row r="58" spans="1:6" ht="15.6" x14ac:dyDescent="0.35">
      <c r="A58" s="6" t="s">
        <v>31</v>
      </c>
      <c r="B58" s="10"/>
      <c r="C58" s="10"/>
      <c r="D58" s="15"/>
      <c r="E58" s="10"/>
      <c r="F58" s="10"/>
    </row>
    <row r="59" spans="1:6" ht="15.6" x14ac:dyDescent="0.35">
      <c r="A59" s="5" t="s">
        <v>21</v>
      </c>
      <c r="B59" s="10">
        <f>B25/B23*100</f>
        <v>100</v>
      </c>
      <c r="C59" s="10">
        <f>C25/C23*100</f>
        <v>100</v>
      </c>
      <c r="D59" s="15">
        <f t="shared" ref="D59:F59" si="21">D25/D23*100</f>
        <v>100</v>
      </c>
      <c r="E59" s="10">
        <f t="shared" si="21"/>
        <v>100</v>
      </c>
      <c r="F59" s="10">
        <f t="shared" si="21"/>
        <v>100</v>
      </c>
    </row>
    <row r="60" spans="1:6" ht="15.6" x14ac:dyDescent="0.35">
      <c r="A60" s="5"/>
      <c r="B60" s="10"/>
      <c r="C60" s="10"/>
      <c r="D60" s="15"/>
      <c r="E60" s="10"/>
      <c r="F60" s="10"/>
    </row>
    <row r="61" spans="1:6" ht="15.6" x14ac:dyDescent="0.35">
      <c r="A61" s="6" t="s">
        <v>22</v>
      </c>
      <c r="B61" s="10"/>
      <c r="C61" s="10"/>
      <c r="D61" s="15"/>
      <c r="E61" s="10"/>
      <c r="F61" s="10"/>
    </row>
    <row r="62" spans="1:6" ht="15.6" x14ac:dyDescent="0.35">
      <c r="A62" s="5" t="s">
        <v>23</v>
      </c>
      <c r="B62" s="10">
        <f>((B17/B15)-1)*100</f>
        <v>-17.181751287711556</v>
      </c>
      <c r="C62" s="10">
        <f>((C17/C15)-1)*100</f>
        <v>-10.755064456721918</v>
      </c>
      <c r="D62" s="15">
        <f t="shared" ref="D62:F62" si="22">((D17/D15)-1)*100</f>
        <v>-23.59426681367145</v>
      </c>
      <c r="E62" s="10">
        <f t="shared" ref="E62" si="23">((E17/E15)-1)*100</f>
        <v>-27.379400260756192</v>
      </c>
      <c r="F62" s="10">
        <f t="shared" si="22"/>
        <v>-2.8571428571428581</v>
      </c>
    </row>
    <row r="63" spans="1:6" ht="15.6" x14ac:dyDescent="0.35">
      <c r="A63" s="5" t="s">
        <v>24</v>
      </c>
      <c r="B63" s="10">
        <f>((B38/B37)-1)*100</f>
        <v>123.95470921984617</v>
      </c>
      <c r="C63" s="10">
        <f>((C38/C37)-1)*100</f>
        <v>27.946677735396321</v>
      </c>
      <c r="D63" s="15">
        <f t="shared" ref="D63:F63" si="24">((D38/D37)-1)*100</f>
        <v>141.23195035467523</v>
      </c>
      <c r="E63" s="10">
        <f t="shared" ref="E63" si="25">((E38/E37)-1)*100</f>
        <v>204.6346943977114</v>
      </c>
      <c r="F63" s="10">
        <f t="shared" si="24"/>
        <v>-14.889544450118041</v>
      </c>
    </row>
    <row r="64" spans="1:6" ht="15.6" x14ac:dyDescent="0.35">
      <c r="A64" s="5" t="s">
        <v>25</v>
      </c>
      <c r="B64" s="10">
        <f>((B40/B39)-1)*100</f>
        <v>170.41710335830382</v>
      </c>
      <c r="C64" s="10">
        <f>((C40/C39)-1)*100</f>
        <v>43.365757346925719</v>
      </c>
      <c r="D64" s="15">
        <f t="shared" ref="D64:F64" si="26">((D40/D39)-1)*100</f>
        <v>215.72493358108292</v>
      </c>
      <c r="E64" s="10">
        <f t="shared" ref="E64" si="27">((E40/E39)-1)*100</f>
        <v>319.48799031067256</v>
      </c>
      <c r="F64" s="10">
        <f t="shared" si="26"/>
        <v>-12.386295757474464</v>
      </c>
    </row>
    <row r="65" spans="1:7" ht="15.6" x14ac:dyDescent="0.35">
      <c r="A65" s="5"/>
      <c r="B65" s="10"/>
      <c r="C65" s="10"/>
      <c r="D65" s="15"/>
      <c r="E65" s="10"/>
      <c r="F65" s="10"/>
    </row>
    <row r="66" spans="1:7" ht="15.6" x14ac:dyDescent="0.35">
      <c r="A66" s="6" t="s">
        <v>26</v>
      </c>
      <c r="B66" s="10"/>
      <c r="C66" s="10"/>
      <c r="D66" s="15"/>
      <c r="E66" s="10"/>
      <c r="F66" s="10"/>
    </row>
    <row r="67" spans="1:7" ht="15.6" x14ac:dyDescent="0.35">
      <c r="A67" s="5" t="s">
        <v>35</v>
      </c>
      <c r="B67" s="10">
        <f t="shared" ref="B67:B68" si="28">B22/B16</f>
        <v>863719.52538320923</v>
      </c>
      <c r="C67" s="10">
        <f t="shared" ref="C67" si="29">C22/C16</f>
        <v>301106.05105566216</v>
      </c>
      <c r="D67" s="15">
        <f>D22/D16</f>
        <v>1666352.6582546551</v>
      </c>
      <c r="E67" s="10">
        <f t="shared" ref="E67:F67" si="30">E22/E16</f>
        <v>1758087.3346774194</v>
      </c>
      <c r="F67" s="10">
        <f t="shared" si="30"/>
        <v>1262502.9584999997</v>
      </c>
    </row>
    <row r="68" spans="1:7" ht="15.6" x14ac:dyDescent="0.35">
      <c r="A68" s="5" t="s">
        <v>36</v>
      </c>
      <c r="B68" s="10">
        <f t="shared" si="28"/>
        <v>994255.0296565973</v>
      </c>
      <c r="C68" s="10">
        <f t="shared" ref="C68" si="31">C23/C17</f>
        <v>160960.6170037144</v>
      </c>
      <c r="D68" s="15">
        <f>D23/D17</f>
        <v>1965429.8068850413</v>
      </c>
      <c r="E68" s="10">
        <f t="shared" ref="E68:F68" si="32">E23/E17</f>
        <v>2196141.5730185523</v>
      </c>
      <c r="F68" s="10">
        <f t="shared" si="32"/>
        <v>1020529.4117647059</v>
      </c>
    </row>
    <row r="69" spans="1:7" ht="15.6" x14ac:dyDescent="0.35">
      <c r="A69" s="5" t="s">
        <v>27</v>
      </c>
      <c r="B69" s="10">
        <f>(B68/B67)*B51</f>
        <v>125.7957094515457</v>
      </c>
      <c r="C69" s="10">
        <f>(C68/C67)*C51</f>
        <v>38.150566713529443</v>
      </c>
      <c r="D69" s="15">
        <f>(D68/D67)*D51</f>
        <v>146.34141458297691</v>
      </c>
      <c r="E69" s="10">
        <f t="shared" ref="E69" si="33">(E68/E67)*E51</f>
        <v>157.75559552542165</v>
      </c>
      <c r="F69" s="10">
        <f>(F68/F67)*F51</f>
        <v>88.223900175416318</v>
      </c>
    </row>
    <row r="70" spans="1:7" ht="15.6" x14ac:dyDescent="0.35">
      <c r="A70" s="5" t="s">
        <v>33</v>
      </c>
      <c r="B70" s="10">
        <f>B22/(B16*3)</f>
        <v>287906.50846106972</v>
      </c>
      <c r="C70" s="10">
        <f>C22/(C16*3)</f>
        <v>100368.68368522073</v>
      </c>
      <c r="D70" s="15">
        <f>D22/(D16*3)</f>
        <v>555450.88608488499</v>
      </c>
      <c r="E70" s="10">
        <f>E22/(E16*3)</f>
        <v>586029.1115591398</v>
      </c>
      <c r="F70" s="10">
        <f>F22/(F16*3)</f>
        <v>420834.31949999993</v>
      </c>
    </row>
    <row r="71" spans="1:7" ht="15.6" x14ac:dyDescent="0.35">
      <c r="A71" s="5" t="s">
        <v>34</v>
      </c>
      <c r="B71" s="10">
        <f t="shared" ref="B71" si="34">B23/(B17*3)</f>
        <v>331418.34321886575</v>
      </c>
      <c r="C71" s="10">
        <f>C23/(C17*3)</f>
        <v>53653.539001238132</v>
      </c>
      <c r="D71" s="15">
        <f>D23/(D17*3)</f>
        <v>655143.26896168047</v>
      </c>
      <c r="E71" s="10">
        <f>E23/(E17*3)</f>
        <v>732047.19100618409</v>
      </c>
      <c r="F71" s="10">
        <f>F23/(F17*3)</f>
        <v>340176.4705882353</v>
      </c>
    </row>
    <row r="72" spans="1:7" ht="15.6" x14ac:dyDescent="0.35">
      <c r="A72" s="5"/>
      <c r="B72" s="10"/>
      <c r="C72" s="10"/>
      <c r="D72" s="15"/>
      <c r="E72" s="5"/>
      <c r="F72" s="5"/>
    </row>
    <row r="73" spans="1:7" ht="15.6" x14ac:dyDescent="0.35">
      <c r="A73" s="6" t="s">
        <v>28</v>
      </c>
      <c r="B73" s="10"/>
      <c r="C73" s="10"/>
      <c r="D73" s="15"/>
      <c r="E73" s="5"/>
      <c r="F73" s="5"/>
    </row>
    <row r="74" spans="1:7" ht="15.6" x14ac:dyDescent="0.35">
      <c r="A74" s="5" t="s">
        <v>29</v>
      </c>
      <c r="B74" s="10">
        <f>(B29/B28)*100</f>
        <v>43.532844232801509</v>
      </c>
      <c r="C74" s="10"/>
      <c r="D74" s="15"/>
      <c r="E74" s="5"/>
      <c r="F74" s="5"/>
    </row>
    <row r="75" spans="1:7" ht="16.2" thickBot="1" x14ac:dyDescent="0.4">
      <c r="A75" s="11" t="s">
        <v>30</v>
      </c>
      <c r="B75" s="12">
        <f>(B23/B29)*100</f>
        <v>268.66541078480918</v>
      </c>
      <c r="C75" s="12"/>
      <c r="D75" s="19"/>
      <c r="E75" s="12"/>
      <c r="F75" s="12"/>
    </row>
    <row r="76" spans="1:7" s="33" customFormat="1" ht="20.25" customHeight="1" thickTop="1" x14ac:dyDescent="0.3">
      <c r="A76" s="43" t="s">
        <v>80</v>
      </c>
      <c r="B76" s="43"/>
      <c r="C76" s="43"/>
      <c r="D76" s="43"/>
      <c r="E76" s="43"/>
      <c r="F76" s="43"/>
      <c r="G76" s="30"/>
    </row>
  </sheetData>
  <mergeCells count="4">
    <mergeCell ref="A9:A10"/>
    <mergeCell ref="B9:B10"/>
    <mergeCell ref="C9:F9"/>
    <mergeCell ref="A76:F7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6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3" customWidth="1"/>
    <col min="2" max="6" width="24.6640625" style="3" customWidth="1"/>
    <col min="7" max="7" width="11.44140625" style="3" customWidth="1"/>
    <col min="8" max="16384" width="11.44140625" style="3"/>
  </cols>
  <sheetData>
    <row r="1" spans="1:7" s="33" customFormat="1" x14ac:dyDescent="0.3"/>
    <row r="2" spans="1:7" s="33" customFormat="1" x14ac:dyDescent="0.3"/>
    <row r="3" spans="1:7" s="33" customFormat="1" x14ac:dyDescent="0.3"/>
    <row r="4" spans="1:7" s="33" customFormat="1" x14ac:dyDescent="0.3"/>
    <row r="5" spans="1:7" s="33" customFormat="1" x14ac:dyDescent="0.3"/>
    <row r="6" spans="1:7" s="33" customFormat="1" x14ac:dyDescent="0.3"/>
    <row r="7" spans="1:7" s="33" customFormat="1" ht="21" customHeight="1" x14ac:dyDescent="0.3"/>
    <row r="8" spans="1:7" s="33" customFormat="1" ht="21" customHeight="1" x14ac:dyDescent="0.3"/>
    <row r="9" spans="1:7" s="33" customFormat="1" ht="15.6" x14ac:dyDescent="0.35">
      <c r="A9" s="39" t="s">
        <v>0</v>
      </c>
      <c r="B9" s="41" t="s">
        <v>41</v>
      </c>
      <c r="C9" s="38" t="s">
        <v>1</v>
      </c>
      <c r="D9" s="38"/>
      <c r="E9" s="38"/>
      <c r="F9" s="38"/>
    </row>
    <row r="10" spans="1:7" s="33" customFormat="1" ht="31.8" thickBot="1" x14ac:dyDescent="0.4">
      <c r="A10" s="40"/>
      <c r="B10" s="42"/>
      <c r="C10" s="36" t="s">
        <v>42</v>
      </c>
      <c r="D10" s="14" t="s">
        <v>45</v>
      </c>
      <c r="E10" s="26" t="s">
        <v>46</v>
      </c>
      <c r="F10" s="26" t="s">
        <v>43</v>
      </c>
    </row>
    <row r="11" spans="1:7" s="33" customFormat="1" ht="16.2" thickTop="1" x14ac:dyDescent="0.35">
      <c r="A11" s="27"/>
      <c r="B11" s="27"/>
      <c r="C11" s="27"/>
      <c r="D11" s="16"/>
    </row>
    <row r="12" spans="1:7" s="33" customFormat="1" ht="15.6" x14ac:dyDescent="0.35">
      <c r="A12" s="28" t="s">
        <v>2</v>
      </c>
      <c r="B12" s="27"/>
      <c r="C12" s="27"/>
      <c r="D12" s="16"/>
    </row>
    <row r="13" spans="1:7" ht="15.6" x14ac:dyDescent="0.35">
      <c r="A13" s="5"/>
      <c r="B13" s="5"/>
      <c r="C13" s="5"/>
      <c r="D13" s="16"/>
      <c r="E13" s="5"/>
      <c r="F13" s="5"/>
      <c r="G13" s="5"/>
    </row>
    <row r="14" spans="1:7" ht="15.6" x14ac:dyDescent="0.35">
      <c r="A14" s="6" t="s">
        <v>3</v>
      </c>
      <c r="B14" s="5"/>
      <c r="C14" s="5"/>
      <c r="D14" s="16"/>
      <c r="E14" s="5"/>
      <c r="F14" s="5"/>
      <c r="G14" s="5"/>
    </row>
    <row r="15" spans="1:7" ht="15.6" x14ac:dyDescent="0.35">
      <c r="A15" s="5" t="s">
        <v>71</v>
      </c>
      <c r="B15" s="7">
        <f>SUM(C15:D15)</f>
        <v>5436</v>
      </c>
      <c r="C15" s="7">
        <f>+'IV Trimestre'!C15</f>
        <v>2715</v>
      </c>
      <c r="D15" s="17">
        <f>+E15+F15</f>
        <v>2721</v>
      </c>
      <c r="E15" s="7">
        <f>+'IV Trimestre'!E15</f>
        <v>2301</v>
      </c>
      <c r="F15" s="7">
        <f>+'IV Trimestre'!F15</f>
        <v>420</v>
      </c>
      <c r="G15" s="7"/>
    </row>
    <row r="16" spans="1:7" ht="15.6" x14ac:dyDescent="0.35">
      <c r="A16" s="5" t="s">
        <v>114</v>
      </c>
      <c r="B16" s="7">
        <f>SUM(C16:D16)</f>
        <v>4431</v>
      </c>
      <c r="C16" s="7">
        <f>+'IV Trimestre'!C16</f>
        <v>2605</v>
      </c>
      <c r="D16" s="17">
        <f t="shared" ref="D16:D18" si="0">+E16+F16</f>
        <v>1826</v>
      </c>
      <c r="E16" s="7">
        <f>+'IV Trimestre'!E16</f>
        <v>1488</v>
      </c>
      <c r="F16" s="7">
        <f>+'IV Trimestre'!F16</f>
        <v>338</v>
      </c>
      <c r="G16" s="7"/>
    </row>
    <row r="17" spans="1:7" ht="15.6" x14ac:dyDescent="0.35">
      <c r="A17" s="5" t="s">
        <v>115</v>
      </c>
      <c r="B17" s="7">
        <f>SUM(C17:D17)</f>
        <v>4502</v>
      </c>
      <c r="C17" s="7">
        <f>+'IV Trimestre'!C17</f>
        <v>2423</v>
      </c>
      <c r="D17" s="17">
        <f>+E17+F17</f>
        <v>2079</v>
      </c>
      <c r="E17" s="7">
        <f>+'IV Trimestre'!E17</f>
        <v>1671</v>
      </c>
      <c r="F17" s="7">
        <f>+'IV Trimestre'!F17</f>
        <v>408</v>
      </c>
      <c r="G17" s="7"/>
    </row>
    <row r="18" spans="1:7" ht="15.6" x14ac:dyDescent="0.35">
      <c r="A18" s="5" t="s">
        <v>75</v>
      </c>
      <c r="B18" s="7">
        <f>SUM(C18:D18)</f>
        <v>4431</v>
      </c>
      <c r="C18" s="7">
        <f>+'IV Trimestre'!C18</f>
        <v>2605</v>
      </c>
      <c r="D18" s="17">
        <f t="shared" si="0"/>
        <v>1826</v>
      </c>
      <c r="E18" s="7">
        <f>+'IV Trimestre'!E18</f>
        <v>1488</v>
      </c>
      <c r="F18" s="7">
        <f>+'IV Trimestre'!F18</f>
        <v>338</v>
      </c>
      <c r="G18" s="7"/>
    </row>
    <row r="19" spans="1:7" ht="15.6" x14ac:dyDescent="0.35">
      <c r="A19" s="5"/>
      <c r="B19" s="7"/>
      <c r="C19" s="7"/>
      <c r="D19" s="17"/>
      <c r="E19" s="5"/>
      <c r="F19" s="5"/>
      <c r="G19" s="5"/>
    </row>
    <row r="20" spans="1:7" ht="15.6" x14ac:dyDescent="0.35">
      <c r="A20" s="6" t="s">
        <v>4</v>
      </c>
      <c r="B20" s="7"/>
      <c r="C20" s="7"/>
      <c r="D20" s="17"/>
      <c r="E20" s="5"/>
      <c r="F20" s="5"/>
      <c r="G20" s="5"/>
    </row>
    <row r="21" spans="1:7" ht="15.6" x14ac:dyDescent="0.35">
      <c r="A21" s="5" t="s">
        <v>71</v>
      </c>
      <c r="B21" s="7">
        <f>SUM(C21:D21)</f>
        <v>8456525121.8481312</v>
      </c>
      <c r="C21" s="7">
        <f>+'I Trimestre'!C21+'II Trimestre'!C21+'III Trimestre'!C21+'IV Trimestre'!C21</f>
        <v>1103764000</v>
      </c>
      <c r="D21" s="17">
        <f>+E21+F21</f>
        <v>7352761121.8481312</v>
      </c>
      <c r="E21" s="7">
        <f>+'I Trimestre'!E21+'II Trimestre'!E21+'III Trimestre'!E21+'IV Trimestre'!E21</f>
        <v>5458520172.4981318</v>
      </c>
      <c r="F21" s="7">
        <f>+'I Trimestre'!F21+'II Trimestre'!F21+'III Trimestre'!F21+'IV Trimestre'!F21</f>
        <v>1894240949.3499999</v>
      </c>
      <c r="G21" s="7"/>
    </row>
    <row r="22" spans="1:7" ht="15.6" x14ac:dyDescent="0.35">
      <c r="A22" s="5" t="s">
        <v>114</v>
      </c>
      <c r="B22" s="7">
        <f t="shared" ref="B22:B24" si="1">SUM(C22:D22)</f>
        <v>10064668915.252201</v>
      </c>
      <c r="C22" s="7">
        <f>+'I Trimestre'!C22+'II Trimestre'!C22+'III Trimestre'!C22+'IV Trimestre'!C22</f>
        <v>1538731299</v>
      </c>
      <c r="D22" s="17">
        <f t="shared" ref="D22:D24" si="2">+E22+F22</f>
        <v>8525937616.2522001</v>
      </c>
      <c r="E22" s="7">
        <f>+'I Trimestre'!E22+'II Trimestre'!E22+'III Trimestre'!E22+'IV Trimestre'!E22</f>
        <v>6850083616.3500004</v>
      </c>
      <c r="F22" s="7">
        <f>+'I Trimestre'!F22+'II Trimestre'!F22+'III Trimestre'!F22+'IV Trimestre'!F22</f>
        <v>1675853999.9021997</v>
      </c>
      <c r="G22" s="7"/>
    </row>
    <row r="23" spans="1:7" ht="15.6" x14ac:dyDescent="0.35">
      <c r="A23" s="5" t="s">
        <v>115</v>
      </c>
      <c r="B23" s="7">
        <f t="shared" si="1"/>
        <v>10064668915.216801</v>
      </c>
      <c r="C23" s="7">
        <f>+'I Trimestre'!C23+'II Trimestre'!C23+'III Trimestre'!C23+'IV Trimestre'!C23</f>
        <v>1469754025</v>
      </c>
      <c r="D23" s="17">
        <f t="shared" si="2"/>
        <v>8594914890.2168007</v>
      </c>
      <c r="E23" s="7">
        <f>+'I Trimestre'!E23+'II Trimestre'!E23+'III Trimestre'!E23+'IV Trimestre'!E23</f>
        <v>6929410890.2168007</v>
      </c>
      <c r="F23" s="7">
        <f>+'I Trimestre'!F23+'II Trimestre'!F23+'III Trimestre'!F23+'IV Trimestre'!F23</f>
        <v>1665504000</v>
      </c>
      <c r="G23" s="7"/>
    </row>
    <row r="24" spans="1:7" ht="15.6" x14ac:dyDescent="0.35">
      <c r="A24" s="5" t="s">
        <v>75</v>
      </c>
      <c r="B24" s="7">
        <f t="shared" si="1"/>
        <v>10064668915.216801</v>
      </c>
      <c r="C24" s="7">
        <f>'IV Trimestre'!C24</f>
        <v>1538731299</v>
      </c>
      <c r="D24" s="17">
        <f t="shared" si="2"/>
        <v>8525937616.2168007</v>
      </c>
      <c r="E24" s="7">
        <f>'IV Trimestre'!E24</f>
        <v>6850083616.3500004</v>
      </c>
      <c r="F24" s="7">
        <f>'IV Trimestre'!F24</f>
        <v>1675853999.8667998</v>
      </c>
      <c r="G24" s="7"/>
    </row>
    <row r="25" spans="1:7" ht="15.6" x14ac:dyDescent="0.35">
      <c r="A25" s="5" t="s">
        <v>116</v>
      </c>
      <c r="B25" s="7">
        <f t="shared" ref="B25:E25" si="3">+B23</f>
        <v>10064668915.216801</v>
      </c>
      <c r="C25" s="7">
        <f t="shared" si="3"/>
        <v>1469754025</v>
      </c>
      <c r="D25" s="17">
        <f t="shared" si="3"/>
        <v>8594914890.2168007</v>
      </c>
      <c r="E25" s="7">
        <f t="shared" si="3"/>
        <v>6929410890.2168007</v>
      </c>
      <c r="F25" s="7">
        <f>+F23</f>
        <v>1665504000</v>
      </c>
      <c r="G25" s="7"/>
    </row>
    <row r="26" spans="1:7" ht="15.6" x14ac:dyDescent="0.35">
      <c r="A26" s="5"/>
      <c r="B26" s="7"/>
      <c r="C26" s="7"/>
      <c r="D26" s="17"/>
      <c r="E26" s="5"/>
      <c r="F26" s="5"/>
      <c r="G26" s="5"/>
    </row>
    <row r="27" spans="1:7" ht="15.6" x14ac:dyDescent="0.35">
      <c r="A27" s="6" t="s">
        <v>5</v>
      </c>
      <c r="B27" s="7"/>
      <c r="C27" s="7"/>
      <c r="D27" s="17"/>
      <c r="E27" s="5"/>
      <c r="F27" s="5"/>
      <c r="G27" s="5"/>
    </row>
    <row r="28" spans="1:7" ht="15.6" x14ac:dyDescent="0.35">
      <c r="A28" s="5" t="s">
        <v>114</v>
      </c>
      <c r="B28" s="7">
        <f>B22</f>
        <v>10064668915.252201</v>
      </c>
      <c r="C28" s="7"/>
      <c r="D28" s="17"/>
      <c r="E28" s="5"/>
      <c r="F28" s="5"/>
      <c r="G28" s="5"/>
    </row>
    <row r="29" spans="1:7" ht="15.6" x14ac:dyDescent="0.35">
      <c r="A29" s="5" t="s">
        <v>115</v>
      </c>
      <c r="B29" s="7">
        <f>'I Trimestre'!B29+'II Trimestre'!B29+'III Trimestre'!B29+'IV Trimestre'!B29</f>
        <v>10064668915.216801</v>
      </c>
      <c r="C29" s="7"/>
      <c r="D29" s="17"/>
      <c r="E29" s="5"/>
      <c r="F29" s="5"/>
      <c r="G29" s="5"/>
    </row>
    <row r="30" spans="1:7" ht="15.6" x14ac:dyDescent="0.35">
      <c r="A30" s="5"/>
      <c r="B30" s="10"/>
      <c r="C30" s="10"/>
      <c r="D30" s="15"/>
      <c r="E30" s="5"/>
      <c r="F30" s="5"/>
      <c r="G30" s="5"/>
    </row>
    <row r="31" spans="1:7" ht="15.6" x14ac:dyDescent="0.35">
      <c r="A31" s="6" t="s">
        <v>6</v>
      </c>
      <c r="B31" s="10"/>
      <c r="C31" s="10"/>
      <c r="D31" s="15"/>
      <c r="E31" s="5"/>
      <c r="F31" s="5"/>
      <c r="G31" s="5"/>
    </row>
    <row r="32" spans="1:7" ht="15.6" x14ac:dyDescent="0.35">
      <c r="A32" s="5" t="s">
        <v>72</v>
      </c>
      <c r="B32" s="13">
        <v>1.0947</v>
      </c>
      <c r="C32" s="13">
        <v>1.0947</v>
      </c>
      <c r="D32" s="15">
        <v>1.0947</v>
      </c>
      <c r="E32" s="13">
        <v>1.0947</v>
      </c>
      <c r="F32" s="13">
        <v>1.0947</v>
      </c>
      <c r="G32" s="13"/>
    </row>
    <row r="33" spans="1:7" ht="15.6" x14ac:dyDescent="0.35">
      <c r="A33" s="5" t="s">
        <v>117</v>
      </c>
      <c r="B33" s="13">
        <v>1.1039000000000001</v>
      </c>
      <c r="C33" s="13">
        <v>1.1039000000000001</v>
      </c>
      <c r="D33" s="15">
        <v>1.1039000000000001</v>
      </c>
      <c r="E33" s="13">
        <v>1.1039000000000001</v>
      </c>
      <c r="F33" s="13">
        <v>1.1039000000000001</v>
      </c>
      <c r="G33" s="13"/>
    </row>
    <row r="34" spans="1:7" ht="15.6" x14ac:dyDescent="0.35">
      <c r="A34" s="5" t="s">
        <v>7</v>
      </c>
      <c r="B34" s="7">
        <f>C34+D34</f>
        <v>101630</v>
      </c>
      <c r="C34" s="9">
        <v>85611</v>
      </c>
      <c r="D34" s="18">
        <v>16019</v>
      </c>
    </row>
    <row r="35" spans="1:7" ht="15.6" x14ac:dyDescent="0.35">
      <c r="A35" s="5"/>
      <c r="B35" s="7"/>
      <c r="C35" s="7"/>
      <c r="D35" s="17"/>
      <c r="E35" s="5"/>
      <c r="F35" s="5"/>
      <c r="G35" s="5"/>
    </row>
    <row r="36" spans="1:7" ht="15.6" x14ac:dyDescent="0.35">
      <c r="A36" s="6" t="s">
        <v>8</v>
      </c>
      <c r="B36" s="7"/>
      <c r="C36" s="7"/>
      <c r="D36" s="17"/>
      <c r="E36" s="5"/>
      <c r="F36" s="5"/>
      <c r="G36" s="5"/>
    </row>
    <row r="37" spans="1:7" ht="15.6" x14ac:dyDescent="0.35">
      <c r="A37" s="5" t="s">
        <v>57</v>
      </c>
      <c r="B37" s="7">
        <f>B21/B32</f>
        <v>7724970422.8081951</v>
      </c>
      <c r="C37" s="7">
        <f t="shared" ref="C37:F37" si="4">C21/C32</f>
        <v>1008279894.0348954</v>
      </c>
      <c r="D37" s="17">
        <f t="shared" si="4"/>
        <v>6716690528.7732992</v>
      </c>
      <c r="E37" s="7">
        <f t="shared" si="4"/>
        <v>4986316043.2064781</v>
      </c>
      <c r="F37" s="7">
        <f t="shared" si="4"/>
        <v>1730374485.5668218</v>
      </c>
      <c r="G37" s="7"/>
    </row>
    <row r="38" spans="1:7" ht="15.6" x14ac:dyDescent="0.35">
      <c r="A38" s="5" t="s">
        <v>93</v>
      </c>
      <c r="B38" s="7">
        <f>B23/B33</f>
        <v>9117373779.5242329</v>
      </c>
      <c r="C38" s="7">
        <f t="shared" ref="C38:F38" si="5">C23/C33</f>
        <v>1331419535.283993</v>
      </c>
      <c r="D38" s="17">
        <f t="shared" si="5"/>
        <v>7785954244.2402391</v>
      </c>
      <c r="E38" s="7">
        <f t="shared" si="5"/>
        <v>6277208886.8709126</v>
      </c>
      <c r="F38" s="7">
        <f t="shared" si="5"/>
        <v>1508745357.3693268</v>
      </c>
      <c r="G38" s="7"/>
    </row>
    <row r="39" spans="1:7" ht="15.6" x14ac:dyDescent="0.35">
      <c r="A39" s="5" t="s">
        <v>58</v>
      </c>
      <c r="B39" s="7">
        <f>B37/B15</f>
        <v>1421076.2367196826</v>
      </c>
      <c r="C39" s="7">
        <f t="shared" ref="C39:F39" si="6">C37/C15</f>
        <v>371373.80995760422</v>
      </c>
      <c r="D39" s="17">
        <f t="shared" si="6"/>
        <v>2468463.9944040058</v>
      </c>
      <c r="E39" s="7">
        <f t="shared" si="6"/>
        <v>2167021.3138663531</v>
      </c>
      <c r="F39" s="7">
        <f t="shared" si="6"/>
        <v>4119939.2513495758</v>
      </c>
      <c r="G39" s="7"/>
    </row>
    <row r="40" spans="1:7" ht="15.6" x14ac:dyDescent="0.35">
      <c r="A40" s="5" t="s">
        <v>94</v>
      </c>
      <c r="B40" s="7">
        <f>B38/B17</f>
        <v>2025182.9807916998</v>
      </c>
      <c r="C40" s="7">
        <f t="shared" ref="C40:F40" si="7">C38/C17</f>
        <v>549492.17304333183</v>
      </c>
      <c r="D40" s="17">
        <f t="shared" si="7"/>
        <v>3745047.7365272916</v>
      </c>
      <c r="E40" s="7">
        <f t="shared" si="7"/>
        <v>3756558.2805930059</v>
      </c>
      <c r="F40" s="7">
        <f t="shared" si="7"/>
        <v>3697905.2876699185</v>
      </c>
      <c r="G40" s="7"/>
    </row>
    <row r="41" spans="1:7" ht="15.6" x14ac:dyDescent="0.35">
      <c r="A41" s="5"/>
      <c r="B41" s="10"/>
      <c r="C41" s="10"/>
      <c r="D41" s="15"/>
      <c r="E41" s="10"/>
      <c r="F41" s="10"/>
      <c r="G41" s="10"/>
    </row>
    <row r="42" spans="1:7" ht="15.6" x14ac:dyDescent="0.35">
      <c r="A42" s="6" t="s">
        <v>9</v>
      </c>
      <c r="B42" s="10"/>
      <c r="C42" s="10"/>
      <c r="D42" s="15"/>
      <c r="E42" s="10"/>
      <c r="F42" s="10"/>
      <c r="G42" s="10"/>
    </row>
    <row r="43" spans="1:7" ht="15.6" x14ac:dyDescent="0.35">
      <c r="A43" s="5"/>
      <c r="B43" s="10"/>
      <c r="C43" s="10"/>
      <c r="D43" s="15"/>
      <c r="E43" s="10"/>
      <c r="F43" s="10"/>
      <c r="G43" s="10"/>
    </row>
    <row r="44" spans="1:7" ht="15.6" x14ac:dyDescent="0.35">
      <c r="A44" s="6" t="s">
        <v>10</v>
      </c>
      <c r="B44" s="10"/>
      <c r="C44" s="10"/>
      <c r="D44" s="15"/>
      <c r="E44" s="10"/>
      <c r="F44" s="10"/>
      <c r="G44" s="10"/>
    </row>
    <row r="45" spans="1:7" ht="15.6" x14ac:dyDescent="0.35">
      <c r="A45" s="5" t="s">
        <v>11</v>
      </c>
      <c r="B45" s="10">
        <f>B16/B34*100</f>
        <v>4.3599330906228477</v>
      </c>
      <c r="C45" s="10">
        <f t="shared" ref="C45:D45" si="8">C16/C34*100</f>
        <v>3.0428332807699943</v>
      </c>
      <c r="D45" s="15">
        <f t="shared" si="8"/>
        <v>11.398963730569948</v>
      </c>
      <c r="E45" s="10"/>
      <c r="F45" s="10"/>
      <c r="G45" s="10"/>
    </row>
    <row r="46" spans="1:7" ht="15.6" x14ac:dyDescent="0.35">
      <c r="A46" s="5" t="s">
        <v>12</v>
      </c>
      <c r="B46" s="10">
        <f>B17/B34*100</f>
        <v>4.4297943520613989</v>
      </c>
      <c r="C46" s="10">
        <f t="shared" ref="C46:D46" si="9">C17/C34*100</f>
        <v>2.8302437770847204</v>
      </c>
      <c r="D46" s="15">
        <f t="shared" si="9"/>
        <v>12.978338223359762</v>
      </c>
      <c r="E46" s="10"/>
      <c r="F46" s="10"/>
      <c r="G46" s="10"/>
    </row>
    <row r="47" spans="1:7" ht="15.6" x14ac:dyDescent="0.35">
      <c r="A47" s="5"/>
      <c r="B47" s="10"/>
      <c r="C47" s="10"/>
      <c r="D47" s="15"/>
      <c r="E47" s="10"/>
      <c r="F47" s="10"/>
      <c r="G47" s="10"/>
    </row>
    <row r="48" spans="1:7" ht="15.6" x14ac:dyDescent="0.35">
      <c r="A48" s="6" t="s">
        <v>13</v>
      </c>
      <c r="B48" s="10"/>
      <c r="C48" s="10"/>
      <c r="D48" s="15"/>
      <c r="E48" s="10"/>
      <c r="F48" s="10"/>
      <c r="G48" s="10"/>
    </row>
    <row r="49" spans="1:7" ht="15.6" x14ac:dyDescent="0.35">
      <c r="A49" s="5" t="s">
        <v>14</v>
      </c>
      <c r="B49" s="10">
        <f>B17/B16*100</f>
        <v>101.60234709997744</v>
      </c>
      <c r="C49" s="10">
        <f t="shared" ref="C49:F49" si="10">C17/C16*100</f>
        <v>93.013435700575826</v>
      </c>
      <c r="D49" s="15">
        <f t="shared" si="10"/>
        <v>113.85542168674698</v>
      </c>
      <c r="E49" s="10">
        <f t="shared" si="10"/>
        <v>112.29838709677421</v>
      </c>
      <c r="F49" s="10">
        <f t="shared" si="10"/>
        <v>120.71005917159763</v>
      </c>
      <c r="G49" s="10"/>
    </row>
    <row r="50" spans="1:7" ht="15.6" x14ac:dyDescent="0.35">
      <c r="A50" s="5" t="s">
        <v>15</v>
      </c>
      <c r="B50" s="10">
        <f>B23/B22*100</f>
        <v>99.999999999648267</v>
      </c>
      <c r="C50" s="10">
        <f t="shared" ref="C50:F50" si="11">C23/C22*100</f>
        <v>95.51726321256821</v>
      </c>
      <c r="D50" s="15">
        <f t="shared" si="11"/>
        <v>100.80902860270893</v>
      </c>
      <c r="E50" s="10">
        <f t="shared" si="11"/>
        <v>101.15804825619151</v>
      </c>
      <c r="F50" s="10">
        <f t="shared" si="11"/>
        <v>99.382404439598929</v>
      </c>
      <c r="G50" s="10"/>
    </row>
    <row r="51" spans="1:7" ht="15.6" x14ac:dyDescent="0.35">
      <c r="A51" s="5" t="s">
        <v>16</v>
      </c>
      <c r="B51" s="10">
        <f>AVERAGE(B49:B50)</f>
        <v>100.80117354981286</v>
      </c>
      <c r="C51" s="10">
        <f t="shared" ref="C51:F51" si="12">AVERAGE(C49:C50)</f>
        <v>94.265349456572011</v>
      </c>
      <c r="D51" s="15">
        <f t="shared" si="12"/>
        <v>107.33222514472796</v>
      </c>
      <c r="E51" s="10">
        <f t="shared" si="12"/>
        <v>106.72821767648286</v>
      </c>
      <c r="F51" s="10">
        <f t="shared" si="12"/>
        <v>110.04623180559828</v>
      </c>
      <c r="G51" s="10"/>
    </row>
    <row r="52" spans="1:7" ht="15.6" x14ac:dyDescent="0.35">
      <c r="A52" s="5"/>
      <c r="B52" s="10"/>
      <c r="C52" s="10"/>
      <c r="D52" s="15"/>
      <c r="E52" s="10"/>
      <c r="F52" s="10"/>
      <c r="G52" s="10"/>
    </row>
    <row r="53" spans="1:7" ht="15.6" x14ac:dyDescent="0.35">
      <c r="A53" s="6" t="s">
        <v>17</v>
      </c>
      <c r="B53" s="10"/>
      <c r="C53" s="10"/>
      <c r="D53" s="15"/>
      <c r="E53" s="10"/>
      <c r="F53" s="10"/>
      <c r="G53" s="10"/>
    </row>
    <row r="54" spans="1:7" ht="15.6" x14ac:dyDescent="0.35">
      <c r="A54" s="5" t="s">
        <v>18</v>
      </c>
      <c r="B54" s="10">
        <f>(B17/B18)*100</f>
        <v>101.60234709997744</v>
      </c>
      <c r="C54" s="10">
        <f t="shared" ref="C54:F54" si="13">(C17/C18)*100</f>
        <v>93.013435700575826</v>
      </c>
      <c r="D54" s="15">
        <f t="shared" si="13"/>
        <v>113.85542168674698</v>
      </c>
      <c r="E54" s="10">
        <f t="shared" si="13"/>
        <v>112.29838709677421</v>
      </c>
      <c r="F54" s="10">
        <f t="shared" si="13"/>
        <v>120.71005917159763</v>
      </c>
      <c r="G54" s="10"/>
    </row>
    <row r="55" spans="1:7" ht="15.6" x14ac:dyDescent="0.35">
      <c r="A55" s="5" t="s">
        <v>19</v>
      </c>
      <c r="B55" s="10">
        <f>B23/B24*100</f>
        <v>100</v>
      </c>
      <c r="C55" s="10">
        <f t="shared" ref="C55:F55" si="14">C23/C24*100</f>
        <v>95.51726321256821</v>
      </c>
      <c r="D55" s="15">
        <f t="shared" si="14"/>
        <v>100.80902860312749</v>
      </c>
      <c r="E55" s="10">
        <f t="shared" si="14"/>
        <v>101.15804825619151</v>
      </c>
      <c r="F55" s="10">
        <f t="shared" si="14"/>
        <v>99.382404441698242</v>
      </c>
      <c r="G55" s="10"/>
    </row>
    <row r="56" spans="1:7" ht="15.6" x14ac:dyDescent="0.35">
      <c r="A56" s="5" t="s">
        <v>20</v>
      </c>
      <c r="B56" s="10">
        <f>(B54+B55)/2</f>
        <v>100.80117354998872</v>
      </c>
      <c r="C56" s="10">
        <f t="shared" ref="C56:F56" si="15">(C54+C55)/2</f>
        <v>94.265349456572011</v>
      </c>
      <c r="D56" s="15">
        <f t="shared" si="15"/>
        <v>107.33222514493724</v>
      </c>
      <c r="E56" s="10">
        <f t="shared" si="15"/>
        <v>106.72821767648286</v>
      </c>
      <c r="F56" s="10">
        <f t="shared" si="15"/>
        <v>110.04623180664794</v>
      </c>
      <c r="G56" s="10"/>
    </row>
    <row r="57" spans="1:7" ht="15.6" x14ac:dyDescent="0.35">
      <c r="A57" s="5"/>
      <c r="B57" s="10"/>
      <c r="C57" s="10"/>
      <c r="D57" s="15"/>
      <c r="E57" s="10"/>
      <c r="F57" s="10"/>
      <c r="G57" s="10"/>
    </row>
    <row r="58" spans="1:7" ht="15.6" x14ac:dyDescent="0.35">
      <c r="A58" s="6" t="s">
        <v>32</v>
      </c>
      <c r="B58" s="10"/>
      <c r="C58" s="10"/>
      <c r="D58" s="15"/>
      <c r="E58" s="10"/>
      <c r="F58" s="10"/>
      <c r="G58" s="10"/>
    </row>
    <row r="59" spans="1:7" ht="15.6" x14ac:dyDescent="0.35">
      <c r="A59" s="5" t="s">
        <v>21</v>
      </c>
      <c r="B59" s="10">
        <f>B25/B23*100</f>
        <v>100</v>
      </c>
      <c r="C59" s="10">
        <f t="shared" ref="C59:F59" si="16">C25/C23*100</f>
        <v>100</v>
      </c>
      <c r="D59" s="15">
        <f t="shared" si="16"/>
        <v>100</v>
      </c>
      <c r="E59" s="10">
        <f t="shared" si="16"/>
        <v>100</v>
      </c>
      <c r="F59" s="10">
        <f t="shared" si="16"/>
        <v>100</v>
      </c>
      <c r="G59" s="10"/>
    </row>
    <row r="60" spans="1:7" ht="15.6" x14ac:dyDescent="0.35">
      <c r="A60" s="5"/>
      <c r="B60" s="10"/>
      <c r="C60" s="10"/>
      <c r="D60" s="15"/>
      <c r="E60" s="10"/>
      <c r="F60" s="10"/>
      <c r="G60" s="10"/>
    </row>
    <row r="61" spans="1:7" ht="15.6" x14ac:dyDescent="0.35">
      <c r="A61" s="6" t="s">
        <v>22</v>
      </c>
      <c r="B61" s="10"/>
      <c r="C61" s="10"/>
      <c r="D61" s="15"/>
      <c r="E61" s="10"/>
      <c r="F61" s="10"/>
      <c r="G61" s="10"/>
    </row>
    <row r="62" spans="1:7" ht="15.6" x14ac:dyDescent="0.35">
      <c r="A62" s="5" t="s">
        <v>23</v>
      </c>
      <c r="B62" s="10">
        <f>((B17/B15)-1)*100</f>
        <v>-17.181751287711556</v>
      </c>
      <c r="C62" s="10">
        <f t="shared" ref="C62:F62" si="17">((C17/C15)-1)*100</f>
        <v>-10.755064456721918</v>
      </c>
      <c r="D62" s="15">
        <f t="shared" si="17"/>
        <v>-23.59426681367145</v>
      </c>
      <c r="E62" s="10">
        <f t="shared" si="17"/>
        <v>-27.379400260756192</v>
      </c>
      <c r="F62" s="10">
        <f t="shared" si="17"/>
        <v>-2.8571428571428581</v>
      </c>
      <c r="G62" s="10"/>
    </row>
    <row r="63" spans="1:7" ht="15.6" x14ac:dyDescent="0.35">
      <c r="A63" s="5" t="s">
        <v>24</v>
      </c>
      <c r="B63" s="10">
        <f>((B38/B37)-1)*100</f>
        <v>18.024707934219752</v>
      </c>
      <c r="C63" s="10">
        <f t="shared" ref="C63:F63" si="18">((C38/C37)-1)*100</f>
        <v>32.048605070956036</v>
      </c>
      <c r="D63" s="15">
        <f t="shared" si="18"/>
        <v>15.919502482455815</v>
      </c>
      <c r="E63" s="10">
        <f t="shared" si="18"/>
        <v>25.88870886800667</v>
      </c>
      <c r="F63" s="10">
        <f t="shared" si="18"/>
        <v>-12.808159739184754</v>
      </c>
      <c r="G63" s="10"/>
    </row>
    <row r="64" spans="1:7" ht="15.6" x14ac:dyDescent="0.35">
      <c r="A64" s="5" t="s">
        <v>25</v>
      </c>
      <c r="B64" s="10">
        <f>((B40/B39)-1)*100</f>
        <v>42.510509180457269</v>
      </c>
      <c r="C64" s="10">
        <f t="shared" ref="C64:F64" si="19">((C40/C39)-1)*100</f>
        <v>47.962015174430704</v>
      </c>
      <c r="D64" s="15">
        <f t="shared" si="19"/>
        <v>51.715712484253132</v>
      </c>
      <c r="E64" s="10">
        <f t="shared" si="19"/>
        <v>73.351238243736276</v>
      </c>
      <c r="F64" s="10">
        <f t="shared" si="19"/>
        <v>-10.243693849160785</v>
      </c>
      <c r="G64" s="10"/>
    </row>
    <row r="65" spans="1:7" ht="15.6" x14ac:dyDescent="0.35">
      <c r="A65" s="5"/>
      <c r="B65" s="10"/>
      <c r="C65" s="10"/>
      <c r="D65" s="15"/>
      <c r="E65" s="10"/>
      <c r="F65" s="10"/>
      <c r="G65" s="10"/>
    </row>
    <row r="66" spans="1:7" ht="15.6" x14ac:dyDescent="0.35">
      <c r="A66" s="6" t="s">
        <v>26</v>
      </c>
      <c r="B66" s="10"/>
      <c r="C66" s="10"/>
      <c r="D66" s="15"/>
      <c r="E66" s="10"/>
      <c r="F66" s="10"/>
      <c r="G66" s="10"/>
    </row>
    <row r="67" spans="1:7" ht="15.6" x14ac:dyDescent="0.35">
      <c r="A67" s="5" t="s">
        <v>39</v>
      </c>
      <c r="B67" s="10">
        <f>B22/B16</f>
        <v>2271421.5561390659</v>
      </c>
      <c r="C67" s="10">
        <f t="shared" ref="C67:E67" si="20">C22/C16</f>
        <v>590683.80000000005</v>
      </c>
      <c r="D67" s="15">
        <f t="shared" si="20"/>
        <v>4669188.1797657171</v>
      </c>
      <c r="E67" s="10">
        <f t="shared" si="20"/>
        <v>4603550.8174395161</v>
      </c>
      <c r="F67" s="10">
        <f>F22/F16</f>
        <v>4958147.928704733</v>
      </c>
      <c r="G67" s="10"/>
    </row>
    <row r="68" spans="1:7" ht="15.6" x14ac:dyDescent="0.35">
      <c r="A68" s="5" t="s">
        <v>40</v>
      </c>
      <c r="B68" s="10">
        <f t="shared" ref="B68" si="21">B23/B17</f>
        <v>2235599.4924959573</v>
      </c>
      <c r="C68" s="10">
        <f t="shared" ref="C68:F68" si="22">C23/C17</f>
        <v>606584.40982253407</v>
      </c>
      <c r="D68" s="15">
        <f t="shared" si="22"/>
        <v>4134158.1963524777</v>
      </c>
      <c r="E68" s="10">
        <f t="shared" si="22"/>
        <v>4146864.6859466191</v>
      </c>
      <c r="F68" s="10">
        <f t="shared" si="22"/>
        <v>4082117.6470588236</v>
      </c>
      <c r="G68" s="10"/>
    </row>
    <row r="69" spans="1:7" ht="15.6" x14ac:dyDescent="0.35">
      <c r="A69" s="5" t="s">
        <v>27</v>
      </c>
      <c r="B69" s="10">
        <f>(B68/B67)*B51</f>
        <v>99.211461572112341</v>
      </c>
      <c r="C69" s="10">
        <f t="shared" ref="C69:F69" si="23">(C68/C67)*C51</f>
        <v>96.802877219300171</v>
      </c>
      <c r="D69" s="15">
        <f t="shared" si="23"/>
        <v>95.033307982264972</v>
      </c>
      <c r="E69" s="10">
        <f t="shared" si="23"/>
        <v>96.140456449397163</v>
      </c>
      <c r="F69" s="10">
        <f t="shared" si="23"/>
        <v>90.602715228650609</v>
      </c>
      <c r="G69" s="10"/>
    </row>
    <row r="70" spans="1:7" ht="15.6" x14ac:dyDescent="0.35">
      <c r="A70" s="5" t="s">
        <v>33</v>
      </c>
      <c r="B70" s="10">
        <f>B22/(B16*12)</f>
        <v>189285.1296782555</v>
      </c>
      <c r="C70" s="10">
        <f>C22/(C16*9)</f>
        <v>65631.53333333334</v>
      </c>
      <c r="D70" s="15">
        <f t="shared" ref="D70:F71" si="24">D22/(D16*12)</f>
        <v>389099.01498047647</v>
      </c>
      <c r="E70" s="10">
        <f t="shared" si="24"/>
        <v>383629.23478662636</v>
      </c>
      <c r="F70" s="10">
        <f t="shared" si="24"/>
        <v>413178.99405872775</v>
      </c>
      <c r="G70" s="10"/>
    </row>
    <row r="71" spans="1:7" ht="15.6" x14ac:dyDescent="0.35">
      <c r="A71" s="5" t="s">
        <v>34</v>
      </c>
      <c r="B71" s="10">
        <f>B23/(B17*12)</f>
        <v>186299.95770799645</v>
      </c>
      <c r="C71" s="10">
        <f>C23/(C17*9)</f>
        <v>67398.267758059344</v>
      </c>
      <c r="D71" s="15">
        <f t="shared" si="24"/>
        <v>344513.18302937312</v>
      </c>
      <c r="E71" s="10">
        <f t="shared" si="24"/>
        <v>345572.05716221826</v>
      </c>
      <c r="F71" s="10">
        <f t="shared" si="24"/>
        <v>340176.4705882353</v>
      </c>
      <c r="G71" s="10"/>
    </row>
    <row r="72" spans="1:7" ht="15.6" x14ac:dyDescent="0.35">
      <c r="A72" s="5"/>
      <c r="B72" s="10"/>
      <c r="C72" s="10"/>
      <c r="D72" s="15"/>
      <c r="E72" s="5"/>
      <c r="F72" s="5"/>
      <c r="G72" s="5"/>
    </row>
    <row r="73" spans="1:7" ht="15.6" x14ac:dyDescent="0.35">
      <c r="A73" s="6" t="s">
        <v>28</v>
      </c>
      <c r="B73" s="10"/>
      <c r="C73" s="10"/>
      <c r="D73" s="15"/>
      <c r="E73" s="5"/>
      <c r="F73" s="5"/>
      <c r="G73" s="5"/>
    </row>
    <row r="74" spans="1:7" ht="15.6" x14ac:dyDescent="0.35">
      <c r="A74" s="5" t="s">
        <v>29</v>
      </c>
      <c r="B74" s="10">
        <f>(B29/B28)*100</f>
        <v>99.999999999648267</v>
      </c>
      <c r="C74" s="10"/>
      <c r="D74" s="15"/>
      <c r="E74" s="5"/>
      <c r="F74" s="5"/>
      <c r="G74" s="5"/>
    </row>
    <row r="75" spans="1:7" ht="16.2" thickBot="1" x14ac:dyDescent="0.4">
      <c r="A75" s="11" t="s">
        <v>30</v>
      </c>
      <c r="B75" s="12">
        <f>(B23/B29)*100</f>
        <v>100</v>
      </c>
      <c r="C75" s="12"/>
      <c r="D75" s="19"/>
      <c r="E75" s="12"/>
      <c r="F75" s="12"/>
      <c r="G75" s="5"/>
    </row>
    <row r="76" spans="1:7" s="33" customFormat="1" ht="20.25" customHeight="1" thickTop="1" x14ac:dyDescent="0.3">
      <c r="A76" s="43" t="s">
        <v>80</v>
      </c>
      <c r="B76" s="43"/>
      <c r="C76" s="43"/>
      <c r="D76" s="43"/>
      <c r="E76" s="43"/>
      <c r="F76" s="43"/>
      <c r="G76" s="30"/>
    </row>
  </sheetData>
  <mergeCells count="4">
    <mergeCell ref="A9:A10"/>
    <mergeCell ref="B9:B10"/>
    <mergeCell ref="C9:F9"/>
    <mergeCell ref="A76:F76"/>
  </mergeCells>
  <pageMargins left="0.7" right="0.7" top="0.75" bottom="0.75" header="0.3" footer="0.3"/>
  <pageSetup scale="45" orientation="portrait" r:id="rId1"/>
  <ignoredErrors>
    <ignoredError sqref="D71 C70:C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2012-07-30T17:01:50Z</cp:lastPrinted>
  <dcterms:created xsi:type="dcterms:W3CDTF">2012-02-17T20:51:13Z</dcterms:created>
  <dcterms:modified xsi:type="dcterms:W3CDTF">2026-01-03T12:44:32Z</dcterms:modified>
</cp:coreProperties>
</file>