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453CFAC3-D82B-44B5-8698-9BAA5A8FD921}" xr6:coauthVersionLast="47" xr6:coauthVersionMax="47" xr10:uidLastSave="{00000000-0000-0000-0000-000000000000}"/>
  <bookViews>
    <workbookView xWindow="-108" yWindow="-108" windowWidth="23256" windowHeight="13896" tabRatio="778" xr2:uid="{00000000-000D-0000-FFFF-FFFF00000000}"/>
  </bookViews>
  <sheets>
    <sheet name="I Trimestre" sheetId="4" r:id="rId1"/>
    <sheet name="II Trimestre" sheetId="7" r:id="rId2"/>
    <sheet name="I Semestre" sheetId="9" r:id="rId3"/>
    <sheet name="III Trimestre" sheetId="8" r:id="rId4"/>
    <sheet name="III T Acumulado" sheetId="10" r:id="rId5"/>
    <sheet name="IV Trimestre" sheetId="3" r:id="rId6"/>
    <sheet name="Anual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8" i="2" l="1"/>
  <c r="E68" i="2"/>
  <c r="B76" i="2"/>
  <c r="B76" i="3"/>
  <c r="C68" i="3" l="1"/>
  <c r="E68" i="3"/>
  <c r="B47" i="4" l="1"/>
  <c r="D17" i="2" l="1"/>
  <c r="C17" i="2"/>
  <c r="C25" i="2"/>
  <c r="C23" i="2"/>
  <c r="B30" i="2" l="1"/>
  <c r="C24" i="2"/>
  <c r="E18" i="2" l="1"/>
  <c r="D68" i="3" l="1"/>
  <c r="F68" i="3"/>
  <c r="G68" i="3"/>
  <c r="C69" i="3"/>
  <c r="D69" i="3"/>
  <c r="E69" i="3"/>
  <c r="F69" i="3"/>
  <c r="G69" i="3"/>
  <c r="C71" i="3"/>
  <c r="D71" i="3"/>
  <c r="E71" i="3"/>
  <c r="F71" i="3"/>
  <c r="G71" i="3"/>
  <c r="C72" i="3"/>
  <c r="D72" i="3"/>
  <c r="E72" i="3"/>
  <c r="F72" i="3"/>
  <c r="G72" i="3"/>
  <c r="C63" i="3"/>
  <c r="D63" i="3"/>
  <c r="E63" i="3"/>
  <c r="F63" i="3"/>
  <c r="G63" i="3"/>
  <c r="C55" i="3"/>
  <c r="D55" i="3"/>
  <c r="E55" i="3"/>
  <c r="F55" i="3"/>
  <c r="G55" i="3"/>
  <c r="G57" i="3" s="1"/>
  <c r="C56" i="3"/>
  <c r="C57" i="3" s="1"/>
  <c r="D56" i="3"/>
  <c r="E56" i="3"/>
  <c r="F56" i="3"/>
  <c r="G56" i="3"/>
  <c r="C50" i="3"/>
  <c r="D50" i="3"/>
  <c r="E50" i="3"/>
  <c r="F50" i="3"/>
  <c r="G50" i="3"/>
  <c r="G52" i="3" s="1"/>
  <c r="G70" i="3" s="1"/>
  <c r="C51" i="3"/>
  <c r="D51" i="3"/>
  <c r="E51" i="3"/>
  <c r="F51" i="3"/>
  <c r="G51" i="3"/>
  <c r="C38" i="3"/>
  <c r="C40" i="3" s="1"/>
  <c r="D38" i="3"/>
  <c r="D40" i="3" s="1"/>
  <c r="E38" i="3"/>
  <c r="E40" i="3" s="1"/>
  <c r="F38" i="3"/>
  <c r="G38" i="3"/>
  <c r="G40" i="3" s="1"/>
  <c r="C39" i="3"/>
  <c r="C41" i="3" s="1"/>
  <c r="D39" i="3"/>
  <c r="D41" i="3" s="1"/>
  <c r="E39" i="3"/>
  <c r="E41" i="3" s="1"/>
  <c r="F39" i="3"/>
  <c r="F41" i="3" s="1"/>
  <c r="G39" i="3"/>
  <c r="G41" i="3" s="1"/>
  <c r="F40" i="3"/>
  <c r="D18" i="2"/>
  <c r="E65" i="3" l="1"/>
  <c r="F65" i="3"/>
  <c r="D57" i="3"/>
  <c r="E57" i="3"/>
  <c r="D65" i="3"/>
  <c r="F52" i="3"/>
  <c r="F70" i="3" s="1"/>
  <c r="D52" i="3"/>
  <c r="D70" i="3" s="1"/>
  <c r="E52" i="3"/>
  <c r="E70" i="3" s="1"/>
  <c r="C65" i="3"/>
  <c r="G65" i="3"/>
  <c r="G64" i="3"/>
  <c r="F64" i="3"/>
  <c r="F57" i="3"/>
  <c r="E64" i="3"/>
  <c r="D64" i="3"/>
  <c r="C64" i="3"/>
  <c r="C52" i="3"/>
  <c r="C70" i="3" s="1"/>
  <c r="D22" i="2" l="1"/>
  <c r="D38" i="2" s="1"/>
  <c r="E22" i="2"/>
  <c r="E38" i="2" s="1"/>
  <c r="F22" i="2"/>
  <c r="F38" i="2" s="1"/>
  <c r="G22" i="2"/>
  <c r="G38" i="2" s="1"/>
  <c r="C22" i="2"/>
  <c r="D16" i="2"/>
  <c r="E16" i="2"/>
  <c r="F16" i="2"/>
  <c r="G16" i="2"/>
  <c r="C16" i="2"/>
  <c r="B22" i="3"/>
  <c r="B38" i="3" s="1"/>
  <c r="B16" i="3"/>
  <c r="E38" i="10"/>
  <c r="F38" i="10"/>
  <c r="C22" i="10"/>
  <c r="C38" i="10" s="1"/>
  <c r="D22" i="10"/>
  <c r="D38" i="10" s="1"/>
  <c r="E22" i="10"/>
  <c r="F22" i="10"/>
  <c r="G22" i="10"/>
  <c r="G38" i="10" s="1"/>
  <c r="C16" i="10"/>
  <c r="D16" i="10"/>
  <c r="E16" i="10"/>
  <c r="F16" i="10"/>
  <c r="G16" i="10"/>
  <c r="G63" i="8"/>
  <c r="F63" i="8"/>
  <c r="E63" i="8"/>
  <c r="D63" i="8"/>
  <c r="C63" i="8"/>
  <c r="C38" i="8"/>
  <c r="C40" i="8" s="1"/>
  <c r="D38" i="8"/>
  <c r="D40" i="8" s="1"/>
  <c r="E38" i="8"/>
  <c r="E40" i="8" s="1"/>
  <c r="F38" i="8"/>
  <c r="G38" i="8"/>
  <c r="G40" i="8" s="1"/>
  <c r="C39" i="8"/>
  <c r="C41" i="8" s="1"/>
  <c r="D39" i="8"/>
  <c r="D41" i="8" s="1"/>
  <c r="E39" i="8"/>
  <c r="E41" i="8" s="1"/>
  <c r="F39" i="8"/>
  <c r="F41" i="8" s="1"/>
  <c r="G39" i="8"/>
  <c r="G64" i="8" s="1"/>
  <c r="D26" i="8"/>
  <c r="E26" i="8"/>
  <c r="F26" i="8"/>
  <c r="G26" i="8"/>
  <c r="B22" i="8"/>
  <c r="B38" i="8" s="1"/>
  <c r="B40" i="8" s="1"/>
  <c r="B16" i="8"/>
  <c r="D22" i="9"/>
  <c r="D38" i="9" s="1"/>
  <c r="E22" i="9"/>
  <c r="E38" i="9" s="1"/>
  <c r="F22" i="9"/>
  <c r="F38" i="9" s="1"/>
  <c r="G22" i="9"/>
  <c r="G38" i="9" s="1"/>
  <c r="C22" i="9"/>
  <c r="C38" i="9" s="1"/>
  <c r="D16" i="9"/>
  <c r="E16" i="9"/>
  <c r="F16" i="9"/>
  <c r="G16" i="9"/>
  <c r="C16" i="9"/>
  <c r="G63" i="7"/>
  <c r="F63" i="7"/>
  <c r="E63" i="7"/>
  <c r="D63" i="7"/>
  <c r="C63" i="7"/>
  <c r="G38" i="7"/>
  <c r="G40" i="7" s="1"/>
  <c r="G39" i="7"/>
  <c r="G64" i="7" s="1"/>
  <c r="F38" i="7"/>
  <c r="F40" i="7" s="1"/>
  <c r="F39" i="7"/>
  <c r="F41" i="7" s="1"/>
  <c r="F65" i="7" s="1"/>
  <c r="E38" i="7"/>
  <c r="E40" i="7" s="1"/>
  <c r="E39" i="7"/>
  <c r="E41" i="7" s="1"/>
  <c r="E65" i="7" s="1"/>
  <c r="D38" i="7"/>
  <c r="D40" i="7" s="1"/>
  <c r="D39" i="7"/>
  <c r="D41" i="7" s="1"/>
  <c r="C38" i="7"/>
  <c r="C39" i="7"/>
  <c r="C41" i="7" s="1"/>
  <c r="C40" i="7"/>
  <c r="D26" i="7"/>
  <c r="E26" i="7"/>
  <c r="F26" i="7"/>
  <c r="G26" i="7"/>
  <c r="B22" i="7"/>
  <c r="B38" i="7" s="1"/>
  <c r="B40" i="7" s="1"/>
  <c r="B16" i="7"/>
  <c r="G39" i="4"/>
  <c r="G41" i="4" s="1"/>
  <c r="G38" i="4"/>
  <c r="G40" i="4" s="1"/>
  <c r="C63" i="4"/>
  <c r="D63" i="4"/>
  <c r="E63" i="4"/>
  <c r="F63" i="4"/>
  <c r="G63" i="4"/>
  <c r="C50" i="4"/>
  <c r="C52" i="4" s="1"/>
  <c r="D50" i="4"/>
  <c r="D52" i="4" s="1"/>
  <c r="E50" i="4"/>
  <c r="F50" i="4"/>
  <c r="G50" i="4"/>
  <c r="C51" i="4"/>
  <c r="D51" i="4"/>
  <c r="E51" i="4"/>
  <c r="F51" i="4"/>
  <c r="G51" i="4"/>
  <c r="F38" i="4"/>
  <c r="F40" i="4" s="1"/>
  <c r="F39" i="4"/>
  <c r="F41" i="4" s="1"/>
  <c r="F65" i="4" s="1"/>
  <c r="C38" i="4"/>
  <c r="C40" i="4" s="1"/>
  <c r="D38" i="4"/>
  <c r="D40" i="4" s="1"/>
  <c r="E38" i="4"/>
  <c r="E40" i="4" s="1"/>
  <c r="C39" i="4"/>
  <c r="D39" i="4"/>
  <c r="D41" i="4" s="1"/>
  <c r="E39" i="4"/>
  <c r="E41" i="4" s="1"/>
  <c r="B22" i="4"/>
  <c r="B38" i="4" s="1"/>
  <c r="D26" i="4"/>
  <c r="E26" i="4"/>
  <c r="F26" i="4"/>
  <c r="G26" i="4"/>
  <c r="B16" i="4"/>
  <c r="B17" i="4"/>
  <c r="E65" i="8" l="1"/>
  <c r="B22" i="9"/>
  <c r="B38" i="9" s="1"/>
  <c r="F40" i="10"/>
  <c r="B16" i="9"/>
  <c r="B40" i="4"/>
  <c r="G41" i="7"/>
  <c r="G65" i="7" s="1"/>
  <c r="D65" i="7"/>
  <c r="E52" i="4"/>
  <c r="B40" i="3"/>
  <c r="D65" i="8"/>
  <c r="F64" i="8"/>
  <c r="G41" i="8"/>
  <c r="G65" i="8" s="1"/>
  <c r="C65" i="8"/>
  <c r="C64" i="8"/>
  <c r="G40" i="10"/>
  <c r="D64" i="8"/>
  <c r="F40" i="8"/>
  <c r="F65" i="8" s="1"/>
  <c r="E64" i="8"/>
  <c r="C65" i="7"/>
  <c r="B40" i="9"/>
  <c r="D40" i="10"/>
  <c r="C64" i="7"/>
  <c r="C40" i="9"/>
  <c r="C40" i="10"/>
  <c r="D64" i="7"/>
  <c r="G40" i="9"/>
  <c r="F40" i="9"/>
  <c r="E64" i="7"/>
  <c r="F64" i="7"/>
  <c r="E40" i="9"/>
  <c r="D40" i="9"/>
  <c r="B22" i="10"/>
  <c r="B38" i="10" s="1"/>
  <c r="G65" i="4"/>
  <c r="D65" i="4"/>
  <c r="C64" i="4"/>
  <c r="F64" i="4"/>
  <c r="E65" i="4"/>
  <c r="G64" i="4"/>
  <c r="B16" i="10"/>
  <c r="C41" i="4"/>
  <c r="C65" i="4" s="1"/>
  <c r="E64" i="4"/>
  <c r="B22" i="2"/>
  <c r="B38" i="2" s="1"/>
  <c r="C38" i="2"/>
  <c r="C40" i="2" s="1"/>
  <c r="F52" i="4"/>
  <c r="D64" i="4"/>
  <c r="G40" i="2"/>
  <c r="G52" i="4"/>
  <c r="F40" i="2"/>
  <c r="E40" i="2"/>
  <c r="E40" i="10"/>
  <c r="D40" i="2"/>
  <c r="B16" i="2"/>
  <c r="B40" i="10" l="1"/>
  <c r="B40" i="2"/>
  <c r="C68" i="8"/>
  <c r="D68" i="8"/>
  <c r="E68" i="8"/>
  <c r="F68" i="8"/>
  <c r="G68" i="8"/>
  <c r="C69" i="8"/>
  <c r="D69" i="8"/>
  <c r="E69" i="8"/>
  <c r="F69" i="8"/>
  <c r="G69" i="8"/>
  <c r="C71" i="8"/>
  <c r="D71" i="8"/>
  <c r="E71" i="8"/>
  <c r="F71" i="8"/>
  <c r="G71" i="8"/>
  <c r="C72" i="8"/>
  <c r="D72" i="8"/>
  <c r="E72" i="8"/>
  <c r="F72" i="8"/>
  <c r="G72" i="8"/>
  <c r="C68" i="7"/>
  <c r="D68" i="7"/>
  <c r="E68" i="7"/>
  <c r="F68" i="7"/>
  <c r="G68" i="7"/>
  <c r="C69" i="7"/>
  <c r="D69" i="7"/>
  <c r="E69" i="7"/>
  <c r="F69" i="7"/>
  <c r="G69" i="7"/>
  <c r="C71" i="7"/>
  <c r="D71" i="7"/>
  <c r="E71" i="7"/>
  <c r="F71" i="7"/>
  <c r="G71" i="7"/>
  <c r="C72" i="7"/>
  <c r="D72" i="7"/>
  <c r="E72" i="7"/>
  <c r="F72" i="7"/>
  <c r="G72" i="7"/>
  <c r="C68" i="4"/>
  <c r="D68" i="4"/>
  <c r="E68" i="4"/>
  <c r="F68" i="4"/>
  <c r="G68" i="4"/>
  <c r="C69" i="4"/>
  <c r="D69" i="4"/>
  <c r="E69" i="4"/>
  <c r="F69" i="4"/>
  <c r="G69" i="4"/>
  <c r="C71" i="4"/>
  <c r="D71" i="4"/>
  <c r="E71" i="4"/>
  <c r="F71" i="4"/>
  <c r="G71" i="4"/>
  <c r="C72" i="4"/>
  <c r="D72" i="4"/>
  <c r="E72" i="4"/>
  <c r="F72" i="4"/>
  <c r="G72" i="4"/>
  <c r="D25" i="2" l="1"/>
  <c r="E25" i="2"/>
  <c r="F25" i="2"/>
  <c r="G25" i="2"/>
  <c r="E24" i="2"/>
  <c r="E39" i="2" s="1"/>
  <c r="F24" i="2"/>
  <c r="F39" i="2" s="1"/>
  <c r="G24" i="2"/>
  <c r="G39" i="2" s="1"/>
  <c r="D23" i="2"/>
  <c r="E23" i="2"/>
  <c r="F23" i="2"/>
  <c r="G23" i="2"/>
  <c r="E19" i="2"/>
  <c r="F19" i="2"/>
  <c r="G19" i="2"/>
  <c r="C19" i="2"/>
  <c r="C18" i="2"/>
  <c r="D63" i="2"/>
  <c r="E63" i="2"/>
  <c r="F18" i="2"/>
  <c r="F63" i="2" s="1"/>
  <c r="G18" i="2"/>
  <c r="G63" i="2" s="1"/>
  <c r="E17" i="2"/>
  <c r="F17" i="2"/>
  <c r="G17" i="2"/>
  <c r="B24" i="4"/>
  <c r="B39" i="4" s="1"/>
  <c r="B17" i="2" l="1"/>
  <c r="C63" i="2"/>
  <c r="B18" i="2"/>
  <c r="B63" i="2" s="1"/>
  <c r="B25" i="2"/>
  <c r="B64" i="4"/>
  <c r="G41" i="2"/>
  <c r="G65" i="2" s="1"/>
  <c r="G64" i="2"/>
  <c r="F41" i="2"/>
  <c r="F65" i="2" s="1"/>
  <c r="F64" i="2"/>
  <c r="E64" i="2"/>
  <c r="E41" i="2"/>
  <c r="E65" i="2" s="1"/>
  <c r="G68" i="2"/>
  <c r="C55" i="2"/>
  <c r="F68" i="2"/>
  <c r="E50" i="2"/>
  <c r="F71" i="2"/>
  <c r="E71" i="2"/>
  <c r="F50" i="2"/>
  <c r="G56" i="2"/>
  <c r="G71" i="2"/>
  <c r="G50" i="2"/>
  <c r="E55" i="2"/>
  <c r="F55" i="2"/>
  <c r="B23" i="2"/>
  <c r="B29" i="2" s="1"/>
  <c r="C50" i="2"/>
  <c r="E51" i="2"/>
  <c r="G55" i="2"/>
  <c r="G69" i="2"/>
  <c r="F26" i="2"/>
  <c r="F56" i="2"/>
  <c r="F51" i="2"/>
  <c r="C71" i="2"/>
  <c r="E72" i="2"/>
  <c r="F69" i="2"/>
  <c r="E26" i="2"/>
  <c r="G51" i="2"/>
  <c r="G52" i="2" s="1"/>
  <c r="F72" i="2"/>
  <c r="E69" i="2"/>
  <c r="G72" i="2"/>
  <c r="G26" i="2"/>
  <c r="E56" i="2"/>
  <c r="E52" i="2" l="1"/>
  <c r="E70" i="2" s="1"/>
  <c r="E57" i="2"/>
  <c r="G57" i="2"/>
  <c r="F52" i="2"/>
  <c r="F70" i="2" s="1"/>
  <c r="F57" i="2"/>
  <c r="G70" i="2"/>
  <c r="B47" i="2"/>
  <c r="B25" i="3"/>
  <c r="B23" i="3"/>
  <c r="B19" i="3"/>
  <c r="B17" i="3"/>
  <c r="B46" i="3" s="1"/>
  <c r="B71" i="3" l="1"/>
  <c r="B68" i="3"/>
  <c r="E26" i="3"/>
  <c r="F26" i="3"/>
  <c r="G26" i="3"/>
  <c r="B18" i="3" l="1"/>
  <c r="B63" i="3" s="1"/>
  <c r="B47" i="3" l="1"/>
  <c r="B55" i="3"/>
  <c r="B50" i="3"/>
  <c r="D25" i="10"/>
  <c r="E25" i="10"/>
  <c r="F25" i="10"/>
  <c r="G25" i="10"/>
  <c r="D23" i="10"/>
  <c r="E23" i="10"/>
  <c r="F23" i="10"/>
  <c r="G23" i="10"/>
  <c r="D24" i="10"/>
  <c r="D39" i="10" s="1"/>
  <c r="E24" i="10"/>
  <c r="E39" i="10" s="1"/>
  <c r="F24" i="10"/>
  <c r="F39" i="10" s="1"/>
  <c r="G24" i="10"/>
  <c r="G39" i="10" s="1"/>
  <c r="C24" i="10"/>
  <c r="C39" i="10" s="1"/>
  <c r="C19" i="10"/>
  <c r="D19" i="10"/>
  <c r="E19" i="10"/>
  <c r="F19" i="10"/>
  <c r="C18" i="10"/>
  <c r="C63" i="10" s="1"/>
  <c r="D18" i="10"/>
  <c r="D63" i="10" s="1"/>
  <c r="E18" i="10"/>
  <c r="F18" i="10"/>
  <c r="G18" i="10"/>
  <c r="G63" i="10" s="1"/>
  <c r="E17" i="10"/>
  <c r="E71" i="10" s="1"/>
  <c r="F17" i="10"/>
  <c r="G17" i="10"/>
  <c r="C17" i="10"/>
  <c r="C50" i="8"/>
  <c r="D50" i="8"/>
  <c r="E50" i="8"/>
  <c r="F50" i="8"/>
  <c r="G50" i="8"/>
  <c r="C51" i="8"/>
  <c r="D51" i="8"/>
  <c r="E51" i="8"/>
  <c r="F51" i="8"/>
  <c r="G51" i="8"/>
  <c r="C55" i="8"/>
  <c r="D55" i="8"/>
  <c r="E55" i="8"/>
  <c r="F55" i="8"/>
  <c r="G55" i="8"/>
  <c r="G57" i="8" s="1"/>
  <c r="C56" i="8"/>
  <c r="D56" i="8"/>
  <c r="E56" i="8"/>
  <c r="F56" i="8"/>
  <c r="G56" i="8"/>
  <c r="B24" i="8"/>
  <c r="B39" i="8" s="1"/>
  <c r="B25" i="8"/>
  <c r="B23" i="8"/>
  <c r="C26" i="8"/>
  <c r="B18" i="8"/>
  <c r="B63" i="8" s="1"/>
  <c r="B19" i="8"/>
  <c r="B17" i="8"/>
  <c r="D19" i="9"/>
  <c r="E19" i="9"/>
  <c r="F19" i="9"/>
  <c r="G19" i="9"/>
  <c r="C19" i="9"/>
  <c r="D23" i="9"/>
  <c r="E23" i="9"/>
  <c r="F23" i="9"/>
  <c r="G23" i="9"/>
  <c r="D24" i="9"/>
  <c r="E24" i="9"/>
  <c r="E39" i="9" s="1"/>
  <c r="F24" i="9"/>
  <c r="F39" i="9" s="1"/>
  <c r="G24" i="9"/>
  <c r="D25" i="9"/>
  <c r="E25" i="9"/>
  <c r="F25" i="9"/>
  <c r="G25" i="9"/>
  <c r="C25" i="9"/>
  <c r="C23" i="9"/>
  <c r="C24" i="9"/>
  <c r="D17" i="9"/>
  <c r="E17" i="9"/>
  <c r="F17" i="9"/>
  <c r="F50" i="9" s="1"/>
  <c r="G17" i="9"/>
  <c r="D18" i="9"/>
  <c r="D63" i="9" s="1"/>
  <c r="E18" i="9"/>
  <c r="F18" i="9"/>
  <c r="G18" i="9"/>
  <c r="C17" i="9"/>
  <c r="C18" i="9"/>
  <c r="C63" i="9" s="1"/>
  <c r="C55" i="7"/>
  <c r="D55" i="7"/>
  <c r="E55" i="7"/>
  <c r="F55" i="7"/>
  <c r="G55" i="7"/>
  <c r="C56" i="7"/>
  <c r="D56" i="7"/>
  <c r="E56" i="7"/>
  <c r="F56" i="7"/>
  <c r="G56" i="7"/>
  <c r="C50" i="7"/>
  <c r="D50" i="7"/>
  <c r="E50" i="7"/>
  <c r="F50" i="7"/>
  <c r="F52" i="7" s="1"/>
  <c r="F70" i="7" s="1"/>
  <c r="G50" i="7"/>
  <c r="C51" i="7"/>
  <c r="D51" i="7"/>
  <c r="E51" i="7"/>
  <c r="F51" i="7"/>
  <c r="G51" i="7"/>
  <c r="B23" i="7"/>
  <c r="B24" i="7"/>
  <c r="B39" i="7" s="1"/>
  <c r="B25" i="7"/>
  <c r="C26" i="7"/>
  <c r="B26" i="7" s="1"/>
  <c r="B17" i="7"/>
  <c r="B18" i="7"/>
  <c r="B63" i="7" s="1"/>
  <c r="B19" i="7"/>
  <c r="C55" i="4"/>
  <c r="D55" i="4"/>
  <c r="E55" i="4"/>
  <c r="F55" i="4"/>
  <c r="G55" i="4"/>
  <c r="C56" i="4"/>
  <c r="D56" i="4"/>
  <c r="E56" i="4"/>
  <c r="F56" i="4"/>
  <c r="G56" i="4"/>
  <c r="D70" i="4"/>
  <c r="E70" i="4"/>
  <c r="F70" i="4"/>
  <c r="B23" i="4"/>
  <c r="B51" i="4" s="1"/>
  <c r="B25" i="4"/>
  <c r="B56" i="4" s="1"/>
  <c r="C26" i="4"/>
  <c r="B26" i="4" s="1"/>
  <c r="G52" i="7" l="1"/>
  <c r="G70" i="7" s="1"/>
  <c r="D57" i="8"/>
  <c r="F52" i="8"/>
  <c r="F70" i="8" s="1"/>
  <c r="B41" i="8"/>
  <c r="B65" i="8" s="1"/>
  <c r="B64" i="8"/>
  <c r="D52" i="7"/>
  <c r="D70" i="7" s="1"/>
  <c r="C52" i="7"/>
  <c r="C70" i="7" s="1"/>
  <c r="B41" i="7"/>
  <c r="B65" i="7" s="1"/>
  <c r="B64" i="7"/>
  <c r="D57" i="7"/>
  <c r="E57" i="7"/>
  <c r="C57" i="7"/>
  <c r="G51" i="9"/>
  <c r="G39" i="9"/>
  <c r="G64" i="10"/>
  <c r="G41" i="10"/>
  <c r="G65" i="10" s="1"/>
  <c r="G57" i="4"/>
  <c r="D57" i="4"/>
  <c r="G50" i="9"/>
  <c r="G63" i="9"/>
  <c r="C26" i="9"/>
  <c r="C39" i="9"/>
  <c r="F41" i="9"/>
  <c r="F65" i="9" s="1"/>
  <c r="F64" i="9"/>
  <c r="F64" i="10"/>
  <c r="F41" i="10"/>
  <c r="F65" i="10" s="1"/>
  <c r="F55" i="10"/>
  <c r="F63" i="10"/>
  <c r="F55" i="9"/>
  <c r="F63" i="9"/>
  <c r="E41" i="10"/>
  <c r="E65" i="10" s="1"/>
  <c r="E64" i="10"/>
  <c r="C41" i="10"/>
  <c r="C65" i="10" s="1"/>
  <c r="C64" i="10"/>
  <c r="E55" i="10"/>
  <c r="E63" i="10"/>
  <c r="E41" i="9"/>
  <c r="E65" i="9" s="1"/>
  <c r="E64" i="9"/>
  <c r="E50" i="9"/>
  <c r="E52" i="9" s="1"/>
  <c r="E63" i="9"/>
  <c r="D51" i="9"/>
  <c r="D39" i="9"/>
  <c r="D41" i="10"/>
  <c r="D65" i="10" s="1"/>
  <c r="D64" i="10"/>
  <c r="E57" i="8"/>
  <c r="D55" i="10"/>
  <c r="C57" i="8"/>
  <c r="E52" i="8"/>
  <c r="E70" i="8" s="1"/>
  <c r="D52" i="8"/>
  <c r="D70" i="8" s="1"/>
  <c r="G52" i="8"/>
  <c r="G70" i="8" s="1"/>
  <c r="C52" i="8"/>
  <c r="C70" i="8" s="1"/>
  <c r="B25" i="9"/>
  <c r="F57" i="7"/>
  <c r="D26" i="9"/>
  <c r="F51" i="9"/>
  <c r="F52" i="9" s="1"/>
  <c r="D55" i="9"/>
  <c r="G57" i="7"/>
  <c r="C55" i="9"/>
  <c r="F69" i="10"/>
  <c r="F57" i="4"/>
  <c r="B23" i="9"/>
  <c r="E51" i="9"/>
  <c r="E56" i="9"/>
  <c r="D56" i="9"/>
  <c r="D57" i="9" s="1"/>
  <c r="F71" i="10"/>
  <c r="C70" i="4"/>
  <c r="C50" i="10"/>
  <c r="G71" i="10"/>
  <c r="C57" i="4"/>
  <c r="F68" i="10"/>
  <c r="C55" i="10"/>
  <c r="B17" i="9"/>
  <c r="E68" i="10"/>
  <c r="E55" i="9"/>
  <c r="G69" i="10"/>
  <c r="B19" i="9"/>
  <c r="E68" i="9"/>
  <c r="E71" i="9"/>
  <c r="C56" i="9"/>
  <c r="E72" i="10"/>
  <c r="G50" i="10"/>
  <c r="B18" i="9"/>
  <c r="B63" i="9" s="1"/>
  <c r="D68" i="9"/>
  <c r="D71" i="9"/>
  <c r="B24" i="9"/>
  <c r="B39" i="9" s="1"/>
  <c r="D50" i="9"/>
  <c r="F57" i="8"/>
  <c r="D72" i="10"/>
  <c r="F50" i="10"/>
  <c r="G68" i="10"/>
  <c r="G70" i="4"/>
  <c r="E57" i="4"/>
  <c r="E52" i="7"/>
  <c r="E70" i="7" s="1"/>
  <c r="G69" i="9"/>
  <c r="G72" i="9"/>
  <c r="C50" i="9"/>
  <c r="E50" i="10"/>
  <c r="G68" i="9"/>
  <c r="G71" i="9"/>
  <c r="F68" i="9"/>
  <c r="F71" i="9"/>
  <c r="C72" i="9"/>
  <c r="C69" i="9"/>
  <c r="F69" i="9"/>
  <c r="F72" i="9"/>
  <c r="G26" i="9"/>
  <c r="C71" i="9"/>
  <c r="C68" i="9"/>
  <c r="E72" i="9"/>
  <c r="E69" i="9"/>
  <c r="F26" i="9"/>
  <c r="G56" i="9"/>
  <c r="B18" i="10"/>
  <c r="B63" i="10" s="1"/>
  <c r="D72" i="9"/>
  <c r="D69" i="9"/>
  <c r="E26" i="9"/>
  <c r="C51" i="9"/>
  <c r="F56" i="9"/>
  <c r="G55" i="9"/>
  <c r="C69" i="10"/>
  <c r="G26" i="10"/>
  <c r="G56" i="10"/>
  <c r="G51" i="10"/>
  <c r="G72" i="10"/>
  <c r="F26" i="10"/>
  <c r="F56" i="10"/>
  <c r="F57" i="10" s="1"/>
  <c r="F51" i="10"/>
  <c r="F72" i="10"/>
  <c r="E26" i="10"/>
  <c r="E51" i="10"/>
  <c r="E69" i="10"/>
  <c r="B26" i="8"/>
  <c r="E56" i="10"/>
  <c r="D26" i="10"/>
  <c r="D56" i="10"/>
  <c r="D69" i="10"/>
  <c r="D51" i="10"/>
  <c r="B24" i="10"/>
  <c r="B39" i="10" s="1"/>
  <c r="C72" i="10"/>
  <c r="G52" i="9" l="1"/>
  <c r="F70" i="9"/>
  <c r="E57" i="9"/>
  <c r="D52" i="9"/>
  <c r="D70" i="9" s="1"/>
  <c r="C57" i="9"/>
  <c r="F57" i="9"/>
  <c r="C52" i="9"/>
  <c r="C70" i="9" s="1"/>
  <c r="E57" i="10"/>
  <c r="G57" i="9"/>
  <c r="D41" i="9"/>
  <c r="D65" i="9" s="1"/>
  <c r="D64" i="9"/>
  <c r="C41" i="9"/>
  <c r="C65" i="9" s="1"/>
  <c r="C64" i="9"/>
  <c r="D57" i="10"/>
  <c r="B64" i="9"/>
  <c r="B41" i="9"/>
  <c r="B65" i="9" s="1"/>
  <c r="B41" i="10"/>
  <c r="B65" i="10" s="1"/>
  <c r="B64" i="10"/>
  <c r="G41" i="9"/>
  <c r="G65" i="9" s="1"/>
  <c r="G64" i="9"/>
  <c r="B26" i="9"/>
  <c r="G70" i="9"/>
  <c r="E52" i="10"/>
  <c r="E70" i="10" s="1"/>
  <c r="E70" i="9"/>
  <c r="G52" i="10"/>
  <c r="G70" i="10" s="1"/>
  <c r="F52" i="10"/>
  <c r="F70" i="10" s="1"/>
  <c r="B18" i="4"/>
  <c r="B19" i="4"/>
  <c r="B63" i="4" l="1"/>
  <c r="B41" i="4"/>
  <c r="B65" i="4" s="1"/>
  <c r="B55" i="4"/>
  <c r="B57" i="4" s="1"/>
  <c r="B50" i="4"/>
  <c r="B52" i="4" s="1"/>
  <c r="B47" i="7"/>
  <c r="B55" i="7" l="1"/>
  <c r="B46" i="4" l="1"/>
  <c r="B68" i="7" l="1"/>
  <c r="B46" i="8"/>
  <c r="B46" i="7" l="1"/>
  <c r="B50" i="7"/>
  <c r="B71" i="7"/>
  <c r="B50" i="8"/>
  <c r="B55" i="8"/>
  <c r="B47" i="8"/>
  <c r="D17" i="10"/>
  <c r="B46" i="9"/>
  <c r="B30" i="9"/>
  <c r="B30" i="10"/>
  <c r="G19" i="10"/>
  <c r="D19" i="2"/>
  <c r="D50" i="2" l="1"/>
  <c r="D71" i="2"/>
  <c r="D68" i="2"/>
  <c r="B19" i="2"/>
  <c r="B55" i="2" s="1"/>
  <c r="D55" i="2"/>
  <c r="G55" i="10"/>
  <c r="G57" i="10" s="1"/>
  <c r="B19" i="10"/>
  <c r="B17" i="10"/>
  <c r="B46" i="10" s="1"/>
  <c r="D50" i="10"/>
  <c r="D52" i="10" s="1"/>
  <c r="D68" i="10"/>
  <c r="D71" i="10"/>
  <c r="B76" i="4"/>
  <c r="B72" i="4"/>
  <c r="B69" i="4"/>
  <c r="B29" i="4"/>
  <c r="B75" i="4" s="1"/>
  <c r="C39" i="2"/>
  <c r="C26" i="3"/>
  <c r="B60" i="8"/>
  <c r="C25" i="10"/>
  <c r="C41" i="2" l="1"/>
  <c r="C65" i="2" s="1"/>
  <c r="C64" i="2"/>
  <c r="B25" i="10"/>
  <c r="C56" i="10"/>
  <c r="C57" i="10" s="1"/>
  <c r="D70" i="10"/>
  <c r="C26" i="2"/>
  <c r="C69" i="2"/>
  <c r="C72" i="2"/>
  <c r="C51" i="2"/>
  <c r="C52" i="2" s="1"/>
  <c r="C56" i="2"/>
  <c r="C57" i="2" s="1"/>
  <c r="B46" i="2"/>
  <c r="B50" i="2"/>
  <c r="B68" i="2"/>
  <c r="B71" i="2"/>
  <c r="B60" i="7"/>
  <c r="B68" i="4"/>
  <c r="B71" i="4"/>
  <c r="B60" i="4"/>
  <c r="B72" i="7"/>
  <c r="B69" i="7"/>
  <c r="B56" i="7"/>
  <c r="B57" i="7" s="1"/>
  <c r="B76" i="7"/>
  <c r="B51" i="7"/>
  <c r="B52" i="7" s="1"/>
  <c r="B76" i="8"/>
  <c r="B72" i="8"/>
  <c r="B69" i="8"/>
  <c r="B56" i="8"/>
  <c r="B57" i="8" s="1"/>
  <c r="B55" i="9"/>
  <c r="B47" i="9"/>
  <c r="B50" i="9"/>
  <c r="B69" i="10"/>
  <c r="B29" i="3"/>
  <c r="B75" i="3" s="1"/>
  <c r="B55" i="10"/>
  <c r="B50" i="10"/>
  <c r="B47" i="10"/>
  <c r="B29" i="7"/>
  <c r="B75" i="7" s="1"/>
  <c r="C26" i="10"/>
  <c r="B26" i="10" s="1"/>
  <c r="C70" i="2" l="1"/>
  <c r="B60" i="9"/>
  <c r="B70" i="4"/>
  <c r="B70" i="7"/>
  <c r="B71" i="9"/>
  <c r="B68" i="9"/>
  <c r="B76" i="9"/>
  <c r="B51" i="9"/>
  <c r="B52" i="9" s="1"/>
  <c r="B72" i="9"/>
  <c r="B69" i="9"/>
  <c r="B56" i="9"/>
  <c r="B57" i="9" s="1"/>
  <c r="B60" i="10"/>
  <c r="B56" i="10"/>
  <c r="B57" i="10" s="1"/>
  <c r="B76" i="10"/>
  <c r="B72" i="10"/>
  <c r="B29" i="9"/>
  <c r="B75" i="9" s="1"/>
  <c r="B70" i="9" l="1"/>
  <c r="C23" i="10" l="1"/>
  <c r="C68" i="10" l="1"/>
  <c r="B23" i="10"/>
  <c r="C71" i="10"/>
  <c r="C51" i="10"/>
  <c r="C52" i="10" s="1"/>
  <c r="B71" i="8"/>
  <c r="B51" i="8"/>
  <c r="B52" i="8" s="1"/>
  <c r="B29" i="8"/>
  <c r="B75" i="8" s="1"/>
  <c r="B68" i="8"/>
  <c r="B70" i="8" l="1"/>
  <c r="C70" i="10"/>
  <c r="B51" i="10"/>
  <c r="B52" i="10" s="1"/>
  <c r="B71" i="10"/>
  <c r="B29" i="10"/>
  <c r="B75" i="10" s="1"/>
  <c r="B68" i="10"/>
  <c r="B75" i="2"/>
  <c r="B70" i="10" l="1"/>
  <c r="D26" i="3" l="1"/>
  <c r="B26" i="3" s="1"/>
  <c r="B24" i="3"/>
  <c r="B51" i="3" s="1"/>
  <c r="B52" i="3" s="1"/>
  <c r="D24" i="2"/>
  <c r="D51" i="2" l="1"/>
  <c r="D52" i="2" s="1"/>
  <c r="B24" i="2"/>
  <c r="B60" i="3"/>
  <c r="D72" i="2"/>
  <c r="D56" i="2"/>
  <c r="D57" i="2" s="1"/>
  <c r="B69" i="2"/>
  <c r="B56" i="3"/>
  <c r="B57" i="3" s="1"/>
  <c r="B39" i="3"/>
  <c r="B64" i="3" s="1"/>
  <c r="D26" i="2"/>
  <c r="B26" i="2" s="1"/>
  <c r="D39" i="2"/>
  <c r="B72" i="3"/>
  <c r="B69" i="3"/>
  <c r="B70" i="3" s="1"/>
  <c r="D69" i="2"/>
  <c r="D70" i="2" l="1"/>
  <c r="B60" i="2"/>
  <c r="B41" i="3"/>
  <c r="B65" i="3" s="1"/>
  <c r="B39" i="2"/>
  <c r="B41" i="2" s="1"/>
  <c r="B65" i="2" s="1"/>
  <c r="B72" i="2"/>
  <c r="B51" i="2"/>
  <c r="B52" i="2" s="1"/>
  <c r="B70" i="2" s="1"/>
  <c r="B56" i="2"/>
  <c r="B57" i="2" s="1"/>
  <c r="D41" i="2"/>
  <c r="D65" i="2" s="1"/>
  <c r="D64" i="2"/>
  <c r="B64" i="2" l="1"/>
</calcChain>
</file>

<file path=xl/sharedStrings.xml><?xml version="1.0" encoding="utf-8"?>
<sst xmlns="http://schemas.openxmlformats.org/spreadsheetml/2006/main" count="435" uniqueCount="119">
  <si>
    <t>Indicador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</si>
  <si>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</si>
  <si>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</si>
  <si>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</si>
  <si>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</si>
  <si>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</si>
  <si>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</si>
  <si>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</si>
  <si>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</si>
  <si>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</si>
  <si>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</si>
  <si>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</si>
  <si>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</si>
  <si>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</si>
  <si>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</si>
  <si>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</si>
  <si>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</si>
  <si>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</si>
  <si>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</si>
  <si>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</si>
  <si>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</si>
  <si>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</si>
  <si>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</si>
  <si>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</si>
  <si>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</si>
  <si>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</si>
  <si>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</si>
  <si>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</si>
  <si>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</si>
  <si>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</si>
  <si>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</si>
  <si>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</si>
  <si>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Gasto efectivo trimestral por beneficiario (GEB) </t>
  </si>
  <si>
    <t xml:space="preserve">Gasto programado trimestral por beneficiario (GPB) </t>
  </si>
  <si>
    <t>De composición</t>
  </si>
  <si>
    <t xml:space="preserve">Gasto programado acumulado por beneficiario (GPB) </t>
  </si>
  <si>
    <t xml:space="preserve">Gasto efectivo acumulado por beneficiario (GEB) </t>
  </si>
  <si>
    <t xml:space="preserve">Gasto programado mensual por beneficiario (GPB) </t>
  </si>
  <si>
    <t xml:space="preserve">Gasto efectivo mensual por beneficiario (GEB) </t>
  </si>
  <si>
    <t>Total programa</t>
  </si>
  <si>
    <t xml:space="preserve">Productos </t>
  </si>
  <si>
    <t xml:space="preserve">SERVICIOS INTRAMUROS </t>
  </si>
  <si>
    <t>SERVICIOS EXTRAMUROS</t>
  </si>
  <si>
    <t xml:space="preserve">Atención API </t>
  </si>
  <si>
    <t xml:space="preserve">Atención solo comidas servidas </t>
  </si>
  <si>
    <t xml:space="preserve">Atención DAF </t>
  </si>
  <si>
    <t>Atención distribución de leche y extramuros</t>
  </si>
  <si>
    <t xml:space="preserve">Atención promoción del crecimiento y desarrollo infantil 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</si>
  <si>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</si>
  <si>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</si>
  <si>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</si>
  <si>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</si>
  <si>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</si>
  <si>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</si>
  <si>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Efectivos IS 2023</t>
  </si>
  <si>
    <t>IPC (IS 2023)</t>
  </si>
  <si>
    <t>Gasto efectivo real IS 2023</t>
  </si>
  <si>
    <t>Gasto efectivo real por beneficiario IS 2023</t>
  </si>
  <si>
    <t>Efectivos 3T 2023</t>
  </si>
  <si>
    <t>IPC (3T 2023)</t>
  </si>
  <si>
    <t>Gasto efectivo real 3T 2023</t>
  </si>
  <si>
    <t>Gasto efectivo real por beneficiario 3T 2023</t>
  </si>
  <si>
    <t>Efectivos 3 TA 2023</t>
  </si>
  <si>
    <t>IPC (3 TA 2023)</t>
  </si>
  <si>
    <t>Gasto efectivo real 3 TA 2023</t>
  </si>
  <si>
    <t>Gasto efectivo real por beneficiario 3 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</si>
  <si>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</si>
  <si>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</si>
  <si>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</si>
  <si>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</si>
  <si>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</si>
  <si>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</si>
  <si>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</si>
  <si>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</si>
  <si>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</si>
  <si>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</si>
  <si>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</si>
  <si>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</si>
  <si>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</si>
  <si>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</si>
  <si>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CEN CINAI  2023 y 2024 - Cronogramas de Metas e Inversión - Modificaciones 2024 - IPC, INEC 2023 y 2024</t>
    </r>
  </si>
  <si>
    <t>Programados 2T 2024</t>
  </si>
  <si>
    <t>Efectivos 2T 2024</t>
  </si>
  <si>
    <t>En transferencias 2T 2024</t>
  </si>
  <si>
    <t>IPC (2T 2024)</t>
  </si>
  <si>
    <t>Gasto efectivo real 2T 2023</t>
  </si>
  <si>
    <t>Gasto efectivo real 2T 2024</t>
  </si>
  <si>
    <t>Gasto efectivo real por beneficiario 2T 2023</t>
  </si>
  <si>
    <t>Gasto efectivo real por beneficiario 2T 2024</t>
  </si>
  <si>
    <t>Programados IS 2024</t>
  </si>
  <si>
    <t>Efectivos IS 2024</t>
  </si>
  <si>
    <t>En transferencias IS 2024</t>
  </si>
  <si>
    <t>IPC (IS 2024)</t>
  </si>
  <si>
    <t>Gasto efectivo real IS 2024</t>
  </si>
  <si>
    <t>Gasto efectivo real por beneficiario IS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</si>
  <si>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</si>
  <si>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</si>
  <si>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</si>
  <si>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</si>
  <si>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</si>
  <si>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</si>
  <si>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 TA 2024</t>
  </si>
  <si>
    <t>Efectivos 3 TA 2024</t>
  </si>
  <si>
    <t>En transferencias 3 TA 2024</t>
  </si>
  <si>
    <t>IPC (3 TA 2024)</t>
  </si>
  <si>
    <t>Gasto efectivo real 3 TA 2024</t>
  </si>
  <si>
    <t>Gasto efectivo real por beneficiario 3 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</si>
  <si>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</si>
  <si>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</si>
  <si>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</si>
  <si>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</si>
  <si>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</si>
  <si>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</si>
  <si>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</si>
  <si>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</si>
  <si>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</si>
  <si>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Gasto efectivo real 2024</t>
  </si>
  <si>
    <t>Gasto efectivo real por beneficiario 2024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</si>
  <si>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dato del ingreso se actualizó debido a ajustes que realizó la UE del programa. El ajuste se realizó el 18-03-2025.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</si>
</sst>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_(* #,##0_);_(* \(#,##0\);_(* &quot;-&quot;??_);_(@_)"/>
    <numFmt numFmtId="167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167" fontId="0" fillId="0" borderId="0" xfId="1" applyNumberFormat="1" applyFont="1" applyFill="1"/>
    <xf numFmtId="166" fontId="0" fillId="0" borderId="0" xfId="1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Alignment="1"/>
    <xf numFmtId="1" fontId="0" fillId="0" borderId="0" xfId="1" applyNumberFormat="1" applyFont="1" applyFill="1" applyAlignment="1"/>
    <xf numFmtId="166" fontId="0" fillId="0" borderId="0" xfId="1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/>
    <xf numFmtId="3" fontId="4" fillId="0" borderId="0" xfId="0" applyNumberFormat="1" applyFont="1" applyFill="1"/>
    <xf numFmtId="0" fontId="3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/>
    <xf numFmtId="0" fontId="4" fillId="0" borderId="3" xfId="0" applyFont="1" applyFill="1" applyBorder="1"/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/>
    <xf numFmtId="0" fontId="4" fillId="0" borderId="0" xfId="0" applyFont="1" applyFill="1" applyAlignment="1">
      <alignment horizontal="right"/>
    </xf>
    <xf numFmtId="3" fontId="4" fillId="0" borderId="0" xfId="1" applyNumberFormat="1" applyFont="1" applyFill="1"/>
    <xf numFmtId="3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right"/>
    </xf>
    <xf numFmtId="3" fontId="0" fillId="0" borderId="0" xfId="0" applyNumberFormat="1" applyFont="1" applyFill="1"/>
    <xf numFmtId="166" fontId="4" fillId="0" borderId="0" xfId="0" applyNumberFormat="1" applyFont="1" applyFill="1"/>
    <xf numFmtId="164" fontId="4" fillId="0" borderId="0" xfId="1" applyFont="1" applyFill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4" fillId="0" borderId="3" xfId="0" applyFont="1" applyBorder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0" fillId="0" borderId="0" xfId="0" applyFill="1"/>
    <xf numFmtId="0" fontId="0" fillId="0" borderId="0" xfId="0" applyFont="1"/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ES" sz="1800" b="1"/>
              <a:t>CEN-CINAI: Indicadores de Cobertura</a:t>
            </a:r>
            <a:r>
              <a:rPr lang="es-ES" sz="1800" b="1" baseline="0"/>
              <a:t> </a:t>
            </a:r>
            <a:r>
              <a:rPr lang="es-ES" sz="1800" b="1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01-4937-BBED-0457DB3E554B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001-4937-BBED-0457DB3E55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Anual!$A$46:$A$47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Anual!$B$46:$B$47</c:f>
              <c:numCache>
                <c:formatCode>#,##0.00</c:formatCode>
                <c:ptCount val="2"/>
                <c:pt idx="0">
                  <c:v>171.82651868678141</c:v>
                </c:pt>
                <c:pt idx="1">
                  <c:v>253.2502283894224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6-44D9-872D-8E278EE3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5216064"/>
        <c:axId val="495223280"/>
      </c:barChart>
      <c:valAx>
        <c:axId val="49522328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5216064"/>
        <c:crosses val="autoZero"/>
        <c:crossBetween val="between"/>
        <c:majorUnit val="50"/>
      </c:valAx>
      <c:catAx>
        <c:axId val="495216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223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Resultado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Anual!$A$50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Anual!$B$50:$G$50</c:f>
              <c:numCache>
                <c:formatCode>#,##0.00</c:formatCode>
                <c:ptCount val="6"/>
                <c:pt idx="0">
                  <c:v>147.38716137935984</c:v>
                </c:pt>
                <c:pt idx="1">
                  <c:v>91.444864991019699</c:v>
                </c:pt>
                <c:pt idx="2">
                  <c:v>139.35330695308079</c:v>
                </c:pt>
                <c:pt idx="3">
                  <c:v>119.84764257772287</c:v>
                </c:pt>
                <c:pt idx="4">
                  <c:v>136.75030724603067</c:v>
                </c:pt>
                <c:pt idx="5">
                  <c:v>313.70997973519883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0-401E-886E-95D301DDC186}"/>
            </c:ext>
          </c:extLst>
        </c:ser>
        <c:ser>
          <c:idx val="1"/>
          <c:order val="1"/>
          <c:tx>
            <c:strRef>
              <c:f>Anual!$A$51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Anual!$B$51:$G$51</c:f>
              <c:numCache>
                <c:formatCode>#,##0.00</c:formatCode>
                <c:ptCount val="6"/>
                <c:pt idx="0">
                  <c:v>89.573856160150484</c:v>
                </c:pt>
                <c:pt idx="1">
                  <c:v>86.054104203117774</c:v>
                </c:pt>
                <c:pt idx="2">
                  <c:v>76.271904928905954</c:v>
                </c:pt>
                <c:pt idx="3">
                  <c:v>102.35539120353229</c:v>
                </c:pt>
                <c:pt idx="4">
                  <c:v>94.495232357408995</c:v>
                </c:pt>
                <c:pt idx="5">
                  <c:v>91.529201744955984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0-401E-886E-95D301DDC186}"/>
            </c:ext>
          </c:extLst>
        </c:ser>
        <c:ser>
          <c:idx val="2"/>
          <c:order val="2"/>
          <c:tx>
            <c:strRef>
              <c:f>Anual!$A$52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Anual!$B$52:$G$52</c:f>
              <c:numCache>
                <c:formatCode>#,##0.00</c:formatCode>
                <c:ptCount val="6"/>
                <c:pt idx="0">
                  <c:v>118.48050876975516</c:v>
                </c:pt>
                <c:pt idx="1">
                  <c:v>88.749484597068744</c:v>
                </c:pt>
                <c:pt idx="2">
                  <c:v>107.81260594099336</c:v>
                </c:pt>
                <c:pt idx="3">
                  <c:v>111.10151689062758</c:v>
                </c:pt>
                <c:pt idx="4">
                  <c:v>115.62276980171984</c:v>
                </c:pt>
                <c:pt idx="5">
                  <c:v>202.6195907400774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0-401E-886E-95D301DDC1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092288"/>
        <c:crosses val="autoZero"/>
        <c:auto val="1"/>
        <c:lblAlgn val="ctr"/>
        <c:lblOffset val="100"/>
        <c:noMultiLvlLbl val="0"/>
      </c:catAx>
      <c:valAx>
        <c:axId val="52092288"/>
        <c:scaling>
          <c:orientation val="minMax"/>
          <c:max val="4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090752"/>
        <c:crosses val="autoZero"/>
        <c:crossBetween val="between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Avance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Anual!$B$55:$G$55</c:f>
              <c:numCache>
                <c:formatCode>#,##0.00</c:formatCode>
                <c:ptCount val="6"/>
                <c:pt idx="0">
                  <c:v>147.38716137935984</c:v>
                </c:pt>
                <c:pt idx="1">
                  <c:v>91.444864991019699</c:v>
                </c:pt>
                <c:pt idx="2">
                  <c:v>139.35330695308079</c:v>
                </c:pt>
                <c:pt idx="3">
                  <c:v>119.84764257772287</c:v>
                </c:pt>
                <c:pt idx="4">
                  <c:v>136.75030724603067</c:v>
                </c:pt>
                <c:pt idx="5">
                  <c:v>313.70997973519883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3-4707-804F-F38891286423}"/>
            </c:ext>
          </c:extLst>
        </c:ser>
        <c:ser>
          <c:idx val="1"/>
          <c:order val="1"/>
          <c:tx>
            <c:strRef>
              <c:f>Anual!$A$56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Anual!$B$56:$G$56</c:f>
              <c:numCache>
                <c:formatCode>#,##0.00</c:formatCode>
                <c:ptCount val="6"/>
                <c:pt idx="0">
                  <c:v>89.573856160150484</c:v>
                </c:pt>
                <c:pt idx="1">
                  <c:v>86.054104203117774</c:v>
                </c:pt>
                <c:pt idx="2">
                  <c:v>76.271904928905954</c:v>
                </c:pt>
                <c:pt idx="3">
                  <c:v>102.35539120353229</c:v>
                </c:pt>
                <c:pt idx="4">
                  <c:v>94.495232357408995</c:v>
                </c:pt>
                <c:pt idx="5">
                  <c:v>91.529201744955984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3-4707-804F-F38891286423}"/>
            </c:ext>
          </c:extLst>
        </c:ser>
        <c:ser>
          <c:idx val="2"/>
          <c:order val="2"/>
          <c:tx>
            <c:strRef>
              <c:f>Anual!$A$57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Anual!$B$57:$G$57</c:f>
              <c:numCache>
                <c:formatCode>#,##0.00</c:formatCode>
                <c:ptCount val="6"/>
                <c:pt idx="0">
                  <c:v>118.48050876975516</c:v>
                </c:pt>
                <c:pt idx="1">
                  <c:v>88.749484597068744</c:v>
                </c:pt>
                <c:pt idx="2">
                  <c:v>107.81260594099336</c:v>
                </c:pt>
                <c:pt idx="3">
                  <c:v>111.10151689062758</c:v>
                </c:pt>
                <c:pt idx="4">
                  <c:v>115.62276980171984</c:v>
                </c:pt>
                <c:pt idx="5">
                  <c:v>202.6195907400774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33-4707-804F-F388912864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2107136"/>
        <c:axId val="52108672"/>
        <c:axId val="0"/>
      </c:bar3DChart>
      <c:catAx>
        <c:axId val="52107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108672"/>
        <c:crosses val="autoZero"/>
        <c:auto val="1"/>
        <c:lblAlgn val="ctr"/>
        <c:lblOffset val="100"/>
        <c:noMultiLvlLbl val="0"/>
      </c:catAx>
      <c:valAx>
        <c:axId val="52108672"/>
        <c:scaling>
          <c:orientation val="minMax"/>
          <c:max val="4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107136"/>
        <c:crosses val="autoZero"/>
        <c:crossBetween val="between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gasto medio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Anual!$B$71:$G$71</c:f>
              <c:numCache>
                <c:formatCode>#,##0.00</c:formatCode>
                <c:ptCount val="6"/>
                <c:pt idx="0">
                  <c:v>351759.24784114514</c:v>
                </c:pt>
                <c:pt idx="1">
                  <c:v>958567.11194517941</c:v>
                </c:pt>
                <c:pt idx="2">
                  <c:v>547109.09030146722</c:v>
                </c:pt>
                <c:pt idx="3">
                  <c:v>681915.03826137015</c:v>
                </c:pt>
                <c:pt idx="4">
                  <c:v>142268.59400137898</c:v>
                </c:pt>
                <c:pt idx="5">
                  <c:v>252690.77098545077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6-4721-B448-2E6C8B38F720}"/>
            </c:ext>
          </c:extLst>
        </c:ser>
        <c:ser>
          <c:idx val="1"/>
          <c:order val="1"/>
          <c:tx>
            <c:strRef>
              <c:f>Anual!$A$72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Anual!$B$72:$G$72</c:f>
              <c:numCache>
                <c:formatCode>#,##0.00</c:formatCode>
                <c:ptCount val="6"/>
                <c:pt idx="0">
                  <c:v>213780.03330986138</c:v>
                </c:pt>
                <c:pt idx="1">
                  <c:v>902058.67923926504</c:v>
                </c:pt>
                <c:pt idx="2">
                  <c:v>299447.88131410175</c:v>
                </c:pt>
                <c:pt idx="3">
                  <c:v>582386.76212216238</c:v>
                </c:pt>
                <c:pt idx="4">
                  <c:v>98308.399579207573</c:v>
                </c:pt>
                <c:pt idx="5">
                  <c:v>73726.008258132322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6-4721-B448-2E6C8B38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42688"/>
        <c:axId val="52248576"/>
        <c:axId val="0"/>
      </c:bar3DChart>
      <c:catAx>
        <c:axId val="5224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52248576"/>
        <c:crosses val="autoZero"/>
        <c:auto val="1"/>
        <c:lblAlgn val="ctr"/>
        <c:lblOffset val="100"/>
        <c:noMultiLvlLbl val="0"/>
      </c:catAx>
      <c:valAx>
        <c:axId val="52248576"/>
        <c:scaling>
          <c:orientation val="minMax"/>
          <c:max val="15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2242688"/>
        <c:crosses val="autoZero"/>
        <c:crossBetween val="between"/>
        <c:majorUnit val="5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CEN-CINAI: Índice de eficiencia (IE) 2024 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Anual!$B$70:$G$70</c:f>
              <c:numCache>
                <c:formatCode>#,##0.00</c:formatCode>
                <c:ptCount val="6"/>
                <c:pt idx="0">
                  <c:v>72.00597359363833</c:v>
                </c:pt>
                <c:pt idx="1">
                  <c:v>83.517619018182842</c:v>
                </c:pt>
                <c:pt idx="2">
                  <c:v>59.008810126319382</c:v>
                </c:pt>
                <c:pt idx="3">
                  <c:v>94.88579816888128</c:v>
                </c:pt>
                <c:pt idx="4">
                  <c:v>79.895985012771234</c:v>
                </c:pt>
                <c:pt idx="5">
                  <c:v>59.117052680259711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4-4EF2-9B5C-E8715C56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273152"/>
        <c:axId val="52274688"/>
        <c:axId val="0"/>
      </c:bar3DChart>
      <c:catAx>
        <c:axId val="52273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274688"/>
        <c:crosses val="autoZero"/>
        <c:auto val="1"/>
        <c:lblAlgn val="ctr"/>
        <c:lblOffset val="100"/>
        <c:noMultiLvlLbl val="0"/>
      </c:catAx>
      <c:valAx>
        <c:axId val="5227468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27315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ES" sz="1800" b="1"/>
              <a:t>CEN-CINAI: Indicador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DB8-4D13-A1D4-D5E701C45351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DB3-4445-BD04-57F53DD2C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Anual!$A$75:$A$76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Anual!$B$75:$B$76</c:f>
              <c:numCache>
                <c:formatCode>#,##0.00</c:formatCode>
                <c:ptCount val="2"/>
                <c:pt idx="0">
                  <c:v>99.99999999999865</c:v>
                </c:pt>
                <c:pt idx="1">
                  <c:v>89.573856160151706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3-4445-BD04-57F53DD2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6745648"/>
        <c:axId val="208592232"/>
      </c:barChart>
      <c:valAx>
        <c:axId val="2085922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86745648"/>
        <c:crosses val="autoZero"/>
        <c:crossBetween val="between"/>
        <c:majorUnit val="30"/>
      </c:valAx>
      <c:catAx>
        <c:axId val="486745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592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Expansión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Anual!$B$63:$G$63</c:f>
              <c:numCache>
                <c:formatCode>0.00</c:formatCode>
                <c:ptCount val="6"/>
                <c:pt idx="0">
                  <c:v>36.550260852200346</c:v>
                </c:pt>
                <c:pt idx="1">
                  <c:v>11.280145215662539</c:v>
                </c:pt>
                <c:pt idx="2">
                  <c:v>13.584046739220579</c:v>
                </c:pt>
                <c:pt idx="3">
                  <c:v>9.2683842507860437</c:v>
                </c:pt>
                <c:pt idx="4">
                  <c:v>19.290212139467933</c:v>
                </c:pt>
                <c:pt idx="5">
                  <c:v>199.56214073751221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2-42E5-A1EE-2FF25C2CDBA7}"/>
            </c:ext>
          </c:extLst>
        </c:ser>
        <c:ser>
          <c:idx val="1"/>
          <c:order val="1"/>
          <c:tx>
            <c:strRef>
              <c:f>Anual!$A$64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Anual!$B$64:$G$64</c:f>
              <c:numCache>
                <c:formatCode>0.00</c:formatCode>
                <c:ptCount val="6"/>
                <c:pt idx="0">
                  <c:v>48.455415071744625</c:v>
                </c:pt>
                <c:pt idx="1">
                  <c:v>31.505436904382435</c:v>
                </c:pt>
                <c:pt idx="2">
                  <c:v>-13.337025189873565</c:v>
                </c:pt>
                <c:pt idx="3">
                  <c:v>54.361639510603396</c:v>
                </c:pt>
                <c:pt idx="4">
                  <c:v>103.95805403949505</c:v>
                </c:pt>
                <c:pt idx="5">
                  <c:v>161.39242779170351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62-42E5-A1EE-2FF25C2CDBA7}"/>
            </c:ext>
          </c:extLst>
        </c:ser>
        <c:ser>
          <c:idx val="2"/>
          <c:order val="2"/>
          <c:tx>
            <c:strRef>
              <c:f>Anual!$A$65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Anual!$B$65:$G$65</c:f>
              <c:numCache>
                <c:formatCode>0.00</c:formatCode>
                <c:ptCount val="6"/>
                <c:pt idx="0">
                  <c:v>8.7185144468015388</c:v>
                </c:pt>
                <c:pt idx="1">
                  <c:v>18.175112594904498</c:v>
                </c:pt>
                <c:pt idx="2">
                  <c:v>-23.701455179619245</c:v>
                </c:pt>
                <c:pt idx="3">
                  <c:v>41.268346346480335</c:v>
                </c:pt>
                <c:pt idx="4">
                  <c:v>70.976352863752012</c:v>
                </c:pt>
                <c:pt idx="5">
                  <c:v>-12.741834749823887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2-42E5-A1EE-2FF25C2CDB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2092288"/>
        <c:crosses val="autoZero"/>
        <c:auto val="1"/>
        <c:lblAlgn val="ctr"/>
        <c:lblOffset val="100"/>
        <c:noMultiLvlLbl val="0"/>
      </c:catAx>
      <c:valAx>
        <c:axId val="52092288"/>
        <c:scaling>
          <c:orientation val="minMax"/>
          <c:max val="300"/>
          <c:min val="-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090752"/>
        <c:crosses val="autoZero"/>
        <c:crossBetween val="between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1369217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EFA9315-C98C-46A1-ACE2-596F55D70981}"/>
            </a:ext>
          </a:extLst>
        </xdr:cNvPr>
        <xdr:cNvSpPr/>
      </xdr:nvSpPr>
      <xdr:spPr>
        <a:xfrm>
          <a:off x="0" y="0"/>
          <a:ext cx="12437267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15A9159-33FE-4BE7-983C-D706A571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238124</xdr:colOff>
      <xdr:row>5</xdr:row>
      <xdr:rowOff>35719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0248201-6F18-45A2-B816-B974C4B68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1369217</xdr:colOff>
      <xdr:row>8</xdr:row>
      <xdr:rowOff>1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2653D557-FF40-4D7E-A5E1-23C94EE6AEB4}"/>
            </a:ext>
          </a:extLst>
        </xdr:cNvPr>
        <xdr:cNvSpPr/>
      </xdr:nvSpPr>
      <xdr:spPr>
        <a:xfrm>
          <a:off x="0" y="1143001"/>
          <a:ext cx="12437267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59532</xdr:rowOff>
    </xdr:from>
    <xdr:to>
      <xdr:col>7</xdr:col>
      <xdr:colOff>23813</xdr:colOff>
      <xdr:row>8</xdr:row>
      <xdr:rowOff>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F2705ED-6021-412D-A0AF-6E2C60235827}"/>
            </a:ext>
          </a:extLst>
        </xdr:cNvPr>
        <xdr:cNvSpPr txBox="1"/>
      </xdr:nvSpPr>
      <xdr:spPr>
        <a:xfrm>
          <a:off x="95250" y="1202532"/>
          <a:ext cx="12368213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      Fecha Actualización: 07-05-2024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1369217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51033C5F-6BCC-438B-88A2-6E414B41E84E}"/>
            </a:ext>
          </a:extLst>
        </xdr:cNvPr>
        <xdr:cNvSpPr/>
      </xdr:nvSpPr>
      <xdr:spPr>
        <a:xfrm>
          <a:off x="0" y="0"/>
          <a:ext cx="1244679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E1E67F-018A-404C-8A70-51F606C2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C58B2E0-C439-4EB9-9074-9590244B6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1369217</xdr:colOff>
      <xdr:row>8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A82F761-5E7C-4C4C-B6C7-7C2677AE2820}"/>
            </a:ext>
          </a:extLst>
        </xdr:cNvPr>
        <xdr:cNvSpPr/>
      </xdr:nvSpPr>
      <xdr:spPr>
        <a:xfrm>
          <a:off x="0" y="1143001"/>
          <a:ext cx="12446792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59532</xdr:rowOff>
    </xdr:from>
    <xdr:to>
      <xdr:col>7</xdr:col>
      <xdr:colOff>23813</xdr:colOff>
      <xdr:row>8</xdr:row>
      <xdr:rowOff>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26C714E3-0FA2-4684-89ED-A94E99E64F5B}"/>
            </a:ext>
          </a:extLst>
        </xdr:cNvPr>
        <xdr:cNvSpPr txBox="1"/>
      </xdr:nvSpPr>
      <xdr:spPr>
        <a:xfrm>
          <a:off x="95250" y="1202532"/>
          <a:ext cx="12396788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      Fecha Actualización: 05-09-2024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1369217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BD1B75A-E56E-40E7-B134-0965E689E5BC}"/>
            </a:ext>
          </a:extLst>
        </xdr:cNvPr>
        <xdr:cNvSpPr/>
      </xdr:nvSpPr>
      <xdr:spPr>
        <a:xfrm>
          <a:off x="0" y="0"/>
          <a:ext cx="12437267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D16FBCD-2BB8-4E38-8E00-FC6DAC9B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238124</xdr:colOff>
      <xdr:row>5</xdr:row>
      <xdr:rowOff>35719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BAC2EC8-9DEB-493A-93CC-5D2D50326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1369217</xdr:colOff>
      <xdr:row>8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FF3D9BC-4C7F-430D-B473-85AD94E771F4}"/>
            </a:ext>
          </a:extLst>
        </xdr:cNvPr>
        <xdr:cNvSpPr/>
      </xdr:nvSpPr>
      <xdr:spPr>
        <a:xfrm>
          <a:off x="0" y="1143001"/>
          <a:ext cx="12437267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59532</xdr:rowOff>
    </xdr:from>
    <xdr:to>
      <xdr:col>7</xdr:col>
      <xdr:colOff>23813</xdr:colOff>
      <xdr:row>8</xdr:row>
      <xdr:rowOff>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EE175FF-CA8F-424A-8E8B-16168675A671}"/>
            </a:ext>
          </a:extLst>
        </xdr:cNvPr>
        <xdr:cNvSpPr txBox="1"/>
      </xdr:nvSpPr>
      <xdr:spPr>
        <a:xfrm>
          <a:off x="95250" y="1202532"/>
          <a:ext cx="12387263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      Fecha Actualización: 05-09-2024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1369217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DC7DFDC-5082-4037-A909-46D49C451A17}"/>
            </a:ext>
          </a:extLst>
        </xdr:cNvPr>
        <xdr:cNvSpPr/>
      </xdr:nvSpPr>
      <xdr:spPr>
        <a:xfrm>
          <a:off x="0" y="0"/>
          <a:ext cx="1244679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72D2346-A013-42F9-BFCA-697C3E56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A4A1326-F60C-4890-80A1-DFCF26C70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1369217</xdr:colOff>
      <xdr:row>8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10EDE60F-3302-4C94-AF7C-9F3D90B9CC1D}"/>
            </a:ext>
          </a:extLst>
        </xdr:cNvPr>
        <xdr:cNvSpPr/>
      </xdr:nvSpPr>
      <xdr:spPr>
        <a:xfrm>
          <a:off x="0" y="1143001"/>
          <a:ext cx="12446792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59532</xdr:rowOff>
    </xdr:from>
    <xdr:to>
      <xdr:col>7</xdr:col>
      <xdr:colOff>23813</xdr:colOff>
      <xdr:row>8</xdr:row>
      <xdr:rowOff>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74CC7B6-B700-4E25-9CE0-8352F1435EDB}"/>
            </a:ext>
          </a:extLst>
        </xdr:cNvPr>
        <xdr:cNvSpPr txBox="1"/>
      </xdr:nvSpPr>
      <xdr:spPr>
        <a:xfrm>
          <a:off x="95250" y="1202532"/>
          <a:ext cx="12387263" cy="330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      Fecha Actualización: 12-11-2024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1369217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913D2C1-89C6-4D3F-B380-8132ECF15952}"/>
            </a:ext>
          </a:extLst>
        </xdr:cNvPr>
        <xdr:cNvSpPr/>
      </xdr:nvSpPr>
      <xdr:spPr>
        <a:xfrm>
          <a:off x="0" y="0"/>
          <a:ext cx="12446792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C5DE86D-11A7-4D79-A5CD-373FA030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C7C30F6-5080-4EE6-AC8E-28D223D3D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1369217</xdr:colOff>
      <xdr:row>8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C081EF4-1F2A-4820-8FE6-95252D713CED}"/>
            </a:ext>
          </a:extLst>
        </xdr:cNvPr>
        <xdr:cNvSpPr/>
      </xdr:nvSpPr>
      <xdr:spPr>
        <a:xfrm>
          <a:off x="0" y="1143001"/>
          <a:ext cx="12446792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35720</xdr:rowOff>
    </xdr:from>
    <xdr:to>
      <xdr:col>6</xdr:col>
      <xdr:colOff>1309688</xdr:colOff>
      <xdr:row>7</xdr:row>
      <xdr:rowOff>178594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399E652-3D64-4F23-9828-CF137858225D}"/>
            </a:ext>
          </a:extLst>
        </xdr:cNvPr>
        <xdr:cNvSpPr txBox="1"/>
      </xdr:nvSpPr>
      <xdr:spPr>
        <a:xfrm>
          <a:off x="0" y="1178720"/>
          <a:ext cx="12387263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      Fecha Actualización: 12-11-2024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1381123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F7149FB-780D-463A-8510-E419937F494C}"/>
            </a:ext>
          </a:extLst>
        </xdr:cNvPr>
        <xdr:cNvSpPr/>
      </xdr:nvSpPr>
      <xdr:spPr>
        <a:xfrm>
          <a:off x="0" y="0"/>
          <a:ext cx="1245393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2D45-EA55-4399-A082-0F374EEB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FCAAFD7-A26C-4C98-8824-55BA64F73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1381123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CF530E4-FD00-415B-BCFF-3FD132C105BF}"/>
            </a:ext>
          </a:extLst>
        </xdr:cNvPr>
        <xdr:cNvSpPr/>
      </xdr:nvSpPr>
      <xdr:spPr>
        <a:xfrm>
          <a:off x="0" y="1143001"/>
          <a:ext cx="12453936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47626</xdr:rowOff>
    </xdr:from>
    <xdr:to>
      <xdr:col>6</xdr:col>
      <xdr:colOff>1297781</xdr:colOff>
      <xdr:row>7</xdr:row>
      <xdr:rowOff>190500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31EAB09-EB49-48B0-91F3-D5D3F1D8DE62}"/>
            </a:ext>
          </a:extLst>
        </xdr:cNvPr>
        <xdr:cNvSpPr txBox="1"/>
      </xdr:nvSpPr>
      <xdr:spPr>
        <a:xfrm>
          <a:off x="0" y="1190626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     Fecha Actualización: 18-03-2025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3971</xdr:rowOff>
    </xdr:from>
    <xdr:to>
      <xdr:col>17</xdr:col>
      <xdr:colOff>416718</xdr:colOff>
      <xdr:row>31</xdr:row>
      <xdr:rowOff>11906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3967</xdr:colOff>
      <xdr:row>32</xdr:row>
      <xdr:rowOff>3971</xdr:rowOff>
    </xdr:from>
    <xdr:to>
      <xdr:col>18</xdr:col>
      <xdr:colOff>238125</xdr:colOff>
      <xdr:row>49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559593</xdr:colOff>
      <xdr:row>32</xdr:row>
      <xdr:rowOff>1587</xdr:rowOff>
    </xdr:from>
    <xdr:to>
      <xdr:col>30</xdr:col>
      <xdr:colOff>365125</xdr:colOff>
      <xdr:row>49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758031</xdr:colOff>
      <xdr:row>50</xdr:row>
      <xdr:rowOff>1</xdr:rowOff>
    </xdr:from>
    <xdr:to>
      <xdr:col>30</xdr:col>
      <xdr:colOff>440530</xdr:colOff>
      <xdr:row>70</xdr:row>
      <xdr:rowOff>107156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23016</xdr:colOff>
      <xdr:row>14</xdr:row>
      <xdr:rowOff>3175</xdr:rowOff>
    </xdr:from>
    <xdr:to>
      <xdr:col>28</xdr:col>
      <xdr:colOff>698500</xdr:colOff>
      <xdr:row>30</xdr:row>
      <xdr:rowOff>171450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1067857</xdr:colOff>
      <xdr:row>49</xdr:row>
      <xdr:rowOff>174888</xdr:rowOff>
    </xdr:from>
    <xdr:to>
      <xdr:col>17</xdr:col>
      <xdr:colOff>433916</xdr:colOff>
      <xdr:row>70</xdr:row>
      <xdr:rowOff>181238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380999</xdr:colOff>
      <xdr:row>72</xdr:row>
      <xdr:rowOff>10581</xdr:rowOff>
    </xdr:from>
    <xdr:to>
      <xdr:col>25</xdr:col>
      <xdr:colOff>391583</xdr:colOff>
      <xdr:row>93</xdr:row>
      <xdr:rowOff>15874</xdr:rowOff>
    </xdr:to>
    <xdr:graphicFrame macro="">
      <xdr:nvGraphicFramePr>
        <xdr:cNvPr id="12" name="3 Gráfico">
          <a:extLst>
            <a:ext uri="{FF2B5EF4-FFF2-40B4-BE49-F238E27FC236}">
              <a16:creationId xmlns:a16="http://schemas.microsoft.com/office/drawing/2014/main" id="{E5F65925-EFB9-4D10-B27D-33675AB6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BB963402-E647-4442-871C-2D340596DAB1}"/>
            </a:ext>
          </a:extLst>
        </xdr:cNvPr>
        <xdr:cNvSpPr/>
      </xdr:nvSpPr>
      <xdr:spPr>
        <a:xfrm>
          <a:off x="0" y="0"/>
          <a:ext cx="12477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622408D-8AEA-4E7F-9CE1-39B17A9CD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820C112-4955-4E1A-B3C0-B8F9608E8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CBD8862B-3446-4B0B-8D79-D195DA6093E1}"/>
            </a:ext>
          </a:extLst>
        </xdr:cNvPr>
        <xdr:cNvSpPr/>
      </xdr:nvSpPr>
      <xdr:spPr>
        <a:xfrm>
          <a:off x="0" y="1143001"/>
          <a:ext cx="12477750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142876</xdr:colOff>
      <xdr:row>6</xdr:row>
      <xdr:rowOff>47626</xdr:rowOff>
    </xdr:from>
    <xdr:to>
      <xdr:col>7</xdr:col>
      <xdr:colOff>35720</xdr:colOff>
      <xdr:row>7</xdr:row>
      <xdr:rowOff>190500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839EB5C-98E0-41DD-B1B9-AF74C2F6E85E}"/>
            </a:ext>
          </a:extLst>
        </xdr:cNvPr>
        <xdr:cNvSpPr txBox="1"/>
      </xdr:nvSpPr>
      <xdr:spPr>
        <a:xfrm>
          <a:off x="142876" y="1190626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2024     Fecha Actualización: 18-03-2025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0"/>
  <sheetViews>
    <sheetView showGridLines="0" tabSelected="1" zoomScale="70" zoomScaleNormal="70" workbookViewId="0">
      <pane ySplit="11" topLeftCell="A12" activePane="bottomLeft" state="frozen"/>
      <selection activeCell="A9" sqref="A9:A11"/>
      <selection pane="bottomLeft" activeCell="A9" sqref="A9:A11"/>
    </sheetView>
  </sheetViews>
  <sheetFormatPr baseColWidth="10" defaultColWidth="11.44140625" defaultRowHeight="14.4" x14ac:dyDescent="0.3"/>
  <cols>
    <col min="1" max="1" width="62.44140625" style="3" customWidth="1"/>
    <col min="2" max="6" width="20.6640625" style="3" customWidth="1"/>
    <col min="7" max="7" width="20.5546875" style="3" customWidth="1"/>
    <col min="8" max="16384" width="11.44140625" style="3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customFormat="1" ht="21" customHeight="1" x14ac:dyDescent="0.35">
      <c r="A9" s="50" t="s">
        <v>0</v>
      </c>
      <c r="B9" s="53" t="s">
        <v>39</v>
      </c>
      <c r="C9" s="58" t="s">
        <v>40</v>
      </c>
      <c r="D9" s="58"/>
      <c r="E9" s="58"/>
      <c r="F9" s="58"/>
      <c r="G9" s="58"/>
    </row>
    <row r="10" spans="1:7" customFormat="1" ht="17.25" customHeight="1" x14ac:dyDescent="0.3">
      <c r="A10" s="51"/>
      <c r="B10" s="53"/>
      <c r="C10" s="55" t="s">
        <v>41</v>
      </c>
      <c r="D10" s="56"/>
      <c r="E10" s="55" t="s">
        <v>42</v>
      </c>
      <c r="F10" s="57"/>
      <c r="G10" s="56"/>
    </row>
    <row r="11" spans="1:7" customFormat="1" ht="54" customHeight="1" thickBot="1" x14ac:dyDescent="0.35">
      <c r="A11" s="52"/>
      <c r="B11" s="54"/>
      <c r="C11" s="33" t="s">
        <v>43</v>
      </c>
      <c r="D11" s="43" t="s">
        <v>44</v>
      </c>
      <c r="E11" s="43" t="s">
        <v>45</v>
      </c>
      <c r="F11" s="43" t="s">
        <v>46</v>
      </c>
      <c r="G11" s="43" t="s">
        <v>47</v>
      </c>
    </row>
    <row r="12" spans="1:7" customFormat="1" ht="16.2" thickTop="1" x14ac:dyDescent="0.35">
      <c r="A12" s="34"/>
      <c r="B12" s="34"/>
      <c r="C12" s="34"/>
      <c r="D12" s="34"/>
      <c r="E12" s="34"/>
      <c r="F12" s="34"/>
      <c r="G12" s="34"/>
    </row>
    <row r="13" spans="1:7" customFormat="1" ht="15.6" x14ac:dyDescent="0.35">
      <c r="A13" s="35" t="s">
        <v>1</v>
      </c>
      <c r="B13" s="34"/>
      <c r="C13" s="34"/>
      <c r="D13" s="34"/>
      <c r="E13" s="34"/>
      <c r="F13" s="34"/>
      <c r="G13" s="34"/>
    </row>
    <row r="14" spans="1:7" customFormat="1" ht="15.6" x14ac:dyDescent="0.35">
      <c r="A14" s="34"/>
      <c r="B14" s="34"/>
      <c r="C14" s="34"/>
      <c r="D14" s="34"/>
      <c r="E14" s="34"/>
      <c r="F14" s="34"/>
      <c r="G14" s="34"/>
    </row>
    <row r="15" spans="1:7" customFormat="1" ht="15.6" x14ac:dyDescent="0.35">
      <c r="A15" s="35" t="s">
        <v>2</v>
      </c>
      <c r="B15" s="34"/>
      <c r="C15" s="34"/>
      <c r="D15" s="34"/>
      <c r="E15" s="34"/>
      <c r="F15" s="34"/>
      <c r="G15" s="34"/>
    </row>
    <row r="16" spans="1:7" ht="15.6" x14ac:dyDescent="0.35">
      <c r="A16" s="36" t="s">
        <v>48</v>
      </c>
      <c r="B16" s="13">
        <f>+SUM(C16:G16)</f>
        <v>127217.33333333333</v>
      </c>
      <c r="C16" s="44">
        <v>13568</v>
      </c>
      <c r="D16" s="44">
        <v>9870.6666666666661</v>
      </c>
      <c r="E16" s="44">
        <v>8297</v>
      </c>
      <c r="F16" s="44">
        <v>84195.333333333328</v>
      </c>
      <c r="G16" s="44">
        <v>11286.333333333334</v>
      </c>
    </row>
    <row r="17" spans="1:8" ht="15.6" x14ac:dyDescent="0.35">
      <c r="A17" s="36" t="s">
        <v>73</v>
      </c>
      <c r="B17" s="13">
        <f>+SUM(C17:G17)</f>
        <v>114300</v>
      </c>
      <c r="C17" s="44">
        <v>20400</v>
      </c>
      <c r="D17" s="44">
        <v>5500</v>
      </c>
      <c r="E17" s="44">
        <v>7500</v>
      </c>
      <c r="F17" s="44">
        <v>76666.666666666672</v>
      </c>
      <c r="G17" s="44">
        <v>4233.333333333333</v>
      </c>
    </row>
    <row r="18" spans="1:8" ht="15.6" x14ac:dyDescent="0.35">
      <c r="A18" s="36" t="s">
        <v>74</v>
      </c>
      <c r="B18" s="16">
        <f t="shared" ref="B18:B19" si="0">+SUM(C18:G18)</f>
        <v>279519.99999999965</v>
      </c>
      <c r="C18" s="44">
        <v>15366.333333333334</v>
      </c>
      <c r="D18" s="44">
        <v>21327.333333333332</v>
      </c>
      <c r="E18" s="44">
        <v>9067.6666666666661</v>
      </c>
      <c r="F18" s="44">
        <v>104662.33333333333</v>
      </c>
      <c r="G18" s="44">
        <v>129096.33333333299</v>
      </c>
    </row>
    <row r="19" spans="1:8" ht="15.6" x14ac:dyDescent="0.35">
      <c r="A19" s="36" t="s">
        <v>75</v>
      </c>
      <c r="B19" s="13">
        <f t="shared" si="0"/>
        <v>139182.91666666669</v>
      </c>
      <c r="C19" s="44">
        <v>24637.25</v>
      </c>
      <c r="D19" s="44">
        <v>7370.8333333333339</v>
      </c>
      <c r="E19" s="44">
        <v>8095</v>
      </c>
      <c r="F19" s="44">
        <v>83741.25</v>
      </c>
      <c r="G19" s="44">
        <v>15338.583333333332</v>
      </c>
    </row>
    <row r="20" spans="1:8" ht="15.6" x14ac:dyDescent="0.35">
      <c r="A20" s="34"/>
      <c r="B20" s="14"/>
      <c r="C20" s="14"/>
      <c r="D20" s="14"/>
      <c r="E20" s="14"/>
      <c r="F20" s="14"/>
      <c r="G20" s="14"/>
    </row>
    <row r="21" spans="1:8" ht="15.6" x14ac:dyDescent="0.35">
      <c r="A21" s="37" t="s">
        <v>3</v>
      </c>
      <c r="B21" s="14"/>
      <c r="C21" s="14"/>
      <c r="D21" s="14"/>
      <c r="E21" s="14"/>
      <c r="F21" s="14"/>
      <c r="G21" s="14"/>
    </row>
    <row r="22" spans="1:8" ht="15.6" x14ac:dyDescent="0.35">
      <c r="A22" s="36" t="s">
        <v>48</v>
      </c>
      <c r="B22" s="16">
        <f t="shared" ref="B22:B26" si="1">+SUM(C22:G22)</f>
        <v>2570697594.6799998</v>
      </c>
      <c r="C22" s="44">
        <v>686720596.36255205</v>
      </c>
      <c r="D22" s="44">
        <v>582632375.15181994</v>
      </c>
      <c r="E22" s="44">
        <v>374808602.25725603</v>
      </c>
      <c r="F22" s="44">
        <v>741035424.78597999</v>
      </c>
      <c r="G22" s="44">
        <v>185500596.122392</v>
      </c>
    </row>
    <row r="23" spans="1:8" ht="15.6" x14ac:dyDescent="0.35">
      <c r="A23" s="36" t="s">
        <v>73</v>
      </c>
      <c r="B23" s="16">
        <f t="shared" si="1"/>
        <v>9968996066.4403782</v>
      </c>
      <c r="C23" s="44">
        <v>4974536497.4987059</v>
      </c>
      <c r="D23" s="44">
        <v>774323113.70226264</v>
      </c>
      <c r="E23" s="44">
        <v>1271187478.8858013</v>
      </c>
      <c r="F23" s="44">
        <v>2686549204.5494657</v>
      </c>
      <c r="G23" s="44">
        <v>262399771.80414253</v>
      </c>
    </row>
    <row r="24" spans="1:8" ht="15.6" x14ac:dyDescent="0.35">
      <c r="A24" s="36" t="s">
        <v>74</v>
      </c>
      <c r="B24" s="16">
        <f>+SUM(C24:G24)</f>
        <v>5581999599.4799995</v>
      </c>
      <c r="C24" s="44">
        <v>1696513543.9074187</v>
      </c>
      <c r="D24" s="44">
        <v>433822081.63002753</v>
      </c>
      <c r="E24" s="44">
        <v>888726745.79406059</v>
      </c>
      <c r="F24" s="44">
        <v>1875929910.6658568</v>
      </c>
      <c r="G24" s="44">
        <v>687007317.48263597</v>
      </c>
    </row>
    <row r="25" spans="1:8" ht="15.6" x14ac:dyDescent="0.35">
      <c r="A25" s="36" t="s">
        <v>75</v>
      </c>
      <c r="B25" s="16">
        <f t="shared" si="1"/>
        <v>49210962622.000046</v>
      </c>
      <c r="C25" s="44">
        <v>24031156730</v>
      </c>
      <c r="D25" s="44">
        <v>4150841176.1797047</v>
      </c>
      <c r="E25" s="44">
        <v>5488140075.5096321</v>
      </c>
      <c r="F25" s="44">
        <v>11737825490.894501</v>
      </c>
      <c r="G25" s="44">
        <v>3802999149.4162121</v>
      </c>
    </row>
    <row r="26" spans="1:8" ht="15.6" x14ac:dyDescent="0.35">
      <c r="A26" s="36" t="s">
        <v>76</v>
      </c>
      <c r="B26" s="16">
        <f t="shared" si="1"/>
        <v>5581999599.4799995</v>
      </c>
      <c r="C26" s="16">
        <f>+C24</f>
        <v>1696513543.9074187</v>
      </c>
      <c r="D26" s="16">
        <f t="shared" ref="D26:G26" si="2">+D24</f>
        <v>433822081.63002753</v>
      </c>
      <c r="E26" s="16">
        <f t="shared" si="2"/>
        <v>888726745.79406059</v>
      </c>
      <c r="F26" s="16">
        <f t="shared" si="2"/>
        <v>1875929910.6658568</v>
      </c>
      <c r="G26" s="16">
        <f t="shared" si="2"/>
        <v>687007317.48263597</v>
      </c>
      <c r="H26" s="16"/>
    </row>
    <row r="27" spans="1:8" ht="15.6" x14ac:dyDescent="0.35">
      <c r="A27" s="34"/>
      <c r="B27" s="14"/>
      <c r="C27" s="14"/>
      <c r="D27" s="14"/>
      <c r="E27" s="14"/>
      <c r="F27" s="14"/>
      <c r="G27" s="14"/>
    </row>
    <row r="28" spans="1:8" ht="15.6" x14ac:dyDescent="0.35">
      <c r="A28" s="37" t="s">
        <v>4</v>
      </c>
      <c r="B28" s="14"/>
      <c r="C28" s="14"/>
      <c r="D28" s="14"/>
      <c r="E28" s="14"/>
      <c r="F28" s="14"/>
      <c r="G28" s="14"/>
    </row>
    <row r="29" spans="1:8" ht="15.6" x14ac:dyDescent="0.35">
      <c r="A29" s="36" t="s">
        <v>73</v>
      </c>
      <c r="B29" s="14">
        <f>B23</f>
        <v>9968996066.4403782</v>
      </c>
      <c r="C29" s="14"/>
      <c r="D29" s="14"/>
      <c r="E29" s="14"/>
      <c r="F29" s="14"/>
      <c r="G29" s="14"/>
    </row>
    <row r="30" spans="1:8" ht="15.6" x14ac:dyDescent="0.35">
      <c r="A30" s="36" t="s">
        <v>74</v>
      </c>
      <c r="B30" s="45">
        <v>23944427950.5</v>
      </c>
      <c r="C30" s="14"/>
      <c r="D30" s="14"/>
      <c r="E30" s="14"/>
      <c r="F30" s="14"/>
      <c r="G30" s="14"/>
    </row>
    <row r="31" spans="1:8" ht="15.6" x14ac:dyDescent="0.35">
      <c r="A31" s="34"/>
      <c r="B31" s="10"/>
      <c r="C31" s="10"/>
      <c r="D31" s="10"/>
      <c r="E31" s="10"/>
      <c r="F31" s="10"/>
      <c r="G31" s="10"/>
    </row>
    <row r="32" spans="1:8" ht="15.6" x14ac:dyDescent="0.35">
      <c r="A32" s="35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36" t="s">
        <v>49</v>
      </c>
      <c r="B33" s="39">
        <v>1.0573999999999999</v>
      </c>
      <c r="C33" s="39">
        <v>1.0573999999999999</v>
      </c>
      <c r="D33" s="39">
        <v>1.0573999999999999</v>
      </c>
      <c r="E33" s="39">
        <v>1.0573999999999999</v>
      </c>
      <c r="F33" s="39">
        <v>1.0573999999999999</v>
      </c>
      <c r="G33" s="39">
        <v>1.0573999999999999</v>
      </c>
    </row>
    <row r="34" spans="1:7" ht="15.6" x14ac:dyDescent="0.35">
      <c r="A34" s="36" t="s">
        <v>77</v>
      </c>
      <c r="B34" s="39">
        <v>1.1041000000000001</v>
      </c>
      <c r="C34" s="39">
        <v>1.1041000000000001</v>
      </c>
      <c r="D34" s="39">
        <v>1.1041000000000001</v>
      </c>
      <c r="E34" s="39">
        <v>1.1041000000000001</v>
      </c>
      <c r="F34" s="39">
        <v>1.1041000000000001</v>
      </c>
      <c r="G34" s="39">
        <v>1.1041000000000001</v>
      </c>
    </row>
    <row r="35" spans="1:7" ht="15.6" x14ac:dyDescent="0.35">
      <c r="A35" s="36" t="s">
        <v>6</v>
      </c>
      <c r="B35" s="14">
        <v>81002</v>
      </c>
      <c r="C35" s="14"/>
      <c r="D35" s="14"/>
      <c r="E35" s="14"/>
      <c r="F35" s="14"/>
      <c r="G35" s="14"/>
    </row>
    <row r="36" spans="1:7" ht="15.6" x14ac:dyDescent="0.35">
      <c r="A36" s="34"/>
      <c r="B36" s="14"/>
      <c r="C36" s="14"/>
      <c r="D36" s="14"/>
      <c r="E36" s="17"/>
      <c r="F36" s="17"/>
      <c r="G36" s="14"/>
    </row>
    <row r="37" spans="1:7" ht="15.6" x14ac:dyDescent="0.35">
      <c r="A37" s="35" t="s">
        <v>7</v>
      </c>
      <c r="B37" s="14"/>
      <c r="C37" s="14"/>
      <c r="D37" s="13"/>
      <c r="E37" s="13"/>
      <c r="F37" s="13"/>
      <c r="G37" s="28"/>
    </row>
    <row r="38" spans="1:7" ht="15.6" x14ac:dyDescent="0.35">
      <c r="A38" s="34" t="s">
        <v>50</v>
      </c>
      <c r="B38" s="16">
        <f>B22/B33</f>
        <v>2431149607.2252698</v>
      </c>
      <c r="C38" s="16">
        <f t="shared" ref="C38:E38" si="3">C22/C33</f>
        <v>649442591.60445631</v>
      </c>
      <c r="D38" s="16">
        <f t="shared" si="3"/>
        <v>551004705.08021557</v>
      </c>
      <c r="E38" s="16">
        <f t="shared" si="3"/>
        <v>354462457.21321738</v>
      </c>
      <c r="F38" s="16">
        <f>F22/F33</f>
        <v>700808988.8272934</v>
      </c>
      <c r="G38" s="16">
        <f>G22/G33</f>
        <v>175430864.50008702</v>
      </c>
    </row>
    <row r="39" spans="1:7" ht="15.6" x14ac:dyDescent="0.35">
      <c r="A39" s="34" t="s">
        <v>78</v>
      </c>
      <c r="B39" s="16">
        <f t="shared" ref="B39" si="4">B24/B34</f>
        <v>5055701113.5585537</v>
      </c>
      <c r="C39" s="16">
        <f t="shared" ref="C39:F39" si="5">C24/C34</f>
        <v>1536557869.6743217</v>
      </c>
      <c r="D39" s="16">
        <f t="shared" si="5"/>
        <v>392919193.5785051</v>
      </c>
      <c r="E39" s="16">
        <f t="shared" si="5"/>
        <v>804933199.70479167</v>
      </c>
      <c r="F39" s="16">
        <f t="shared" si="5"/>
        <v>1699057975.4241977</v>
      </c>
      <c r="G39" s="16">
        <f>G24/G34</f>
        <v>622232875.17673755</v>
      </c>
    </row>
    <row r="40" spans="1:7" ht="15.6" x14ac:dyDescent="0.35">
      <c r="A40" s="34" t="s">
        <v>51</v>
      </c>
      <c r="B40" s="16">
        <f t="shared" ref="B40" si="6">B38/B16</f>
        <v>19110.207261263691</v>
      </c>
      <c r="C40" s="16">
        <f t="shared" ref="C40:F40" si="7">C38/C16</f>
        <v>47865.757046319006</v>
      </c>
      <c r="D40" s="16">
        <f t="shared" si="7"/>
        <v>55822.440741613093</v>
      </c>
      <c r="E40" s="16">
        <f t="shared" si="7"/>
        <v>42721.761746802142</v>
      </c>
      <c r="F40" s="16">
        <f t="shared" si="7"/>
        <v>8323.6084600171034</v>
      </c>
      <c r="G40" s="16">
        <f>G38/G16</f>
        <v>15543.654375506099</v>
      </c>
    </row>
    <row r="41" spans="1:7" ht="15.6" x14ac:dyDescent="0.35">
      <c r="A41" s="34" t="s">
        <v>79</v>
      </c>
      <c r="B41" s="16">
        <f t="shared" ref="B41" si="8">B39/B18</f>
        <v>18087.08183156325</v>
      </c>
      <c r="C41" s="16">
        <f t="shared" ref="C41:G41" si="9">C39/C18</f>
        <v>99995.089026290472</v>
      </c>
      <c r="D41" s="16">
        <f t="shared" si="9"/>
        <v>18423.268743326487</v>
      </c>
      <c r="E41" s="16">
        <f t="shared" si="9"/>
        <v>88769.606260867367</v>
      </c>
      <c r="F41" s="16">
        <f t="shared" si="9"/>
        <v>16233.710078036967</v>
      </c>
      <c r="G41" s="16">
        <f t="shared" si="9"/>
        <v>4819.9112950024855</v>
      </c>
    </row>
    <row r="42" spans="1:7" ht="15.6" x14ac:dyDescent="0.35">
      <c r="A42" s="34"/>
      <c r="B42" s="10"/>
      <c r="C42" s="10"/>
      <c r="D42" s="10"/>
      <c r="E42" s="10"/>
      <c r="F42" s="10"/>
      <c r="G42" s="10"/>
    </row>
    <row r="43" spans="1:7" ht="15.6" x14ac:dyDescent="0.35">
      <c r="A43" s="35" t="s">
        <v>8</v>
      </c>
      <c r="B43" s="10"/>
      <c r="C43" s="10"/>
      <c r="D43" s="10"/>
      <c r="E43" s="10"/>
      <c r="F43" s="10"/>
      <c r="G43" s="10"/>
    </row>
    <row r="44" spans="1:7" ht="15.6" x14ac:dyDescent="0.35">
      <c r="A44" s="34"/>
      <c r="B44" s="10"/>
      <c r="C44" s="10"/>
      <c r="D44" s="10"/>
      <c r="E44" s="10"/>
      <c r="F44" s="10"/>
      <c r="G44" s="10"/>
    </row>
    <row r="45" spans="1:7" ht="15.6" x14ac:dyDescent="0.35">
      <c r="A45" s="35" t="s">
        <v>9</v>
      </c>
      <c r="B45" s="10"/>
      <c r="C45" s="10"/>
      <c r="D45" s="10"/>
      <c r="E45" s="10"/>
      <c r="F45" s="10"/>
      <c r="G45" s="10"/>
    </row>
    <row r="46" spans="1:7" ht="15.6" x14ac:dyDescent="0.35">
      <c r="A46" s="34" t="s">
        <v>10</v>
      </c>
      <c r="B46" s="19">
        <f t="shared" ref="B46" si="10">(B17/B35)*100</f>
        <v>141.10762697217351</v>
      </c>
      <c r="C46" s="19"/>
      <c r="D46" s="19"/>
      <c r="E46" s="19"/>
      <c r="F46" s="19"/>
      <c r="G46" s="19"/>
    </row>
    <row r="47" spans="1:7" ht="15.6" x14ac:dyDescent="0.35">
      <c r="A47" s="34" t="s">
        <v>11</v>
      </c>
      <c r="B47" s="19">
        <f>(B18/B35)*100</f>
        <v>345.07789931112768</v>
      </c>
      <c r="C47" s="19"/>
      <c r="D47" s="19"/>
      <c r="E47" s="19"/>
      <c r="F47" s="19"/>
      <c r="G47" s="19"/>
    </row>
    <row r="48" spans="1:7" ht="15.6" x14ac:dyDescent="0.35">
      <c r="A48" s="34"/>
      <c r="B48" s="19"/>
      <c r="C48" s="19"/>
      <c r="D48" s="19"/>
      <c r="E48" s="19"/>
      <c r="F48" s="19"/>
      <c r="G48" s="19"/>
    </row>
    <row r="49" spans="1:7" ht="15.6" x14ac:dyDescent="0.35">
      <c r="A49" s="35" t="s">
        <v>12</v>
      </c>
      <c r="B49" s="19"/>
      <c r="C49" s="19"/>
      <c r="D49" s="19"/>
      <c r="E49" s="19"/>
      <c r="F49" s="19"/>
      <c r="G49" s="19"/>
    </row>
    <row r="50" spans="1:7" ht="15.6" x14ac:dyDescent="0.35">
      <c r="A50" s="34" t="s">
        <v>13</v>
      </c>
      <c r="B50" s="19">
        <f t="shared" ref="B50" si="11">B18/B17*100</f>
        <v>244.54943132108457</v>
      </c>
      <c r="C50" s="19">
        <f t="shared" ref="C50:G50" si="12">C18/C17*100</f>
        <v>75.325163398692823</v>
      </c>
      <c r="D50" s="19">
        <f t="shared" si="12"/>
        <v>387.76969696969695</v>
      </c>
      <c r="E50" s="19">
        <f t="shared" si="12"/>
        <v>120.90222222222222</v>
      </c>
      <c r="F50" s="19">
        <f t="shared" si="12"/>
        <v>136.51608695652172</v>
      </c>
      <c r="G50" s="19">
        <f t="shared" si="12"/>
        <v>3049.5196850393622</v>
      </c>
    </row>
    <row r="51" spans="1:7" ht="15.6" x14ac:dyDescent="0.35">
      <c r="A51" s="34" t="s">
        <v>14</v>
      </c>
      <c r="B51" s="19">
        <f>B24/B23*100</f>
        <v>55.993598174556801</v>
      </c>
      <c r="C51" s="19">
        <f t="shared" ref="C51:G51" si="13">C24/C23*100</f>
        <v>34.103952092028251</v>
      </c>
      <c r="D51" s="19">
        <f t="shared" si="13"/>
        <v>56.025975972200904</v>
      </c>
      <c r="E51" s="19">
        <f t="shared" si="13"/>
        <v>69.913113569450161</v>
      </c>
      <c r="F51" s="19">
        <f t="shared" si="13"/>
        <v>69.826746798052795</v>
      </c>
      <c r="G51" s="19">
        <f t="shared" si="13"/>
        <v>261.81704075391656</v>
      </c>
    </row>
    <row r="52" spans="1:7" ht="15.6" x14ac:dyDescent="0.35">
      <c r="A52" s="34" t="s">
        <v>15</v>
      </c>
      <c r="B52" s="19">
        <f>AVERAGE(B50:B51)</f>
        <v>150.27151474782067</v>
      </c>
      <c r="C52" s="19">
        <f t="shared" ref="C52:G52" si="14">AVERAGE(C50:C51)</f>
        <v>54.714557745360537</v>
      </c>
      <c r="D52" s="19">
        <f t="shared" si="14"/>
        <v>221.89783647094893</v>
      </c>
      <c r="E52" s="19">
        <f t="shared" si="14"/>
        <v>95.407667895836198</v>
      </c>
      <c r="F52" s="19">
        <f t="shared" si="14"/>
        <v>103.17141687728726</v>
      </c>
      <c r="G52" s="19">
        <f t="shared" si="14"/>
        <v>1655.6683628966393</v>
      </c>
    </row>
    <row r="53" spans="1:7" ht="15.6" x14ac:dyDescent="0.35">
      <c r="A53" s="34"/>
      <c r="B53" s="19"/>
      <c r="C53" s="19"/>
      <c r="D53" s="19"/>
      <c r="E53" s="19"/>
      <c r="F53" s="19"/>
      <c r="G53" s="19"/>
    </row>
    <row r="54" spans="1:7" ht="15.6" x14ac:dyDescent="0.35">
      <c r="A54" s="35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34" t="s">
        <v>17</v>
      </c>
      <c r="B55" s="20">
        <f t="shared" ref="B55:G55" si="15">((B18/B19)*100)</f>
        <v>200.8292444894156</v>
      </c>
      <c r="C55" s="20">
        <f t="shared" si="15"/>
        <v>62.370326774836201</v>
      </c>
      <c r="D55" s="20">
        <f t="shared" si="15"/>
        <v>289.3476540418315</v>
      </c>
      <c r="E55" s="20">
        <f t="shared" si="15"/>
        <v>112.01564751904468</v>
      </c>
      <c r="F55" s="20">
        <f t="shared" si="15"/>
        <v>124.98300817498344</v>
      </c>
      <c r="G55" s="20">
        <f t="shared" si="15"/>
        <v>841.64443695908255</v>
      </c>
    </row>
    <row r="56" spans="1:7" ht="15.6" x14ac:dyDescent="0.35">
      <c r="A56" s="34" t="s">
        <v>18</v>
      </c>
      <c r="B56" s="20">
        <f>B24/B25*100</f>
        <v>11.343000222036977</v>
      </c>
      <c r="C56" s="20">
        <f t="shared" ref="C56:G56" si="16">C24/C25*100</f>
        <v>7.0596416267783155</v>
      </c>
      <c r="D56" s="20">
        <f t="shared" si="16"/>
        <v>10.45142570425455</v>
      </c>
      <c r="E56" s="20">
        <f t="shared" si="16"/>
        <v>16.193587145487225</v>
      </c>
      <c r="F56" s="20">
        <f t="shared" si="16"/>
        <v>15.981920263860546</v>
      </c>
      <c r="G56" s="20">
        <f t="shared" si="16"/>
        <v>18.064882228230225</v>
      </c>
    </row>
    <row r="57" spans="1:7" ht="15.6" x14ac:dyDescent="0.35">
      <c r="A57" s="34" t="s">
        <v>19</v>
      </c>
      <c r="B57" s="20">
        <f>(B55+B56)/2</f>
        <v>106.08612235572629</v>
      </c>
      <c r="C57" s="20">
        <f t="shared" ref="C57:G57" si="17">(C55+C56)/2</f>
        <v>34.714984200807258</v>
      </c>
      <c r="D57" s="20">
        <f t="shared" si="17"/>
        <v>149.89953987304304</v>
      </c>
      <c r="E57" s="20">
        <f t="shared" si="17"/>
        <v>64.104617332265946</v>
      </c>
      <c r="F57" s="20">
        <f t="shared" si="17"/>
        <v>70.482464219421999</v>
      </c>
      <c r="G57" s="20">
        <f t="shared" si="17"/>
        <v>429.85465959365638</v>
      </c>
    </row>
    <row r="58" spans="1:7" ht="15.6" x14ac:dyDescent="0.35">
      <c r="A58" s="34"/>
      <c r="B58" s="19"/>
      <c r="C58" s="19"/>
      <c r="D58" s="19"/>
      <c r="E58" s="19"/>
      <c r="F58" s="19"/>
      <c r="G58" s="19"/>
    </row>
    <row r="59" spans="1:7" ht="15.6" x14ac:dyDescent="0.35">
      <c r="A59" s="35" t="s">
        <v>34</v>
      </c>
      <c r="B59" s="19"/>
      <c r="C59" s="19"/>
      <c r="D59" s="19"/>
      <c r="E59" s="19"/>
      <c r="F59" s="19"/>
      <c r="G59" s="19"/>
    </row>
    <row r="60" spans="1:7" ht="15.6" x14ac:dyDescent="0.35">
      <c r="A60" s="34" t="s">
        <v>20</v>
      </c>
      <c r="B60" s="19">
        <f>B26/B24*100</f>
        <v>100</v>
      </c>
      <c r="C60" s="19"/>
      <c r="D60" s="19"/>
      <c r="E60" s="19"/>
      <c r="F60" s="19"/>
      <c r="G60" s="19"/>
    </row>
    <row r="61" spans="1:7" ht="15.6" x14ac:dyDescent="0.35">
      <c r="A61" s="34"/>
      <c r="B61" s="19"/>
      <c r="C61" s="19"/>
      <c r="D61" s="19"/>
      <c r="E61" s="19"/>
      <c r="F61" s="19"/>
      <c r="G61" s="19"/>
    </row>
    <row r="62" spans="1:7" ht="15.6" x14ac:dyDescent="0.35">
      <c r="A62" s="35" t="s">
        <v>21</v>
      </c>
      <c r="B62" s="19"/>
      <c r="C62" s="19"/>
      <c r="D62" s="19"/>
      <c r="E62" s="19"/>
      <c r="F62" s="19"/>
      <c r="G62" s="19"/>
    </row>
    <row r="63" spans="1:7" ht="15.6" x14ac:dyDescent="0.35">
      <c r="A63" s="34" t="s">
        <v>22</v>
      </c>
      <c r="B63" s="19">
        <f>((B18/B16)-1)*100</f>
        <v>119.71848699862674</v>
      </c>
      <c r="C63" s="19">
        <f t="shared" ref="C63:G63" si="18">((C18/C16)-1)*100</f>
        <v>13.254225628930815</v>
      </c>
      <c r="D63" s="19">
        <f t="shared" si="18"/>
        <v>116.06781034715654</v>
      </c>
      <c r="E63" s="19">
        <f t="shared" si="18"/>
        <v>9.2884978506287297</v>
      </c>
      <c r="F63" s="19">
        <f t="shared" si="18"/>
        <v>24.308948239411521</v>
      </c>
      <c r="G63" s="19">
        <f t="shared" si="18"/>
        <v>1043.8288195162261</v>
      </c>
    </row>
    <row r="64" spans="1:7" ht="15.6" x14ac:dyDescent="0.35">
      <c r="A64" s="34" t="s">
        <v>23</v>
      </c>
      <c r="B64" s="19">
        <f>((B39/B38)-1)*100</f>
        <v>107.95516238627326</v>
      </c>
      <c r="C64" s="19">
        <f t="shared" ref="C64:F64" si="19">((C39/C38)-1)*100</f>
        <v>136.59641199050952</v>
      </c>
      <c r="D64" s="19">
        <f t="shared" si="19"/>
        <v>-28.690410452792104</v>
      </c>
      <c r="E64" s="19">
        <f t="shared" si="19"/>
        <v>127.08560055504149</v>
      </c>
      <c r="F64" s="19">
        <f t="shared" si="19"/>
        <v>142.44237766803414</v>
      </c>
      <c r="G64" s="19">
        <f>((G39/G38)-1)*100</f>
        <v>254.68837080058333</v>
      </c>
    </row>
    <row r="65" spans="1:8" ht="15.6" x14ac:dyDescent="0.35">
      <c r="A65" s="34" t="s">
        <v>24</v>
      </c>
      <c r="B65" s="19">
        <f>((B41/B40)-1)*100</f>
        <v>-5.3538165008514156</v>
      </c>
      <c r="C65" s="19">
        <f t="shared" ref="C65:G65" si="20">((C41/C40)-1)*100</f>
        <v>108.90735924123516</v>
      </c>
      <c r="D65" s="19">
        <f t="shared" si="20"/>
        <v>-66.996662097591198</v>
      </c>
      <c r="E65" s="19">
        <f t="shared" si="20"/>
        <v>107.78545320058588</v>
      </c>
      <c r="F65" s="19">
        <f t="shared" si="20"/>
        <v>95.032120456127387</v>
      </c>
      <c r="G65" s="19">
        <f t="shared" si="20"/>
        <v>-68.991131824201091</v>
      </c>
    </row>
    <row r="66" spans="1:8" ht="15.6" x14ac:dyDescent="0.35">
      <c r="A66" s="34"/>
      <c r="B66" s="19"/>
      <c r="C66" s="19"/>
      <c r="D66" s="19"/>
      <c r="E66" s="19"/>
      <c r="F66" s="19"/>
      <c r="G66" s="19"/>
    </row>
    <row r="67" spans="1:8" ht="15.6" x14ac:dyDescent="0.35">
      <c r="A67" s="35" t="s">
        <v>25</v>
      </c>
      <c r="B67" s="19"/>
      <c r="C67" s="19"/>
      <c r="D67" s="19"/>
      <c r="E67" s="19"/>
      <c r="F67" s="19"/>
      <c r="G67" s="19"/>
    </row>
    <row r="68" spans="1:8" ht="15.6" x14ac:dyDescent="0.35">
      <c r="A68" s="34" t="s">
        <v>37</v>
      </c>
      <c r="B68" s="19">
        <f>B23/(B17*3)</f>
        <v>29072.604451561325</v>
      </c>
      <c r="C68" s="19">
        <f t="shared" ref="C68:G68" si="21">C23/(C17*3)</f>
        <v>81283.276102920034</v>
      </c>
      <c r="D68" s="19">
        <f t="shared" si="21"/>
        <v>46928.673557712886</v>
      </c>
      <c r="E68" s="19">
        <f t="shared" si="21"/>
        <v>56497.221283813393</v>
      </c>
      <c r="F68" s="19">
        <f t="shared" si="21"/>
        <v>11680.648715432459</v>
      </c>
      <c r="G68" s="19">
        <f t="shared" si="21"/>
        <v>20661.399354656893</v>
      </c>
    </row>
    <row r="69" spans="1:8" ht="15.6" x14ac:dyDescent="0.35">
      <c r="A69" s="34" t="s">
        <v>38</v>
      </c>
      <c r="B69" s="19">
        <f>B24/(B18*3)</f>
        <v>6656.6490167429956</v>
      </c>
      <c r="C69" s="19">
        <f t="shared" ref="C69:G69" si="22">C24/(C18*3)</f>
        <v>36801.525931309108</v>
      </c>
      <c r="D69" s="19">
        <f t="shared" si="22"/>
        <v>6780.3770065022591</v>
      </c>
      <c r="E69" s="19">
        <f t="shared" si="22"/>
        <v>32670.174090874556</v>
      </c>
      <c r="F69" s="19">
        <f t="shared" si="22"/>
        <v>5974.5464323868719</v>
      </c>
      <c r="G69" s="19">
        <f t="shared" si="22"/>
        <v>1773.8880202707483</v>
      </c>
    </row>
    <row r="70" spans="1:8" ht="15.6" x14ac:dyDescent="0.35">
      <c r="A70" s="34" t="s">
        <v>28</v>
      </c>
      <c r="B70" s="19">
        <f>(B69/B68)*B52</f>
        <v>34.407124843499886</v>
      </c>
      <c r="C70" s="19">
        <f t="shared" ref="C70:G70" si="23">(C69/C68)*C52</f>
        <v>24.772367850139585</v>
      </c>
      <c r="D70" s="19">
        <f t="shared" si="23"/>
        <v>32.060377465174327</v>
      </c>
      <c r="E70" s="19">
        <f t="shared" si="23"/>
        <v>55.170591560656746</v>
      </c>
      <c r="F70" s="19">
        <f t="shared" si="23"/>
        <v>52.771248895971432</v>
      </c>
      <c r="G70" s="19">
        <f t="shared" si="23"/>
        <v>142.14769406805274</v>
      </c>
    </row>
    <row r="71" spans="1:8" ht="15.6" x14ac:dyDescent="0.35">
      <c r="A71" s="34" t="s">
        <v>33</v>
      </c>
      <c r="B71" s="19">
        <f>B23/B17</f>
        <v>87217.813354683967</v>
      </c>
      <c r="C71" s="19">
        <f t="shared" ref="C71:G71" si="24">C23/C17</f>
        <v>243849.8283087601</v>
      </c>
      <c r="D71" s="19">
        <f t="shared" si="24"/>
        <v>140786.02067313867</v>
      </c>
      <c r="E71" s="19">
        <f t="shared" si="24"/>
        <v>169491.66385144019</v>
      </c>
      <c r="F71" s="19">
        <f t="shared" si="24"/>
        <v>35041.946146297378</v>
      </c>
      <c r="G71" s="19">
        <f t="shared" si="24"/>
        <v>61984.198063970682</v>
      </c>
    </row>
    <row r="72" spans="1:8" ht="15.6" x14ac:dyDescent="0.35">
      <c r="A72" s="34" t="s">
        <v>32</v>
      </c>
      <c r="B72" s="19">
        <f>B24/B18</f>
        <v>19969.947050228988</v>
      </c>
      <c r="C72" s="19">
        <f t="shared" ref="C72:G72" si="25">C24/C18</f>
        <v>110404.57779392732</v>
      </c>
      <c r="D72" s="19">
        <f t="shared" si="25"/>
        <v>20341.131019506778</v>
      </c>
      <c r="E72" s="19">
        <f t="shared" si="25"/>
        <v>98010.522272623683</v>
      </c>
      <c r="F72" s="19">
        <f t="shared" si="25"/>
        <v>17923.639297160618</v>
      </c>
      <c r="G72" s="19">
        <f t="shared" si="25"/>
        <v>5321.6640608122443</v>
      </c>
    </row>
    <row r="73" spans="1:8" ht="15.6" x14ac:dyDescent="0.35">
      <c r="A73" s="34"/>
      <c r="B73" s="19"/>
      <c r="C73" s="19"/>
      <c r="D73" s="19"/>
      <c r="E73" s="19"/>
      <c r="F73" s="19"/>
      <c r="G73" s="19"/>
    </row>
    <row r="74" spans="1:8" ht="15.6" x14ac:dyDescent="0.35">
      <c r="A74" s="35" t="s">
        <v>29</v>
      </c>
      <c r="B74" s="19"/>
      <c r="C74" s="19"/>
      <c r="D74" s="19"/>
      <c r="E74" s="19"/>
      <c r="F74" s="19"/>
      <c r="G74" s="19"/>
    </row>
    <row r="75" spans="1:8" ht="15.6" x14ac:dyDescent="0.35">
      <c r="A75" s="34" t="s">
        <v>30</v>
      </c>
      <c r="B75" s="19">
        <f>(B30/B29)*100</f>
        <v>240.18895976001545</v>
      </c>
      <c r="C75" s="19"/>
      <c r="D75" s="19"/>
      <c r="E75" s="19"/>
      <c r="F75" s="19"/>
      <c r="G75" s="19"/>
    </row>
    <row r="76" spans="1:8" ht="16.2" thickBot="1" x14ac:dyDescent="0.4">
      <c r="A76" s="38" t="s">
        <v>31</v>
      </c>
      <c r="B76" s="23">
        <f>(B24/B30)*100</f>
        <v>23.31231136955785</v>
      </c>
      <c r="C76" s="23"/>
      <c r="D76" s="23"/>
      <c r="E76" s="23"/>
      <c r="F76" s="23"/>
      <c r="G76" s="23"/>
    </row>
    <row r="77" spans="1:8" customFormat="1" ht="16.2" thickTop="1" x14ac:dyDescent="0.35">
      <c r="A77" s="49" t="s">
        <v>80</v>
      </c>
      <c r="B77" s="49"/>
      <c r="C77" s="49"/>
      <c r="D77" s="49"/>
      <c r="E77" s="49"/>
      <c r="F77" s="49"/>
      <c r="G77" s="34"/>
      <c r="H77" s="34"/>
    </row>
    <row r="78" spans="1:8" customFormat="1" ht="15.6" x14ac:dyDescent="0.35">
      <c r="B78" s="34"/>
      <c r="C78" s="34"/>
      <c r="D78" s="34"/>
      <c r="E78" s="34"/>
      <c r="F78" s="34"/>
      <c r="G78" s="34"/>
      <c r="H78" s="34"/>
    </row>
    <row r="79" spans="1:8" s="48" customFormat="1" ht="15.6" x14ac:dyDescent="0.35">
      <c r="A79" s="34" t="s">
        <v>118</v>
      </c>
      <c r="B79" s="34"/>
      <c r="C79" s="34"/>
      <c r="D79" s="34"/>
      <c r="E79" s="34"/>
      <c r="F79" s="34"/>
      <c r="G79" s="34"/>
    </row>
    <row r="80" spans="1:8" customFormat="1" ht="15.6" x14ac:dyDescent="0.35">
      <c r="A80" s="34"/>
      <c r="B80" s="34"/>
      <c r="C80" s="34"/>
      <c r="D80" s="34"/>
      <c r="E80" s="34"/>
      <c r="F80" s="34"/>
      <c r="G80" s="34"/>
    </row>
    <row r="81" spans="1:7" customFormat="1" ht="15.6" x14ac:dyDescent="0.35">
      <c r="A81" s="34"/>
      <c r="B81" s="34"/>
      <c r="C81" s="34"/>
      <c r="D81" s="34"/>
      <c r="E81" s="34"/>
      <c r="F81" s="34"/>
      <c r="G81" s="34"/>
    </row>
    <row r="82" spans="1:7" customFormat="1" ht="15.6" x14ac:dyDescent="0.35">
      <c r="A82" s="34"/>
      <c r="B82" s="34"/>
      <c r="C82" s="34"/>
      <c r="D82" s="34"/>
      <c r="E82" s="34"/>
      <c r="F82" s="34"/>
      <c r="G82" s="34"/>
    </row>
    <row r="83" spans="1:7" customFormat="1" ht="15.6" x14ac:dyDescent="0.35">
      <c r="A83" s="34"/>
      <c r="B83" s="34"/>
      <c r="C83" s="34"/>
      <c r="D83" s="34"/>
      <c r="E83" s="34"/>
      <c r="F83" s="34"/>
      <c r="G83" s="34"/>
    </row>
    <row r="84" spans="1:7" customFormat="1" x14ac:dyDescent="0.3"/>
    <row r="85" spans="1:7" customFormat="1" x14ac:dyDescent="0.3"/>
    <row r="86" spans="1:7" customFormat="1" x14ac:dyDescent="0.3"/>
    <row r="87" spans="1:7" customFormat="1" x14ac:dyDescent="0.3"/>
    <row r="88" spans="1:7" customFormat="1" x14ac:dyDescent="0.3"/>
    <row r="89" spans="1:7" customFormat="1" x14ac:dyDescent="0.3"/>
    <row r="90" spans="1:7" customFormat="1" x14ac:dyDescent="0.3"/>
    <row r="91" spans="1:7" customFormat="1" x14ac:dyDescent="0.3"/>
    <row r="92" spans="1:7" customFormat="1" x14ac:dyDescent="0.3"/>
    <row r="93" spans="1:7" customFormat="1" x14ac:dyDescent="0.3"/>
    <row r="94" spans="1:7" customFormat="1" x14ac:dyDescent="0.3"/>
    <row r="95" spans="1:7" customFormat="1" x14ac:dyDescent="0.3"/>
    <row r="96" spans="1:7" customFormat="1" x14ac:dyDescent="0.3"/>
    <row r="97" spans="13:16" customFormat="1" x14ac:dyDescent="0.3"/>
    <row r="98" spans="13:16" customFormat="1" x14ac:dyDescent="0.3">
      <c r="M98" s="1"/>
      <c r="N98" s="1"/>
      <c r="O98" s="1"/>
      <c r="P98" s="1"/>
    </row>
    <row r="99" spans="13:16" customFormat="1" x14ac:dyDescent="0.3">
      <c r="M99" s="1"/>
      <c r="N99" s="1"/>
      <c r="O99" s="1"/>
      <c r="P99" s="1"/>
    </row>
    <row r="100" spans="13:16" customFormat="1" x14ac:dyDescent="0.3"/>
    <row r="101" spans="13:16" customFormat="1" x14ac:dyDescent="0.3"/>
    <row r="102" spans="13:16" customFormat="1" x14ac:dyDescent="0.3"/>
    <row r="103" spans="13:16" customFormat="1" x14ac:dyDescent="0.3"/>
    <row r="104" spans="13:16" customFormat="1" x14ac:dyDescent="0.3"/>
    <row r="105" spans="13:16" customFormat="1" x14ac:dyDescent="0.3"/>
    <row r="106" spans="13:16" customFormat="1" x14ac:dyDescent="0.3"/>
    <row r="107" spans="13:16" customFormat="1" x14ac:dyDescent="0.3"/>
    <row r="108" spans="13:16" customFormat="1" x14ac:dyDescent="0.3"/>
    <row r="109" spans="13:16" customFormat="1" x14ac:dyDescent="0.3">
      <c r="M109" s="1"/>
      <c r="N109" s="1"/>
      <c r="O109" s="1"/>
      <c r="P109" s="1"/>
    </row>
    <row r="110" spans="13:16" x14ac:dyDescent="0.3">
      <c r="M110" s="1"/>
      <c r="N110" s="1"/>
      <c r="O110" s="1"/>
      <c r="P110" s="1"/>
    </row>
  </sheetData>
  <mergeCells count="6"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showGridLines="0" zoomScale="70" zoomScaleNormal="70" workbookViewId="0">
      <pane ySplit="11" topLeftCell="A12" activePane="bottomLeft" state="frozen"/>
      <selection activeCell="F23" sqref="F23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6" width="20.6640625" style="3" customWidth="1"/>
    <col min="7" max="7" width="20.88671875" style="3" customWidth="1"/>
    <col min="8" max="16384" width="11.44140625" style="3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customFormat="1" ht="21" customHeight="1" x14ac:dyDescent="0.35">
      <c r="A9" s="50" t="s">
        <v>0</v>
      </c>
      <c r="B9" s="53" t="s">
        <v>39</v>
      </c>
      <c r="C9" s="58" t="s">
        <v>40</v>
      </c>
      <c r="D9" s="58"/>
      <c r="E9" s="58"/>
      <c r="F9" s="58"/>
      <c r="G9" s="58"/>
    </row>
    <row r="10" spans="1:7" customFormat="1" ht="17.25" customHeight="1" x14ac:dyDescent="0.3">
      <c r="A10" s="51"/>
      <c r="B10" s="53"/>
      <c r="C10" s="55" t="s">
        <v>41</v>
      </c>
      <c r="D10" s="56"/>
      <c r="E10" s="55" t="s">
        <v>42</v>
      </c>
      <c r="F10" s="57"/>
      <c r="G10" s="56"/>
    </row>
    <row r="11" spans="1:7" customFormat="1" ht="54" customHeight="1" thickBot="1" x14ac:dyDescent="0.35">
      <c r="A11" s="52"/>
      <c r="B11" s="54"/>
      <c r="C11" s="33" t="s">
        <v>43</v>
      </c>
      <c r="D11" s="43" t="s">
        <v>44</v>
      </c>
      <c r="E11" s="43" t="s">
        <v>45</v>
      </c>
      <c r="F11" s="43" t="s">
        <v>46</v>
      </c>
      <c r="G11" s="43" t="s">
        <v>47</v>
      </c>
    </row>
    <row r="12" spans="1:7" customFormat="1" ht="16.2" thickTop="1" x14ac:dyDescent="0.35">
      <c r="A12" s="34"/>
      <c r="B12" s="34"/>
      <c r="C12" s="34"/>
      <c r="D12" s="34"/>
      <c r="E12" s="34"/>
      <c r="F12" s="34"/>
      <c r="G12" s="34"/>
    </row>
    <row r="13" spans="1:7" customFormat="1" ht="15.6" x14ac:dyDescent="0.35">
      <c r="A13" s="35" t="s">
        <v>1</v>
      </c>
      <c r="B13" s="34"/>
      <c r="C13" s="34"/>
      <c r="D13" s="34"/>
      <c r="E13" s="34"/>
      <c r="F13" s="34"/>
      <c r="G13" s="34"/>
    </row>
    <row r="14" spans="1:7" customFormat="1" ht="15.6" x14ac:dyDescent="0.35">
      <c r="A14" s="34"/>
      <c r="B14" s="34"/>
      <c r="C14" s="34"/>
      <c r="D14" s="34"/>
      <c r="E14" s="34"/>
      <c r="F14" s="34"/>
      <c r="G14" s="34"/>
    </row>
    <row r="15" spans="1:7" customFormat="1" ht="15.6" x14ac:dyDescent="0.35">
      <c r="A15" s="35" t="s">
        <v>2</v>
      </c>
      <c r="B15" s="34"/>
      <c r="C15" s="34"/>
      <c r="D15" s="34"/>
      <c r="E15" s="34"/>
      <c r="F15" s="34"/>
      <c r="G15" s="34"/>
    </row>
    <row r="16" spans="1:7" ht="15.6" x14ac:dyDescent="0.35">
      <c r="A16" s="36" t="s">
        <v>52</v>
      </c>
      <c r="B16" s="24">
        <f t="shared" ref="B16:B19" si="0">+SUM(C16:G16)</f>
        <v>139437.66666666669</v>
      </c>
      <c r="C16" s="44">
        <v>18107.333333333332</v>
      </c>
      <c r="D16" s="44">
        <v>9580.6666666666661</v>
      </c>
      <c r="E16" s="44">
        <v>8685.6666666666661</v>
      </c>
      <c r="F16" s="44">
        <v>88078.666666666672</v>
      </c>
      <c r="G16" s="44">
        <v>14985.333333333334</v>
      </c>
    </row>
    <row r="17" spans="1:7" ht="15.6" x14ac:dyDescent="0.35">
      <c r="A17" s="36" t="s">
        <v>81</v>
      </c>
      <c r="B17" s="24">
        <f t="shared" si="0"/>
        <v>134650</v>
      </c>
      <c r="C17" s="44">
        <v>21616.666666666668</v>
      </c>
      <c r="D17" s="44">
        <v>6566.666666666667</v>
      </c>
      <c r="E17" s="44">
        <v>7800</v>
      </c>
      <c r="F17" s="44">
        <v>82666.666666666672</v>
      </c>
      <c r="G17" s="44">
        <v>16000</v>
      </c>
    </row>
    <row r="18" spans="1:7" ht="15.6" x14ac:dyDescent="0.35">
      <c r="A18" s="36" t="s">
        <v>82</v>
      </c>
      <c r="B18" s="24">
        <f t="shared" si="0"/>
        <v>168940.33333333334</v>
      </c>
      <c r="C18" s="44">
        <v>22331.333333333332</v>
      </c>
      <c r="D18" s="44">
        <v>6229.333333333333</v>
      </c>
      <c r="E18" s="44">
        <v>9547.6666666666661</v>
      </c>
      <c r="F18" s="44">
        <v>111947.66666666667</v>
      </c>
      <c r="G18" s="44">
        <v>18884.333333333332</v>
      </c>
    </row>
    <row r="19" spans="1:7" ht="15.6" x14ac:dyDescent="0.35">
      <c r="A19" s="36" t="s">
        <v>75</v>
      </c>
      <c r="B19" s="24">
        <f t="shared" si="0"/>
        <v>139182.91666666669</v>
      </c>
      <c r="C19" s="44">
        <v>24637.25</v>
      </c>
      <c r="D19" s="44">
        <v>7370.8333333333339</v>
      </c>
      <c r="E19" s="44">
        <v>8095</v>
      </c>
      <c r="F19" s="44">
        <v>83741.25</v>
      </c>
      <c r="G19" s="44">
        <v>15338.583333333332</v>
      </c>
    </row>
    <row r="20" spans="1:7" ht="15.6" x14ac:dyDescent="0.35">
      <c r="A20" s="34"/>
      <c r="B20" s="24"/>
      <c r="C20" s="24"/>
      <c r="D20" s="24"/>
      <c r="E20" s="24"/>
      <c r="F20" s="24"/>
      <c r="G20" s="24"/>
    </row>
    <row r="21" spans="1:7" ht="15.6" x14ac:dyDescent="0.35">
      <c r="A21" s="37" t="s">
        <v>3</v>
      </c>
      <c r="B21" s="24"/>
      <c r="C21" s="24"/>
      <c r="D21" s="24"/>
      <c r="E21" s="44"/>
      <c r="F21" s="44"/>
      <c r="G21" s="24"/>
    </row>
    <row r="22" spans="1:7" ht="15.6" x14ac:dyDescent="0.35">
      <c r="A22" s="36" t="s">
        <v>52</v>
      </c>
      <c r="B22" s="25">
        <f>+SUM(C22:G22)</f>
        <v>3776515626.3800001</v>
      </c>
      <c r="C22" s="44">
        <v>1506097656.5792522</v>
      </c>
      <c r="D22" s="46">
        <v>634050818.45632005</v>
      </c>
      <c r="E22" s="46">
        <v>260495855.87485597</v>
      </c>
      <c r="F22" s="44">
        <v>1094896030.2839799</v>
      </c>
      <c r="G22" s="44">
        <v>280975265.185592</v>
      </c>
    </row>
    <row r="23" spans="1:7" ht="15.6" x14ac:dyDescent="0.35">
      <c r="A23" s="36" t="s">
        <v>81</v>
      </c>
      <c r="B23" s="25">
        <f t="shared" ref="B23:B25" si="1">+SUM(C23:G23)</f>
        <v>11406298352.853323</v>
      </c>
      <c r="C23" s="44">
        <v>5271220455.2743645</v>
      </c>
      <c r="D23" s="46">
        <v>924494869.08694386</v>
      </c>
      <c r="E23" s="46">
        <v>1322034978.0412333</v>
      </c>
      <c r="F23" s="44">
        <v>2896800881.4272499</v>
      </c>
      <c r="G23" s="44">
        <v>991747169.02353084</v>
      </c>
    </row>
    <row r="24" spans="1:7" ht="15.6" x14ac:dyDescent="0.35">
      <c r="A24" s="36" t="s">
        <v>82</v>
      </c>
      <c r="B24" s="16">
        <f t="shared" si="1"/>
        <v>8103974838.6300001</v>
      </c>
      <c r="C24" s="44">
        <v>3325221748.9110708</v>
      </c>
      <c r="D24" s="46">
        <v>629684229.18228531</v>
      </c>
      <c r="E24" s="46">
        <v>1103685069.1123919</v>
      </c>
      <c r="F24" s="44">
        <v>2295869200.0475931</v>
      </c>
      <c r="G24" s="44">
        <v>749514591.37665915</v>
      </c>
    </row>
    <row r="25" spans="1:7" ht="15.6" x14ac:dyDescent="0.35">
      <c r="A25" s="36" t="s">
        <v>75</v>
      </c>
      <c r="B25" s="25">
        <f t="shared" si="1"/>
        <v>49210962622.000046</v>
      </c>
      <c r="C25" s="44">
        <v>24031156730</v>
      </c>
      <c r="D25" s="46">
        <v>4150841176.1797047</v>
      </c>
      <c r="E25" s="46">
        <v>5488140075.5096321</v>
      </c>
      <c r="F25" s="44">
        <v>11737825490.894501</v>
      </c>
      <c r="G25" s="44">
        <v>3802999149.4162121</v>
      </c>
    </row>
    <row r="26" spans="1:7" ht="15.6" x14ac:dyDescent="0.35">
      <c r="A26" s="36" t="s">
        <v>83</v>
      </c>
      <c r="B26" s="25">
        <f>+SUM(C26:G26)</f>
        <v>8103974838.6300001</v>
      </c>
      <c r="C26" s="16">
        <f>C24</f>
        <v>3325221748.9110708</v>
      </c>
      <c r="D26" s="16">
        <f t="shared" ref="D26:G26" si="2">D24</f>
        <v>629684229.18228531</v>
      </c>
      <c r="E26" s="16">
        <f t="shared" si="2"/>
        <v>1103685069.1123919</v>
      </c>
      <c r="F26" s="16">
        <f t="shared" si="2"/>
        <v>2295869200.0475931</v>
      </c>
      <c r="G26" s="16">
        <f t="shared" si="2"/>
        <v>749514591.37665915</v>
      </c>
    </row>
    <row r="27" spans="1:7" ht="15.6" x14ac:dyDescent="0.35">
      <c r="A27" s="34"/>
      <c r="B27" s="24"/>
      <c r="C27" s="24"/>
      <c r="D27" s="24"/>
      <c r="E27" s="24"/>
      <c r="F27" s="24"/>
      <c r="G27" s="24"/>
    </row>
    <row r="28" spans="1:7" ht="15.6" x14ac:dyDescent="0.35">
      <c r="A28" s="37" t="s">
        <v>4</v>
      </c>
      <c r="B28" s="24"/>
      <c r="C28" s="24"/>
      <c r="D28" s="24"/>
      <c r="E28" s="24"/>
      <c r="F28" s="24"/>
      <c r="G28" s="24"/>
    </row>
    <row r="29" spans="1:7" ht="15.6" x14ac:dyDescent="0.35">
      <c r="A29" s="36" t="s">
        <v>81</v>
      </c>
      <c r="B29" s="24">
        <f>B23</f>
        <v>11406298352.853323</v>
      </c>
      <c r="C29" s="24"/>
      <c r="D29" s="24"/>
      <c r="E29" s="24"/>
      <c r="F29" s="24"/>
      <c r="G29" s="24"/>
    </row>
    <row r="30" spans="1:7" ht="15.6" x14ac:dyDescent="0.35">
      <c r="A30" s="36" t="s">
        <v>82</v>
      </c>
      <c r="B30" s="25">
        <v>8447178224</v>
      </c>
      <c r="C30" s="24"/>
      <c r="D30" s="24"/>
      <c r="E30" s="24"/>
      <c r="F30" s="24"/>
      <c r="G30" s="24"/>
    </row>
    <row r="31" spans="1:7" ht="15.6" x14ac:dyDescent="0.35">
      <c r="A31" s="34"/>
      <c r="B31" s="10"/>
      <c r="C31" s="10"/>
      <c r="D31" s="10"/>
      <c r="E31" s="10"/>
      <c r="F31" s="10"/>
      <c r="G31" s="10"/>
    </row>
    <row r="32" spans="1:7" ht="15.6" x14ac:dyDescent="0.35">
      <c r="A32" s="35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36" t="s">
        <v>53</v>
      </c>
      <c r="B33" s="32">
        <v>1.0973999999999999</v>
      </c>
      <c r="C33" s="32">
        <v>1.0973999999999999</v>
      </c>
      <c r="D33" s="32">
        <v>1.0973999999999999</v>
      </c>
      <c r="E33" s="32">
        <v>1.0973999999999999</v>
      </c>
      <c r="F33" s="32">
        <v>1.0973999999999999</v>
      </c>
      <c r="G33" s="32">
        <v>1.0973999999999999</v>
      </c>
    </row>
    <row r="34" spans="1:7" ht="15.6" x14ac:dyDescent="0.35">
      <c r="A34" s="36" t="s">
        <v>84</v>
      </c>
      <c r="B34" s="32">
        <v>1.0971</v>
      </c>
      <c r="C34" s="32">
        <v>1.0971</v>
      </c>
      <c r="D34" s="32">
        <v>1.0971</v>
      </c>
      <c r="E34" s="32">
        <v>1.0971</v>
      </c>
      <c r="F34" s="32">
        <v>1.0971</v>
      </c>
      <c r="G34" s="32">
        <v>1.0971</v>
      </c>
    </row>
    <row r="35" spans="1:7" ht="15.6" x14ac:dyDescent="0.35">
      <c r="A35" s="36" t="s">
        <v>6</v>
      </c>
      <c r="B35" s="14">
        <v>81002</v>
      </c>
      <c r="C35" s="14"/>
      <c r="D35" s="14"/>
      <c r="E35" s="14"/>
      <c r="F35" s="14"/>
      <c r="G35" s="14"/>
    </row>
    <row r="36" spans="1:7" ht="15.6" x14ac:dyDescent="0.35">
      <c r="A36" s="34"/>
      <c r="B36" s="14"/>
      <c r="C36" s="14"/>
      <c r="D36" s="14"/>
      <c r="E36" s="14"/>
      <c r="F36" s="14"/>
      <c r="G36" s="14"/>
    </row>
    <row r="37" spans="1:7" ht="15.6" x14ac:dyDescent="0.35">
      <c r="A37" s="35" t="s">
        <v>7</v>
      </c>
      <c r="B37" s="14"/>
      <c r="C37" s="14"/>
      <c r="D37" s="13"/>
      <c r="E37" s="13"/>
      <c r="F37" s="13"/>
      <c r="G37" s="28"/>
    </row>
    <row r="38" spans="1:7" ht="15.6" x14ac:dyDescent="0.35">
      <c r="A38" s="34" t="s">
        <v>85</v>
      </c>
      <c r="B38" s="16">
        <f t="shared" ref="B38:C38" si="3">B22/B33</f>
        <v>3441330076.8908334</v>
      </c>
      <c r="C38" s="16">
        <f t="shared" si="3"/>
        <v>1372423598.1221545</v>
      </c>
      <c r="D38" s="16">
        <f t="shared" ref="D38:G38" si="4">D22/D33</f>
        <v>577775486.10927653</v>
      </c>
      <c r="E38" s="16">
        <f t="shared" si="4"/>
        <v>237375483.75693092</v>
      </c>
      <c r="F38" s="16">
        <f t="shared" si="4"/>
        <v>997718270.71622014</v>
      </c>
      <c r="G38" s="16">
        <f t="shared" si="4"/>
        <v>256037238.18625116</v>
      </c>
    </row>
    <row r="39" spans="1:7" ht="15.6" x14ac:dyDescent="0.35">
      <c r="A39" s="34" t="s">
        <v>86</v>
      </c>
      <c r="B39" s="16">
        <f t="shared" ref="B39:C39" si="5">B24/B34</f>
        <v>7386723943.6970196</v>
      </c>
      <c r="C39" s="16">
        <f t="shared" si="5"/>
        <v>3030919468.5179753</v>
      </c>
      <c r="D39" s="16">
        <f t="shared" ref="D39:G39" si="6">D24/D34</f>
        <v>573953358.10982168</v>
      </c>
      <c r="E39" s="16">
        <f t="shared" si="6"/>
        <v>1006002250.580979</v>
      </c>
      <c r="F39" s="16">
        <f t="shared" si="6"/>
        <v>2092670859.582165</v>
      </c>
      <c r="G39" s="16">
        <f t="shared" si="6"/>
        <v>683178006.90607893</v>
      </c>
    </row>
    <row r="40" spans="1:7" ht="15.6" x14ac:dyDescent="0.35">
      <c r="A40" s="34" t="s">
        <v>87</v>
      </c>
      <c r="B40" s="16">
        <f t="shared" ref="B40:C40" si="7">B38/B16</f>
        <v>24680.060697784909</v>
      </c>
      <c r="C40" s="16">
        <f t="shared" si="7"/>
        <v>75793.799830022152</v>
      </c>
      <c r="D40" s="16">
        <f t="shared" ref="D40:G40" si="8">D38/D16</f>
        <v>60306.396852266014</v>
      </c>
      <c r="E40" s="16">
        <f t="shared" si="8"/>
        <v>27329.564081467277</v>
      </c>
      <c r="F40" s="16">
        <f t="shared" si="8"/>
        <v>11327.581450478589</v>
      </c>
      <c r="G40" s="16">
        <f t="shared" si="8"/>
        <v>17085.855382123707</v>
      </c>
    </row>
    <row r="41" spans="1:7" ht="15.6" x14ac:dyDescent="0.35">
      <c r="A41" s="34" t="s">
        <v>88</v>
      </c>
      <c r="B41" s="16">
        <f t="shared" ref="B41:C41" si="9">B39/B18</f>
        <v>43723.862726862259</v>
      </c>
      <c r="C41" s="16">
        <f t="shared" si="9"/>
        <v>135724.96649780468</v>
      </c>
      <c r="D41" s="16">
        <f t="shared" ref="D41:G41" si="10">D39/D18</f>
        <v>92137.204319855795</v>
      </c>
      <c r="E41" s="16">
        <f t="shared" si="10"/>
        <v>105366.29374517115</v>
      </c>
      <c r="F41" s="16">
        <f t="shared" si="10"/>
        <v>18693.295911323134</v>
      </c>
      <c r="G41" s="16">
        <f t="shared" si="10"/>
        <v>36176.972458973702</v>
      </c>
    </row>
    <row r="42" spans="1:7" ht="15.6" x14ac:dyDescent="0.35">
      <c r="A42" s="34"/>
      <c r="B42" s="26"/>
      <c r="C42" s="26"/>
      <c r="D42" s="26"/>
      <c r="E42" s="26"/>
      <c r="F42" s="26"/>
      <c r="G42" s="26"/>
    </row>
    <row r="43" spans="1:7" ht="15.6" x14ac:dyDescent="0.35">
      <c r="A43" s="35" t="s">
        <v>8</v>
      </c>
      <c r="B43" s="26"/>
      <c r="C43" s="26"/>
      <c r="D43" s="26"/>
      <c r="E43" s="26"/>
      <c r="F43" s="26"/>
      <c r="G43" s="26"/>
    </row>
    <row r="44" spans="1:7" ht="15.6" x14ac:dyDescent="0.35">
      <c r="A44" s="34"/>
      <c r="B44" s="26"/>
      <c r="C44" s="26"/>
      <c r="D44" s="26"/>
      <c r="E44" s="26"/>
      <c r="F44" s="26"/>
      <c r="G44" s="26"/>
    </row>
    <row r="45" spans="1:7" ht="15.6" x14ac:dyDescent="0.35">
      <c r="A45" s="35" t="s">
        <v>9</v>
      </c>
      <c r="B45" s="26"/>
      <c r="C45" s="26"/>
      <c r="D45" s="26"/>
      <c r="E45" s="26"/>
      <c r="F45" s="26"/>
      <c r="G45" s="26"/>
    </row>
    <row r="46" spans="1:7" ht="15.6" x14ac:dyDescent="0.35">
      <c r="A46" s="34" t="s">
        <v>10</v>
      </c>
      <c r="B46" s="19">
        <f t="shared" ref="B46" si="11">(B17/B35)*100</f>
        <v>166.23046344534703</v>
      </c>
      <c r="C46" s="19"/>
      <c r="D46" s="19"/>
      <c r="E46" s="19"/>
      <c r="F46" s="19"/>
      <c r="G46" s="19"/>
    </row>
    <row r="47" spans="1:7" ht="15.6" x14ac:dyDescent="0.35">
      <c r="A47" s="34" t="s">
        <v>11</v>
      </c>
      <c r="B47" s="19">
        <f t="shared" ref="B47" si="12">(B18/B35)*100</f>
        <v>208.56316304947202</v>
      </c>
      <c r="C47" s="19"/>
      <c r="D47" s="19"/>
      <c r="E47" s="19"/>
      <c r="F47" s="19"/>
      <c r="G47" s="19"/>
    </row>
    <row r="48" spans="1:7" ht="15.6" x14ac:dyDescent="0.35">
      <c r="A48" s="34"/>
      <c r="B48" s="19"/>
      <c r="C48" s="19"/>
      <c r="D48" s="19"/>
      <c r="E48" s="19"/>
      <c r="F48" s="19"/>
      <c r="G48" s="19"/>
    </row>
    <row r="49" spans="1:7" ht="15.6" x14ac:dyDescent="0.35">
      <c r="A49" s="35" t="s">
        <v>12</v>
      </c>
      <c r="B49" s="19"/>
      <c r="C49" s="19"/>
      <c r="D49" s="19"/>
      <c r="E49" s="19"/>
      <c r="F49" s="19"/>
      <c r="G49" s="19"/>
    </row>
    <row r="50" spans="1:7" ht="15.6" x14ac:dyDescent="0.35">
      <c r="A50" s="34" t="s">
        <v>13</v>
      </c>
      <c r="B50" s="19">
        <f t="shared" ref="B50" si="13">B18/B17*100</f>
        <v>125.46627057804184</v>
      </c>
      <c r="C50" s="19">
        <f t="shared" ref="C50:G50" si="14">C18/C17*100</f>
        <v>103.30609097918271</v>
      </c>
      <c r="D50" s="19">
        <f t="shared" si="14"/>
        <v>94.862944162436534</v>
      </c>
      <c r="E50" s="19">
        <f t="shared" si="14"/>
        <v>122.4059829059829</v>
      </c>
      <c r="F50" s="19">
        <f t="shared" si="14"/>
        <v>135.42056451612902</v>
      </c>
      <c r="G50" s="19">
        <f t="shared" si="14"/>
        <v>118.02708333333331</v>
      </c>
    </row>
    <row r="51" spans="1:7" ht="15.6" x14ac:dyDescent="0.35">
      <c r="A51" s="34" t="s">
        <v>14</v>
      </c>
      <c r="B51" s="19">
        <f>B24/B23*100</f>
        <v>71.048245345982593</v>
      </c>
      <c r="C51" s="19">
        <f t="shared" ref="C51:G51" si="15">C24/C23*100</f>
        <v>63.08257787973686</v>
      </c>
      <c r="D51" s="19">
        <f t="shared" si="15"/>
        <v>68.111165376631945</v>
      </c>
      <c r="E51" s="19">
        <f t="shared" si="15"/>
        <v>83.483802429164527</v>
      </c>
      <c r="F51" s="19">
        <f t="shared" si="15"/>
        <v>79.255333522144653</v>
      </c>
      <c r="G51" s="19">
        <f t="shared" si="15"/>
        <v>75.575168227062079</v>
      </c>
    </row>
    <row r="52" spans="1:7" ht="15.6" x14ac:dyDescent="0.35">
      <c r="A52" s="34" t="s">
        <v>15</v>
      </c>
      <c r="B52" s="19">
        <f>AVERAGE(B50:B51)</f>
        <v>98.257257962012218</v>
      </c>
      <c r="C52" s="19">
        <f t="shared" ref="C52:G52" si="16">AVERAGE(C50:C51)</f>
        <v>83.194334429459786</v>
      </c>
      <c r="D52" s="19">
        <f t="shared" si="16"/>
        <v>81.48705476953424</v>
      </c>
      <c r="E52" s="19">
        <f t="shared" si="16"/>
        <v>102.94489266757371</v>
      </c>
      <c r="F52" s="19">
        <f t="shared" si="16"/>
        <v>107.33794901913683</v>
      </c>
      <c r="G52" s="19">
        <f t="shared" si="16"/>
        <v>96.801125780197694</v>
      </c>
    </row>
    <row r="53" spans="1:7" ht="15.6" x14ac:dyDescent="0.35">
      <c r="A53" s="34"/>
      <c r="B53" s="19"/>
      <c r="C53" s="19"/>
      <c r="D53" s="19"/>
      <c r="E53" s="19"/>
      <c r="F53" s="19"/>
      <c r="G53" s="19"/>
    </row>
    <row r="54" spans="1:7" ht="15.6" x14ac:dyDescent="0.35">
      <c r="A54" s="35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34" t="s">
        <v>17</v>
      </c>
      <c r="B55" s="19">
        <f t="shared" ref="B55" si="17">((B18/B19)*100)</f>
        <v>121.38007837408207</v>
      </c>
      <c r="C55" s="19">
        <f t="shared" ref="C55:G55" si="18">((C18/C19)*100)</f>
        <v>90.640527385699826</v>
      </c>
      <c r="D55" s="19">
        <f t="shared" si="18"/>
        <v>84.513284341435821</v>
      </c>
      <c r="E55" s="19">
        <f t="shared" si="18"/>
        <v>117.94523368334362</v>
      </c>
      <c r="F55" s="19">
        <f t="shared" si="18"/>
        <v>133.682822583454</v>
      </c>
      <c r="G55" s="19">
        <f t="shared" si="18"/>
        <v>123.11654161890222</v>
      </c>
    </row>
    <row r="56" spans="1:7" ht="15.6" x14ac:dyDescent="0.35">
      <c r="A56" s="34" t="s">
        <v>18</v>
      </c>
      <c r="B56" s="19">
        <f>B24/B25*100</f>
        <v>16.467824254685624</v>
      </c>
      <c r="C56" s="19">
        <f t="shared" ref="C56:G56" si="19">C24/C25*100</f>
        <v>13.837127302157423</v>
      </c>
      <c r="D56" s="19">
        <f t="shared" si="19"/>
        <v>15.170039094625769</v>
      </c>
      <c r="E56" s="19">
        <f t="shared" si="19"/>
        <v>20.110366242973544</v>
      </c>
      <c r="F56" s="19">
        <f t="shared" si="19"/>
        <v>19.55957857636059</v>
      </c>
      <c r="G56" s="19">
        <f t="shared" si="19"/>
        <v>19.708513253065416</v>
      </c>
    </row>
    <row r="57" spans="1:7" ht="15.6" x14ac:dyDescent="0.35">
      <c r="A57" s="34" t="s">
        <v>19</v>
      </c>
      <c r="B57" s="19">
        <f>(B55+B56)/2</f>
        <v>68.923951314383856</v>
      </c>
      <c r="C57" s="19">
        <f t="shared" ref="C57:G57" si="20">(C55+C56)/2</f>
        <v>52.238827343928627</v>
      </c>
      <c r="D57" s="19">
        <f t="shared" si="20"/>
        <v>49.841661718030792</v>
      </c>
      <c r="E57" s="19">
        <f t="shared" si="20"/>
        <v>69.027799963158586</v>
      </c>
      <c r="F57" s="19">
        <f t="shared" si="20"/>
        <v>76.621200579907295</v>
      </c>
      <c r="G57" s="19">
        <f t="shared" si="20"/>
        <v>71.412527435983819</v>
      </c>
    </row>
    <row r="58" spans="1:7" ht="15.6" x14ac:dyDescent="0.35">
      <c r="A58" s="34"/>
      <c r="B58" s="19"/>
      <c r="C58" s="19"/>
      <c r="D58" s="19"/>
      <c r="E58" s="19"/>
      <c r="F58" s="19"/>
      <c r="G58" s="19"/>
    </row>
    <row r="59" spans="1:7" ht="15.6" x14ac:dyDescent="0.35">
      <c r="A59" s="35" t="s">
        <v>34</v>
      </c>
      <c r="B59" s="19"/>
      <c r="C59" s="19"/>
      <c r="D59" s="19"/>
      <c r="E59" s="19"/>
      <c r="F59" s="19"/>
      <c r="G59" s="19"/>
    </row>
    <row r="60" spans="1:7" ht="15.6" x14ac:dyDescent="0.35">
      <c r="A60" s="34" t="s">
        <v>20</v>
      </c>
      <c r="B60" s="19">
        <f>B26/B24*100</f>
        <v>100</v>
      </c>
      <c r="C60" s="19"/>
      <c r="D60" s="19"/>
      <c r="E60" s="19"/>
      <c r="F60" s="19"/>
      <c r="G60" s="19"/>
    </row>
    <row r="61" spans="1:7" ht="15.6" x14ac:dyDescent="0.35">
      <c r="A61" s="34"/>
      <c r="B61" s="19"/>
      <c r="C61" s="19"/>
      <c r="D61" s="19"/>
      <c r="E61" s="19"/>
      <c r="F61" s="19"/>
      <c r="G61" s="19"/>
    </row>
    <row r="62" spans="1:7" ht="15.6" x14ac:dyDescent="0.35">
      <c r="A62" s="35" t="s">
        <v>21</v>
      </c>
      <c r="B62" s="19"/>
      <c r="C62" s="19"/>
      <c r="D62" s="19"/>
      <c r="E62" s="19"/>
      <c r="F62" s="19"/>
      <c r="G62" s="19"/>
    </row>
    <row r="63" spans="1:7" ht="15.6" x14ac:dyDescent="0.35">
      <c r="A63" s="34" t="s">
        <v>22</v>
      </c>
      <c r="B63" s="19">
        <f>((B18/B16)-1)*100</f>
        <v>21.158319248983414</v>
      </c>
      <c r="C63" s="19">
        <f t="shared" ref="C63:G63" si="21">((C18/C16)-1)*100</f>
        <v>23.327565259011074</v>
      </c>
      <c r="D63" s="19">
        <f t="shared" si="21"/>
        <v>-34.980168394683744</v>
      </c>
      <c r="E63" s="19">
        <f t="shared" si="21"/>
        <v>9.9243965153317681</v>
      </c>
      <c r="F63" s="19">
        <f t="shared" si="21"/>
        <v>27.099638202213171</v>
      </c>
      <c r="G63" s="19">
        <f t="shared" si="21"/>
        <v>26.018773912269765</v>
      </c>
    </row>
    <row r="64" spans="1:7" ht="15.6" x14ac:dyDescent="0.35">
      <c r="A64" s="34" t="s">
        <v>23</v>
      </c>
      <c r="B64" s="19">
        <f>((B39/B38)-1)*100</f>
        <v>114.64735374558326</v>
      </c>
      <c r="C64" s="19">
        <f t="shared" ref="C64:G64" si="22">((C39/C38)-1)*100</f>
        <v>120.84431313080674</v>
      </c>
      <c r="D64" s="19">
        <f t="shared" si="22"/>
        <v>-0.66152477759016115</v>
      </c>
      <c r="E64" s="19">
        <f t="shared" si="22"/>
        <v>323.80208548036535</v>
      </c>
      <c r="F64" s="19">
        <f t="shared" si="22"/>
        <v>109.74566879284713</v>
      </c>
      <c r="G64" s="19">
        <f t="shared" si="22"/>
        <v>166.82759576132807</v>
      </c>
    </row>
    <row r="65" spans="1:8" ht="15.6" x14ac:dyDescent="0.35">
      <c r="A65" s="34" t="s">
        <v>24</v>
      </c>
      <c r="B65" s="19">
        <f>((B41/B40)-1)*100</f>
        <v>77.162703375306421</v>
      </c>
      <c r="C65" s="19">
        <f t="shared" ref="C65:G65" si="23">((C41/C40)-1)*100</f>
        <v>79.071331431048804</v>
      </c>
      <c r="D65" s="19">
        <f t="shared" si="23"/>
        <v>52.781809441486693</v>
      </c>
      <c r="E65" s="19">
        <f t="shared" si="23"/>
        <v>285.53960623404942</v>
      </c>
      <c r="F65" s="19">
        <f t="shared" si="23"/>
        <v>65.024599408493728</v>
      </c>
      <c r="G65" s="19">
        <f t="shared" si="23"/>
        <v>111.73638457003632</v>
      </c>
    </row>
    <row r="66" spans="1:8" ht="15.6" x14ac:dyDescent="0.35">
      <c r="A66" s="34"/>
      <c r="B66" s="19"/>
      <c r="C66" s="19"/>
      <c r="D66" s="19"/>
      <c r="E66" s="19"/>
      <c r="F66" s="19"/>
      <c r="G66" s="19"/>
    </row>
    <row r="67" spans="1:8" ht="15.6" x14ac:dyDescent="0.35">
      <c r="A67" s="35" t="s">
        <v>25</v>
      </c>
      <c r="B67" s="19"/>
      <c r="C67" s="19"/>
      <c r="D67" s="19"/>
      <c r="E67" s="19"/>
      <c r="F67" s="19"/>
      <c r="G67" s="19"/>
    </row>
    <row r="68" spans="1:8" ht="15.6" x14ac:dyDescent="0.35">
      <c r="A68" s="34" t="s">
        <v>37</v>
      </c>
      <c r="B68" s="19">
        <f>B23/(B17*3)</f>
        <v>28236.906431125939</v>
      </c>
      <c r="C68" s="19">
        <f t="shared" ref="C68:G68" si="24">C23/(C17*3)</f>
        <v>81283.276102920034</v>
      </c>
      <c r="D68" s="19">
        <f t="shared" si="24"/>
        <v>46928.673557712886</v>
      </c>
      <c r="E68" s="19">
        <f t="shared" si="24"/>
        <v>56497.221283813386</v>
      </c>
      <c r="F68" s="19">
        <f t="shared" si="24"/>
        <v>11680.648715432459</v>
      </c>
      <c r="G68" s="19">
        <f t="shared" si="24"/>
        <v>20661.399354656893</v>
      </c>
    </row>
    <row r="69" spans="1:8" ht="15.6" x14ac:dyDescent="0.35">
      <c r="A69" s="34" t="s">
        <v>38</v>
      </c>
      <c r="B69" s="19">
        <f>B24/(B18*3)</f>
        <v>15989.816599213529</v>
      </c>
      <c r="C69" s="19">
        <f t="shared" ref="C69:G69" si="25">C24/(C18*3)</f>
        <v>49634.620248247171</v>
      </c>
      <c r="D69" s="19">
        <f t="shared" si="25"/>
        <v>33694.575619771262</v>
      </c>
      <c r="E69" s="19">
        <f t="shared" si="25"/>
        <v>38532.453622609086</v>
      </c>
      <c r="F69" s="19">
        <f t="shared" si="25"/>
        <v>6836.1383147708693</v>
      </c>
      <c r="G69" s="19">
        <f t="shared" si="25"/>
        <v>13229.91882824668</v>
      </c>
    </row>
    <row r="70" spans="1:8" ht="15.6" x14ac:dyDescent="0.35">
      <c r="A70" s="34" t="s">
        <v>28</v>
      </c>
      <c r="B70" s="19">
        <f>(B69/B68)*B52</f>
        <v>55.640497948540357</v>
      </c>
      <c r="C70" s="19">
        <f t="shared" ref="C70:G70" si="26">(C69/C68)*C52</f>
        <v>50.801584214979357</v>
      </c>
      <c r="D70" s="19">
        <f t="shared" si="26"/>
        <v>58.507337216507658</v>
      </c>
      <c r="E70" s="19">
        <f t="shared" si="26"/>
        <v>70.210874309569462</v>
      </c>
      <c r="F70" s="19">
        <f t="shared" si="26"/>
        <v>62.819889870429726</v>
      </c>
      <c r="G70" s="19">
        <f t="shared" si="26"/>
        <v>61.983751176382</v>
      </c>
    </row>
    <row r="71" spans="1:8" ht="15.6" x14ac:dyDescent="0.35">
      <c r="A71" s="34" t="s">
        <v>33</v>
      </c>
      <c r="B71" s="19">
        <f>B23/B17</f>
        <v>84710.719293377813</v>
      </c>
      <c r="C71" s="19">
        <f t="shared" ref="C71:G71" si="27">C23/C17</f>
        <v>243849.8283087601</v>
      </c>
      <c r="D71" s="19">
        <f t="shared" si="27"/>
        <v>140786.02067313864</v>
      </c>
      <c r="E71" s="19">
        <f t="shared" si="27"/>
        <v>169491.66385144016</v>
      </c>
      <c r="F71" s="19">
        <f t="shared" si="27"/>
        <v>35041.946146297378</v>
      </c>
      <c r="G71" s="19">
        <f t="shared" si="27"/>
        <v>61984.198063970674</v>
      </c>
    </row>
    <row r="72" spans="1:8" ht="15.6" x14ac:dyDescent="0.35">
      <c r="A72" s="34" t="s">
        <v>32</v>
      </c>
      <c r="B72" s="19">
        <f>B24/B18</f>
        <v>47969.449797640584</v>
      </c>
      <c r="C72" s="19">
        <f t="shared" ref="C72:G72" si="28">C24/C18</f>
        <v>148903.86074474151</v>
      </c>
      <c r="D72" s="19">
        <f t="shared" si="28"/>
        <v>101083.72685931379</v>
      </c>
      <c r="E72" s="19">
        <f t="shared" si="28"/>
        <v>115597.36086782726</v>
      </c>
      <c r="F72" s="19">
        <f t="shared" si="28"/>
        <v>20508.414944312608</v>
      </c>
      <c r="G72" s="19">
        <f t="shared" si="28"/>
        <v>39689.756484740043</v>
      </c>
    </row>
    <row r="73" spans="1:8" ht="15.6" x14ac:dyDescent="0.35">
      <c r="A73" s="34"/>
      <c r="B73" s="19"/>
      <c r="C73" s="19"/>
      <c r="D73" s="19"/>
      <c r="E73" s="19"/>
      <c r="F73" s="19"/>
      <c r="G73" s="19"/>
    </row>
    <row r="74" spans="1:8" ht="15.6" x14ac:dyDescent="0.35">
      <c r="A74" s="35" t="s">
        <v>29</v>
      </c>
      <c r="B74" s="19"/>
      <c r="C74" s="19"/>
      <c r="D74" s="19"/>
      <c r="E74" s="19"/>
      <c r="F74" s="19"/>
      <c r="G74" s="19"/>
    </row>
    <row r="75" spans="1:8" ht="15.6" x14ac:dyDescent="0.35">
      <c r="A75" s="34" t="s">
        <v>30</v>
      </c>
      <c r="B75" s="19">
        <f>(B30/B29)*100</f>
        <v>74.057138983103229</v>
      </c>
      <c r="C75" s="19"/>
      <c r="D75" s="19"/>
      <c r="E75" s="19"/>
      <c r="F75" s="19"/>
      <c r="G75" s="19"/>
    </row>
    <row r="76" spans="1:8" ht="16.2" thickBot="1" x14ac:dyDescent="0.4">
      <c r="A76" s="38" t="s">
        <v>31</v>
      </c>
      <c r="B76" s="23">
        <f>(B24/B30)*100</f>
        <v>95.937064706473279</v>
      </c>
      <c r="C76" s="23"/>
      <c r="D76" s="23"/>
      <c r="E76" s="23"/>
      <c r="F76" s="23"/>
      <c r="G76" s="23"/>
    </row>
    <row r="77" spans="1:8" customFormat="1" ht="17.25" customHeight="1" thickTop="1" x14ac:dyDescent="0.35">
      <c r="A77" s="49" t="s">
        <v>80</v>
      </c>
      <c r="B77" s="49"/>
      <c r="C77" s="49"/>
      <c r="D77" s="49"/>
      <c r="E77" s="49"/>
      <c r="F77" s="49"/>
      <c r="G77" s="49"/>
      <c r="H77" s="34"/>
    </row>
    <row r="78" spans="1:8" customFormat="1" x14ac:dyDescent="0.3"/>
    <row r="79" spans="1:8" customFormat="1" x14ac:dyDescent="0.3"/>
    <row r="80" spans="1:8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</sheetData>
  <mergeCells count="6">
    <mergeCell ref="A77:G77"/>
    <mergeCell ref="A9:A11"/>
    <mergeCell ref="B9:B11"/>
    <mergeCell ref="C10:D10"/>
    <mergeCell ref="E10:G10"/>
    <mergeCell ref="C9:G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3"/>
  <sheetViews>
    <sheetView showGridLines="0" zoomScale="70" zoomScaleNormal="70" workbookViewId="0">
      <pane ySplit="11" topLeftCell="A12" activePane="bottomLeft" state="frozen"/>
      <selection activeCell="F23" sqref="F23"/>
      <selection pane="bottomLeft" activeCell="A9" sqref="A9:A11"/>
    </sheetView>
  </sheetViews>
  <sheetFormatPr baseColWidth="10" defaultColWidth="11.44140625" defaultRowHeight="14.4" x14ac:dyDescent="0.3"/>
  <cols>
    <col min="1" max="1" width="62.44140625" style="3" customWidth="1"/>
    <col min="2" max="6" width="20.6640625" style="3" customWidth="1"/>
    <col min="7" max="7" width="20.88671875" style="3" customWidth="1"/>
    <col min="8" max="16384" width="11.44140625" style="3"/>
  </cols>
  <sheetData>
    <row r="1" spans="1:9" customFormat="1" x14ac:dyDescent="0.3"/>
    <row r="2" spans="1:9" customFormat="1" x14ac:dyDescent="0.3"/>
    <row r="3" spans="1:9" customFormat="1" x14ac:dyDescent="0.3"/>
    <row r="4" spans="1:9" customFormat="1" x14ac:dyDescent="0.3"/>
    <row r="5" spans="1:9" customFormat="1" x14ac:dyDescent="0.3"/>
    <row r="6" spans="1:9" customFormat="1" x14ac:dyDescent="0.3"/>
    <row r="7" spans="1:9" customFormat="1" x14ac:dyDescent="0.3"/>
    <row r="8" spans="1:9" customFormat="1" ht="15.75" customHeight="1" x14ac:dyDescent="0.3"/>
    <row r="9" spans="1:9" customFormat="1" ht="21" customHeight="1" x14ac:dyDescent="0.35">
      <c r="A9" s="50" t="s">
        <v>0</v>
      </c>
      <c r="B9" s="53" t="s">
        <v>39</v>
      </c>
      <c r="C9" s="58" t="s">
        <v>40</v>
      </c>
      <c r="D9" s="58"/>
      <c r="E9" s="58"/>
      <c r="F9" s="58"/>
      <c r="G9" s="58"/>
    </row>
    <row r="10" spans="1:9" customFormat="1" ht="17.25" customHeight="1" x14ac:dyDescent="0.3">
      <c r="A10" s="51"/>
      <c r="B10" s="53"/>
      <c r="C10" s="55" t="s">
        <v>41</v>
      </c>
      <c r="D10" s="56"/>
      <c r="E10" s="55" t="s">
        <v>42</v>
      </c>
      <c r="F10" s="57"/>
      <c r="G10" s="56"/>
    </row>
    <row r="11" spans="1:9" customFormat="1" ht="54" customHeight="1" thickBot="1" x14ac:dyDescent="0.35">
      <c r="A11" s="52"/>
      <c r="B11" s="54"/>
      <c r="C11" s="33" t="s">
        <v>43</v>
      </c>
      <c r="D11" s="43" t="s">
        <v>44</v>
      </c>
      <c r="E11" s="43" t="s">
        <v>45</v>
      </c>
      <c r="F11" s="43" t="s">
        <v>46</v>
      </c>
      <c r="G11" s="43" t="s">
        <v>47</v>
      </c>
    </row>
    <row r="12" spans="1:9" customFormat="1" ht="16.2" thickTop="1" x14ac:dyDescent="0.35">
      <c r="A12" s="34"/>
      <c r="B12" s="34"/>
      <c r="C12" s="34"/>
      <c r="D12" s="34"/>
      <c r="E12" s="34"/>
      <c r="F12" s="34"/>
      <c r="G12" s="34"/>
    </row>
    <row r="13" spans="1:9" customFormat="1" ht="15.6" x14ac:dyDescent="0.35">
      <c r="A13" s="35" t="s">
        <v>1</v>
      </c>
      <c r="B13" s="34"/>
      <c r="C13" s="34"/>
      <c r="D13" s="34"/>
      <c r="E13" s="34"/>
      <c r="F13" s="34"/>
      <c r="G13" s="34"/>
    </row>
    <row r="14" spans="1:9" customFormat="1" ht="15.6" x14ac:dyDescent="0.35">
      <c r="A14" s="34"/>
      <c r="B14" s="34"/>
      <c r="C14" s="34"/>
      <c r="D14" s="34"/>
      <c r="E14" s="34"/>
      <c r="F14" s="34"/>
      <c r="G14" s="34"/>
    </row>
    <row r="15" spans="1:9" customFormat="1" ht="15.6" x14ac:dyDescent="0.35">
      <c r="A15" s="35" t="s">
        <v>2</v>
      </c>
      <c r="B15" s="34"/>
      <c r="C15" s="34"/>
      <c r="D15" s="34"/>
      <c r="E15" s="34"/>
      <c r="F15" s="34"/>
      <c r="G15" s="34"/>
    </row>
    <row r="16" spans="1:9" ht="15.6" x14ac:dyDescent="0.35">
      <c r="A16" s="36" t="s">
        <v>54</v>
      </c>
      <c r="B16" s="24">
        <f t="shared" ref="B16:B19" si="0">+SUM(C16:G16)</f>
        <v>133327.5</v>
      </c>
      <c r="C16" s="24">
        <f>+('I Trimestre'!C16+'II Trimestre'!C16)/2</f>
        <v>15837.666666666666</v>
      </c>
      <c r="D16" s="24">
        <f>+('I Trimestre'!D16+'II Trimestre'!D16)/2</f>
        <v>9725.6666666666661</v>
      </c>
      <c r="E16" s="24">
        <f>+('I Trimestre'!E16+'II Trimestre'!E16)/2</f>
        <v>8491.3333333333321</v>
      </c>
      <c r="F16" s="24">
        <f>+('I Trimestre'!F16+'II Trimestre'!F16)/2</f>
        <v>86137</v>
      </c>
      <c r="G16" s="24">
        <f>+('I Trimestre'!G16+'II Trimestre'!G16)/2</f>
        <v>13135.833333333334</v>
      </c>
      <c r="H16" s="10"/>
      <c r="I16" s="10"/>
    </row>
    <row r="17" spans="1:9" ht="15.6" x14ac:dyDescent="0.35">
      <c r="A17" s="36" t="s">
        <v>89</v>
      </c>
      <c r="B17" s="24">
        <f t="shared" si="0"/>
        <v>124475.00000000001</v>
      </c>
      <c r="C17" s="24">
        <f>+('I Trimestre'!C17+'II Trimestre'!C17)/2</f>
        <v>21008.333333333336</v>
      </c>
      <c r="D17" s="24">
        <f>+('I Trimestre'!D17+'II Trimestre'!D17)/2</f>
        <v>6033.3333333333339</v>
      </c>
      <c r="E17" s="24">
        <f>+('I Trimestre'!E17+'II Trimestre'!E17)/2</f>
        <v>7650</v>
      </c>
      <c r="F17" s="24">
        <f>+('I Trimestre'!F17+'II Trimestre'!F17)/2</f>
        <v>79666.666666666672</v>
      </c>
      <c r="G17" s="24">
        <f>+('I Trimestre'!G17+'II Trimestre'!G17)/2</f>
        <v>10116.666666666666</v>
      </c>
      <c r="H17" s="10"/>
      <c r="I17" s="10"/>
    </row>
    <row r="18" spans="1:9" ht="15.6" x14ac:dyDescent="0.35">
      <c r="A18" s="36" t="s">
        <v>90</v>
      </c>
      <c r="B18" s="24">
        <f t="shared" si="0"/>
        <v>224230.16666666648</v>
      </c>
      <c r="C18" s="24">
        <f>+('I Trimestre'!C18+'II Trimestre'!C18)/2</f>
        <v>18848.833333333332</v>
      </c>
      <c r="D18" s="24">
        <f>+('I Trimestre'!D18+'II Trimestre'!D18)/2</f>
        <v>13778.333333333332</v>
      </c>
      <c r="E18" s="24">
        <f>+('I Trimestre'!E18+'II Trimestre'!E18)/2</f>
        <v>9307.6666666666661</v>
      </c>
      <c r="F18" s="24">
        <f>+('I Trimestre'!F18+'II Trimestre'!F18)/2</f>
        <v>108305</v>
      </c>
      <c r="G18" s="24">
        <f>+('I Trimestre'!G18+'II Trimestre'!G18)/2</f>
        <v>73990.333333333168</v>
      </c>
      <c r="H18" s="10"/>
      <c r="I18" s="10"/>
    </row>
    <row r="19" spans="1:9" ht="15.6" x14ac:dyDescent="0.35">
      <c r="A19" s="36" t="s">
        <v>75</v>
      </c>
      <c r="B19" s="24">
        <f t="shared" si="0"/>
        <v>139182.91666666669</v>
      </c>
      <c r="C19" s="24">
        <f>+'II Trimestre'!C19</f>
        <v>24637.25</v>
      </c>
      <c r="D19" s="24">
        <f>+'II Trimestre'!D19</f>
        <v>7370.8333333333339</v>
      </c>
      <c r="E19" s="24">
        <f>+'II Trimestre'!E19</f>
        <v>8095</v>
      </c>
      <c r="F19" s="24">
        <f>+'II Trimestre'!F19</f>
        <v>83741.25</v>
      </c>
      <c r="G19" s="24">
        <f>+'II Trimestre'!G19</f>
        <v>15338.583333333332</v>
      </c>
      <c r="H19" s="10"/>
      <c r="I19" s="10"/>
    </row>
    <row r="20" spans="1:9" ht="15.6" x14ac:dyDescent="0.35">
      <c r="A20" s="34"/>
      <c r="B20" s="27"/>
      <c r="C20" s="27"/>
      <c r="D20" s="27"/>
      <c r="E20" s="27"/>
      <c r="F20" s="27"/>
      <c r="G20" s="27"/>
      <c r="H20" s="10"/>
      <c r="I20" s="10"/>
    </row>
    <row r="21" spans="1:9" ht="15.6" x14ac:dyDescent="0.35">
      <c r="A21" s="37" t="s">
        <v>3</v>
      </c>
      <c r="B21" s="27"/>
      <c r="C21" s="27"/>
      <c r="D21" s="27"/>
      <c r="E21" s="27"/>
      <c r="F21" s="27"/>
      <c r="G21" s="27"/>
      <c r="H21" s="10"/>
      <c r="I21" s="10"/>
    </row>
    <row r="22" spans="1:9" ht="15.6" x14ac:dyDescent="0.35">
      <c r="A22" s="36" t="s">
        <v>54</v>
      </c>
      <c r="B22" s="27">
        <f t="shared" ref="B22:B26" si="1">+SUM(C22:G22)</f>
        <v>6347213221.0600004</v>
      </c>
      <c r="C22" s="25">
        <f>+'I Trimestre'!C22+'II Trimestre'!C22</f>
        <v>2192818252.9418044</v>
      </c>
      <c r="D22" s="25">
        <f>+'I Trimestre'!D22+'II Trimestre'!D22</f>
        <v>1216683193.60814</v>
      </c>
      <c r="E22" s="25">
        <f>+'I Trimestre'!E22+'II Trimestre'!E22</f>
        <v>635304458.13211203</v>
      </c>
      <c r="F22" s="25">
        <f>+'I Trimestre'!F22+'II Trimestre'!F22</f>
        <v>1835931455.0699599</v>
      </c>
      <c r="G22" s="25">
        <f>+'I Trimestre'!G22+'II Trimestre'!G22</f>
        <v>466475861.30798399</v>
      </c>
      <c r="H22" s="25"/>
      <c r="I22" s="10"/>
    </row>
    <row r="23" spans="1:9" ht="15.6" x14ac:dyDescent="0.35">
      <c r="A23" s="36" t="s">
        <v>89</v>
      </c>
      <c r="B23" s="27">
        <f t="shared" si="1"/>
        <v>21375294419.293701</v>
      </c>
      <c r="C23" s="25">
        <f>+'I Trimestre'!C23+'II Trimestre'!C23</f>
        <v>10245756952.773071</v>
      </c>
      <c r="D23" s="25">
        <f>+'I Trimestre'!D23+'II Trimestre'!D23</f>
        <v>1698817982.7892065</v>
      </c>
      <c r="E23" s="25">
        <f>+'I Trimestre'!E23+'II Trimestre'!E23</f>
        <v>2593222456.9270344</v>
      </c>
      <c r="F23" s="25">
        <f>+'I Trimestre'!F23+'II Trimestre'!F23</f>
        <v>5583350085.9767151</v>
      </c>
      <c r="G23" s="25">
        <f>+'I Trimestre'!G23+'II Trimestre'!G23</f>
        <v>1254146940.8276734</v>
      </c>
      <c r="H23" s="25"/>
      <c r="I23" s="10"/>
    </row>
    <row r="24" spans="1:9" ht="15.6" x14ac:dyDescent="0.35">
      <c r="A24" s="36" t="s">
        <v>90</v>
      </c>
      <c r="B24" s="27">
        <f t="shared" si="1"/>
        <v>13685974438.109999</v>
      </c>
      <c r="C24" s="25">
        <f>+'I Trimestre'!C24+'II Trimestre'!C24</f>
        <v>5021735292.8184891</v>
      </c>
      <c r="D24" s="25">
        <f>+'I Trimestre'!D24+'II Trimestre'!D24</f>
        <v>1063506310.8123128</v>
      </c>
      <c r="E24" s="25">
        <f>+'I Trimestre'!E24+'II Trimestre'!E24</f>
        <v>1992411814.9064527</v>
      </c>
      <c r="F24" s="25">
        <f>+'I Trimestre'!F24+'II Trimestre'!F24</f>
        <v>4171799110.71345</v>
      </c>
      <c r="G24" s="25">
        <f>+'I Trimestre'!G24+'II Trimestre'!G24</f>
        <v>1436521908.8592951</v>
      </c>
      <c r="H24" s="25"/>
      <c r="I24" s="10"/>
    </row>
    <row r="25" spans="1:9" ht="15.6" x14ac:dyDescent="0.35">
      <c r="A25" s="36" t="s">
        <v>75</v>
      </c>
      <c r="B25" s="27">
        <f t="shared" si="1"/>
        <v>49210962622.000046</v>
      </c>
      <c r="C25" s="25">
        <f>+'II Trimestre'!C25</f>
        <v>24031156730</v>
      </c>
      <c r="D25" s="25">
        <f>+'II Trimestre'!D25</f>
        <v>4150841176.1797047</v>
      </c>
      <c r="E25" s="25">
        <f>+'II Trimestre'!E25</f>
        <v>5488140075.5096321</v>
      </c>
      <c r="F25" s="25">
        <f>+'II Trimestre'!F25</f>
        <v>11737825490.894501</v>
      </c>
      <c r="G25" s="25">
        <f>+'II Trimestre'!G25</f>
        <v>3802999149.4162121</v>
      </c>
      <c r="H25" s="25"/>
      <c r="I25" s="10"/>
    </row>
    <row r="26" spans="1:9" ht="15.6" x14ac:dyDescent="0.35">
      <c r="A26" s="36" t="s">
        <v>91</v>
      </c>
      <c r="B26" s="27">
        <f t="shared" si="1"/>
        <v>13685974438.109999</v>
      </c>
      <c r="C26" s="25">
        <f>+C24</f>
        <v>5021735292.8184891</v>
      </c>
      <c r="D26" s="25">
        <f t="shared" ref="D26:G26" si="2">+D24</f>
        <v>1063506310.8123128</v>
      </c>
      <c r="E26" s="25">
        <f t="shared" si="2"/>
        <v>1992411814.9064527</v>
      </c>
      <c r="F26" s="25">
        <f t="shared" si="2"/>
        <v>4171799110.71345</v>
      </c>
      <c r="G26" s="25">
        <f t="shared" si="2"/>
        <v>1436521908.8592951</v>
      </c>
      <c r="H26" s="25"/>
      <c r="I26" s="10"/>
    </row>
    <row r="27" spans="1:9" ht="15.6" x14ac:dyDescent="0.35">
      <c r="A27" s="34"/>
      <c r="B27" s="27"/>
      <c r="C27" s="27"/>
      <c r="D27" s="27"/>
      <c r="E27" s="27"/>
      <c r="F27" s="27"/>
      <c r="G27" s="27"/>
      <c r="H27" s="10"/>
      <c r="I27" s="10"/>
    </row>
    <row r="28" spans="1:9" ht="15.6" x14ac:dyDescent="0.35">
      <c r="A28" s="37" t="s">
        <v>4</v>
      </c>
      <c r="B28" s="27"/>
      <c r="C28" s="27"/>
      <c r="D28" s="27"/>
      <c r="E28" s="27"/>
      <c r="F28" s="27"/>
      <c r="G28" s="27"/>
      <c r="H28" s="10"/>
      <c r="I28" s="10"/>
    </row>
    <row r="29" spans="1:9" ht="15.6" x14ac:dyDescent="0.35">
      <c r="A29" s="36" t="s">
        <v>89</v>
      </c>
      <c r="B29" s="27">
        <f>+B23</f>
        <v>21375294419.293701</v>
      </c>
      <c r="C29" s="27"/>
      <c r="D29" s="27"/>
      <c r="E29" s="27"/>
      <c r="F29" s="27"/>
      <c r="G29" s="27"/>
      <c r="H29" s="10"/>
      <c r="I29" s="10"/>
    </row>
    <row r="30" spans="1:9" ht="15.6" x14ac:dyDescent="0.35">
      <c r="A30" s="36" t="s">
        <v>90</v>
      </c>
      <c r="B30" s="27">
        <f>+'I Trimestre'!B30+'II Trimestre'!B30</f>
        <v>32391606174.5</v>
      </c>
      <c r="C30" s="27"/>
      <c r="D30" s="27"/>
      <c r="E30" s="27"/>
      <c r="F30" s="27"/>
      <c r="G30" s="27"/>
      <c r="H30" s="10"/>
      <c r="I30" s="10"/>
    </row>
    <row r="31" spans="1:9" ht="15.6" x14ac:dyDescent="0.35">
      <c r="A31" s="34"/>
      <c r="B31" s="10"/>
      <c r="C31" s="10"/>
      <c r="D31" s="10"/>
      <c r="E31" s="10"/>
      <c r="F31" s="10"/>
      <c r="G31" s="10"/>
      <c r="H31" s="10"/>
      <c r="I31" s="10"/>
    </row>
    <row r="32" spans="1:9" ht="15.6" x14ac:dyDescent="0.35">
      <c r="A32" s="35" t="s">
        <v>5</v>
      </c>
      <c r="B32" s="10"/>
      <c r="C32" s="10"/>
      <c r="D32" s="10"/>
      <c r="E32" s="10"/>
      <c r="F32" s="10"/>
      <c r="G32" s="10"/>
      <c r="H32" s="10"/>
      <c r="I32" s="10"/>
    </row>
    <row r="33" spans="1:9" ht="15.6" x14ac:dyDescent="0.35">
      <c r="A33" s="36" t="s">
        <v>55</v>
      </c>
      <c r="B33" s="32">
        <v>1.0973999999999999</v>
      </c>
      <c r="C33" s="32">
        <v>1.0973999999999999</v>
      </c>
      <c r="D33" s="32">
        <v>1.0973999999999999</v>
      </c>
      <c r="E33" s="32">
        <v>1.0973999999999999</v>
      </c>
      <c r="F33" s="32">
        <v>1.0973999999999999</v>
      </c>
      <c r="G33" s="32">
        <v>1.0973999999999999</v>
      </c>
      <c r="H33" s="10"/>
      <c r="I33" s="10"/>
    </row>
    <row r="34" spans="1:9" ht="15.6" x14ac:dyDescent="0.35">
      <c r="A34" s="36" t="s">
        <v>92</v>
      </c>
      <c r="B34" s="32">
        <v>1.0971</v>
      </c>
      <c r="C34" s="32">
        <v>1.0971</v>
      </c>
      <c r="D34" s="32">
        <v>1.0971</v>
      </c>
      <c r="E34" s="32">
        <v>1.0971</v>
      </c>
      <c r="F34" s="32">
        <v>1.0971</v>
      </c>
      <c r="G34" s="32">
        <v>1.0971</v>
      </c>
      <c r="H34" s="10"/>
      <c r="I34" s="10"/>
    </row>
    <row r="35" spans="1:9" ht="15.6" x14ac:dyDescent="0.35">
      <c r="A35" s="36" t="s">
        <v>6</v>
      </c>
      <c r="B35" s="14">
        <v>81002</v>
      </c>
      <c r="C35" s="14"/>
      <c r="D35" s="14"/>
      <c r="E35" s="14"/>
      <c r="F35" s="14"/>
      <c r="G35" s="14"/>
    </row>
    <row r="36" spans="1:9" ht="15.6" x14ac:dyDescent="0.35">
      <c r="A36" s="34"/>
      <c r="B36" s="14"/>
      <c r="C36" s="14"/>
      <c r="D36" s="14"/>
      <c r="E36" s="14"/>
      <c r="F36" s="14"/>
      <c r="G36" s="14"/>
      <c r="H36" s="10"/>
      <c r="I36" s="10"/>
    </row>
    <row r="37" spans="1:9" ht="15.6" x14ac:dyDescent="0.35">
      <c r="A37" s="35" t="s">
        <v>7</v>
      </c>
      <c r="B37" s="14"/>
      <c r="C37" s="14"/>
      <c r="D37" s="13"/>
      <c r="E37" s="13"/>
      <c r="F37" s="13"/>
      <c r="G37" s="16"/>
      <c r="H37" s="10"/>
      <c r="I37" s="10"/>
    </row>
    <row r="38" spans="1:9" ht="15.6" x14ac:dyDescent="0.35">
      <c r="A38" s="34" t="s">
        <v>56</v>
      </c>
      <c r="B38" s="16">
        <f t="shared" ref="B38:C38" si="3">B22/B33</f>
        <v>5783864790.4683809</v>
      </c>
      <c r="C38" s="16">
        <f t="shared" si="3"/>
        <v>1998194143.376895</v>
      </c>
      <c r="D38" s="16">
        <f t="shared" ref="D38:G38" si="4">D22/D33</f>
        <v>1108696185.1723528</v>
      </c>
      <c r="E38" s="16">
        <f t="shared" si="4"/>
        <v>578917858.69519961</v>
      </c>
      <c r="F38" s="16">
        <f t="shared" si="4"/>
        <v>1672982918.7807181</v>
      </c>
      <c r="G38" s="16">
        <f t="shared" si="4"/>
        <v>425073684.44321489</v>
      </c>
      <c r="H38" s="10"/>
      <c r="I38" s="10"/>
    </row>
    <row r="39" spans="1:9" ht="15.6" x14ac:dyDescent="0.35">
      <c r="A39" s="34" t="s">
        <v>93</v>
      </c>
      <c r="B39" s="16">
        <f t="shared" ref="B39:C39" si="5">B24/B34</f>
        <v>12474682743.69702</v>
      </c>
      <c r="C39" s="16">
        <f t="shared" si="5"/>
        <v>4577281280.4835377</v>
      </c>
      <c r="D39" s="16">
        <f t="shared" ref="D39:G39" si="6">D24/D34</f>
        <v>969379555.93137622</v>
      </c>
      <c r="E39" s="16">
        <f t="shared" si="6"/>
        <v>1816071292.4131372</v>
      </c>
      <c r="F39" s="16">
        <f t="shared" si="6"/>
        <v>3802569602.3274541</v>
      </c>
      <c r="G39" s="16">
        <f t="shared" si="6"/>
        <v>1309381012.5415142</v>
      </c>
      <c r="H39" s="10"/>
      <c r="I39" s="10"/>
    </row>
    <row r="40" spans="1:9" ht="15.6" x14ac:dyDescent="0.35">
      <c r="A40" s="34" t="s">
        <v>57</v>
      </c>
      <c r="B40" s="16">
        <f t="shared" ref="B40:C40" si="7">B38/B16</f>
        <v>43380.883842180956</v>
      </c>
      <c r="C40" s="16">
        <f t="shared" si="7"/>
        <v>126167.20539916834</v>
      </c>
      <c r="D40" s="16">
        <f t="shared" ref="D40:G40" si="8">D38/D16</f>
        <v>113996.9344181053</v>
      </c>
      <c r="E40" s="16">
        <f t="shared" si="8"/>
        <v>68177.497687273266</v>
      </c>
      <c r="F40" s="16">
        <f t="shared" si="8"/>
        <v>19422.349498829983</v>
      </c>
      <c r="G40" s="16">
        <f t="shared" si="8"/>
        <v>32359.856710769389</v>
      </c>
      <c r="H40" s="10"/>
      <c r="I40" s="10"/>
    </row>
    <row r="41" spans="1:9" ht="15.6" x14ac:dyDescent="0.35">
      <c r="A41" s="34" t="s">
        <v>94</v>
      </c>
      <c r="B41" s="16">
        <f t="shared" ref="B41:C41" si="9">B39/B18</f>
        <v>55633.383006138916</v>
      </c>
      <c r="C41" s="16">
        <f t="shared" si="9"/>
        <v>242841.62311461565</v>
      </c>
      <c r="D41" s="16">
        <f t="shared" ref="D41:G41" si="10">D39/D18</f>
        <v>70355.356666121414</v>
      </c>
      <c r="E41" s="16">
        <f t="shared" si="10"/>
        <v>195115.63504062642</v>
      </c>
      <c r="F41" s="16">
        <f t="shared" si="10"/>
        <v>35109.82505265181</v>
      </c>
      <c r="G41" s="16">
        <f t="shared" si="10"/>
        <v>17696.649731832316</v>
      </c>
      <c r="H41" s="10"/>
      <c r="I41" s="10"/>
    </row>
    <row r="42" spans="1:9" ht="15.6" x14ac:dyDescent="0.35">
      <c r="A42" s="34"/>
      <c r="B42" s="10"/>
      <c r="C42" s="10"/>
      <c r="D42" s="10"/>
      <c r="E42" s="10"/>
      <c r="F42" s="10"/>
      <c r="G42" s="10"/>
      <c r="H42" s="10"/>
      <c r="I42" s="10"/>
    </row>
    <row r="43" spans="1:9" ht="15.6" x14ac:dyDescent="0.35">
      <c r="A43" s="35" t="s">
        <v>8</v>
      </c>
      <c r="B43" s="10"/>
      <c r="C43" s="10"/>
      <c r="D43" s="10"/>
      <c r="E43" s="10"/>
      <c r="F43" s="10"/>
      <c r="G43" s="10"/>
      <c r="H43" s="10"/>
      <c r="I43" s="10"/>
    </row>
    <row r="44" spans="1:9" ht="15.6" x14ac:dyDescent="0.35">
      <c r="A44" s="34"/>
      <c r="B44" s="10"/>
      <c r="C44" s="10"/>
      <c r="D44" s="10"/>
      <c r="E44" s="10"/>
      <c r="F44" s="10"/>
      <c r="G44" s="10"/>
      <c r="H44" s="10"/>
      <c r="I44" s="10"/>
    </row>
    <row r="45" spans="1:9" ht="15.6" x14ac:dyDescent="0.35">
      <c r="A45" s="35" t="s">
        <v>9</v>
      </c>
      <c r="B45" s="10"/>
      <c r="C45" s="10"/>
      <c r="D45" s="10"/>
      <c r="E45" s="10"/>
      <c r="F45" s="10"/>
      <c r="G45" s="10"/>
      <c r="H45" s="10"/>
      <c r="I45" s="10"/>
    </row>
    <row r="46" spans="1:9" ht="15.6" x14ac:dyDescent="0.35">
      <c r="A46" s="34" t="s">
        <v>10</v>
      </c>
      <c r="B46" s="18">
        <f t="shared" ref="B46" si="11">(B17/B35)*100</f>
        <v>153.66904520876031</v>
      </c>
      <c r="C46" s="18"/>
      <c r="D46" s="18"/>
      <c r="E46" s="18"/>
      <c r="F46" s="18"/>
      <c r="G46" s="18"/>
      <c r="H46" s="10"/>
      <c r="I46" s="10"/>
    </row>
    <row r="47" spans="1:9" ht="15.6" x14ac:dyDescent="0.35">
      <c r="A47" s="34" t="s">
        <v>11</v>
      </c>
      <c r="B47" s="18">
        <f t="shared" ref="B47" si="12">(B18/B35)*100</f>
        <v>276.82053118029984</v>
      </c>
      <c r="C47" s="18"/>
      <c r="D47" s="18"/>
      <c r="E47" s="18"/>
      <c r="F47" s="18"/>
      <c r="G47" s="18"/>
      <c r="H47" s="10"/>
      <c r="I47" s="10"/>
    </row>
    <row r="48" spans="1:9" ht="15.6" x14ac:dyDescent="0.35">
      <c r="A48" s="34"/>
      <c r="B48" s="18"/>
      <c r="C48" s="18"/>
      <c r="D48" s="18"/>
      <c r="E48" s="18"/>
      <c r="F48" s="18"/>
      <c r="G48" s="18"/>
      <c r="H48" s="10"/>
      <c r="I48" s="10"/>
    </row>
    <row r="49" spans="1:9" ht="15.6" x14ac:dyDescent="0.35">
      <c r="A49" s="35" t="s">
        <v>12</v>
      </c>
      <c r="B49" s="18"/>
      <c r="C49" s="18"/>
      <c r="D49" s="18"/>
      <c r="E49" s="18"/>
      <c r="F49" s="18"/>
      <c r="G49" s="18"/>
      <c r="H49" s="10"/>
      <c r="I49" s="10"/>
    </row>
    <row r="50" spans="1:9" ht="15.6" x14ac:dyDescent="0.35">
      <c r="A50" s="34" t="s">
        <v>13</v>
      </c>
      <c r="B50" s="19">
        <f t="shared" ref="B50" si="13">B18/B17*100</f>
        <v>180.14072437571116</v>
      </c>
      <c r="C50" s="19">
        <f t="shared" ref="C50:G50" si="14">C18/C17*100</f>
        <v>89.720745735819108</v>
      </c>
      <c r="D50" s="19">
        <f t="shared" si="14"/>
        <v>228.3701657458563</v>
      </c>
      <c r="E50" s="19">
        <f t="shared" si="14"/>
        <v>121.66884531590414</v>
      </c>
      <c r="F50" s="19">
        <f t="shared" si="14"/>
        <v>135.94769874476987</v>
      </c>
      <c r="G50" s="19">
        <f t="shared" si="14"/>
        <v>731.37067545304615</v>
      </c>
      <c r="H50" s="10"/>
      <c r="I50" s="10"/>
    </row>
    <row r="51" spans="1:9" ht="15.6" x14ac:dyDescent="0.35">
      <c r="A51" s="34" t="s">
        <v>14</v>
      </c>
      <c r="B51" s="19">
        <f>B24/B23*100</f>
        <v>64.02706867867424</v>
      </c>
      <c r="C51" s="19">
        <f t="shared" ref="C51:G51" si="15">C24/C23*100</f>
        <v>49.012828588124265</v>
      </c>
      <c r="D51" s="19">
        <f t="shared" si="15"/>
        <v>62.60272269229182</v>
      </c>
      <c r="E51" s="19">
        <f t="shared" si="15"/>
        <v>76.831503968520238</v>
      </c>
      <c r="F51" s="19">
        <f t="shared" si="15"/>
        <v>74.718565851556534</v>
      </c>
      <c r="G51" s="19">
        <f t="shared" si="15"/>
        <v>114.54175440648633</v>
      </c>
      <c r="H51" s="10"/>
      <c r="I51" s="10"/>
    </row>
    <row r="52" spans="1:9" ht="15.6" x14ac:dyDescent="0.35">
      <c r="A52" s="34" t="s">
        <v>15</v>
      </c>
      <c r="B52" s="19">
        <f>AVERAGE(B50:B51)</f>
        <v>122.08389652719271</v>
      </c>
      <c r="C52" s="19">
        <f t="shared" ref="C52:G52" si="16">AVERAGE(C50:C51)</f>
        <v>69.366787161971686</v>
      </c>
      <c r="D52" s="19">
        <f t="shared" si="16"/>
        <v>145.48644421907406</v>
      </c>
      <c r="E52" s="19">
        <f t="shared" si="16"/>
        <v>99.250174642212187</v>
      </c>
      <c r="F52" s="19">
        <f t="shared" si="16"/>
        <v>105.33313229816321</v>
      </c>
      <c r="G52" s="19">
        <f t="shared" si="16"/>
        <v>422.95621492976625</v>
      </c>
      <c r="H52" s="10"/>
      <c r="I52" s="10"/>
    </row>
    <row r="53" spans="1:9" ht="15.6" x14ac:dyDescent="0.35">
      <c r="A53" s="34"/>
      <c r="B53" s="18"/>
      <c r="C53" s="18"/>
      <c r="D53" s="18"/>
      <c r="E53" s="18"/>
      <c r="F53" s="18"/>
      <c r="G53" s="18"/>
      <c r="H53" s="10"/>
      <c r="I53" s="10"/>
    </row>
    <row r="54" spans="1:9" ht="15.6" x14ac:dyDescent="0.35">
      <c r="A54" s="35" t="s">
        <v>16</v>
      </c>
      <c r="B54" s="18"/>
      <c r="C54" s="18"/>
      <c r="D54" s="18"/>
      <c r="E54" s="18"/>
      <c r="F54" s="18"/>
      <c r="G54" s="18"/>
      <c r="H54" s="10"/>
      <c r="I54" s="10"/>
    </row>
    <row r="55" spans="1:9" ht="15.6" x14ac:dyDescent="0.35">
      <c r="A55" s="34" t="s">
        <v>17</v>
      </c>
      <c r="B55" s="20">
        <f t="shared" ref="B55" si="17">((B18/B19)*100)</f>
        <v>161.10466143174884</v>
      </c>
      <c r="C55" s="20">
        <f t="shared" ref="C55:G55" si="18">((C18/C19)*100)</f>
        <v>76.505427080268021</v>
      </c>
      <c r="D55" s="20">
        <f t="shared" si="18"/>
        <v>186.93046919163365</v>
      </c>
      <c r="E55" s="20">
        <f t="shared" si="18"/>
        <v>114.98044060119415</v>
      </c>
      <c r="F55" s="20">
        <f t="shared" si="18"/>
        <v>129.33291537921872</v>
      </c>
      <c r="G55" s="20">
        <f t="shared" si="18"/>
        <v>482.38048928899235</v>
      </c>
      <c r="H55" s="10"/>
      <c r="I55" s="10"/>
    </row>
    <row r="56" spans="1:9" ht="15.6" x14ac:dyDescent="0.35">
      <c r="A56" s="34" t="s">
        <v>18</v>
      </c>
      <c r="B56" s="20">
        <f>B24/B25*100</f>
        <v>27.810824476722601</v>
      </c>
      <c r="C56" s="20">
        <f t="shared" ref="C56:G56" si="19">C24/C25*100</f>
        <v>20.896768928935735</v>
      </c>
      <c r="D56" s="20">
        <f t="shared" si="19"/>
        <v>25.621464798880318</v>
      </c>
      <c r="E56" s="20">
        <f t="shared" si="19"/>
        <v>36.303953388460776</v>
      </c>
      <c r="F56" s="20">
        <f t="shared" si="19"/>
        <v>35.541498840221138</v>
      </c>
      <c r="G56" s="20">
        <f t="shared" si="19"/>
        <v>37.773395481295644</v>
      </c>
      <c r="H56" s="10"/>
      <c r="I56" s="10"/>
    </row>
    <row r="57" spans="1:9" ht="15.6" x14ac:dyDescent="0.35">
      <c r="A57" s="34" t="s">
        <v>19</v>
      </c>
      <c r="B57" s="20">
        <f>(B55+B56)/2</f>
        <v>94.457742954235727</v>
      </c>
      <c r="C57" s="20">
        <f t="shared" ref="C57:G57" si="20">(C55+C56)/2</f>
        <v>48.701098004601874</v>
      </c>
      <c r="D57" s="20">
        <f t="shared" si="20"/>
        <v>106.27596699525698</v>
      </c>
      <c r="E57" s="20">
        <f t="shared" si="20"/>
        <v>75.642196994827458</v>
      </c>
      <c r="F57" s="20">
        <f t="shared" si="20"/>
        <v>82.437207109719935</v>
      </c>
      <c r="G57" s="20">
        <f t="shared" si="20"/>
        <v>260.07694238514398</v>
      </c>
      <c r="H57" s="10"/>
      <c r="I57" s="10"/>
    </row>
    <row r="58" spans="1:9" ht="15.6" x14ac:dyDescent="0.35">
      <c r="A58" s="34"/>
      <c r="B58" s="18"/>
      <c r="C58" s="18"/>
      <c r="D58" s="18"/>
      <c r="E58" s="18"/>
      <c r="F58" s="18"/>
      <c r="G58" s="18"/>
      <c r="H58" s="10"/>
      <c r="I58" s="10"/>
    </row>
    <row r="59" spans="1:9" ht="15.6" x14ac:dyDescent="0.35">
      <c r="A59" s="35" t="s">
        <v>34</v>
      </c>
      <c r="B59" s="18"/>
      <c r="C59" s="18"/>
      <c r="D59" s="18"/>
      <c r="E59" s="18"/>
      <c r="F59" s="18"/>
      <c r="G59" s="18"/>
      <c r="H59" s="10"/>
      <c r="I59" s="10"/>
    </row>
    <row r="60" spans="1:9" ht="15.6" x14ac:dyDescent="0.35">
      <c r="A60" s="34" t="s">
        <v>20</v>
      </c>
      <c r="B60" s="18">
        <f>B26/B24*100</f>
        <v>100</v>
      </c>
      <c r="C60" s="18"/>
      <c r="D60" s="18"/>
      <c r="E60" s="18"/>
      <c r="F60" s="18"/>
      <c r="G60" s="18"/>
      <c r="H60" s="10"/>
      <c r="I60" s="10"/>
    </row>
    <row r="61" spans="1:9" ht="15.6" x14ac:dyDescent="0.35">
      <c r="A61" s="34"/>
      <c r="B61" s="18"/>
      <c r="C61" s="18"/>
      <c r="D61" s="18"/>
      <c r="E61" s="18"/>
      <c r="F61" s="18"/>
      <c r="G61" s="18"/>
      <c r="H61" s="10"/>
      <c r="I61" s="10"/>
    </row>
    <row r="62" spans="1:9" ht="15.6" x14ac:dyDescent="0.35">
      <c r="A62" s="35" t="s">
        <v>21</v>
      </c>
      <c r="B62" s="18"/>
      <c r="C62" s="18"/>
      <c r="D62" s="18"/>
      <c r="E62" s="18"/>
      <c r="F62" s="18"/>
      <c r="G62" s="18"/>
      <c r="H62" s="10"/>
      <c r="I62" s="10"/>
    </row>
    <row r="63" spans="1:9" ht="15.6" x14ac:dyDescent="0.35">
      <c r="A63" s="34" t="s">
        <v>22</v>
      </c>
      <c r="B63" s="29">
        <f>((B18/B16)-1)*100</f>
        <v>68.179982874250598</v>
      </c>
      <c r="C63" s="29">
        <f t="shared" ref="C63:G63" si="21">((C18/C16)-1)*100</f>
        <v>19.012691263443692</v>
      </c>
      <c r="D63" s="29">
        <f t="shared" si="21"/>
        <v>41.66980841073449</v>
      </c>
      <c r="E63" s="29">
        <f t="shared" si="21"/>
        <v>9.6137237968124456</v>
      </c>
      <c r="F63" s="29">
        <f t="shared" si="21"/>
        <v>25.73574654329731</v>
      </c>
      <c r="G63" s="29">
        <f t="shared" si="21"/>
        <v>463.2709509611102</v>
      </c>
      <c r="H63" s="10"/>
      <c r="I63" s="10"/>
    </row>
    <row r="64" spans="1:9" ht="15.6" x14ac:dyDescent="0.35">
      <c r="A64" s="34" t="s">
        <v>23</v>
      </c>
      <c r="B64" s="29">
        <f>((B39/B38)-1)*100</f>
        <v>115.68074627634601</v>
      </c>
      <c r="C64" s="29">
        <f t="shared" ref="C64:G64" si="22">((C39/C38)-1)*100</f>
        <v>129.07089862389716</v>
      </c>
      <c r="D64" s="29">
        <f t="shared" si="22"/>
        <v>-12.565807576880861</v>
      </c>
      <c r="E64" s="29">
        <f t="shared" si="22"/>
        <v>213.70103118019358</v>
      </c>
      <c r="F64" s="29">
        <f t="shared" si="22"/>
        <v>127.29279298911158</v>
      </c>
      <c r="G64" s="29">
        <f t="shared" si="22"/>
        <v>208.03624417649237</v>
      </c>
      <c r="H64" s="10"/>
      <c r="I64" s="10"/>
    </row>
    <row r="65" spans="1:9" ht="15.6" x14ac:dyDescent="0.35">
      <c r="A65" s="34" t="s">
        <v>24</v>
      </c>
      <c r="B65" s="29">
        <f>((B41/B40)-1)*100</f>
        <v>28.244005374653923</v>
      </c>
      <c r="C65" s="29">
        <f t="shared" ref="C65:G65" si="23">((C41/C40)-1)*100</f>
        <v>92.476026037283063</v>
      </c>
      <c r="D65" s="29">
        <f t="shared" si="23"/>
        <v>-38.283115221256878</v>
      </c>
      <c r="E65" s="29">
        <f t="shared" si="23"/>
        <v>186.18773299016044</v>
      </c>
      <c r="F65" s="29">
        <f t="shared" si="23"/>
        <v>80.770225840940896</v>
      </c>
      <c r="G65" s="29">
        <f t="shared" si="23"/>
        <v>-45.312953978739792</v>
      </c>
      <c r="H65" s="10"/>
      <c r="I65" s="10"/>
    </row>
    <row r="66" spans="1:9" ht="15.6" x14ac:dyDescent="0.35">
      <c r="A66" s="34"/>
      <c r="B66" s="18"/>
      <c r="C66" s="18"/>
      <c r="D66" s="18"/>
      <c r="E66" s="18"/>
      <c r="F66" s="18"/>
      <c r="G66" s="18"/>
      <c r="H66" s="10"/>
      <c r="I66" s="10"/>
    </row>
    <row r="67" spans="1:9" ht="15.6" x14ac:dyDescent="0.35">
      <c r="A67" s="35" t="s">
        <v>25</v>
      </c>
      <c r="B67" s="18"/>
      <c r="C67" s="18"/>
      <c r="D67" s="18"/>
      <c r="E67" s="18"/>
      <c r="F67" s="18"/>
      <c r="G67" s="18"/>
      <c r="H67" s="10"/>
      <c r="I67" s="10"/>
    </row>
    <row r="68" spans="1:9" ht="15.6" x14ac:dyDescent="0.35">
      <c r="A68" s="34" t="s">
        <v>37</v>
      </c>
      <c r="B68" s="19">
        <f>B23/(B17*6)</f>
        <v>28620.599075173996</v>
      </c>
      <c r="C68" s="19">
        <f t="shared" ref="C68:G68" si="24">C23/(C17*6)</f>
        <v>81283.276102920034</v>
      </c>
      <c r="D68" s="19">
        <f t="shared" si="24"/>
        <v>46928.673557712886</v>
      </c>
      <c r="E68" s="19">
        <f t="shared" si="24"/>
        <v>56497.221283813386</v>
      </c>
      <c r="F68" s="19">
        <f t="shared" si="24"/>
        <v>11680.648715432459</v>
      </c>
      <c r="G68" s="19">
        <f t="shared" si="24"/>
        <v>20661.399354656893</v>
      </c>
      <c r="H68" s="10"/>
      <c r="I68" s="10"/>
    </row>
    <row r="69" spans="1:9" ht="15.6" x14ac:dyDescent="0.35">
      <c r="A69" s="34" t="s">
        <v>38</v>
      </c>
      <c r="B69" s="19">
        <f>B24/(B18*6)</f>
        <v>10172.564082672499</v>
      </c>
      <c r="C69" s="19">
        <f t="shared" ref="C69:G69" si="25">C24/(C18*6)</f>
        <v>44403.59078650747</v>
      </c>
      <c r="D69" s="19">
        <f t="shared" si="25"/>
        <v>12864.4769664003</v>
      </c>
      <c r="E69" s="19">
        <f t="shared" si="25"/>
        <v>35676.893867178536</v>
      </c>
      <c r="F69" s="19">
        <f t="shared" si="25"/>
        <v>6419.8315108773832</v>
      </c>
      <c r="G69" s="19">
        <f t="shared" si="25"/>
        <v>3235.8324034655388</v>
      </c>
      <c r="H69" s="10"/>
      <c r="I69" s="10"/>
    </row>
    <row r="70" spans="1:9" ht="15.6" x14ac:dyDescent="0.35">
      <c r="A70" s="34" t="s">
        <v>28</v>
      </c>
      <c r="B70" s="19">
        <f>(B69/B68)*B52</f>
        <v>43.392042829825925</v>
      </c>
      <c r="C70" s="19">
        <f t="shared" ref="C70:G70" si="26">(C69/C68)*C52</f>
        <v>37.893827352811378</v>
      </c>
      <c r="D70" s="19">
        <f t="shared" si="26"/>
        <v>39.88194996131859</v>
      </c>
      <c r="E70" s="19">
        <f t="shared" si="26"/>
        <v>62.67455047428372</v>
      </c>
      <c r="F70" s="19">
        <f t="shared" si="26"/>
        <v>57.892414911317566</v>
      </c>
      <c r="G70" s="19">
        <f t="shared" si="26"/>
        <v>66.240209679137678</v>
      </c>
      <c r="H70" s="10"/>
      <c r="I70" s="10"/>
    </row>
    <row r="71" spans="1:9" ht="15.6" x14ac:dyDescent="0.35">
      <c r="A71" s="34" t="s">
        <v>33</v>
      </c>
      <c r="B71" s="19">
        <f>B23/B17</f>
        <v>171723.59445104399</v>
      </c>
      <c r="C71" s="19">
        <f t="shared" ref="C71:G71" si="27">C23/C17</f>
        <v>487699.6566175202</v>
      </c>
      <c r="D71" s="19">
        <f t="shared" si="27"/>
        <v>281572.04134627728</v>
      </c>
      <c r="E71" s="19">
        <f t="shared" si="27"/>
        <v>338983.32770288031</v>
      </c>
      <c r="F71" s="19">
        <f t="shared" si="27"/>
        <v>70083.892292594741</v>
      </c>
      <c r="G71" s="19">
        <f t="shared" si="27"/>
        <v>123968.39612794136</v>
      </c>
      <c r="H71" s="10"/>
      <c r="I71" s="10"/>
    </row>
    <row r="72" spans="1:9" ht="15.6" x14ac:dyDescent="0.35">
      <c r="A72" s="34" t="s">
        <v>32</v>
      </c>
      <c r="B72" s="19">
        <f>B24/B18</f>
        <v>61035.384496034996</v>
      </c>
      <c r="C72" s="19">
        <f t="shared" ref="C72:G72" si="28">C24/C18</f>
        <v>266421.54471904482</v>
      </c>
      <c r="D72" s="19">
        <f t="shared" si="28"/>
        <v>77186.861798401806</v>
      </c>
      <c r="E72" s="19">
        <f t="shared" si="28"/>
        <v>214061.36320307123</v>
      </c>
      <c r="F72" s="19">
        <f t="shared" si="28"/>
        <v>38518.989065264301</v>
      </c>
      <c r="G72" s="19">
        <f t="shared" si="28"/>
        <v>19414.994420793235</v>
      </c>
      <c r="H72" s="10"/>
      <c r="I72" s="10"/>
    </row>
    <row r="73" spans="1:9" ht="15.6" x14ac:dyDescent="0.35">
      <c r="A73" s="34"/>
      <c r="B73" s="18"/>
      <c r="C73" s="18"/>
      <c r="D73" s="18"/>
      <c r="E73" s="18"/>
      <c r="F73" s="18"/>
      <c r="G73" s="18"/>
      <c r="H73" s="10"/>
      <c r="I73" s="10"/>
    </row>
    <row r="74" spans="1:9" ht="15.6" x14ac:dyDescent="0.35">
      <c r="A74" s="35" t="s">
        <v>29</v>
      </c>
      <c r="B74" s="18"/>
      <c r="C74" s="18"/>
      <c r="D74" s="18"/>
      <c r="E74" s="18"/>
      <c r="F74" s="18"/>
      <c r="G74" s="18"/>
      <c r="H74" s="10"/>
      <c r="I74" s="10"/>
    </row>
    <row r="75" spans="1:9" ht="15.6" x14ac:dyDescent="0.35">
      <c r="A75" s="34" t="s">
        <v>30</v>
      </c>
      <c r="B75" s="18">
        <f>(B30/B29)*100</f>
        <v>151.5375907302722</v>
      </c>
      <c r="C75" s="18"/>
      <c r="D75" s="18"/>
      <c r="E75" s="18"/>
      <c r="F75" s="18"/>
      <c r="G75" s="18"/>
      <c r="H75" s="10"/>
      <c r="I75" s="10"/>
    </row>
    <row r="76" spans="1:9" ht="16.2" thickBot="1" x14ac:dyDescent="0.4">
      <c r="A76" s="38" t="s">
        <v>31</v>
      </c>
      <c r="B76" s="22">
        <f>(B24/B30)*100</f>
        <v>42.251607914658329</v>
      </c>
      <c r="C76" s="22"/>
      <c r="D76" s="22"/>
      <c r="E76" s="22"/>
      <c r="F76" s="22"/>
      <c r="G76" s="22"/>
      <c r="H76" s="10"/>
      <c r="I76" s="10"/>
    </row>
    <row r="77" spans="1:9" customFormat="1" ht="17.25" customHeight="1" thickTop="1" x14ac:dyDescent="0.35">
      <c r="A77" s="49" t="s">
        <v>80</v>
      </c>
      <c r="B77" s="49"/>
      <c r="C77" s="49"/>
      <c r="D77" s="49"/>
      <c r="E77" s="49"/>
      <c r="F77" s="49"/>
      <c r="G77" s="49"/>
      <c r="H77" s="34"/>
    </row>
    <row r="78" spans="1:9" ht="15.6" x14ac:dyDescent="0.3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5.6" x14ac:dyDescent="0.3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5.6" x14ac:dyDescent="0.3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5.6" x14ac:dyDescent="0.3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5.6" x14ac:dyDescent="0.3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5.6" x14ac:dyDescent="0.35">
      <c r="A83" s="10"/>
      <c r="B83" s="10"/>
      <c r="C83" s="10"/>
      <c r="D83" s="10"/>
      <c r="E83" s="10"/>
      <c r="F83" s="10"/>
      <c r="G83" s="10"/>
      <c r="H83" s="10"/>
      <c r="I83" s="10"/>
    </row>
    <row r="87" spans="1:9" ht="15.6" x14ac:dyDescent="0.3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5.6" x14ac:dyDescent="0.3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5.6" x14ac:dyDescent="0.3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6" x14ac:dyDescent="0.3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6" x14ac:dyDescent="0.3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6" x14ac:dyDescent="0.3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6" x14ac:dyDescent="0.35">
      <c r="A93" s="10"/>
      <c r="B93" s="10"/>
      <c r="C93" s="10"/>
      <c r="D93" s="10"/>
      <c r="E93" s="10"/>
      <c r="F93" s="10"/>
      <c r="G93" s="10"/>
      <c r="H93" s="10"/>
      <c r="I93" s="10"/>
    </row>
  </sheetData>
  <mergeCells count="6">
    <mergeCell ref="A77:G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7"/>
  <sheetViews>
    <sheetView showGridLines="0" zoomScale="70" zoomScaleNormal="70" workbookViewId="0">
      <pane ySplit="11" topLeftCell="A12" activePane="bottomLeft" state="frozen"/>
      <selection activeCell="F23" sqref="F23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6640625" style="3" customWidth="1"/>
    <col min="8" max="16384" width="11.44140625" style="3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customFormat="1" ht="21" customHeight="1" x14ac:dyDescent="0.35">
      <c r="A9" s="50" t="s">
        <v>0</v>
      </c>
      <c r="B9" s="53" t="s">
        <v>39</v>
      </c>
      <c r="C9" s="58" t="s">
        <v>40</v>
      </c>
      <c r="D9" s="58"/>
      <c r="E9" s="58"/>
      <c r="F9" s="58"/>
      <c r="G9" s="58"/>
    </row>
    <row r="10" spans="1:7" customFormat="1" ht="17.25" customHeight="1" x14ac:dyDescent="0.3">
      <c r="A10" s="51"/>
      <c r="B10" s="53"/>
      <c r="C10" s="55" t="s">
        <v>41</v>
      </c>
      <c r="D10" s="56"/>
      <c r="E10" s="55" t="s">
        <v>42</v>
      </c>
      <c r="F10" s="57"/>
      <c r="G10" s="56"/>
    </row>
    <row r="11" spans="1:7" customFormat="1" ht="54" customHeight="1" thickBot="1" x14ac:dyDescent="0.35">
      <c r="A11" s="52"/>
      <c r="B11" s="54"/>
      <c r="C11" s="33" t="s">
        <v>43</v>
      </c>
      <c r="D11" s="43" t="s">
        <v>44</v>
      </c>
      <c r="E11" s="43" t="s">
        <v>45</v>
      </c>
      <c r="F11" s="43" t="s">
        <v>46</v>
      </c>
      <c r="G11" s="43" t="s">
        <v>47</v>
      </c>
    </row>
    <row r="12" spans="1:7" customFormat="1" ht="16.2" thickTop="1" x14ac:dyDescent="0.35">
      <c r="A12" s="34"/>
      <c r="B12" s="34"/>
      <c r="C12" s="34"/>
      <c r="D12" s="34"/>
      <c r="E12" s="34"/>
      <c r="F12" s="34"/>
      <c r="G12" s="34"/>
    </row>
    <row r="13" spans="1:7" customFormat="1" ht="15.6" x14ac:dyDescent="0.35">
      <c r="A13" s="35" t="s">
        <v>1</v>
      </c>
      <c r="B13" s="34"/>
      <c r="C13" s="34"/>
      <c r="D13" s="34"/>
      <c r="E13" s="34"/>
      <c r="F13" s="34"/>
      <c r="G13" s="34"/>
    </row>
    <row r="14" spans="1:7" customFormat="1" ht="15.6" x14ac:dyDescent="0.35">
      <c r="A14" s="34"/>
      <c r="B14" s="34"/>
      <c r="C14" s="34"/>
      <c r="D14" s="34"/>
      <c r="E14" s="34"/>
      <c r="F14" s="34"/>
      <c r="G14" s="34"/>
    </row>
    <row r="15" spans="1:7" customFormat="1" ht="15.6" x14ac:dyDescent="0.35">
      <c r="A15" s="35" t="s">
        <v>2</v>
      </c>
      <c r="B15" s="34"/>
      <c r="C15" s="34"/>
      <c r="D15" s="34"/>
      <c r="E15" s="34"/>
      <c r="F15" s="34"/>
      <c r="G15" s="34"/>
    </row>
    <row r="16" spans="1:7" ht="15.6" x14ac:dyDescent="0.35">
      <c r="A16" s="36" t="s">
        <v>58</v>
      </c>
      <c r="B16" s="24">
        <f>+SUM(C16:G16)</f>
        <v>165868.33333333331</v>
      </c>
      <c r="C16" s="24">
        <v>24148.333333333332</v>
      </c>
      <c r="D16" s="24">
        <v>8633</v>
      </c>
      <c r="E16" s="24">
        <v>9075.3333333333339</v>
      </c>
      <c r="F16" s="24">
        <v>105669</v>
      </c>
      <c r="G16" s="24">
        <v>18342.666666666668</v>
      </c>
    </row>
    <row r="17" spans="1:7" ht="15.6" x14ac:dyDescent="0.35">
      <c r="A17" s="36" t="s">
        <v>95</v>
      </c>
      <c r="B17" s="24">
        <f>+SUM(C17:G17)</f>
        <v>148833.33333333334</v>
      </c>
      <c r="C17" s="24">
        <v>26000</v>
      </c>
      <c r="D17" s="24">
        <v>8000</v>
      </c>
      <c r="E17" s="24">
        <v>8333.3333333333339</v>
      </c>
      <c r="F17" s="24">
        <v>87500</v>
      </c>
      <c r="G17" s="24">
        <v>19000</v>
      </c>
    </row>
    <row r="18" spans="1:7" ht="15.6" x14ac:dyDescent="0.35">
      <c r="A18" s="36" t="s">
        <v>96</v>
      </c>
      <c r="B18" s="24">
        <f t="shared" ref="B18:B19" si="0">+SUM(C18:G18)</f>
        <v>184280</v>
      </c>
      <c r="C18" s="24">
        <v>25892.666666666668</v>
      </c>
      <c r="D18" s="24">
        <v>6554.666666666667</v>
      </c>
      <c r="E18" s="24">
        <v>9864.6666666666661</v>
      </c>
      <c r="F18" s="24">
        <v>118895</v>
      </c>
      <c r="G18" s="24">
        <v>23073</v>
      </c>
    </row>
    <row r="19" spans="1:7" ht="15.6" x14ac:dyDescent="0.35">
      <c r="A19" s="36" t="s">
        <v>75</v>
      </c>
      <c r="B19" s="24">
        <f t="shared" si="0"/>
        <v>139182.91666666669</v>
      </c>
      <c r="C19" s="24">
        <v>24637.25</v>
      </c>
      <c r="D19" s="44">
        <v>7370.8333333333339</v>
      </c>
      <c r="E19" s="44">
        <v>8095</v>
      </c>
      <c r="F19" s="24">
        <v>83741.25</v>
      </c>
      <c r="G19" s="44">
        <v>15338.583333333332</v>
      </c>
    </row>
    <row r="20" spans="1:7" ht="15.6" x14ac:dyDescent="0.35">
      <c r="A20" s="34"/>
      <c r="B20" s="27"/>
      <c r="C20" s="27"/>
      <c r="D20" s="27"/>
      <c r="E20" s="27"/>
      <c r="F20" s="27"/>
      <c r="G20" s="27"/>
    </row>
    <row r="21" spans="1:7" ht="15.6" x14ac:dyDescent="0.35">
      <c r="A21" s="37" t="s">
        <v>3</v>
      </c>
      <c r="B21" s="27"/>
      <c r="C21" s="27"/>
      <c r="D21" s="27"/>
      <c r="E21" s="27"/>
      <c r="F21" s="27"/>
      <c r="G21" s="27"/>
    </row>
    <row r="22" spans="1:7" ht="15.6" x14ac:dyDescent="0.35">
      <c r="A22" s="36" t="s">
        <v>58</v>
      </c>
      <c r="B22" s="27">
        <f>+SUM(C22:G22)</f>
        <v>8161919878.1100006</v>
      </c>
      <c r="C22" s="44">
        <v>4457307012.1499805</v>
      </c>
      <c r="D22" s="44">
        <v>831219036.22189987</v>
      </c>
      <c r="E22" s="44">
        <v>1347261176.4762399</v>
      </c>
      <c r="F22" s="44">
        <v>1215163774.9642</v>
      </c>
      <c r="G22" s="44">
        <v>310968878.29768002</v>
      </c>
    </row>
    <row r="23" spans="1:7" ht="15.6" x14ac:dyDescent="0.35">
      <c r="A23" s="36" t="s">
        <v>95</v>
      </c>
      <c r="B23" s="27">
        <f>+SUM(C23:G23)</f>
        <v>13122684284.52467</v>
      </c>
      <c r="C23" s="44">
        <v>6340095536.0277634</v>
      </c>
      <c r="D23" s="44">
        <v>1126288165.3851092</v>
      </c>
      <c r="E23" s="44">
        <v>1412430532.0953348</v>
      </c>
      <c r="F23" s="44">
        <v>3066170287.8010206</v>
      </c>
      <c r="G23" s="44">
        <v>1177699763.2154429</v>
      </c>
    </row>
    <row r="24" spans="1:7" ht="15.6" x14ac:dyDescent="0.35">
      <c r="A24" s="36" t="s">
        <v>96</v>
      </c>
      <c r="B24" s="27">
        <f t="shared" ref="B24:B26" si="1">+SUM(C24:G24)</f>
        <v>10929930784.049999</v>
      </c>
      <c r="C24" s="44">
        <v>5771394792.9319773</v>
      </c>
      <c r="D24" s="44">
        <v>735255113.66917038</v>
      </c>
      <c r="E24" s="44">
        <v>1084118890.5214903</v>
      </c>
      <c r="F24" s="44">
        <v>2535770030.2771783</v>
      </c>
      <c r="G24" s="44">
        <v>803391956.6501832</v>
      </c>
    </row>
    <row r="25" spans="1:7" ht="15.6" x14ac:dyDescent="0.35">
      <c r="A25" s="36" t="s">
        <v>75</v>
      </c>
      <c r="B25" s="27">
        <f t="shared" si="1"/>
        <v>49210962622.000046</v>
      </c>
      <c r="C25" s="44">
        <v>24031156730</v>
      </c>
      <c r="D25" s="44">
        <v>4150841176.1797047</v>
      </c>
      <c r="E25" s="44">
        <v>5488140075.5096321</v>
      </c>
      <c r="F25" s="44">
        <v>11737825490.894501</v>
      </c>
      <c r="G25" s="44">
        <v>3802999149.4162121</v>
      </c>
    </row>
    <row r="26" spans="1:7" ht="15.6" x14ac:dyDescent="0.35">
      <c r="A26" s="36" t="s">
        <v>97</v>
      </c>
      <c r="B26" s="27">
        <f t="shared" si="1"/>
        <v>10929930784.049999</v>
      </c>
      <c r="C26" s="13">
        <f>+C24</f>
        <v>5771394792.9319773</v>
      </c>
      <c r="D26" s="13">
        <f t="shared" ref="D26:G26" si="2">+D24</f>
        <v>735255113.66917038</v>
      </c>
      <c r="E26" s="13">
        <f t="shared" si="2"/>
        <v>1084118890.5214903</v>
      </c>
      <c r="F26" s="13">
        <f t="shared" si="2"/>
        <v>2535770030.2771783</v>
      </c>
      <c r="G26" s="13">
        <f t="shared" si="2"/>
        <v>803391956.6501832</v>
      </c>
    </row>
    <row r="27" spans="1:7" ht="15.6" x14ac:dyDescent="0.35">
      <c r="A27" s="34"/>
      <c r="B27" s="27"/>
      <c r="C27" s="27"/>
      <c r="D27" s="27"/>
      <c r="E27" s="27"/>
      <c r="F27" s="27"/>
      <c r="G27" s="27"/>
    </row>
    <row r="28" spans="1:7" ht="15.6" x14ac:dyDescent="0.35">
      <c r="A28" s="37" t="s">
        <v>4</v>
      </c>
      <c r="B28" s="27"/>
      <c r="C28" s="27"/>
      <c r="D28" s="27"/>
      <c r="E28" s="27"/>
      <c r="F28" s="27"/>
      <c r="G28" s="27"/>
    </row>
    <row r="29" spans="1:7" ht="15.6" x14ac:dyDescent="0.35">
      <c r="A29" s="36" t="s">
        <v>95</v>
      </c>
      <c r="B29" s="27">
        <f>B23</f>
        <v>13122684284.52467</v>
      </c>
      <c r="C29" s="27"/>
      <c r="D29" s="27"/>
      <c r="E29" s="27"/>
      <c r="F29" s="27"/>
      <c r="G29" s="27"/>
    </row>
    <row r="30" spans="1:7" ht="15.6" x14ac:dyDescent="0.35">
      <c r="A30" s="36" t="s">
        <v>96</v>
      </c>
      <c r="B30" s="27">
        <v>13396821366.1628</v>
      </c>
      <c r="C30" s="27"/>
      <c r="D30" s="27"/>
      <c r="E30" s="27"/>
      <c r="F30" s="27"/>
      <c r="G30" s="27"/>
    </row>
    <row r="31" spans="1:7" ht="15.6" x14ac:dyDescent="0.35">
      <c r="A31" s="34"/>
      <c r="B31" s="10"/>
      <c r="C31" s="10"/>
      <c r="D31" s="10"/>
      <c r="E31" s="10"/>
      <c r="F31" s="10"/>
      <c r="G31" s="10"/>
    </row>
    <row r="32" spans="1:7" ht="15.6" x14ac:dyDescent="0.35">
      <c r="A32" s="35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36" t="s">
        <v>59</v>
      </c>
      <c r="B33" s="39">
        <v>1.0948</v>
      </c>
      <c r="C33" s="39">
        <v>1.0948</v>
      </c>
      <c r="D33" s="39">
        <v>1.0948</v>
      </c>
      <c r="E33" s="39">
        <v>1.0948</v>
      </c>
      <c r="F33" s="39">
        <v>1.0948</v>
      </c>
      <c r="G33" s="39">
        <v>1.0948</v>
      </c>
    </row>
    <row r="34" spans="1:7" ht="15.6" x14ac:dyDescent="0.35">
      <c r="A34" s="36" t="s">
        <v>98</v>
      </c>
      <c r="B34" s="39">
        <v>1.0932999999999999</v>
      </c>
      <c r="C34" s="39">
        <v>1.0932999999999999</v>
      </c>
      <c r="D34" s="39">
        <v>1.0932999999999999</v>
      </c>
      <c r="E34" s="39">
        <v>1.0932999999999999</v>
      </c>
      <c r="F34" s="39">
        <v>1.0932999999999999</v>
      </c>
      <c r="G34" s="39">
        <v>1.0932999999999999</v>
      </c>
    </row>
    <row r="35" spans="1:7" ht="15.6" x14ac:dyDescent="0.35">
      <c r="A35" s="36" t="s">
        <v>6</v>
      </c>
      <c r="B35" s="14">
        <v>81002</v>
      </c>
      <c r="C35" s="14"/>
      <c r="D35" s="14"/>
      <c r="E35" s="14"/>
      <c r="F35" s="14"/>
      <c r="G35" s="14"/>
    </row>
    <row r="36" spans="1:7" ht="15.6" x14ac:dyDescent="0.35">
      <c r="A36" s="34"/>
      <c r="B36" s="14"/>
      <c r="C36" s="14"/>
      <c r="D36" s="14"/>
      <c r="E36" s="14"/>
      <c r="F36" s="14"/>
      <c r="G36" s="14"/>
    </row>
    <row r="37" spans="1:7" ht="15.6" x14ac:dyDescent="0.35">
      <c r="A37" s="35" t="s">
        <v>7</v>
      </c>
      <c r="B37" s="14"/>
      <c r="C37" s="14"/>
      <c r="D37" s="13"/>
      <c r="E37" s="13"/>
      <c r="F37" s="13"/>
      <c r="G37" s="28"/>
    </row>
    <row r="38" spans="1:7" ht="15.6" x14ac:dyDescent="0.35">
      <c r="A38" s="34" t="s">
        <v>60</v>
      </c>
      <c r="B38" s="16">
        <f t="shared" ref="B38:G38" si="3">B22/B33</f>
        <v>7455169782.7091713</v>
      </c>
      <c r="C38" s="16">
        <f t="shared" si="3"/>
        <v>4071343635.5041838</v>
      </c>
      <c r="D38" s="16">
        <f t="shared" si="3"/>
        <v>759242817.15555346</v>
      </c>
      <c r="E38" s="16">
        <f t="shared" si="3"/>
        <v>1230600270.804019</v>
      </c>
      <c r="F38" s="16">
        <f t="shared" si="3"/>
        <v>1109941336.2844355</v>
      </c>
      <c r="G38" s="16">
        <f t="shared" si="3"/>
        <v>284041722.96097922</v>
      </c>
    </row>
    <row r="39" spans="1:7" ht="15.6" x14ac:dyDescent="0.35">
      <c r="A39" s="34" t="s">
        <v>99</v>
      </c>
      <c r="B39" s="16">
        <f t="shared" ref="B39:G39" si="4">B24/B34</f>
        <v>9997192704.7013626</v>
      </c>
      <c r="C39" s="16">
        <f t="shared" si="4"/>
        <v>5278875690.9649477</v>
      </c>
      <c r="D39" s="16">
        <f t="shared" si="4"/>
        <v>672509936.58572257</v>
      </c>
      <c r="E39" s="16">
        <f t="shared" si="4"/>
        <v>991602387.744892</v>
      </c>
      <c r="F39" s="16">
        <f t="shared" si="4"/>
        <v>2319372569.5391736</v>
      </c>
      <c r="G39" s="16">
        <f t="shared" si="4"/>
        <v>734832119.86662698</v>
      </c>
    </row>
    <row r="40" spans="1:7" ht="15.6" x14ac:dyDescent="0.35">
      <c r="A40" s="34" t="s">
        <v>61</v>
      </c>
      <c r="B40" s="16">
        <f t="shared" ref="B40:G40" si="5">B38/B16</f>
        <v>44946.311528476435</v>
      </c>
      <c r="C40" s="16">
        <f t="shared" si="5"/>
        <v>168597.29320881431</v>
      </c>
      <c r="D40" s="16">
        <f t="shared" si="5"/>
        <v>87946.57907512493</v>
      </c>
      <c r="E40" s="16">
        <f t="shared" si="5"/>
        <v>135598.35496995726</v>
      </c>
      <c r="F40" s="16">
        <f t="shared" si="5"/>
        <v>10503.944735773362</v>
      </c>
      <c r="G40" s="16">
        <f t="shared" si="5"/>
        <v>15485.301462581552</v>
      </c>
    </row>
    <row r="41" spans="1:7" ht="15.6" x14ac:dyDescent="0.35">
      <c r="A41" s="34" t="s">
        <v>100</v>
      </c>
      <c r="B41" s="16">
        <f t="shared" ref="B41:G41" si="6">B39/B18</f>
        <v>54250.014677129162</v>
      </c>
      <c r="C41" s="16">
        <f t="shared" si="6"/>
        <v>203875.31956145682</v>
      </c>
      <c r="D41" s="16">
        <f t="shared" si="6"/>
        <v>102600.1734009951</v>
      </c>
      <c r="E41" s="16">
        <f t="shared" si="6"/>
        <v>100520.61780207732</v>
      </c>
      <c r="F41" s="16">
        <f t="shared" si="6"/>
        <v>19507.738504892332</v>
      </c>
      <c r="G41" s="16">
        <f t="shared" si="6"/>
        <v>31848.139377914747</v>
      </c>
    </row>
    <row r="42" spans="1:7" ht="15.6" x14ac:dyDescent="0.35">
      <c r="A42" s="34"/>
      <c r="B42" s="18"/>
      <c r="C42" s="18"/>
      <c r="D42" s="18"/>
      <c r="E42" s="18"/>
      <c r="F42" s="18"/>
      <c r="G42" s="18"/>
    </row>
    <row r="43" spans="1:7" ht="15.6" x14ac:dyDescent="0.35">
      <c r="A43" s="35" t="s">
        <v>8</v>
      </c>
      <c r="B43" s="18"/>
      <c r="C43" s="18"/>
      <c r="D43" s="18"/>
      <c r="E43" s="18"/>
      <c r="F43" s="18"/>
      <c r="G43" s="18"/>
    </row>
    <row r="44" spans="1:7" ht="15.6" x14ac:dyDescent="0.35">
      <c r="A44" s="34"/>
      <c r="B44" s="18"/>
      <c r="C44" s="18"/>
      <c r="D44" s="18"/>
      <c r="E44" s="18"/>
      <c r="F44" s="18"/>
      <c r="G44" s="18"/>
    </row>
    <row r="45" spans="1:7" ht="15.6" x14ac:dyDescent="0.35">
      <c r="A45" s="35" t="s">
        <v>9</v>
      </c>
      <c r="B45" s="18"/>
      <c r="C45" s="18"/>
      <c r="D45" s="18"/>
      <c r="E45" s="18"/>
      <c r="F45" s="18"/>
      <c r="G45" s="18"/>
    </row>
    <row r="46" spans="1:7" ht="15.6" x14ac:dyDescent="0.35">
      <c r="A46" s="34" t="s">
        <v>10</v>
      </c>
      <c r="B46" s="18">
        <f t="shared" ref="B46" si="7">(B17/B35)*100</f>
        <v>183.74031916907404</v>
      </c>
      <c r="C46" s="18"/>
      <c r="D46" s="18"/>
      <c r="E46" s="18"/>
      <c r="F46" s="18"/>
      <c r="G46" s="18"/>
    </row>
    <row r="47" spans="1:7" ht="15.6" x14ac:dyDescent="0.35">
      <c r="A47" s="34" t="s">
        <v>11</v>
      </c>
      <c r="B47" s="18">
        <f t="shared" ref="B47" si="8">(B18/B35)*100</f>
        <v>227.50055554183848</v>
      </c>
      <c r="C47" s="18"/>
      <c r="D47" s="18"/>
      <c r="E47" s="18"/>
      <c r="F47" s="18"/>
      <c r="G47" s="18"/>
    </row>
    <row r="48" spans="1:7" ht="15.6" x14ac:dyDescent="0.35">
      <c r="A48" s="34"/>
      <c r="B48" s="18"/>
      <c r="C48" s="18"/>
      <c r="D48" s="18"/>
      <c r="E48" s="18"/>
      <c r="F48" s="18"/>
      <c r="G48" s="18"/>
    </row>
    <row r="49" spans="1:7" ht="15.6" x14ac:dyDescent="0.35">
      <c r="A49" s="35" t="s">
        <v>12</v>
      </c>
      <c r="B49" s="18"/>
      <c r="C49" s="18"/>
      <c r="D49" s="18"/>
      <c r="E49" s="18"/>
      <c r="F49" s="18"/>
      <c r="G49" s="18"/>
    </row>
    <row r="50" spans="1:7" ht="15.6" x14ac:dyDescent="0.35">
      <c r="A50" s="34" t="s">
        <v>13</v>
      </c>
      <c r="B50" s="19">
        <f t="shared" ref="B50" si="9">B18/B17*100</f>
        <v>123.81634938409853</v>
      </c>
      <c r="C50" s="19">
        <f t="shared" ref="C50:G50" si="10">C18/C17*100</f>
        <v>99.587179487179483</v>
      </c>
      <c r="D50" s="19">
        <f t="shared" si="10"/>
        <v>81.933333333333337</v>
      </c>
      <c r="E50" s="19">
        <f t="shared" si="10"/>
        <v>118.37599999999999</v>
      </c>
      <c r="F50" s="19">
        <f t="shared" si="10"/>
        <v>135.88</v>
      </c>
      <c r="G50" s="19">
        <f t="shared" si="10"/>
        <v>121.43684210526315</v>
      </c>
    </row>
    <row r="51" spans="1:7" ht="15.6" x14ac:dyDescent="0.35">
      <c r="A51" s="34" t="s">
        <v>14</v>
      </c>
      <c r="B51" s="19">
        <f>B24/B23*100</f>
        <v>83.29035848968384</v>
      </c>
      <c r="C51" s="19">
        <f t="shared" ref="C51:G51" si="11">C24/C23*100</f>
        <v>91.030091899023773</v>
      </c>
      <c r="D51" s="19">
        <f t="shared" si="11"/>
        <v>65.281260716946818</v>
      </c>
      <c r="E51" s="19">
        <f t="shared" si="11"/>
        <v>76.755554760856413</v>
      </c>
      <c r="F51" s="19">
        <f t="shared" si="11"/>
        <v>82.701539453497475</v>
      </c>
      <c r="G51" s="19">
        <f t="shared" si="11"/>
        <v>68.21704323491609</v>
      </c>
    </row>
    <row r="52" spans="1:7" ht="15.6" x14ac:dyDescent="0.35">
      <c r="A52" s="34" t="s">
        <v>15</v>
      </c>
      <c r="B52" s="19">
        <f>AVERAGE(B50:B51)</f>
        <v>103.55335393689118</v>
      </c>
      <c r="C52" s="19">
        <f t="shared" ref="C52:G52" si="12">AVERAGE(C50:C51)</f>
        <v>95.308635693101621</v>
      </c>
      <c r="D52" s="19">
        <f t="shared" si="12"/>
        <v>73.60729702514007</v>
      </c>
      <c r="E52" s="19">
        <f t="shared" si="12"/>
        <v>97.565777380428202</v>
      </c>
      <c r="F52" s="19">
        <f t="shared" si="12"/>
        <v>109.29076972674874</v>
      </c>
      <c r="G52" s="19">
        <f t="shared" si="12"/>
        <v>94.826942670089622</v>
      </c>
    </row>
    <row r="53" spans="1:7" ht="15.6" x14ac:dyDescent="0.35">
      <c r="A53" s="34"/>
      <c r="B53" s="19"/>
      <c r="C53" s="19"/>
      <c r="D53" s="19"/>
      <c r="E53" s="19"/>
      <c r="F53" s="19"/>
      <c r="G53" s="19"/>
    </row>
    <row r="54" spans="1:7" ht="15.6" x14ac:dyDescent="0.35">
      <c r="A54" s="35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34" t="s">
        <v>17</v>
      </c>
      <c r="B55" s="19">
        <f t="shared" ref="B55" si="13">((B18/B19)*100)</f>
        <v>132.40130643427861</v>
      </c>
      <c r="C55" s="19">
        <f t="shared" ref="C55:G55" si="14">((C18/C19)*100)</f>
        <v>105.09560387895024</v>
      </c>
      <c r="D55" s="19">
        <f t="shared" si="14"/>
        <v>88.927077444884119</v>
      </c>
      <c r="E55" s="19">
        <f t="shared" si="14"/>
        <v>121.86123121268271</v>
      </c>
      <c r="F55" s="19">
        <f t="shared" si="14"/>
        <v>141.97901273267357</v>
      </c>
      <c r="G55" s="19">
        <f t="shared" si="14"/>
        <v>150.42458288738095</v>
      </c>
    </row>
    <row r="56" spans="1:7" ht="15.6" x14ac:dyDescent="0.35">
      <c r="A56" s="34" t="s">
        <v>18</v>
      </c>
      <c r="B56" s="19">
        <f>B24/B25*100</f>
        <v>22.210357614837044</v>
      </c>
      <c r="C56" s="19">
        <f t="shared" ref="C56:G56" si="15">C24/C25*100</f>
        <v>24.016300412734971</v>
      </c>
      <c r="D56" s="19">
        <f t="shared" si="15"/>
        <v>17.713400307594391</v>
      </c>
      <c r="E56" s="19">
        <f t="shared" si="15"/>
        <v>19.753848764889959</v>
      </c>
      <c r="F56" s="19">
        <f t="shared" si="15"/>
        <v>21.603405436929322</v>
      </c>
      <c r="G56" s="19">
        <f t="shared" si="15"/>
        <v>21.125220519008259</v>
      </c>
    </row>
    <row r="57" spans="1:7" ht="15.6" x14ac:dyDescent="0.35">
      <c r="A57" s="34" t="s">
        <v>19</v>
      </c>
      <c r="B57" s="19">
        <f>(B55+B56)/2</f>
        <v>77.30583202455783</v>
      </c>
      <c r="C57" s="19">
        <f t="shared" ref="C57:G57" si="16">(C55+C56)/2</f>
        <v>64.55595214584261</v>
      </c>
      <c r="D57" s="19">
        <f t="shared" si="16"/>
        <v>53.320238876239259</v>
      </c>
      <c r="E57" s="19">
        <f t="shared" si="16"/>
        <v>70.807539988786331</v>
      </c>
      <c r="F57" s="19">
        <f t="shared" si="16"/>
        <v>81.791209084801437</v>
      </c>
      <c r="G57" s="19">
        <f t="shared" si="16"/>
        <v>85.774901703194601</v>
      </c>
    </row>
    <row r="58" spans="1:7" ht="15.6" x14ac:dyDescent="0.35">
      <c r="A58" s="34"/>
      <c r="B58" s="18"/>
      <c r="C58" s="18"/>
      <c r="D58" s="18"/>
      <c r="E58" s="18"/>
      <c r="F58" s="18"/>
      <c r="G58" s="18"/>
    </row>
    <row r="59" spans="1:7" ht="15.6" x14ac:dyDescent="0.35">
      <c r="A59" s="35" t="s">
        <v>34</v>
      </c>
      <c r="B59" s="18"/>
      <c r="C59" s="18"/>
      <c r="D59" s="18"/>
      <c r="E59" s="18"/>
      <c r="F59" s="18"/>
      <c r="G59" s="18"/>
    </row>
    <row r="60" spans="1:7" ht="15.6" x14ac:dyDescent="0.35">
      <c r="A60" s="34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7" ht="15.6" x14ac:dyDescent="0.35">
      <c r="A61" s="34"/>
      <c r="B61" s="18"/>
      <c r="C61" s="18"/>
      <c r="D61" s="18"/>
      <c r="E61" s="18"/>
      <c r="F61" s="18"/>
      <c r="G61" s="18"/>
    </row>
    <row r="62" spans="1:7" ht="15.6" x14ac:dyDescent="0.35">
      <c r="A62" s="35" t="s">
        <v>21</v>
      </c>
      <c r="B62" s="18"/>
      <c r="C62" s="18"/>
      <c r="D62" s="18"/>
      <c r="E62" s="18"/>
      <c r="F62" s="18"/>
      <c r="G62" s="18"/>
    </row>
    <row r="63" spans="1:7" ht="15.6" x14ac:dyDescent="0.35">
      <c r="A63" s="34" t="s">
        <v>22</v>
      </c>
      <c r="B63" s="29">
        <f>((B18/B16)-1)*100</f>
        <v>11.100169813406225</v>
      </c>
      <c r="C63" s="29">
        <f t="shared" ref="C63:G63" si="17">((C18/C16)-1)*100</f>
        <v>7.2234108634136263</v>
      </c>
      <c r="D63" s="29">
        <f t="shared" si="17"/>
        <v>-24.074288582570759</v>
      </c>
      <c r="E63" s="29">
        <f t="shared" si="17"/>
        <v>8.6975685006978498</v>
      </c>
      <c r="F63" s="29">
        <f t="shared" si="17"/>
        <v>12.516442854574183</v>
      </c>
      <c r="G63" s="29">
        <f t="shared" si="17"/>
        <v>25.78868939449006</v>
      </c>
    </row>
    <row r="64" spans="1:7" ht="15.6" x14ac:dyDescent="0.35">
      <c r="A64" s="34" t="s">
        <v>23</v>
      </c>
      <c r="B64" s="29">
        <f>((B39/B38)-1)*100</f>
        <v>34.097451782894652</v>
      </c>
      <c r="C64" s="29">
        <f t="shared" ref="C64:G64" si="18">((C39/C38)-1)*100</f>
        <v>29.659300800120914</v>
      </c>
      <c r="D64" s="29">
        <f t="shared" si="18"/>
        <v>-11.423602385172259</v>
      </c>
      <c r="E64" s="29">
        <f t="shared" si="18"/>
        <v>-19.421244146401541</v>
      </c>
      <c r="F64" s="29">
        <f t="shared" si="18"/>
        <v>108.96352750527774</v>
      </c>
      <c r="G64" s="29">
        <f t="shared" si="18"/>
        <v>158.70569724982832</v>
      </c>
    </row>
    <row r="65" spans="1:8" ht="15.6" x14ac:dyDescent="0.35">
      <c r="A65" s="34" t="s">
        <v>24</v>
      </c>
      <c r="B65" s="29">
        <f>((B41/B40)-1)*100</f>
        <v>20.69959209613501</v>
      </c>
      <c r="C65" s="29">
        <f t="shared" ref="C65:G65" si="19">((C41/C40)-1)*100</f>
        <v>20.924432226174172</v>
      </c>
      <c r="D65" s="29">
        <f t="shared" si="19"/>
        <v>16.661926455778243</v>
      </c>
      <c r="E65" s="29">
        <f t="shared" si="19"/>
        <v>-25.868851562138527</v>
      </c>
      <c r="F65" s="29">
        <f t="shared" si="19"/>
        <v>85.718213448464581</v>
      </c>
      <c r="G65" s="29">
        <f t="shared" si="19"/>
        <v>105.66689938114612</v>
      </c>
    </row>
    <row r="66" spans="1:8" ht="15.6" x14ac:dyDescent="0.35">
      <c r="A66" s="34"/>
      <c r="B66" s="18"/>
      <c r="C66" s="18"/>
      <c r="D66" s="18"/>
      <c r="E66" s="18"/>
      <c r="F66" s="18"/>
      <c r="G66" s="18"/>
    </row>
    <row r="67" spans="1:8" ht="15.6" x14ac:dyDescent="0.35">
      <c r="A67" s="35" t="s">
        <v>25</v>
      </c>
      <c r="B67" s="18"/>
      <c r="C67" s="18"/>
      <c r="D67" s="18"/>
      <c r="E67" s="18"/>
      <c r="F67" s="18"/>
      <c r="G67" s="18"/>
    </row>
    <row r="68" spans="1:8" ht="15.6" x14ac:dyDescent="0.35">
      <c r="A68" s="34" t="s">
        <v>37</v>
      </c>
      <c r="B68" s="20">
        <f>B23/(B17*3)</f>
        <v>29390.110379674512</v>
      </c>
      <c r="C68" s="20">
        <f t="shared" ref="C68:G68" si="20">C23/(C17*3)</f>
        <v>81283.276102920048</v>
      </c>
      <c r="D68" s="20">
        <f t="shared" si="20"/>
        <v>46928.673557712886</v>
      </c>
      <c r="E68" s="20">
        <f t="shared" si="20"/>
        <v>56497.221283813393</v>
      </c>
      <c r="F68" s="20">
        <f t="shared" si="20"/>
        <v>11680.648715432459</v>
      </c>
      <c r="G68" s="20">
        <f t="shared" si="20"/>
        <v>20661.399354656893</v>
      </c>
    </row>
    <row r="69" spans="1:8" ht="15.6" x14ac:dyDescent="0.35">
      <c r="A69" s="34" t="s">
        <v>38</v>
      </c>
      <c r="B69" s="20">
        <f>B24/(B18*3)</f>
        <v>19770.513682168439</v>
      </c>
      <c r="C69" s="20">
        <f t="shared" ref="C69:G69" si="21">C24/(C18*3)</f>
        <v>74298.962292180251</v>
      </c>
      <c r="D69" s="20">
        <f t="shared" si="21"/>
        <v>37390.923193102644</v>
      </c>
      <c r="E69" s="20">
        <f t="shared" si="21"/>
        <v>36633.063814337038</v>
      </c>
      <c r="F69" s="20">
        <f t="shared" si="21"/>
        <v>7109.2701691329275</v>
      </c>
      <c r="G69" s="20">
        <f t="shared" si="21"/>
        <v>11606.523593958063</v>
      </c>
    </row>
    <row r="70" spans="1:8" ht="15.6" x14ac:dyDescent="0.35">
      <c r="A70" s="34" t="s">
        <v>28</v>
      </c>
      <c r="B70" s="20">
        <f>(B69/B68)*B52</f>
        <v>69.659588698231076</v>
      </c>
      <c r="C70" s="20">
        <f t="shared" ref="C70:G70" si="22">(C69/C68)*C52</f>
        <v>87.11918452345094</v>
      </c>
      <c r="D70" s="20">
        <f t="shared" si="22"/>
        <v>58.647402128981852</v>
      </c>
      <c r="E70" s="20">
        <f t="shared" si="22"/>
        <v>63.262108607394929</v>
      </c>
      <c r="F70" s="20">
        <f t="shared" si="22"/>
        <v>66.518361086692821</v>
      </c>
      <c r="G70" s="20">
        <f t="shared" si="22"/>
        <v>53.268954757182797</v>
      </c>
    </row>
    <row r="71" spans="1:8" ht="15.6" x14ac:dyDescent="0.35">
      <c r="A71" s="34" t="s">
        <v>33</v>
      </c>
      <c r="B71" s="20">
        <f>B23/B17</f>
        <v>88170.331139023532</v>
      </c>
      <c r="C71" s="20">
        <f t="shared" ref="C71:G71" si="23">C23/C17</f>
        <v>243849.82830876013</v>
      </c>
      <c r="D71" s="20">
        <f t="shared" si="23"/>
        <v>140786.02067313864</v>
      </c>
      <c r="E71" s="20">
        <f t="shared" si="23"/>
        <v>169491.66385144016</v>
      </c>
      <c r="F71" s="20">
        <f t="shared" si="23"/>
        <v>35041.946146297378</v>
      </c>
      <c r="G71" s="20">
        <f t="shared" si="23"/>
        <v>61984.198063970682</v>
      </c>
    </row>
    <row r="72" spans="1:8" ht="15.6" x14ac:dyDescent="0.35">
      <c r="A72" s="34" t="s">
        <v>32</v>
      </c>
      <c r="B72" s="20">
        <f>B24/B18</f>
        <v>59311.541046505314</v>
      </c>
      <c r="C72" s="20">
        <f t="shared" ref="C72:G72" si="24">C24/C18</f>
        <v>222896.88687654072</v>
      </c>
      <c r="D72" s="20">
        <f t="shared" si="24"/>
        <v>112172.76957930792</v>
      </c>
      <c r="E72" s="20">
        <f t="shared" si="24"/>
        <v>109899.19144301112</v>
      </c>
      <c r="F72" s="20">
        <f t="shared" si="24"/>
        <v>21327.810507398783</v>
      </c>
      <c r="G72" s="20">
        <f t="shared" si="24"/>
        <v>34819.570781874194</v>
      </c>
    </row>
    <row r="73" spans="1:8" ht="15.6" x14ac:dyDescent="0.35">
      <c r="A73" s="34"/>
      <c r="B73" s="18"/>
      <c r="C73" s="18"/>
      <c r="D73" s="18"/>
      <c r="E73" s="18"/>
      <c r="F73" s="18"/>
      <c r="G73" s="18"/>
    </row>
    <row r="74" spans="1:8" ht="15.6" x14ac:dyDescent="0.35">
      <c r="A74" s="35" t="s">
        <v>29</v>
      </c>
      <c r="B74" s="18"/>
      <c r="C74" s="18"/>
      <c r="D74" s="18"/>
      <c r="E74" s="18"/>
      <c r="F74" s="18"/>
      <c r="G74" s="18"/>
    </row>
    <row r="75" spans="1:8" ht="15.6" x14ac:dyDescent="0.35">
      <c r="A75" s="34" t="s">
        <v>30</v>
      </c>
      <c r="B75" s="18">
        <f>(B30/B29)*100</f>
        <v>102.08903205848985</v>
      </c>
      <c r="C75" s="18"/>
      <c r="D75" s="18"/>
      <c r="E75" s="18"/>
      <c r="F75" s="18"/>
      <c r="G75" s="18"/>
    </row>
    <row r="76" spans="1:8" ht="16.2" thickBot="1" x14ac:dyDescent="0.4">
      <c r="A76" s="38" t="s">
        <v>31</v>
      </c>
      <c r="B76" s="22">
        <f>(B24/B30)*100</f>
        <v>81.58600077818771</v>
      </c>
      <c r="C76" s="22"/>
      <c r="D76" s="22"/>
      <c r="E76" s="22"/>
      <c r="F76" s="22"/>
      <c r="G76" s="22"/>
    </row>
    <row r="77" spans="1:8" customFormat="1" ht="17.25" customHeight="1" thickTop="1" x14ac:dyDescent="0.35">
      <c r="A77" s="49" t="s">
        <v>80</v>
      </c>
      <c r="B77" s="49"/>
      <c r="C77" s="49"/>
      <c r="D77" s="49"/>
      <c r="E77" s="49"/>
      <c r="F77" s="49"/>
      <c r="G77" s="49"/>
      <c r="H77" s="34"/>
    </row>
    <row r="78" spans="1:8" customFormat="1" x14ac:dyDescent="0.3"/>
    <row r="79" spans="1:8" customFormat="1" x14ac:dyDescent="0.3"/>
    <row r="80" spans="1:8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</sheetData>
  <mergeCells count="6">
    <mergeCell ref="A77:G77"/>
    <mergeCell ref="A9:A11"/>
    <mergeCell ref="B9:B11"/>
    <mergeCell ref="C10:D10"/>
    <mergeCell ref="E10:G10"/>
    <mergeCell ref="C9:G9"/>
  </mergeCells>
  <pageMargins left="0.7" right="0.7" top="0.75" bottom="0.75" header="0.3" footer="0.3"/>
  <pageSetup paperSize="9" scale="1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9"/>
  <sheetViews>
    <sheetView showGridLines="0" zoomScale="70" zoomScaleNormal="70" workbookViewId="0">
      <pane ySplit="11" topLeftCell="A12" activePane="bottomLeft" state="frozen"/>
      <selection activeCell="F23" sqref="F23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6640625" style="3" customWidth="1"/>
    <col min="8" max="16384" width="11.44140625" style="3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customFormat="1" ht="21" customHeight="1" x14ac:dyDescent="0.35">
      <c r="A9" s="50" t="s">
        <v>0</v>
      </c>
      <c r="B9" s="53" t="s">
        <v>39</v>
      </c>
      <c r="C9" s="58" t="s">
        <v>40</v>
      </c>
      <c r="D9" s="58"/>
      <c r="E9" s="58"/>
      <c r="F9" s="58"/>
      <c r="G9" s="58"/>
    </row>
    <row r="10" spans="1:7" customFormat="1" ht="17.25" customHeight="1" x14ac:dyDescent="0.3">
      <c r="A10" s="51"/>
      <c r="B10" s="53"/>
      <c r="C10" s="55" t="s">
        <v>41</v>
      </c>
      <c r="D10" s="56"/>
      <c r="E10" s="55" t="s">
        <v>42</v>
      </c>
      <c r="F10" s="57"/>
      <c r="G10" s="56"/>
    </row>
    <row r="11" spans="1:7" customFormat="1" ht="54" customHeight="1" thickBot="1" x14ac:dyDescent="0.35">
      <c r="A11" s="52"/>
      <c r="B11" s="54"/>
      <c r="C11" s="33" t="s">
        <v>43</v>
      </c>
      <c r="D11" s="43" t="s">
        <v>44</v>
      </c>
      <c r="E11" s="43" t="s">
        <v>45</v>
      </c>
      <c r="F11" s="43" t="s">
        <v>46</v>
      </c>
      <c r="G11" s="43" t="s">
        <v>47</v>
      </c>
    </row>
    <row r="12" spans="1:7" customFormat="1" ht="16.2" thickTop="1" x14ac:dyDescent="0.35">
      <c r="A12" s="34"/>
      <c r="B12" s="34"/>
      <c r="C12" s="34"/>
      <c r="D12" s="34"/>
      <c r="E12" s="34"/>
      <c r="F12" s="34"/>
      <c r="G12" s="34"/>
    </row>
    <row r="13" spans="1:7" customFormat="1" ht="15.6" x14ac:dyDescent="0.35">
      <c r="A13" s="35" t="s">
        <v>1</v>
      </c>
      <c r="B13" s="34"/>
      <c r="C13" s="34"/>
      <c r="D13" s="34"/>
      <c r="E13" s="34"/>
      <c r="F13" s="34"/>
      <c r="G13" s="34"/>
    </row>
    <row r="14" spans="1:7" customFormat="1" ht="15.6" x14ac:dyDescent="0.35">
      <c r="A14" s="34"/>
      <c r="B14" s="34"/>
      <c r="C14" s="34"/>
      <c r="D14" s="34"/>
      <c r="E14" s="34"/>
      <c r="F14" s="34"/>
      <c r="G14" s="34"/>
    </row>
    <row r="15" spans="1:7" customFormat="1" ht="15.6" x14ac:dyDescent="0.35">
      <c r="A15" s="35" t="s">
        <v>2</v>
      </c>
      <c r="B15" s="34"/>
      <c r="C15" s="34"/>
      <c r="D15" s="34"/>
      <c r="E15" s="34"/>
      <c r="F15" s="34"/>
      <c r="G15" s="34"/>
    </row>
    <row r="16" spans="1:7" ht="15.6" x14ac:dyDescent="0.35">
      <c r="A16" s="36" t="s">
        <v>62</v>
      </c>
      <c r="B16" s="25">
        <f>+SUM(C16:G16)</f>
        <v>144174.44444444444</v>
      </c>
      <c r="C16" s="25">
        <f>(+'I Trimestre'!C16+'II Trimestre'!C16+'III Trimestre'!C16)/3</f>
        <v>18607.888888888887</v>
      </c>
      <c r="D16" s="25">
        <f>(+'I Trimestre'!D16+'II Trimestre'!D16+'III Trimestre'!D16)/3</f>
        <v>9361.4444444444434</v>
      </c>
      <c r="E16" s="25">
        <f>(+'I Trimestre'!E16+'II Trimestre'!E16+'III Trimestre'!E16)/3</f>
        <v>8686</v>
      </c>
      <c r="F16" s="25">
        <f>(+'I Trimestre'!F16+'II Trimestre'!F16+'III Trimestre'!F16)/3</f>
        <v>92647.666666666672</v>
      </c>
      <c r="G16" s="25">
        <f>(+'I Trimestre'!G16+'II Trimestre'!G16+'III Trimestre'!G16)/3</f>
        <v>14871.444444444445</v>
      </c>
    </row>
    <row r="17" spans="1:7" ht="15.6" x14ac:dyDescent="0.35">
      <c r="A17" s="36" t="s">
        <v>101</v>
      </c>
      <c r="B17" s="25">
        <f>+SUM(C17:G17)</f>
        <v>132594.44444444444</v>
      </c>
      <c r="C17" s="25">
        <f>(+'I Trimestre'!C17+'II Trimestre'!C17+'III Trimestre'!C17)/3</f>
        <v>22672.222222222223</v>
      </c>
      <c r="D17" s="25">
        <f>(+'I Trimestre'!D17+'II Trimestre'!D17+'III Trimestre'!D17)/3</f>
        <v>6688.8888888888896</v>
      </c>
      <c r="E17" s="25">
        <f>(+'I Trimestre'!E17+'II Trimestre'!E17+'III Trimestre'!E17)/3</f>
        <v>7877.7777777777783</v>
      </c>
      <c r="F17" s="25">
        <f>(+'I Trimestre'!F17+'II Trimestre'!F17+'III Trimestre'!F17)/3</f>
        <v>82277.777777777781</v>
      </c>
      <c r="G17" s="25">
        <f>(+'I Trimestre'!G17+'II Trimestre'!G17+'III Trimestre'!G17)/3</f>
        <v>13077.777777777776</v>
      </c>
    </row>
    <row r="18" spans="1:7" ht="15.6" x14ac:dyDescent="0.35">
      <c r="A18" s="36" t="s">
        <v>102</v>
      </c>
      <c r="B18" s="25">
        <f t="shared" ref="B18:B19" si="0">+SUM(C18:G18)</f>
        <v>210913.44444444435</v>
      </c>
      <c r="C18" s="25">
        <f>(+'I Trimestre'!C18+'II Trimestre'!C18+'III Trimestre'!C18)/3</f>
        <v>21196.777777777777</v>
      </c>
      <c r="D18" s="25">
        <f>(+'I Trimestre'!D18+'II Trimestre'!D18+'III Trimestre'!D18)/3</f>
        <v>11370.444444444443</v>
      </c>
      <c r="E18" s="25">
        <f>(+'I Trimestre'!E18+'II Trimestre'!E18+'III Trimestre'!E18)/3</f>
        <v>9493.3333333333339</v>
      </c>
      <c r="F18" s="25">
        <f>(+'I Trimestre'!F18+'II Trimestre'!F18+'III Trimestre'!F18)/3</f>
        <v>111835</v>
      </c>
      <c r="G18" s="25">
        <f>(+'I Trimestre'!G18+'II Trimestre'!G18+'III Trimestre'!G18)/3</f>
        <v>57017.888888888781</v>
      </c>
    </row>
    <row r="19" spans="1:7" ht="15.6" x14ac:dyDescent="0.35">
      <c r="A19" s="36" t="s">
        <v>75</v>
      </c>
      <c r="B19" s="25">
        <f t="shared" si="0"/>
        <v>139182.91666666669</v>
      </c>
      <c r="C19" s="13">
        <f>+'III Trimestre'!C19</f>
        <v>24637.25</v>
      </c>
      <c r="D19" s="13">
        <f>+'III Trimestre'!D19</f>
        <v>7370.8333333333339</v>
      </c>
      <c r="E19" s="13">
        <f>+'III Trimestre'!E19</f>
        <v>8095</v>
      </c>
      <c r="F19" s="13">
        <f>+'III Trimestre'!F19</f>
        <v>83741.25</v>
      </c>
      <c r="G19" s="13">
        <f>+'III Trimestre'!G19</f>
        <v>15338.583333333332</v>
      </c>
    </row>
    <row r="20" spans="1:7" ht="15.6" x14ac:dyDescent="0.35">
      <c r="A20" s="35"/>
      <c r="B20" s="27"/>
      <c r="C20" s="27"/>
      <c r="D20" s="27"/>
      <c r="E20" s="27"/>
      <c r="F20" s="27"/>
      <c r="G20" s="27"/>
    </row>
    <row r="21" spans="1:7" ht="15.6" x14ac:dyDescent="0.35">
      <c r="A21" s="40" t="s">
        <v>3</v>
      </c>
      <c r="B21" s="27"/>
      <c r="C21" s="27"/>
      <c r="D21" s="27"/>
      <c r="E21" s="27"/>
      <c r="F21" s="27"/>
      <c r="G21" s="27"/>
    </row>
    <row r="22" spans="1:7" ht="15.6" x14ac:dyDescent="0.35">
      <c r="A22" s="36" t="s">
        <v>62</v>
      </c>
      <c r="B22" s="25">
        <f>+SUM(C22:G22)</f>
        <v>14509133099.170002</v>
      </c>
      <c r="C22" s="25">
        <f>+'I Trimestre'!C22+'II Trimestre'!C22+'III Trimestre'!C22</f>
        <v>6650125265.0917854</v>
      </c>
      <c r="D22" s="25">
        <f>+'I Trimestre'!D22+'II Trimestre'!D22+'III Trimestre'!D22</f>
        <v>2047902229.83004</v>
      </c>
      <c r="E22" s="25">
        <f>+'I Trimestre'!E22+'II Trimestre'!E22+'III Trimestre'!E22</f>
        <v>1982565634.6083519</v>
      </c>
      <c r="F22" s="25">
        <f>+'I Trimestre'!F22+'II Trimestre'!F22+'III Trimestre'!F22</f>
        <v>3051095230.0341597</v>
      </c>
      <c r="G22" s="25">
        <f>+'I Trimestre'!G22+'II Trimestre'!G22+'III Trimestre'!G22</f>
        <v>777444739.60566401</v>
      </c>
    </row>
    <row r="23" spans="1:7" ht="15.6" x14ac:dyDescent="0.35">
      <c r="A23" s="36" t="s">
        <v>101</v>
      </c>
      <c r="B23" s="25">
        <f>+SUM(C23:G23)</f>
        <v>34497978703.818375</v>
      </c>
      <c r="C23" s="25">
        <f>+'I Trimestre'!C23+'II Trimestre'!C23+'III Trimestre'!C23</f>
        <v>16585852488.800835</v>
      </c>
      <c r="D23" s="25">
        <f>+'I Trimestre'!D23+'II Trimestre'!D23+'III Trimestre'!D23</f>
        <v>2825106148.1743155</v>
      </c>
      <c r="E23" s="25">
        <f>+'I Trimestre'!E23+'II Trimestre'!E23+'III Trimestre'!E23</f>
        <v>4005652989.0223694</v>
      </c>
      <c r="F23" s="25">
        <f>+'I Trimestre'!F23+'II Trimestre'!F23+'III Trimestre'!F23</f>
        <v>8649520373.7777367</v>
      </c>
      <c r="G23" s="25">
        <f>+'I Trimestre'!G23+'II Trimestre'!G23+'III Trimestre'!G23</f>
        <v>2431846704.0431166</v>
      </c>
    </row>
    <row r="24" spans="1:7" ht="15.6" x14ac:dyDescent="0.35">
      <c r="A24" s="36" t="s">
        <v>102</v>
      </c>
      <c r="B24" s="25">
        <f t="shared" ref="B24:B26" si="1">+SUM(C24:G24)</f>
        <v>24615905222.16</v>
      </c>
      <c r="C24" s="25">
        <f>+'I Trimestre'!C24+'II Trimestre'!C24+'III Trimestre'!C24</f>
        <v>10793130085.750465</v>
      </c>
      <c r="D24" s="25">
        <f>+'I Trimestre'!D24+'II Trimestre'!D24+'III Trimestre'!D24</f>
        <v>1798761424.4814832</v>
      </c>
      <c r="E24" s="25">
        <f>+'I Trimestre'!E24+'II Trimestre'!E24+'III Trimestre'!E24</f>
        <v>3076530705.4279432</v>
      </c>
      <c r="F24" s="25">
        <f>+'I Trimestre'!F24+'II Trimestre'!F24+'III Trimestre'!F24</f>
        <v>6707569140.9906282</v>
      </c>
      <c r="G24" s="25">
        <f>+'I Trimestre'!G24+'II Trimestre'!G24+'III Trimestre'!G24</f>
        <v>2239913865.5094786</v>
      </c>
    </row>
    <row r="25" spans="1:7" ht="15.6" x14ac:dyDescent="0.35">
      <c r="A25" s="36" t="s">
        <v>75</v>
      </c>
      <c r="B25" s="25">
        <f t="shared" si="1"/>
        <v>49210962622.000046</v>
      </c>
      <c r="C25" s="25">
        <f>+'III Trimestre'!C25</f>
        <v>24031156730</v>
      </c>
      <c r="D25" s="25">
        <f>+'III Trimestre'!D25</f>
        <v>4150841176.1797047</v>
      </c>
      <c r="E25" s="25">
        <f>+'III Trimestre'!E25</f>
        <v>5488140075.5096321</v>
      </c>
      <c r="F25" s="25">
        <f>+'III Trimestre'!F25</f>
        <v>11737825490.894501</v>
      </c>
      <c r="G25" s="25">
        <f>+'III Trimestre'!G25</f>
        <v>3802999149.4162121</v>
      </c>
    </row>
    <row r="26" spans="1:7" ht="15.6" x14ac:dyDescent="0.35">
      <c r="A26" s="36" t="s">
        <v>103</v>
      </c>
      <c r="B26" s="25">
        <f t="shared" si="1"/>
        <v>24615905222.16</v>
      </c>
      <c r="C26" s="13">
        <f>C24</f>
        <v>10793130085.750465</v>
      </c>
      <c r="D26" s="13">
        <f t="shared" ref="D26:G26" si="2">D24</f>
        <v>1798761424.4814832</v>
      </c>
      <c r="E26" s="13">
        <f t="shared" si="2"/>
        <v>3076530705.4279432</v>
      </c>
      <c r="F26" s="13">
        <f t="shared" si="2"/>
        <v>6707569140.9906282</v>
      </c>
      <c r="G26" s="13">
        <f t="shared" si="2"/>
        <v>2239913865.5094786</v>
      </c>
    </row>
    <row r="27" spans="1:7" ht="15.6" x14ac:dyDescent="0.35">
      <c r="A27" s="34"/>
      <c r="B27" s="27"/>
      <c r="C27" s="27"/>
      <c r="D27" s="27"/>
      <c r="E27" s="27"/>
      <c r="F27" s="27"/>
      <c r="G27" s="27"/>
    </row>
    <row r="28" spans="1:7" ht="15.6" x14ac:dyDescent="0.35">
      <c r="A28" s="37" t="s">
        <v>4</v>
      </c>
      <c r="B28" s="27"/>
      <c r="C28" s="27"/>
      <c r="D28" s="27"/>
      <c r="E28" s="27"/>
      <c r="F28" s="27"/>
      <c r="G28" s="27"/>
    </row>
    <row r="29" spans="1:7" ht="15.6" x14ac:dyDescent="0.35">
      <c r="A29" s="36" t="s">
        <v>101</v>
      </c>
      <c r="B29" s="24">
        <f>+B23</f>
        <v>34497978703.818375</v>
      </c>
      <c r="C29" s="27"/>
      <c r="D29" s="27"/>
      <c r="E29" s="27"/>
      <c r="F29" s="27"/>
      <c r="G29" s="27"/>
    </row>
    <row r="30" spans="1:7" ht="15.6" x14ac:dyDescent="0.35">
      <c r="A30" s="36" t="s">
        <v>102</v>
      </c>
      <c r="B30" s="24">
        <f>+'I Trimestre'!B30+'II Trimestre'!B30+'III Trimestre'!B30</f>
        <v>45788427540.662796</v>
      </c>
      <c r="C30" s="27"/>
      <c r="D30" s="27"/>
      <c r="E30" s="27"/>
      <c r="F30" s="27"/>
      <c r="G30" s="27"/>
    </row>
    <row r="31" spans="1:7" ht="15.6" x14ac:dyDescent="0.35">
      <c r="A31" s="35"/>
      <c r="B31" s="10"/>
      <c r="C31" s="10"/>
      <c r="D31" s="10"/>
      <c r="E31" s="10"/>
      <c r="F31" s="10"/>
      <c r="G31" s="10"/>
    </row>
    <row r="32" spans="1:7" ht="15.6" x14ac:dyDescent="0.35">
      <c r="A32" s="35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36" t="s">
        <v>63</v>
      </c>
      <c r="B33" s="39">
        <v>1.0948</v>
      </c>
      <c r="C33" s="39">
        <v>1.0948</v>
      </c>
      <c r="D33" s="39">
        <v>1.0948</v>
      </c>
      <c r="E33" s="39">
        <v>1.0948</v>
      </c>
      <c r="F33" s="39">
        <v>1.0948</v>
      </c>
      <c r="G33" s="39">
        <v>1.0948</v>
      </c>
    </row>
    <row r="34" spans="1:7" ht="15.6" x14ac:dyDescent="0.35">
      <c r="A34" s="36" t="s">
        <v>104</v>
      </c>
      <c r="B34" s="39">
        <v>1.0932999999999999</v>
      </c>
      <c r="C34" s="39">
        <v>1.0932999999999999</v>
      </c>
      <c r="D34" s="39">
        <v>1.0932999999999999</v>
      </c>
      <c r="E34" s="39">
        <v>1.0932999999999999</v>
      </c>
      <c r="F34" s="39">
        <v>1.0932999999999999</v>
      </c>
      <c r="G34" s="39">
        <v>1.0932999999999999</v>
      </c>
    </row>
    <row r="35" spans="1:7" ht="15.6" x14ac:dyDescent="0.35">
      <c r="A35" s="36" t="s">
        <v>6</v>
      </c>
      <c r="B35" s="14">
        <v>81002</v>
      </c>
      <c r="C35" s="14"/>
      <c r="D35" s="14"/>
      <c r="E35" s="14"/>
      <c r="F35" s="14"/>
      <c r="G35" s="14"/>
    </row>
    <row r="36" spans="1:7" ht="15.6" x14ac:dyDescent="0.35">
      <c r="A36" s="34"/>
      <c r="B36" s="14"/>
      <c r="C36" s="14"/>
      <c r="D36" s="14"/>
      <c r="E36" s="14"/>
      <c r="F36" s="14"/>
      <c r="G36" s="14"/>
    </row>
    <row r="37" spans="1:7" ht="15.6" x14ac:dyDescent="0.35">
      <c r="A37" s="35" t="s">
        <v>7</v>
      </c>
      <c r="B37" s="14"/>
      <c r="C37" s="14"/>
      <c r="D37" s="13"/>
      <c r="E37" s="14"/>
      <c r="F37" s="14"/>
      <c r="G37" s="28"/>
    </row>
    <row r="38" spans="1:7" ht="15.6" x14ac:dyDescent="0.35">
      <c r="A38" s="34" t="s">
        <v>64</v>
      </c>
      <c r="B38" s="16">
        <f t="shared" ref="B38:G38" si="3">B22/B33</f>
        <v>13252770459.599928</v>
      </c>
      <c r="C38" s="16">
        <f t="shared" si="3"/>
        <v>6074283216.1963692</v>
      </c>
      <c r="D38" s="16">
        <f t="shared" si="3"/>
        <v>1870572003.8637559</v>
      </c>
      <c r="E38" s="16">
        <f t="shared" si="3"/>
        <v>1810892980.0953159</v>
      </c>
      <c r="F38" s="16">
        <f t="shared" si="3"/>
        <v>2786897360.2796488</v>
      </c>
      <c r="G38" s="16">
        <f t="shared" si="3"/>
        <v>710124899.16483748</v>
      </c>
    </row>
    <row r="39" spans="1:7" ht="15.6" x14ac:dyDescent="0.35">
      <c r="A39" s="34" t="s">
        <v>105</v>
      </c>
      <c r="B39" s="16">
        <f t="shared" ref="B39:G39" si="4">B24/B34</f>
        <v>22515233899.35059</v>
      </c>
      <c r="C39" s="16">
        <f t="shared" si="4"/>
        <v>9872066299.9638405</v>
      </c>
      <c r="D39" s="16">
        <f t="shared" si="4"/>
        <v>1645258780.2812433</v>
      </c>
      <c r="E39" s="16">
        <f t="shared" si="4"/>
        <v>2813985827.7032318</v>
      </c>
      <c r="F39" s="16">
        <f t="shared" si="4"/>
        <v>6135158822.821393</v>
      </c>
      <c r="G39" s="16">
        <f t="shared" si="4"/>
        <v>2048764168.5808823</v>
      </c>
    </row>
    <row r="40" spans="1:7" ht="15.6" x14ac:dyDescent="0.35">
      <c r="A40" s="34" t="s">
        <v>65</v>
      </c>
      <c r="B40" s="16">
        <f t="shared" ref="B40:G40" si="5">B38/B16</f>
        <v>91921.772340913682</v>
      </c>
      <c r="C40" s="16">
        <f t="shared" si="5"/>
        <v>326435.91395386262</v>
      </c>
      <c r="D40" s="16">
        <f t="shared" si="5"/>
        <v>199816.60041510456</v>
      </c>
      <c r="E40" s="16">
        <f t="shared" si="5"/>
        <v>208484.11007314251</v>
      </c>
      <c r="F40" s="16">
        <f t="shared" si="5"/>
        <v>30080.599550407624</v>
      </c>
      <c r="G40" s="16">
        <f t="shared" si="5"/>
        <v>47750.902867415833</v>
      </c>
    </row>
    <row r="41" spans="1:7" ht="15.6" x14ac:dyDescent="0.35">
      <c r="A41" s="34" t="s">
        <v>106</v>
      </c>
      <c r="B41" s="16">
        <f t="shared" ref="B41:G41" si="6">B39/B18</f>
        <v>106751.06064792002</v>
      </c>
      <c r="C41" s="16">
        <f t="shared" si="6"/>
        <v>465734.29242219502</v>
      </c>
      <c r="D41" s="16">
        <f t="shared" si="6"/>
        <v>144696.08363331045</v>
      </c>
      <c r="E41" s="16">
        <f t="shared" si="6"/>
        <v>296417.04645750334</v>
      </c>
      <c r="F41" s="16">
        <f t="shared" si="6"/>
        <v>54859.022871385459</v>
      </c>
      <c r="G41" s="16">
        <f t="shared" si="6"/>
        <v>35931.954137644861</v>
      </c>
    </row>
    <row r="42" spans="1:7" ht="15.6" x14ac:dyDescent="0.35">
      <c r="A42" s="34"/>
      <c r="B42" s="10"/>
      <c r="C42" s="10"/>
      <c r="D42" s="10"/>
      <c r="E42" s="10"/>
      <c r="F42" s="10"/>
      <c r="G42" s="10"/>
    </row>
    <row r="43" spans="1:7" ht="15.6" x14ac:dyDescent="0.35">
      <c r="A43" s="35" t="s">
        <v>8</v>
      </c>
      <c r="B43" s="10"/>
      <c r="C43" s="10"/>
      <c r="D43" s="10"/>
      <c r="E43" s="10"/>
      <c r="F43" s="10"/>
      <c r="G43" s="10"/>
    </row>
    <row r="44" spans="1:7" ht="15.6" x14ac:dyDescent="0.35">
      <c r="A44" s="34"/>
      <c r="B44" s="10"/>
      <c r="C44" s="10"/>
      <c r="D44" s="10"/>
      <c r="E44" s="10"/>
      <c r="F44" s="10"/>
      <c r="G44" s="10"/>
    </row>
    <row r="45" spans="1:7" ht="15.6" x14ac:dyDescent="0.35">
      <c r="A45" s="35" t="s">
        <v>9</v>
      </c>
      <c r="B45" s="10"/>
      <c r="C45" s="10"/>
      <c r="D45" s="10"/>
      <c r="E45" s="10"/>
      <c r="F45" s="10"/>
      <c r="G45" s="10"/>
    </row>
    <row r="46" spans="1:7" ht="15.6" x14ac:dyDescent="0.35">
      <c r="A46" s="34" t="s">
        <v>10</v>
      </c>
      <c r="B46" s="18">
        <f t="shared" ref="B46" si="7">(B17/B35)*100</f>
        <v>163.69280319553152</v>
      </c>
      <c r="C46" s="18"/>
      <c r="D46" s="18"/>
      <c r="E46" s="18"/>
      <c r="F46" s="18"/>
      <c r="G46" s="18"/>
    </row>
    <row r="47" spans="1:7" ht="15.6" x14ac:dyDescent="0.35">
      <c r="A47" s="34" t="s">
        <v>11</v>
      </c>
      <c r="B47" s="18">
        <f t="shared" ref="B47" si="8">(B18/B35)*100</f>
        <v>260.38053930081276</v>
      </c>
      <c r="C47" s="18"/>
      <c r="D47" s="18"/>
      <c r="E47" s="18"/>
      <c r="F47" s="18"/>
      <c r="G47" s="18"/>
    </row>
    <row r="48" spans="1:7" ht="15.6" x14ac:dyDescent="0.35">
      <c r="A48" s="34"/>
      <c r="B48" s="18"/>
      <c r="C48" s="18"/>
      <c r="D48" s="18"/>
      <c r="E48" s="18"/>
      <c r="F48" s="18"/>
      <c r="G48" s="18"/>
    </row>
    <row r="49" spans="1:7" ht="15.6" x14ac:dyDescent="0.35">
      <c r="A49" s="35" t="s">
        <v>12</v>
      </c>
      <c r="B49" s="18"/>
      <c r="C49" s="18"/>
      <c r="D49" s="18"/>
      <c r="E49" s="18"/>
      <c r="F49" s="18"/>
      <c r="G49" s="18"/>
    </row>
    <row r="50" spans="1:7" ht="15.6" x14ac:dyDescent="0.35">
      <c r="A50" s="34" t="s">
        <v>13</v>
      </c>
      <c r="B50" s="19">
        <f t="shared" ref="B50" si="9">B18/B17*100</f>
        <v>159.06657728244014</v>
      </c>
      <c r="C50" s="19">
        <f t="shared" ref="C50:G50" si="10">C18/C17*100</f>
        <v>93.492281303602056</v>
      </c>
      <c r="D50" s="19">
        <f t="shared" si="10"/>
        <v>169.99003322259131</v>
      </c>
      <c r="E50" s="19">
        <f t="shared" si="10"/>
        <v>120.50775740479548</v>
      </c>
      <c r="F50" s="19">
        <f t="shared" si="10"/>
        <v>135.92370020256584</v>
      </c>
      <c r="G50" s="19">
        <f t="shared" si="10"/>
        <v>435.99065420560675</v>
      </c>
    </row>
    <row r="51" spans="1:7" ht="15.6" x14ac:dyDescent="0.35">
      <c r="A51" s="34" t="s">
        <v>14</v>
      </c>
      <c r="B51" s="19">
        <f>B24/B23*100</f>
        <v>71.354630465452203</v>
      </c>
      <c r="C51" s="19">
        <f t="shared" ref="C51:G51" si="11">C24/C23*100</f>
        <v>65.074316156123089</v>
      </c>
      <c r="D51" s="19">
        <f t="shared" si="11"/>
        <v>63.670578383184193</v>
      </c>
      <c r="E51" s="19">
        <f t="shared" si="11"/>
        <v>76.80472357089549</v>
      </c>
      <c r="F51" s="19">
        <f t="shared" si="11"/>
        <v>77.548451834688862</v>
      </c>
      <c r="G51" s="19">
        <f t="shared" si="11"/>
        <v>92.107527246082725</v>
      </c>
    </row>
    <row r="52" spans="1:7" ht="15.6" x14ac:dyDescent="0.35">
      <c r="A52" s="34" t="s">
        <v>15</v>
      </c>
      <c r="B52" s="19">
        <f>AVERAGE(B50:B51)</f>
        <v>115.21060387394617</v>
      </c>
      <c r="C52" s="19">
        <f t="shared" ref="C52:G52" si="12">AVERAGE(C50:C51)</f>
        <v>79.283298729862565</v>
      </c>
      <c r="D52" s="19">
        <f t="shared" si="12"/>
        <v>116.83030580288775</v>
      </c>
      <c r="E52" s="19">
        <f t="shared" si="12"/>
        <v>98.65624048784548</v>
      </c>
      <c r="F52" s="19">
        <f t="shared" si="12"/>
        <v>106.73607601862736</v>
      </c>
      <c r="G52" s="19">
        <f t="shared" si="12"/>
        <v>264.04909072584474</v>
      </c>
    </row>
    <row r="53" spans="1:7" ht="15.6" x14ac:dyDescent="0.35">
      <c r="A53" s="34"/>
      <c r="B53" s="18"/>
      <c r="C53" s="18"/>
      <c r="D53" s="18"/>
      <c r="E53" s="18"/>
      <c r="F53" s="18"/>
      <c r="G53" s="18"/>
    </row>
    <row r="54" spans="1:7" ht="15.6" x14ac:dyDescent="0.35">
      <c r="A54" s="35" t="s">
        <v>16</v>
      </c>
      <c r="B54" s="18"/>
      <c r="C54" s="18"/>
      <c r="D54" s="18"/>
      <c r="E54" s="18"/>
      <c r="F54" s="18"/>
      <c r="G54" s="18"/>
    </row>
    <row r="55" spans="1:7" ht="15.6" x14ac:dyDescent="0.35">
      <c r="A55" s="34" t="s">
        <v>17</v>
      </c>
      <c r="B55" s="20">
        <f t="shared" ref="B55" si="13">((B18/B19)*100)</f>
        <v>151.53687643259209</v>
      </c>
      <c r="C55" s="20">
        <f t="shared" ref="C55:G55" si="14">((C18/C19)*100)</f>
        <v>86.035486013162085</v>
      </c>
      <c r="D55" s="20">
        <f t="shared" si="14"/>
        <v>154.26267194271713</v>
      </c>
      <c r="E55" s="20">
        <f t="shared" si="14"/>
        <v>117.27403747169036</v>
      </c>
      <c r="F55" s="20">
        <f t="shared" si="14"/>
        <v>133.54828116370368</v>
      </c>
      <c r="G55" s="20">
        <f t="shared" si="14"/>
        <v>371.72852048845527</v>
      </c>
    </row>
    <row r="56" spans="1:7" ht="15.6" x14ac:dyDescent="0.35">
      <c r="A56" s="34" t="s">
        <v>18</v>
      </c>
      <c r="B56" s="20">
        <f>B24/B25*100</f>
        <v>50.021182091559645</v>
      </c>
      <c r="C56" s="20">
        <f t="shared" ref="C56:G56" si="15">C24/C25*100</f>
        <v>44.913069341670706</v>
      </c>
      <c r="D56" s="20">
        <f t="shared" si="15"/>
        <v>43.334865106474709</v>
      </c>
      <c r="E56" s="20">
        <f t="shared" si="15"/>
        <v>56.057802153350735</v>
      </c>
      <c r="F56" s="20">
        <f t="shared" si="15"/>
        <v>57.144904277150452</v>
      </c>
      <c r="G56" s="20">
        <f t="shared" si="15"/>
        <v>58.898616000303903</v>
      </c>
    </row>
    <row r="57" spans="1:7" ht="15.6" x14ac:dyDescent="0.35">
      <c r="A57" s="34" t="s">
        <v>19</v>
      </c>
      <c r="B57" s="20">
        <f>(B55+B56)/2</f>
        <v>100.77902926207587</v>
      </c>
      <c r="C57" s="20">
        <f t="shared" ref="C57:G57" si="16">(C55+C56)/2</f>
        <v>65.474277677416396</v>
      </c>
      <c r="D57" s="20">
        <f t="shared" si="16"/>
        <v>98.798768524595914</v>
      </c>
      <c r="E57" s="20">
        <f t="shared" si="16"/>
        <v>86.665919812520542</v>
      </c>
      <c r="F57" s="20">
        <f t="shared" si="16"/>
        <v>95.346592720427068</v>
      </c>
      <c r="G57" s="20">
        <f t="shared" si="16"/>
        <v>215.31356824437958</v>
      </c>
    </row>
    <row r="58" spans="1:7" ht="15.6" x14ac:dyDescent="0.35">
      <c r="A58" s="34"/>
      <c r="B58" s="18"/>
      <c r="C58" s="18"/>
      <c r="D58" s="18"/>
      <c r="E58" s="18"/>
      <c r="F58" s="18"/>
      <c r="G58" s="18"/>
    </row>
    <row r="59" spans="1:7" ht="15.6" x14ac:dyDescent="0.35">
      <c r="A59" s="35" t="s">
        <v>34</v>
      </c>
      <c r="B59" s="18"/>
      <c r="C59" s="18"/>
      <c r="D59" s="18"/>
      <c r="E59" s="18"/>
      <c r="F59" s="18"/>
      <c r="G59" s="18"/>
    </row>
    <row r="60" spans="1:7" ht="15.6" x14ac:dyDescent="0.35">
      <c r="A60" s="34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7" ht="15.6" x14ac:dyDescent="0.35">
      <c r="A61" s="34"/>
      <c r="B61" s="18"/>
      <c r="C61" s="18"/>
      <c r="D61" s="18"/>
      <c r="E61" s="18"/>
      <c r="F61" s="18"/>
      <c r="G61" s="18"/>
    </row>
    <row r="62" spans="1:7" ht="15.6" x14ac:dyDescent="0.35">
      <c r="A62" s="35" t="s">
        <v>21</v>
      </c>
      <c r="B62" s="18"/>
      <c r="C62" s="18"/>
      <c r="D62" s="18"/>
      <c r="E62" s="18"/>
      <c r="F62" s="18"/>
      <c r="G62" s="18"/>
    </row>
    <row r="63" spans="1:7" ht="15.6" x14ac:dyDescent="0.35">
      <c r="A63" s="34" t="s">
        <v>22</v>
      </c>
      <c r="B63" s="29">
        <f>((B18/B16)-1)*100</f>
        <v>46.290450611527632</v>
      </c>
      <c r="C63" s="29">
        <f t="shared" ref="C63:G63" si="17">((C18/C16)-1)*100</f>
        <v>13.912856554269105</v>
      </c>
      <c r="D63" s="29">
        <f t="shared" si="17"/>
        <v>21.460363429195397</v>
      </c>
      <c r="E63" s="29">
        <f t="shared" si="17"/>
        <v>9.294650395272086</v>
      </c>
      <c r="F63" s="29">
        <f t="shared" si="17"/>
        <v>20.710001690994197</v>
      </c>
      <c r="G63" s="29">
        <f t="shared" si="17"/>
        <v>283.40518368536192</v>
      </c>
    </row>
    <row r="64" spans="1:7" ht="15.6" x14ac:dyDescent="0.35">
      <c r="A64" s="34" t="s">
        <v>23</v>
      </c>
      <c r="B64" s="29">
        <f>((B39/B38)-1)*100</f>
        <v>69.890770899462737</v>
      </c>
      <c r="C64" s="29">
        <f t="shared" ref="C64:G64" si="18">((C39/C38)-1)*100</f>
        <v>62.522324834000578</v>
      </c>
      <c r="D64" s="29">
        <f t="shared" si="18"/>
        <v>-12.045151061660142</v>
      </c>
      <c r="E64" s="29">
        <f t="shared" si="18"/>
        <v>55.392166109955234</v>
      </c>
      <c r="F64" s="29">
        <f t="shared" si="18"/>
        <v>120.14297728588632</v>
      </c>
      <c r="G64" s="29">
        <f t="shared" si="18"/>
        <v>188.50758098897666</v>
      </c>
    </row>
    <row r="65" spans="1:8" ht="15.6" x14ac:dyDescent="0.35">
      <c r="A65" s="34" t="s">
        <v>24</v>
      </c>
      <c r="B65" s="29">
        <f>((B41/B40)-1)*100</f>
        <v>16.132509120916861</v>
      </c>
      <c r="C65" s="29">
        <f t="shared" ref="C65:G65" si="19">((C41/C40)-1)*100</f>
        <v>42.672504008863555</v>
      </c>
      <c r="D65" s="29">
        <f t="shared" si="19"/>
        <v>-27.58555428692372</v>
      </c>
      <c r="E65" s="29">
        <f t="shared" si="19"/>
        <v>42.177284567879681</v>
      </c>
      <c r="F65" s="29">
        <f t="shared" si="19"/>
        <v>82.373435673897873</v>
      </c>
      <c r="G65" s="29">
        <f t="shared" si="19"/>
        <v>-24.751257086357548</v>
      </c>
    </row>
    <row r="66" spans="1:8" ht="15.6" x14ac:dyDescent="0.35">
      <c r="A66" s="34"/>
      <c r="B66" s="18"/>
      <c r="C66" s="18"/>
      <c r="D66" s="18"/>
      <c r="E66" s="18"/>
      <c r="F66" s="18"/>
      <c r="G66" s="18"/>
    </row>
    <row r="67" spans="1:8" ht="15.6" x14ac:dyDescent="0.35">
      <c r="A67" s="35" t="s">
        <v>25</v>
      </c>
      <c r="B67" s="18"/>
      <c r="C67" s="18"/>
      <c r="D67" s="18"/>
      <c r="E67" s="18"/>
      <c r="F67" s="18"/>
      <c r="G67" s="18"/>
    </row>
    <row r="68" spans="1:8" ht="15.6" x14ac:dyDescent="0.35">
      <c r="A68" s="34" t="s">
        <v>26</v>
      </c>
      <c r="B68" s="19">
        <f>B23/(B17*9)</f>
        <v>28908.516951287027</v>
      </c>
      <c r="C68" s="19">
        <f t="shared" ref="C68:G68" si="20">C23/(C17*9)</f>
        <v>81283.276102920048</v>
      </c>
      <c r="D68" s="19">
        <f t="shared" si="20"/>
        <v>46928.673557712878</v>
      </c>
      <c r="E68" s="19">
        <f t="shared" si="20"/>
        <v>56497.221283813393</v>
      </c>
      <c r="F68" s="19">
        <f t="shared" si="20"/>
        <v>11680.64871543246</v>
      </c>
      <c r="G68" s="19">
        <f t="shared" si="20"/>
        <v>20661.399354656896</v>
      </c>
    </row>
    <row r="69" spans="1:8" ht="15.6" x14ac:dyDescent="0.35">
      <c r="A69" s="34" t="s">
        <v>27</v>
      </c>
      <c r="B69" s="19">
        <f>B24/(B18*9)</f>
        <v>12967.881622930108</v>
      </c>
      <c r="C69" s="19">
        <f t="shared" ref="C69:G69" si="21">C24/(C18*9)</f>
        <v>56576.366878353969</v>
      </c>
      <c r="D69" s="19">
        <f t="shared" si="21"/>
        <v>17577.358692922033</v>
      </c>
      <c r="E69" s="19">
        <f t="shared" si="21"/>
        <v>36008.084099109823</v>
      </c>
      <c r="F69" s="19">
        <f t="shared" si="21"/>
        <v>6664.1521894761909</v>
      </c>
      <c r="G69" s="19">
        <f t="shared" si="21"/>
        <v>4364.9339398541251</v>
      </c>
    </row>
    <row r="70" spans="1:8" ht="15.6" x14ac:dyDescent="0.35">
      <c r="A70" s="34" t="s">
        <v>28</v>
      </c>
      <c r="B70" s="19">
        <f>(B69/B68)*B52</f>
        <v>51.681567589966292</v>
      </c>
      <c r="C70" s="19">
        <f t="shared" ref="C70:G70" si="22">(C69/C68)*C52</f>
        <v>55.184303725495369</v>
      </c>
      <c r="D70" s="19">
        <f t="shared" si="22"/>
        <v>43.759348722602404</v>
      </c>
      <c r="E70" s="19">
        <f t="shared" si="22"/>
        <v>62.877821663879281</v>
      </c>
      <c r="F70" s="19">
        <f t="shared" si="22"/>
        <v>60.896057404402264</v>
      </c>
      <c r="G70" s="19">
        <f t="shared" si="22"/>
        <v>55.783096687354075</v>
      </c>
    </row>
    <row r="71" spans="1:8" ht="15.6" x14ac:dyDescent="0.35">
      <c r="A71" s="34" t="s">
        <v>35</v>
      </c>
      <c r="B71" s="19">
        <f>B23/B17</f>
        <v>260176.65256158327</v>
      </c>
      <c r="C71" s="19">
        <f t="shared" ref="C71:G71" si="23">C23/C17</f>
        <v>731549.48492628033</v>
      </c>
      <c r="D71" s="19">
        <f t="shared" si="23"/>
        <v>422358.0620194159</v>
      </c>
      <c r="E71" s="19">
        <f t="shared" si="23"/>
        <v>508474.9915543205</v>
      </c>
      <c r="F71" s="19">
        <f t="shared" si="23"/>
        <v>105125.83843889214</v>
      </c>
      <c r="G71" s="19">
        <f t="shared" si="23"/>
        <v>185952.5941919121</v>
      </c>
    </row>
    <row r="72" spans="1:8" ht="15.6" x14ac:dyDescent="0.35">
      <c r="A72" s="34" t="s">
        <v>36</v>
      </c>
      <c r="B72" s="19">
        <f>B24/B18</f>
        <v>116710.93460637097</v>
      </c>
      <c r="C72" s="19">
        <f t="shared" ref="C72:G72" si="24">C24/C18</f>
        <v>509187.30190518574</v>
      </c>
      <c r="D72" s="19">
        <f t="shared" si="24"/>
        <v>158196.22823629831</v>
      </c>
      <c r="E72" s="19">
        <f t="shared" si="24"/>
        <v>324072.75689198839</v>
      </c>
      <c r="F72" s="19">
        <f t="shared" si="24"/>
        <v>59977.369705285717</v>
      </c>
      <c r="G72" s="19">
        <f t="shared" si="24"/>
        <v>39284.405458687128</v>
      </c>
    </row>
    <row r="73" spans="1:8" ht="15.6" x14ac:dyDescent="0.35">
      <c r="A73" s="34"/>
      <c r="B73" s="18"/>
      <c r="C73" s="18"/>
      <c r="D73" s="18"/>
      <c r="E73" s="18"/>
      <c r="F73" s="18"/>
      <c r="G73" s="18"/>
    </row>
    <row r="74" spans="1:8" ht="15.6" x14ac:dyDescent="0.35">
      <c r="A74" s="35" t="s">
        <v>29</v>
      </c>
      <c r="B74" s="18"/>
      <c r="C74" s="18"/>
      <c r="D74" s="18"/>
      <c r="E74" s="18"/>
      <c r="F74" s="18"/>
      <c r="G74" s="18"/>
    </row>
    <row r="75" spans="1:8" ht="15.6" x14ac:dyDescent="0.35">
      <c r="A75" s="34" t="s">
        <v>30</v>
      </c>
      <c r="B75" s="18">
        <f>(B30/B29)*100</f>
        <v>132.72785612681346</v>
      </c>
      <c r="C75" s="18"/>
      <c r="D75" s="18"/>
      <c r="E75" s="18"/>
      <c r="F75" s="18"/>
      <c r="G75" s="18"/>
    </row>
    <row r="76" spans="1:8" ht="16.2" thickBot="1" x14ac:dyDescent="0.4">
      <c r="A76" s="38" t="s">
        <v>31</v>
      </c>
      <c r="B76" s="22">
        <f>(B24/B30)*100</f>
        <v>53.760101720679621</v>
      </c>
      <c r="C76" s="22"/>
      <c r="D76" s="22"/>
      <c r="E76" s="22"/>
      <c r="F76" s="22"/>
      <c r="G76" s="22"/>
    </row>
    <row r="77" spans="1:8" customFormat="1" ht="17.25" customHeight="1" thickTop="1" x14ac:dyDescent="0.35">
      <c r="A77" s="49" t="s">
        <v>80</v>
      </c>
      <c r="B77" s="49"/>
      <c r="C77" s="49"/>
      <c r="D77" s="49"/>
      <c r="E77" s="49"/>
      <c r="F77" s="49"/>
      <c r="G77" s="49"/>
      <c r="H77" s="34"/>
    </row>
    <row r="78" spans="1:8" customFormat="1" ht="15.6" x14ac:dyDescent="0.35">
      <c r="A78" s="34"/>
      <c r="B78" s="34"/>
      <c r="C78" s="34"/>
      <c r="D78" s="34"/>
      <c r="E78" s="34"/>
      <c r="F78" s="34"/>
      <c r="G78" s="34"/>
    </row>
    <row r="79" spans="1:8" customFormat="1" ht="15.6" x14ac:dyDescent="0.35">
      <c r="A79" s="34"/>
      <c r="B79" s="34"/>
      <c r="C79" s="34"/>
      <c r="D79" s="34"/>
      <c r="E79" s="34"/>
      <c r="F79" s="34"/>
      <c r="G79" s="34"/>
    </row>
    <row r="80" spans="1:8" customFormat="1" ht="15.6" x14ac:dyDescent="0.35">
      <c r="A80" s="34"/>
      <c r="B80" s="34"/>
      <c r="C80" s="34"/>
      <c r="D80" s="34"/>
      <c r="E80" s="34"/>
      <c r="F80" s="34"/>
      <c r="G80" s="34"/>
    </row>
    <row r="81" spans="1:7" customFormat="1" ht="15.6" x14ac:dyDescent="0.35">
      <c r="A81" s="34"/>
      <c r="B81" s="34"/>
      <c r="C81" s="34"/>
      <c r="D81" s="34"/>
      <c r="E81" s="34"/>
      <c r="F81" s="34"/>
      <c r="G81" s="34"/>
    </row>
    <row r="82" spans="1:7" customFormat="1" ht="15.6" x14ac:dyDescent="0.35">
      <c r="A82" s="34"/>
      <c r="B82" s="34"/>
      <c r="C82" s="34"/>
      <c r="D82" s="34"/>
      <c r="E82" s="34"/>
      <c r="F82" s="34"/>
      <c r="G82" s="34"/>
    </row>
    <row r="83" spans="1:7" customFormat="1" ht="15.6" x14ac:dyDescent="0.35">
      <c r="A83" s="34"/>
      <c r="B83" s="34"/>
      <c r="C83" s="34"/>
      <c r="D83" s="34"/>
      <c r="E83" s="34"/>
      <c r="F83" s="34"/>
      <c r="G83" s="34"/>
    </row>
    <row r="84" spans="1:7" customFormat="1" ht="15.6" x14ac:dyDescent="0.35">
      <c r="A84" s="34"/>
      <c r="B84" s="34"/>
      <c r="C84" s="34"/>
      <c r="D84" s="34"/>
      <c r="E84" s="34"/>
      <c r="F84" s="34"/>
      <c r="G84" s="34"/>
    </row>
    <row r="85" spans="1:7" customFormat="1" ht="15.6" x14ac:dyDescent="0.35">
      <c r="A85" s="34"/>
      <c r="B85" s="34"/>
      <c r="C85" s="34"/>
      <c r="D85" s="34"/>
      <c r="E85" s="34"/>
      <c r="F85" s="34"/>
      <c r="G85" s="34"/>
    </row>
    <row r="86" spans="1:7" customFormat="1" ht="15.6" x14ac:dyDescent="0.35">
      <c r="A86" s="34"/>
      <c r="B86" s="34"/>
      <c r="C86" s="34"/>
      <c r="D86" s="34"/>
      <c r="E86" s="34"/>
      <c r="F86" s="34"/>
      <c r="G86" s="34"/>
    </row>
    <row r="87" spans="1:7" customFormat="1" ht="15.6" x14ac:dyDescent="0.35">
      <c r="A87" s="34"/>
      <c r="B87" s="34"/>
      <c r="C87" s="34"/>
      <c r="D87" s="34"/>
      <c r="E87" s="34"/>
      <c r="F87" s="34"/>
      <c r="G87" s="34"/>
    </row>
    <row r="88" spans="1:7" customFormat="1" ht="15.6" x14ac:dyDescent="0.35">
      <c r="A88" s="34"/>
      <c r="B88" s="34"/>
      <c r="C88" s="34"/>
      <c r="D88" s="34"/>
      <c r="E88" s="34"/>
      <c r="F88" s="34"/>
      <c r="G88" s="34"/>
    </row>
    <row r="89" spans="1:7" customFormat="1" ht="15.6" x14ac:dyDescent="0.35">
      <c r="A89" s="34"/>
      <c r="B89" s="34"/>
      <c r="C89" s="34"/>
      <c r="D89" s="34"/>
      <c r="E89" s="34"/>
      <c r="F89" s="34"/>
      <c r="G89" s="34"/>
    </row>
    <row r="90" spans="1:7" customFormat="1" ht="15.6" x14ac:dyDescent="0.35">
      <c r="A90" s="34"/>
      <c r="B90" s="34"/>
      <c r="C90" s="34"/>
      <c r="D90" s="34"/>
      <c r="E90" s="34"/>
      <c r="F90" s="34"/>
      <c r="G90" s="34"/>
    </row>
    <row r="91" spans="1:7" customFormat="1" ht="15.6" x14ac:dyDescent="0.35">
      <c r="A91" s="34"/>
      <c r="B91" s="34"/>
      <c r="C91" s="34"/>
      <c r="D91" s="34"/>
      <c r="E91" s="34"/>
      <c r="F91" s="34"/>
      <c r="G91" s="34"/>
    </row>
    <row r="92" spans="1:7" customFormat="1" ht="15.6" x14ac:dyDescent="0.35">
      <c r="A92" s="34"/>
      <c r="B92" s="34"/>
      <c r="C92" s="34"/>
      <c r="D92" s="34"/>
      <c r="E92" s="34"/>
      <c r="F92" s="34"/>
      <c r="G92" s="34"/>
    </row>
    <row r="93" spans="1:7" customFormat="1" ht="15.6" x14ac:dyDescent="0.35">
      <c r="A93" s="34"/>
      <c r="B93" s="34"/>
      <c r="C93" s="34"/>
      <c r="D93" s="34"/>
      <c r="E93" s="34"/>
      <c r="F93" s="34"/>
      <c r="G93" s="34"/>
    </row>
    <row r="94" spans="1:7" customFormat="1" ht="15.6" x14ac:dyDescent="0.35">
      <c r="A94" s="34"/>
      <c r="B94" s="34"/>
      <c r="C94" s="34"/>
      <c r="D94" s="34"/>
      <c r="E94" s="34"/>
      <c r="F94" s="34"/>
      <c r="G94" s="34"/>
    </row>
    <row r="95" spans="1:7" customFormat="1" ht="15.6" x14ac:dyDescent="0.35">
      <c r="A95" s="34"/>
      <c r="B95" s="34"/>
      <c r="C95" s="34"/>
      <c r="D95" s="34"/>
      <c r="E95" s="34"/>
      <c r="F95" s="34"/>
      <c r="G95" s="34"/>
    </row>
    <row r="96" spans="1:7" customFormat="1" ht="15.6" x14ac:dyDescent="0.35">
      <c r="A96" s="34"/>
      <c r="B96" s="34"/>
      <c r="C96" s="34"/>
      <c r="D96" s="34"/>
      <c r="E96" s="34"/>
      <c r="F96" s="34"/>
      <c r="G96" s="34"/>
    </row>
    <row r="97" spans="1:7" customFormat="1" ht="15.6" x14ac:dyDescent="0.35">
      <c r="A97" s="34"/>
      <c r="B97" s="34"/>
      <c r="C97" s="34"/>
      <c r="D97" s="34"/>
      <c r="E97" s="34"/>
      <c r="F97" s="34"/>
      <c r="G97" s="34"/>
    </row>
    <row r="98" spans="1:7" customFormat="1" ht="15.6" x14ac:dyDescent="0.35">
      <c r="A98" s="34"/>
      <c r="B98" s="34"/>
      <c r="C98" s="34"/>
      <c r="D98" s="34"/>
      <c r="E98" s="34"/>
      <c r="F98" s="34"/>
      <c r="G98" s="34"/>
    </row>
    <row r="99" spans="1:7" customFormat="1" ht="15.6" x14ac:dyDescent="0.35">
      <c r="A99" s="34"/>
      <c r="B99" s="34"/>
      <c r="C99" s="34"/>
      <c r="D99" s="34"/>
      <c r="E99" s="34"/>
      <c r="F99" s="34"/>
      <c r="G99" s="34"/>
    </row>
    <row r="100" spans="1:7" customFormat="1" ht="15.6" x14ac:dyDescent="0.35">
      <c r="A100" s="34"/>
      <c r="B100" s="34"/>
      <c r="C100" s="34"/>
      <c r="D100" s="34"/>
      <c r="E100" s="34"/>
      <c r="F100" s="34"/>
      <c r="G100" s="34"/>
    </row>
    <row r="101" spans="1:7" customFormat="1" ht="15.6" x14ac:dyDescent="0.35">
      <c r="A101" s="34"/>
      <c r="B101" s="34"/>
      <c r="C101" s="34"/>
      <c r="D101" s="34"/>
      <c r="E101" s="34"/>
      <c r="F101" s="34"/>
      <c r="G101" s="34"/>
    </row>
    <row r="102" spans="1:7" customFormat="1" ht="15.6" x14ac:dyDescent="0.35">
      <c r="A102" s="34"/>
      <c r="B102" s="34"/>
      <c r="C102" s="34"/>
      <c r="D102" s="34"/>
      <c r="E102" s="34"/>
      <c r="F102" s="34"/>
      <c r="G102" s="34"/>
    </row>
    <row r="103" spans="1:7" customFormat="1" ht="15.6" x14ac:dyDescent="0.35">
      <c r="A103" s="34"/>
      <c r="B103" s="34"/>
      <c r="C103" s="34"/>
      <c r="D103" s="34"/>
      <c r="E103" s="34"/>
      <c r="F103" s="34"/>
      <c r="G103" s="34"/>
    </row>
    <row r="104" spans="1:7" customFormat="1" ht="15.6" x14ac:dyDescent="0.35">
      <c r="A104" s="34"/>
      <c r="B104" s="34"/>
      <c r="C104" s="34"/>
      <c r="D104" s="34"/>
      <c r="E104" s="34"/>
      <c r="F104" s="34"/>
      <c r="G104" s="34"/>
    </row>
    <row r="105" spans="1:7" customFormat="1" ht="15.6" x14ac:dyDescent="0.35">
      <c r="A105" s="34"/>
      <c r="B105" s="34"/>
      <c r="C105" s="34"/>
      <c r="D105" s="34"/>
      <c r="E105" s="34"/>
      <c r="F105" s="34"/>
      <c r="G105" s="34"/>
    </row>
    <row r="106" spans="1:7" customFormat="1" ht="15.6" x14ac:dyDescent="0.35">
      <c r="A106" s="34"/>
      <c r="B106" s="34"/>
      <c r="C106" s="34"/>
      <c r="D106" s="34"/>
      <c r="E106" s="34"/>
      <c r="F106" s="34"/>
      <c r="G106" s="34"/>
    </row>
    <row r="107" spans="1:7" customFormat="1" ht="15.6" x14ac:dyDescent="0.35">
      <c r="A107" s="34"/>
      <c r="B107" s="34"/>
      <c r="C107" s="34"/>
      <c r="D107" s="34"/>
      <c r="E107" s="34"/>
      <c r="F107" s="34"/>
      <c r="G107" s="34"/>
    </row>
    <row r="108" spans="1:7" customFormat="1" ht="15.6" x14ac:dyDescent="0.35">
      <c r="A108" s="34"/>
      <c r="B108" s="34"/>
      <c r="C108" s="34"/>
      <c r="D108" s="34"/>
      <c r="E108" s="34"/>
      <c r="F108" s="34"/>
      <c r="G108" s="34"/>
    </row>
    <row r="109" spans="1:7" customFormat="1" ht="15.6" x14ac:dyDescent="0.35">
      <c r="A109" s="34"/>
      <c r="B109" s="34"/>
      <c r="C109" s="34"/>
      <c r="D109" s="34"/>
      <c r="E109" s="34"/>
      <c r="F109" s="34"/>
      <c r="G109" s="34"/>
    </row>
    <row r="110" spans="1:7" customFormat="1" ht="15.6" x14ac:dyDescent="0.35">
      <c r="A110" s="34"/>
      <c r="B110" s="34"/>
      <c r="C110" s="34"/>
      <c r="D110" s="34"/>
      <c r="E110" s="34"/>
      <c r="F110" s="34"/>
      <c r="G110" s="34"/>
    </row>
    <row r="111" spans="1:7" customFormat="1" ht="15.6" x14ac:dyDescent="0.35">
      <c r="A111" s="34"/>
      <c r="B111" s="34"/>
      <c r="C111" s="34"/>
      <c r="D111" s="34"/>
      <c r="E111" s="34"/>
      <c r="F111" s="34"/>
      <c r="G111" s="34"/>
    </row>
    <row r="112" spans="1:7" customFormat="1" ht="15.6" x14ac:dyDescent="0.35">
      <c r="A112" s="34"/>
      <c r="B112" s="34"/>
      <c r="C112" s="34"/>
      <c r="D112" s="34"/>
      <c r="E112" s="34"/>
      <c r="F112" s="34"/>
      <c r="G112" s="34"/>
    </row>
    <row r="113" spans="1:7" customFormat="1" ht="15.6" x14ac:dyDescent="0.35">
      <c r="A113" s="34"/>
      <c r="B113" s="34"/>
      <c r="C113" s="34"/>
      <c r="D113" s="34"/>
      <c r="E113" s="34"/>
      <c r="F113" s="34"/>
      <c r="G113" s="34"/>
    </row>
    <row r="114" spans="1:7" customFormat="1" ht="15.6" x14ac:dyDescent="0.35">
      <c r="A114" s="34"/>
      <c r="B114" s="34"/>
      <c r="C114" s="34"/>
      <c r="D114" s="34"/>
      <c r="E114" s="34"/>
      <c r="F114" s="34"/>
      <c r="G114" s="34"/>
    </row>
    <row r="115" spans="1:7" customFormat="1" ht="15.6" x14ac:dyDescent="0.35">
      <c r="A115" s="34"/>
      <c r="B115" s="34"/>
      <c r="C115" s="34"/>
      <c r="D115" s="34"/>
      <c r="E115" s="34"/>
      <c r="F115" s="34"/>
      <c r="G115" s="34"/>
    </row>
    <row r="116" spans="1:7" customFormat="1" ht="15.6" x14ac:dyDescent="0.35">
      <c r="A116" s="34"/>
      <c r="B116" s="34"/>
      <c r="C116" s="34"/>
      <c r="D116" s="34"/>
      <c r="E116" s="34"/>
      <c r="F116" s="34"/>
      <c r="G116" s="34"/>
    </row>
    <row r="117" spans="1:7" customFormat="1" ht="15.6" x14ac:dyDescent="0.35">
      <c r="A117" s="34"/>
      <c r="B117" s="34"/>
      <c r="C117" s="34"/>
      <c r="D117" s="34"/>
      <c r="E117" s="34"/>
      <c r="F117" s="34"/>
      <c r="G117" s="34"/>
    </row>
    <row r="118" spans="1:7" customFormat="1" ht="15.6" x14ac:dyDescent="0.35">
      <c r="A118" s="34"/>
      <c r="B118" s="34"/>
      <c r="C118" s="34"/>
      <c r="D118" s="34"/>
      <c r="E118" s="34"/>
      <c r="F118" s="34"/>
      <c r="G118" s="34"/>
    </row>
    <row r="119" spans="1:7" customFormat="1" ht="15.6" x14ac:dyDescent="0.35">
      <c r="A119" s="34"/>
      <c r="B119" s="34"/>
      <c r="C119" s="34"/>
      <c r="D119" s="34"/>
      <c r="E119" s="34"/>
      <c r="F119" s="34"/>
      <c r="G119" s="34"/>
    </row>
    <row r="120" spans="1:7" customFormat="1" ht="15.6" x14ac:dyDescent="0.35">
      <c r="A120" s="34"/>
      <c r="B120" s="34"/>
      <c r="C120" s="34"/>
      <c r="D120" s="34"/>
      <c r="E120" s="34"/>
      <c r="F120" s="34"/>
      <c r="G120" s="34"/>
    </row>
    <row r="121" spans="1:7" customFormat="1" ht="15.6" x14ac:dyDescent="0.35">
      <c r="A121" s="34"/>
      <c r="B121" s="34"/>
      <c r="C121" s="34"/>
      <c r="D121" s="34"/>
      <c r="E121" s="34"/>
      <c r="F121" s="34"/>
      <c r="G121" s="34"/>
    </row>
    <row r="122" spans="1:7" customFormat="1" ht="15.6" x14ac:dyDescent="0.35">
      <c r="A122" s="34"/>
      <c r="B122" s="34"/>
      <c r="C122" s="34"/>
      <c r="D122" s="34"/>
      <c r="E122" s="34"/>
      <c r="F122" s="34"/>
      <c r="G122" s="34"/>
    </row>
    <row r="123" spans="1:7" customFormat="1" ht="15.6" x14ac:dyDescent="0.35">
      <c r="A123" s="34"/>
      <c r="B123" s="34"/>
      <c r="C123" s="34"/>
      <c r="D123" s="34"/>
      <c r="E123" s="34"/>
      <c r="F123" s="34"/>
      <c r="G123" s="34"/>
    </row>
    <row r="124" spans="1:7" customFormat="1" ht="15.6" x14ac:dyDescent="0.35">
      <c r="A124" s="34"/>
      <c r="B124" s="34"/>
      <c r="C124" s="34"/>
      <c r="D124" s="34"/>
      <c r="E124" s="34"/>
      <c r="F124" s="34"/>
      <c r="G124" s="34"/>
    </row>
    <row r="125" spans="1:7" customFormat="1" ht="15.6" x14ac:dyDescent="0.35">
      <c r="A125" s="34"/>
      <c r="B125" s="34"/>
      <c r="C125" s="34"/>
      <c r="D125" s="34"/>
      <c r="E125" s="34"/>
      <c r="F125" s="34"/>
      <c r="G125" s="34"/>
    </row>
    <row r="126" spans="1:7" customFormat="1" ht="15.6" x14ac:dyDescent="0.35">
      <c r="A126" s="34"/>
      <c r="B126" s="34"/>
      <c r="C126" s="34"/>
      <c r="D126" s="34"/>
      <c r="E126" s="34"/>
      <c r="F126" s="34"/>
      <c r="G126" s="34"/>
    </row>
    <row r="127" spans="1:7" customFormat="1" ht="15.6" x14ac:dyDescent="0.35">
      <c r="A127" s="34"/>
      <c r="B127" s="34"/>
      <c r="C127" s="34"/>
      <c r="D127" s="34"/>
      <c r="E127" s="34"/>
      <c r="F127" s="34"/>
      <c r="G127" s="34"/>
    </row>
    <row r="128" spans="1:7" customFormat="1" ht="15.6" x14ac:dyDescent="0.35">
      <c r="A128" s="34"/>
      <c r="B128" s="34"/>
      <c r="C128" s="34"/>
      <c r="D128" s="34"/>
      <c r="E128" s="34"/>
      <c r="F128" s="34"/>
      <c r="G128" s="34"/>
    </row>
    <row r="129" spans="1:7" customFormat="1" ht="15.6" x14ac:dyDescent="0.35">
      <c r="A129" s="34"/>
      <c r="B129" s="34"/>
      <c r="C129" s="34"/>
      <c r="D129" s="34"/>
      <c r="E129" s="34"/>
      <c r="F129" s="34"/>
      <c r="G129" s="34"/>
    </row>
    <row r="130" spans="1:7" customFormat="1" ht="15.6" x14ac:dyDescent="0.35">
      <c r="A130" s="34"/>
      <c r="B130" s="34"/>
      <c r="C130" s="34"/>
      <c r="D130" s="34"/>
      <c r="E130" s="34"/>
      <c r="F130" s="34"/>
      <c r="G130" s="34"/>
    </row>
    <row r="131" spans="1:7" customFormat="1" ht="15.6" x14ac:dyDescent="0.35">
      <c r="A131" s="34"/>
      <c r="B131" s="34"/>
      <c r="C131" s="34"/>
      <c r="D131" s="34"/>
      <c r="E131" s="34"/>
      <c r="F131" s="34"/>
      <c r="G131" s="34"/>
    </row>
    <row r="132" spans="1:7" customFormat="1" ht="15.6" x14ac:dyDescent="0.35">
      <c r="A132" s="34"/>
      <c r="B132" s="34"/>
      <c r="C132" s="34"/>
      <c r="D132" s="34"/>
      <c r="E132" s="34"/>
      <c r="F132" s="34"/>
      <c r="G132" s="34"/>
    </row>
    <row r="133" spans="1:7" customFormat="1" ht="15.6" x14ac:dyDescent="0.35">
      <c r="A133" s="34"/>
      <c r="B133" s="34"/>
      <c r="C133" s="34"/>
      <c r="D133" s="34"/>
      <c r="E133" s="34"/>
      <c r="F133" s="34"/>
      <c r="G133" s="34"/>
    </row>
    <row r="134" spans="1:7" customFormat="1" ht="15.6" x14ac:dyDescent="0.35">
      <c r="A134" s="34"/>
      <c r="B134" s="34"/>
      <c r="C134" s="34"/>
      <c r="D134" s="34"/>
      <c r="E134" s="34"/>
      <c r="F134" s="34"/>
      <c r="G134" s="34"/>
    </row>
    <row r="135" spans="1:7" customFormat="1" ht="15.6" x14ac:dyDescent="0.35">
      <c r="A135" s="34"/>
      <c r="B135" s="34"/>
      <c r="C135" s="34"/>
      <c r="D135" s="34"/>
      <c r="E135" s="34"/>
      <c r="F135" s="34"/>
      <c r="G135" s="34"/>
    </row>
    <row r="136" spans="1:7" customFormat="1" ht="15.6" x14ac:dyDescent="0.35">
      <c r="A136" s="34"/>
      <c r="B136" s="34"/>
      <c r="C136" s="34"/>
      <c r="D136" s="34"/>
      <c r="E136" s="34"/>
      <c r="F136" s="34"/>
      <c r="G136" s="34"/>
    </row>
    <row r="137" spans="1:7" customFormat="1" ht="15.6" x14ac:dyDescent="0.35">
      <c r="A137" s="34"/>
      <c r="B137" s="34"/>
      <c r="C137" s="34"/>
      <c r="D137" s="34"/>
      <c r="E137" s="34"/>
      <c r="F137" s="34"/>
      <c r="G137" s="34"/>
    </row>
    <row r="138" spans="1:7" customFormat="1" ht="15.6" x14ac:dyDescent="0.35">
      <c r="A138" s="34"/>
      <c r="B138" s="34"/>
      <c r="C138" s="34"/>
      <c r="D138" s="34"/>
      <c r="E138" s="34"/>
      <c r="F138" s="34"/>
      <c r="G138" s="34"/>
    </row>
    <row r="139" spans="1:7" ht="15.6" x14ac:dyDescent="0.35">
      <c r="A139" s="10"/>
      <c r="B139" s="10"/>
      <c r="C139" s="10"/>
      <c r="D139" s="10"/>
      <c r="E139" s="10"/>
      <c r="F139" s="10"/>
      <c r="G139" s="10"/>
    </row>
    <row r="140" spans="1:7" ht="15.6" x14ac:dyDescent="0.35">
      <c r="A140" s="10"/>
      <c r="B140" s="10"/>
      <c r="C140" s="10"/>
      <c r="D140" s="10"/>
      <c r="E140" s="10"/>
      <c r="F140" s="10"/>
      <c r="G140" s="10"/>
    </row>
    <row r="141" spans="1:7" ht="15.6" x14ac:dyDescent="0.35">
      <c r="A141" s="10"/>
      <c r="B141" s="10"/>
      <c r="C141" s="10"/>
      <c r="D141" s="10"/>
      <c r="E141" s="10"/>
      <c r="F141" s="10"/>
      <c r="G141" s="10"/>
    </row>
    <row r="142" spans="1:7" ht="15.6" x14ac:dyDescent="0.35">
      <c r="A142" s="10"/>
      <c r="B142" s="10"/>
      <c r="C142" s="10"/>
      <c r="D142" s="10"/>
      <c r="E142" s="10"/>
      <c r="F142" s="10"/>
      <c r="G142" s="10"/>
    </row>
    <row r="143" spans="1:7" ht="15.6" x14ac:dyDescent="0.35">
      <c r="A143" s="10"/>
      <c r="B143" s="10"/>
      <c r="C143" s="10"/>
      <c r="D143" s="10"/>
      <c r="E143" s="10"/>
      <c r="F143" s="10"/>
      <c r="G143" s="10"/>
    </row>
    <row r="144" spans="1:7" ht="15.6" x14ac:dyDescent="0.35">
      <c r="A144" s="10"/>
      <c r="B144" s="10"/>
      <c r="C144" s="10"/>
      <c r="D144" s="10"/>
      <c r="E144" s="10"/>
      <c r="F144" s="10"/>
      <c r="G144" s="10"/>
    </row>
    <row r="145" spans="1:7" ht="15.6" x14ac:dyDescent="0.35">
      <c r="A145" s="10"/>
      <c r="B145" s="10"/>
      <c r="C145" s="10"/>
      <c r="D145" s="10"/>
      <c r="E145" s="10"/>
      <c r="F145" s="10"/>
      <c r="G145" s="10"/>
    </row>
    <row r="146" spans="1:7" ht="15.6" x14ac:dyDescent="0.35">
      <c r="A146" s="10"/>
      <c r="B146" s="10"/>
      <c r="C146" s="10"/>
      <c r="D146" s="10"/>
      <c r="E146" s="10"/>
      <c r="F146" s="10"/>
      <c r="G146" s="10"/>
    </row>
    <row r="147" spans="1:7" ht="15.6" x14ac:dyDescent="0.35">
      <c r="A147" s="10"/>
      <c r="B147" s="10"/>
      <c r="C147" s="10"/>
      <c r="D147" s="10"/>
      <c r="E147" s="10"/>
      <c r="F147" s="10"/>
      <c r="G147" s="10"/>
    </row>
    <row r="148" spans="1:7" ht="15.6" x14ac:dyDescent="0.35">
      <c r="A148" s="10"/>
      <c r="B148" s="10"/>
      <c r="C148" s="10"/>
      <c r="D148" s="10"/>
      <c r="E148" s="10"/>
      <c r="F148" s="10"/>
      <c r="G148" s="10"/>
    </row>
    <row r="149" spans="1:7" ht="15.6" x14ac:dyDescent="0.35">
      <c r="A149" s="10"/>
      <c r="B149" s="10"/>
      <c r="C149" s="10"/>
      <c r="D149" s="10"/>
      <c r="E149" s="10"/>
      <c r="F149" s="10"/>
      <c r="G149" s="10"/>
    </row>
    <row r="150" spans="1:7" ht="15.6" x14ac:dyDescent="0.35">
      <c r="A150" s="10"/>
      <c r="B150" s="10"/>
      <c r="C150" s="10"/>
      <c r="D150" s="10"/>
      <c r="E150" s="10"/>
      <c r="F150" s="10"/>
      <c r="G150" s="10"/>
    </row>
    <row r="151" spans="1:7" ht="15.6" x14ac:dyDescent="0.35">
      <c r="A151" s="10"/>
      <c r="B151" s="10"/>
      <c r="C151" s="10"/>
      <c r="D151" s="10"/>
      <c r="E151" s="10"/>
      <c r="F151" s="10"/>
      <c r="G151" s="10"/>
    </row>
    <row r="152" spans="1:7" ht="15.6" x14ac:dyDescent="0.35">
      <c r="A152" s="10"/>
      <c r="B152" s="10"/>
      <c r="C152" s="10"/>
      <c r="D152" s="10"/>
      <c r="E152" s="10"/>
      <c r="F152" s="10"/>
      <c r="G152" s="10"/>
    </row>
    <row r="153" spans="1:7" ht="15.6" x14ac:dyDescent="0.35">
      <c r="A153" s="10"/>
      <c r="B153" s="10"/>
      <c r="C153" s="10"/>
      <c r="D153" s="10"/>
      <c r="E153" s="10"/>
      <c r="F153" s="10"/>
      <c r="G153" s="10"/>
    </row>
    <row r="154" spans="1:7" ht="15.6" x14ac:dyDescent="0.35">
      <c r="A154" s="10"/>
      <c r="B154" s="10"/>
      <c r="C154" s="10"/>
      <c r="D154" s="10"/>
      <c r="E154" s="10"/>
      <c r="F154" s="10"/>
      <c r="G154" s="10"/>
    </row>
    <row r="155" spans="1:7" ht="15.6" x14ac:dyDescent="0.35">
      <c r="A155" s="10"/>
      <c r="B155" s="10"/>
      <c r="C155" s="10"/>
      <c r="D155" s="10"/>
      <c r="E155" s="10"/>
      <c r="F155" s="10"/>
      <c r="G155" s="10"/>
    </row>
    <row r="156" spans="1:7" ht="15.6" x14ac:dyDescent="0.35">
      <c r="A156" s="10"/>
      <c r="B156" s="10"/>
      <c r="C156" s="10"/>
      <c r="D156" s="10"/>
      <c r="E156" s="10"/>
      <c r="F156" s="10"/>
      <c r="G156" s="10"/>
    </row>
    <row r="157" spans="1:7" ht="15.6" x14ac:dyDescent="0.35">
      <c r="A157" s="10"/>
      <c r="B157" s="10"/>
      <c r="C157" s="10"/>
      <c r="D157" s="10"/>
      <c r="E157" s="10"/>
      <c r="F157" s="10"/>
      <c r="G157" s="10"/>
    </row>
    <row r="158" spans="1:7" ht="15.6" x14ac:dyDescent="0.35">
      <c r="A158" s="10"/>
      <c r="B158" s="10"/>
      <c r="C158" s="10"/>
      <c r="D158" s="10"/>
      <c r="E158" s="10"/>
      <c r="F158" s="10"/>
      <c r="G158" s="10"/>
    </row>
    <row r="159" spans="1:7" ht="15.6" x14ac:dyDescent="0.35">
      <c r="A159" s="10"/>
      <c r="B159" s="10"/>
      <c r="C159" s="10"/>
      <c r="D159" s="10"/>
      <c r="E159" s="10"/>
      <c r="F159" s="10"/>
      <c r="G159" s="10"/>
    </row>
    <row r="160" spans="1:7" ht="15.6" x14ac:dyDescent="0.35">
      <c r="A160" s="10"/>
      <c r="B160" s="10"/>
      <c r="C160" s="10"/>
      <c r="D160" s="10"/>
      <c r="E160" s="10"/>
      <c r="F160" s="10"/>
      <c r="G160" s="10"/>
    </row>
    <row r="161" spans="1:7" ht="15.6" x14ac:dyDescent="0.35">
      <c r="A161" s="10"/>
      <c r="B161" s="10"/>
      <c r="C161" s="10"/>
      <c r="D161" s="10"/>
      <c r="E161" s="10"/>
      <c r="F161" s="10"/>
      <c r="G161" s="10"/>
    </row>
    <row r="162" spans="1:7" ht="15.6" x14ac:dyDescent="0.35">
      <c r="A162" s="10"/>
      <c r="B162" s="10"/>
      <c r="C162" s="10"/>
      <c r="D162" s="10"/>
      <c r="E162" s="10"/>
      <c r="F162" s="10"/>
      <c r="G162" s="10"/>
    </row>
    <row r="163" spans="1:7" ht="15.6" x14ac:dyDescent="0.35">
      <c r="A163" s="10"/>
      <c r="B163" s="10"/>
      <c r="C163" s="10"/>
      <c r="D163" s="10"/>
      <c r="E163" s="10"/>
      <c r="F163" s="10"/>
      <c r="G163" s="10"/>
    </row>
    <row r="164" spans="1:7" ht="15.6" x14ac:dyDescent="0.35">
      <c r="A164" s="10"/>
      <c r="B164" s="10"/>
      <c r="C164" s="10"/>
      <c r="D164" s="10"/>
      <c r="E164" s="10"/>
      <c r="F164" s="10"/>
      <c r="G164" s="10"/>
    </row>
    <row r="165" spans="1:7" ht="15.6" x14ac:dyDescent="0.35">
      <c r="A165" s="10"/>
      <c r="B165" s="10"/>
      <c r="C165" s="10"/>
      <c r="D165" s="10"/>
      <c r="E165" s="10"/>
      <c r="F165" s="10"/>
      <c r="G165" s="10"/>
    </row>
    <row r="166" spans="1:7" ht="15.6" x14ac:dyDescent="0.35">
      <c r="A166" s="10"/>
      <c r="B166" s="10"/>
      <c r="C166" s="10"/>
      <c r="D166" s="10"/>
      <c r="E166" s="10"/>
      <c r="F166" s="10"/>
      <c r="G166" s="10"/>
    </row>
    <row r="167" spans="1:7" ht="15.6" x14ac:dyDescent="0.35">
      <c r="A167" s="10"/>
      <c r="B167" s="10"/>
      <c r="C167" s="10"/>
      <c r="D167" s="10"/>
      <c r="E167" s="10"/>
      <c r="F167" s="10"/>
      <c r="G167" s="10"/>
    </row>
    <row r="168" spans="1:7" ht="15.6" x14ac:dyDescent="0.35">
      <c r="A168" s="10"/>
      <c r="B168" s="10"/>
      <c r="C168" s="10"/>
      <c r="D168" s="10"/>
      <c r="E168" s="10"/>
      <c r="F168" s="10"/>
      <c r="G168" s="10"/>
    </row>
    <row r="169" spans="1:7" ht="15.6" x14ac:dyDescent="0.35">
      <c r="A169" s="10"/>
      <c r="B169" s="10"/>
      <c r="C169" s="10"/>
      <c r="D169" s="10"/>
      <c r="E169" s="10"/>
      <c r="F169" s="10"/>
      <c r="G169" s="10"/>
    </row>
    <row r="170" spans="1:7" ht="15.6" x14ac:dyDescent="0.35">
      <c r="A170" s="10"/>
      <c r="B170" s="10"/>
      <c r="C170" s="10"/>
      <c r="D170" s="10"/>
      <c r="E170" s="10"/>
      <c r="F170" s="10"/>
      <c r="G170" s="10"/>
    </row>
    <row r="171" spans="1:7" ht="15.6" x14ac:dyDescent="0.35">
      <c r="A171" s="10"/>
      <c r="B171" s="10"/>
      <c r="C171" s="10"/>
      <c r="D171" s="10"/>
      <c r="E171" s="10"/>
      <c r="F171" s="10"/>
      <c r="G171" s="10"/>
    </row>
    <row r="172" spans="1:7" ht="15.6" x14ac:dyDescent="0.35">
      <c r="A172" s="10"/>
      <c r="B172" s="10"/>
      <c r="C172" s="10"/>
      <c r="D172" s="10"/>
      <c r="E172" s="10"/>
      <c r="F172" s="10"/>
      <c r="G172" s="10"/>
    </row>
    <row r="173" spans="1:7" ht="15.6" x14ac:dyDescent="0.35">
      <c r="A173" s="10"/>
      <c r="B173" s="10"/>
      <c r="C173" s="10"/>
      <c r="D173" s="10"/>
      <c r="E173" s="10"/>
      <c r="F173" s="10"/>
      <c r="G173" s="10"/>
    </row>
    <row r="174" spans="1:7" ht="15.6" x14ac:dyDescent="0.35">
      <c r="A174" s="10"/>
      <c r="B174" s="10"/>
      <c r="C174" s="10"/>
      <c r="D174" s="10"/>
      <c r="E174" s="10"/>
      <c r="F174" s="10"/>
      <c r="G174" s="10"/>
    </row>
    <row r="175" spans="1:7" ht="15.6" x14ac:dyDescent="0.35">
      <c r="A175" s="10"/>
      <c r="B175" s="10"/>
      <c r="C175" s="10"/>
      <c r="D175" s="10"/>
      <c r="E175" s="10"/>
      <c r="F175" s="10"/>
      <c r="G175" s="10"/>
    </row>
    <row r="176" spans="1:7" ht="15.6" x14ac:dyDescent="0.35">
      <c r="A176" s="10"/>
      <c r="B176" s="10"/>
      <c r="C176" s="10"/>
      <c r="D176" s="10"/>
      <c r="E176" s="10"/>
      <c r="F176" s="10"/>
      <c r="G176" s="10"/>
    </row>
    <row r="177" spans="1:7" ht="15.6" x14ac:dyDescent="0.35">
      <c r="A177" s="10"/>
      <c r="B177" s="10"/>
      <c r="C177" s="10"/>
      <c r="D177" s="10"/>
      <c r="E177" s="10"/>
      <c r="F177" s="10"/>
      <c r="G177" s="10"/>
    </row>
    <row r="178" spans="1:7" ht="15.6" x14ac:dyDescent="0.35">
      <c r="A178" s="10"/>
      <c r="B178" s="10"/>
      <c r="C178" s="10"/>
      <c r="D178" s="10"/>
      <c r="E178" s="10"/>
      <c r="F178" s="10"/>
      <c r="G178" s="10"/>
    </row>
    <row r="179" spans="1:7" ht="15.6" x14ac:dyDescent="0.35">
      <c r="A179" s="10"/>
      <c r="B179" s="10"/>
      <c r="C179" s="10"/>
      <c r="D179" s="10"/>
      <c r="E179" s="10"/>
      <c r="F179" s="10"/>
      <c r="G179" s="10"/>
    </row>
    <row r="180" spans="1:7" ht="15.6" x14ac:dyDescent="0.35">
      <c r="A180" s="10"/>
      <c r="B180" s="10"/>
      <c r="C180" s="10"/>
      <c r="D180" s="10"/>
      <c r="E180" s="10"/>
      <c r="F180" s="10"/>
      <c r="G180" s="10"/>
    </row>
    <row r="181" spans="1:7" ht="15.6" x14ac:dyDescent="0.35">
      <c r="A181" s="10"/>
      <c r="B181" s="10"/>
      <c r="C181" s="10"/>
      <c r="D181" s="10"/>
      <c r="E181" s="10"/>
      <c r="F181" s="10"/>
      <c r="G181" s="10"/>
    </row>
    <row r="182" spans="1:7" ht="15.6" x14ac:dyDescent="0.35">
      <c r="A182" s="10"/>
      <c r="B182" s="10"/>
      <c r="C182" s="10"/>
      <c r="D182" s="10"/>
      <c r="E182" s="10"/>
      <c r="F182" s="10"/>
      <c r="G182" s="10"/>
    </row>
    <row r="183" spans="1:7" ht="15.6" x14ac:dyDescent="0.35">
      <c r="A183" s="10"/>
      <c r="B183" s="10"/>
      <c r="C183" s="10"/>
      <c r="D183" s="10"/>
      <c r="E183" s="10"/>
      <c r="F183" s="10"/>
      <c r="G183" s="10"/>
    </row>
    <row r="184" spans="1:7" ht="15.6" x14ac:dyDescent="0.35">
      <c r="A184" s="10"/>
      <c r="B184" s="10"/>
      <c r="C184" s="10"/>
      <c r="D184" s="10"/>
      <c r="E184" s="10"/>
      <c r="F184" s="10"/>
      <c r="G184" s="10"/>
    </row>
    <row r="185" spans="1:7" ht="15.6" x14ac:dyDescent="0.35">
      <c r="A185" s="10"/>
      <c r="B185" s="10"/>
      <c r="C185" s="10"/>
      <c r="D185" s="10"/>
      <c r="E185" s="10"/>
      <c r="F185" s="10"/>
      <c r="G185" s="10"/>
    </row>
    <row r="186" spans="1:7" ht="15.6" x14ac:dyDescent="0.35">
      <c r="A186" s="10"/>
      <c r="B186" s="10"/>
      <c r="C186" s="10"/>
      <c r="D186" s="10"/>
      <c r="E186" s="10"/>
      <c r="F186" s="10"/>
      <c r="G186" s="10"/>
    </row>
    <row r="187" spans="1:7" ht="15.6" x14ac:dyDescent="0.35">
      <c r="A187" s="10"/>
      <c r="B187" s="10"/>
      <c r="C187" s="10"/>
      <c r="D187" s="10"/>
      <c r="E187" s="10"/>
      <c r="F187" s="10"/>
      <c r="G187" s="10"/>
    </row>
    <row r="188" spans="1:7" ht="15.6" x14ac:dyDescent="0.35">
      <c r="A188" s="10"/>
      <c r="B188" s="10"/>
      <c r="C188" s="10"/>
      <c r="D188" s="10"/>
      <c r="E188" s="10"/>
      <c r="F188" s="10"/>
      <c r="G188" s="10"/>
    </row>
    <row r="189" spans="1:7" ht="15.6" x14ac:dyDescent="0.35">
      <c r="A189" s="10"/>
      <c r="B189" s="10"/>
      <c r="C189" s="10"/>
      <c r="D189" s="10"/>
      <c r="E189" s="10"/>
      <c r="F189" s="10"/>
      <c r="G189" s="10"/>
    </row>
    <row r="190" spans="1:7" ht="15.6" x14ac:dyDescent="0.35">
      <c r="A190" s="10"/>
      <c r="B190" s="10"/>
      <c r="C190" s="10"/>
      <c r="D190" s="10"/>
      <c r="E190" s="10"/>
      <c r="F190" s="10"/>
      <c r="G190" s="10"/>
    </row>
    <row r="191" spans="1:7" ht="15.6" x14ac:dyDescent="0.35">
      <c r="A191" s="10"/>
      <c r="B191" s="10"/>
      <c r="C191" s="10"/>
      <c r="D191" s="10"/>
      <c r="E191" s="10"/>
      <c r="F191" s="10"/>
      <c r="G191" s="10"/>
    </row>
    <row r="192" spans="1:7" ht="15.6" x14ac:dyDescent="0.35">
      <c r="A192" s="10"/>
      <c r="B192" s="10"/>
      <c r="C192" s="10"/>
      <c r="D192" s="10"/>
      <c r="E192" s="10"/>
      <c r="F192" s="10"/>
      <c r="G192" s="10"/>
    </row>
    <row r="193" spans="1:7" ht="15.6" x14ac:dyDescent="0.35">
      <c r="A193" s="10"/>
      <c r="B193" s="10"/>
      <c r="C193" s="10"/>
      <c r="D193" s="10"/>
      <c r="E193" s="10"/>
      <c r="F193" s="10"/>
      <c r="G193" s="10"/>
    </row>
    <row r="194" spans="1:7" ht="15.6" x14ac:dyDescent="0.35">
      <c r="A194" s="10"/>
      <c r="B194" s="10"/>
      <c r="C194" s="10"/>
      <c r="D194" s="10"/>
      <c r="E194" s="10"/>
      <c r="F194" s="10"/>
      <c r="G194" s="10"/>
    </row>
    <row r="195" spans="1:7" ht="15.6" x14ac:dyDescent="0.35">
      <c r="A195" s="10"/>
      <c r="B195" s="10"/>
      <c r="C195" s="10"/>
      <c r="D195" s="10"/>
      <c r="E195" s="10"/>
      <c r="F195" s="10"/>
      <c r="G195" s="10"/>
    </row>
    <row r="196" spans="1:7" ht="15.6" x14ac:dyDescent="0.35">
      <c r="A196" s="10"/>
      <c r="B196" s="10"/>
      <c r="C196" s="10"/>
      <c r="D196" s="10"/>
      <c r="E196" s="10"/>
      <c r="F196" s="10"/>
      <c r="G196" s="10"/>
    </row>
    <row r="197" spans="1:7" ht="15.6" x14ac:dyDescent="0.35">
      <c r="A197" s="10"/>
      <c r="B197" s="10"/>
      <c r="C197" s="10"/>
      <c r="D197" s="10"/>
      <c r="E197" s="10"/>
      <c r="F197" s="10"/>
      <c r="G197" s="10"/>
    </row>
    <row r="198" spans="1:7" ht="15.6" x14ac:dyDescent="0.35">
      <c r="A198" s="10"/>
      <c r="B198" s="10"/>
      <c r="C198" s="10"/>
      <c r="D198" s="10"/>
      <c r="E198" s="10"/>
      <c r="F198" s="10"/>
      <c r="G198" s="10"/>
    </row>
    <row r="199" spans="1:7" ht="15.6" x14ac:dyDescent="0.35">
      <c r="A199" s="10"/>
      <c r="B199" s="10"/>
      <c r="C199" s="10"/>
      <c r="D199" s="10"/>
      <c r="E199" s="10"/>
      <c r="F199" s="10"/>
      <c r="G199" s="10"/>
    </row>
    <row r="200" spans="1:7" ht="15.6" x14ac:dyDescent="0.35">
      <c r="A200" s="10"/>
      <c r="B200" s="10"/>
      <c r="C200" s="10"/>
      <c r="D200" s="10"/>
      <c r="E200" s="10"/>
      <c r="F200" s="10"/>
      <c r="G200" s="10"/>
    </row>
    <row r="201" spans="1:7" ht="15.6" x14ac:dyDescent="0.35">
      <c r="A201" s="10"/>
      <c r="B201" s="10"/>
      <c r="C201" s="10"/>
      <c r="D201" s="10"/>
      <c r="E201" s="10"/>
      <c r="F201" s="10"/>
      <c r="G201" s="10"/>
    </row>
    <row r="202" spans="1:7" ht="15.6" x14ac:dyDescent="0.35">
      <c r="A202" s="10"/>
      <c r="B202" s="10"/>
      <c r="C202" s="10"/>
      <c r="D202" s="10"/>
      <c r="E202" s="10"/>
      <c r="F202" s="10"/>
      <c r="G202" s="10"/>
    </row>
    <row r="203" spans="1:7" ht="15.6" x14ac:dyDescent="0.35">
      <c r="A203" s="10"/>
      <c r="B203" s="10"/>
      <c r="C203" s="10"/>
      <c r="D203" s="10"/>
      <c r="E203" s="10"/>
      <c r="F203" s="10"/>
      <c r="G203" s="10"/>
    </row>
    <row r="204" spans="1:7" ht="15.6" x14ac:dyDescent="0.35">
      <c r="A204" s="10"/>
      <c r="B204" s="10"/>
      <c r="C204" s="10"/>
      <c r="D204" s="10"/>
      <c r="E204" s="10"/>
      <c r="F204" s="10"/>
      <c r="G204" s="10"/>
    </row>
    <row r="205" spans="1:7" ht="15.6" x14ac:dyDescent="0.35">
      <c r="A205" s="10"/>
      <c r="B205" s="10"/>
      <c r="C205" s="10"/>
      <c r="D205" s="10"/>
      <c r="E205" s="10"/>
      <c r="F205" s="10"/>
      <c r="G205" s="10"/>
    </row>
    <row r="206" spans="1:7" ht="15.6" x14ac:dyDescent="0.35">
      <c r="A206" s="10"/>
      <c r="B206" s="10"/>
      <c r="C206" s="10"/>
      <c r="D206" s="10"/>
      <c r="E206" s="10"/>
      <c r="F206" s="10"/>
      <c r="G206" s="10"/>
    </row>
    <row r="207" spans="1:7" ht="15.6" x14ac:dyDescent="0.35">
      <c r="A207" s="10"/>
      <c r="B207" s="10"/>
      <c r="C207" s="10"/>
      <c r="D207" s="10"/>
      <c r="E207" s="10"/>
      <c r="F207" s="10"/>
      <c r="G207" s="10"/>
    </row>
    <row r="208" spans="1:7" ht="15.6" x14ac:dyDescent="0.35">
      <c r="A208" s="10"/>
      <c r="B208" s="10"/>
      <c r="C208" s="10"/>
      <c r="D208" s="10"/>
      <c r="E208" s="10"/>
      <c r="F208" s="10"/>
      <c r="G208" s="10"/>
    </row>
    <row r="209" spans="1:7" ht="15.6" x14ac:dyDescent="0.35">
      <c r="A209" s="10"/>
      <c r="B209" s="10"/>
      <c r="C209" s="10"/>
      <c r="D209" s="10"/>
      <c r="E209" s="10"/>
      <c r="F209" s="10"/>
      <c r="G209" s="10"/>
    </row>
    <row r="210" spans="1:7" ht="15.6" x14ac:dyDescent="0.35">
      <c r="A210" s="10"/>
      <c r="B210" s="10"/>
      <c r="C210" s="10"/>
      <c r="D210" s="10"/>
      <c r="E210" s="10"/>
      <c r="F210" s="10"/>
      <c r="G210" s="10"/>
    </row>
    <row r="211" spans="1:7" ht="15.6" x14ac:dyDescent="0.35">
      <c r="A211" s="10"/>
      <c r="B211" s="10"/>
      <c r="C211" s="10"/>
      <c r="D211" s="10"/>
      <c r="E211" s="10"/>
      <c r="F211" s="10"/>
      <c r="G211" s="10"/>
    </row>
    <row r="212" spans="1:7" ht="15.6" x14ac:dyDescent="0.35">
      <c r="A212" s="10"/>
      <c r="B212" s="10"/>
      <c r="C212" s="10"/>
      <c r="D212" s="10"/>
      <c r="E212" s="10"/>
      <c r="F212" s="10"/>
      <c r="G212" s="10"/>
    </row>
    <row r="213" spans="1:7" ht="15.6" x14ac:dyDescent="0.35">
      <c r="A213" s="10"/>
      <c r="B213" s="10"/>
      <c r="C213" s="10"/>
      <c r="D213" s="10"/>
      <c r="E213" s="10"/>
      <c r="F213" s="10"/>
      <c r="G213" s="10"/>
    </row>
    <row r="214" spans="1:7" ht="15.6" x14ac:dyDescent="0.35">
      <c r="A214" s="10"/>
      <c r="B214" s="10"/>
      <c r="C214" s="10"/>
      <c r="D214" s="10"/>
      <c r="E214" s="10"/>
      <c r="F214" s="10"/>
      <c r="G214" s="10"/>
    </row>
    <row r="215" spans="1:7" ht="15.6" x14ac:dyDescent="0.35">
      <c r="A215" s="10"/>
      <c r="B215" s="10"/>
      <c r="C215" s="10"/>
      <c r="D215" s="10"/>
      <c r="E215" s="10"/>
      <c r="F215" s="10"/>
      <c r="G215" s="10"/>
    </row>
    <row r="216" spans="1:7" ht="15.6" x14ac:dyDescent="0.35">
      <c r="A216" s="10"/>
      <c r="B216" s="10"/>
      <c r="C216" s="10"/>
      <c r="D216" s="10"/>
      <c r="E216" s="10"/>
      <c r="F216" s="10"/>
      <c r="G216" s="10"/>
    </row>
    <row r="217" spans="1:7" ht="15.6" x14ac:dyDescent="0.35">
      <c r="A217" s="10"/>
      <c r="B217" s="10"/>
      <c r="C217" s="10"/>
      <c r="D217" s="10"/>
      <c r="E217" s="10"/>
      <c r="F217" s="10"/>
      <c r="G217" s="10"/>
    </row>
    <row r="218" spans="1:7" ht="15.6" x14ac:dyDescent="0.35">
      <c r="A218" s="10"/>
      <c r="B218" s="10"/>
      <c r="C218" s="10"/>
      <c r="D218" s="10"/>
      <c r="E218" s="10"/>
      <c r="F218" s="10"/>
      <c r="G218" s="10"/>
    </row>
    <row r="219" spans="1:7" ht="15.6" x14ac:dyDescent="0.35">
      <c r="A219" s="10"/>
      <c r="B219" s="10"/>
      <c r="C219" s="10"/>
      <c r="D219" s="10"/>
      <c r="E219" s="10"/>
      <c r="F219" s="10"/>
      <c r="G219" s="10"/>
    </row>
    <row r="220" spans="1:7" ht="15.6" x14ac:dyDescent="0.35">
      <c r="A220" s="10"/>
      <c r="B220" s="10"/>
      <c r="C220" s="10"/>
      <c r="D220" s="10"/>
      <c r="E220" s="10"/>
      <c r="F220" s="10"/>
      <c r="G220" s="10"/>
    </row>
    <row r="221" spans="1:7" ht="15.6" x14ac:dyDescent="0.35">
      <c r="A221" s="10"/>
      <c r="B221" s="10"/>
      <c r="C221" s="10"/>
      <c r="D221" s="10"/>
      <c r="E221" s="10"/>
      <c r="F221" s="10"/>
      <c r="G221" s="10"/>
    </row>
    <row r="222" spans="1:7" ht="15.6" x14ac:dyDescent="0.35">
      <c r="A222" s="10"/>
      <c r="B222" s="10"/>
      <c r="C222" s="10"/>
      <c r="D222" s="10"/>
      <c r="E222" s="10"/>
      <c r="F222" s="10"/>
      <c r="G222" s="10"/>
    </row>
    <row r="223" spans="1:7" ht="15.6" x14ac:dyDescent="0.35">
      <c r="A223" s="10"/>
      <c r="B223" s="10"/>
      <c r="C223" s="10"/>
      <c r="D223" s="10"/>
      <c r="E223" s="10"/>
      <c r="F223" s="10"/>
      <c r="G223" s="10"/>
    </row>
    <row r="224" spans="1:7" ht="15.6" x14ac:dyDescent="0.35">
      <c r="A224" s="10"/>
      <c r="B224" s="10"/>
      <c r="C224" s="10"/>
      <c r="D224" s="10"/>
      <c r="E224" s="10"/>
      <c r="F224" s="10"/>
      <c r="G224" s="10"/>
    </row>
    <row r="225" spans="1:7" ht="15.6" x14ac:dyDescent="0.35">
      <c r="A225" s="10"/>
      <c r="B225" s="10"/>
      <c r="C225" s="10"/>
      <c r="D225" s="10"/>
      <c r="E225" s="10"/>
      <c r="F225" s="10"/>
      <c r="G225" s="10"/>
    </row>
    <row r="226" spans="1:7" ht="15.6" x14ac:dyDescent="0.35">
      <c r="A226" s="10"/>
      <c r="B226" s="10"/>
      <c r="C226" s="10"/>
      <c r="D226" s="10"/>
      <c r="E226" s="10"/>
      <c r="F226" s="10"/>
      <c r="G226" s="10"/>
    </row>
    <row r="227" spans="1:7" ht="15.6" x14ac:dyDescent="0.35">
      <c r="A227" s="10"/>
      <c r="B227" s="10"/>
      <c r="C227" s="10"/>
      <c r="D227" s="10"/>
      <c r="E227" s="10"/>
      <c r="F227" s="10"/>
      <c r="G227" s="10"/>
    </row>
    <row r="228" spans="1:7" ht="15.6" x14ac:dyDescent="0.35">
      <c r="A228" s="10"/>
      <c r="B228" s="10"/>
      <c r="C228" s="10"/>
      <c r="D228" s="10"/>
      <c r="E228" s="10"/>
      <c r="F228" s="10"/>
      <c r="G228" s="10"/>
    </row>
    <row r="229" spans="1:7" ht="15.6" x14ac:dyDescent="0.35">
      <c r="A229" s="10"/>
      <c r="B229" s="10"/>
      <c r="C229" s="10"/>
      <c r="D229" s="10"/>
      <c r="E229" s="10"/>
      <c r="F229" s="10"/>
      <c r="G229" s="10"/>
    </row>
  </sheetData>
  <mergeCells count="6">
    <mergeCell ref="A77:G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I77"/>
  <sheetViews>
    <sheetView showGridLines="0" zoomScale="70" zoomScaleNormal="70" workbookViewId="0">
      <pane ySplit="11" topLeftCell="A12" activePane="bottomLeft" state="frozen"/>
      <selection activeCell="F23" sqref="F23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6640625" style="3" customWidth="1"/>
    <col min="8" max="8" width="11.44140625" style="3"/>
    <col min="9" max="9" width="14.5546875" style="3" bestFit="1" customWidth="1"/>
    <col min="10" max="16384" width="11.44140625" style="3"/>
  </cols>
  <sheetData>
    <row r="8" spans="1:7" ht="15.75" customHeight="1" x14ac:dyDescent="0.3"/>
    <row r="9" spans="1:7" ht="21" customHeight="1" x14ac:dyDescent="0.35">
      <c r="A9" s="61" t="s">
        <v>0</v>
      </c>
      <c r="B9" s="64" t="s">
        <v>39</v>
      </c>
      <c r="C9" s="60" t="s">
        <v>40</v>
      </c>
      <c r="D9" s="60"/>
      <c r="E9" s="60"/>
      <c r="F9" s="60"/>
      <c r="G9" s="60"/>
    </row>
    <row r="10" spans="1:7" ht="17.25" customHeight="1" x14ac:dyDescent="0.3">
      <c r="A10" s="62"/>
      <c r="B10" s="64"/>
      <c r="C10" s="66" t="s">
        <v>41</v>
      </c>
      <c r="D10" s="67"/>
      <c r="E10" s="66" t="s">
        <v>42</v>
      </c>
      <c r="F10" s="68"/>
      <c r="G10" s="67"/>
    </row>
    <row r="11" spans="1:7" ht="54" customHeight="1" thickBot="1" x14ac:dyDescent="0.35">
      <c r="A11" s="63"/>
      <c r="B11" s="65"/>
      <c r="C11" s="41" t="s">
        <v>43</v>
      </c>
      <c r="D11" s="42" t="s">
        <v>44</v>
      </c>
      <c r="E11" s="42" t="s">
        <v>45</v>
      </c>
      <c r="F11" s="42" t="s">
        <v>46</v>
      </c>
      <c r="G11" s="42" t="s">
        <v>47</v>
      </c>
    </row>
    <row r="12" spans="1:7" ht="16.2" thickTop="1" x14ac:dyDescent="0.35">
      <c r="A12" s="10"/>
      <c r="B12" s="10"/>
      <c r="C12" s="10"/>
      <c r="D12" s="10"/>
      <c r="E12" s="10"/>
      <c r="F12" s="10"/>
      <c r="G12" s="10"/>
    </row>
    <row r="13" spans="1:7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7" ht="15.6" x14ac:dyDescent="0.35">
      <c r="A14" s="10"/>
      <c r="B14" s="10"/>
      <c r="C14" s="10"/>
      <c r="D14" s="10"/>
      <c r="E14" s="10"/>
      <c r="F14" s="10"/>
      <c r="G14" s="10"/>
    </row>
    <row r="15" spans="1:7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7" ht="15.6" x14ac:dyDescent="0.35">
      <c r="A16" s="12" t="s">
        <v>66</v>
      </c>
      <c r="B16" s="16">
        <f>+SUM(C16:G16)</f>
        <v>168391.66666666666</v>
      </c>
      <c r="C16" s="16">
        <v>25159.333333333332</v>
      </c>
      <c r="D16" s="16">
        <v>8088</v>
      </c>
      <c r="E16" s="16">
        <v>9457</v>
      </c>
      <c r="F16" s="16">
        <v>106049.66666666667</v>
      </c>
      <c r="G16" s="16">
        <v>19637.666666666668</v>
      </c>
    </row>
    <row r="17" spans="1:9" ht="15.6" x14ac:dyDescent="0.35">
      <c r="A17" s="12" t="s">
        <v>107</v>
      </c>
      <c r="B17" s="16">
        <f>+SUM(C17:G17)</f>
        <v>158948.33333333334</v>
      </c>
      <c r="C17" s="16">
        <v>30532.333333333332</v>
      </c>
      <c r="D17" s="16">
        <v>9416.6666666666661</v>
      </c>
      <c r="E17" s="24">
        <v>8746.6666666666661</v>
      </c>
      <c r="F17" s="16">
        <v>88131.666666666672</v>
      </c>
      <c r="G17" s="24">
        <v>22121</v>
      </c>
    </row>
    <row r="18" spans="1:9" ht="15.6" x14ac:dyDescent="0.35">
      <c r="A18" s="12" t="s">
        <v>108</v>
      </c>
      <c r="B18" s="16">
        <f>+SUM(C18:G18)</f>
        <v>187810.66666666669</v>
      </c>
      <c r="C18" s="16">
        <v>26527.666666666668</v>
      </c>
      <c r="D18" s="16">
        <v>6974.666666666667</v>
      </c>
      <c r="E18" s="16">
        <v>10326.666666666666</v>
      </c>
      <c r="F18" s="16">
        <v>122560.66666666667</v>
      </c>
      <c r="G18" s="16">
        <v>21421</v>
      </c>
    </row>
    <row r="19" spans="1:9" ht="15.6" x14ac:dyDescent="0.35">
      <c r="A19" s="12" t="s">
        <v>75</v>
      </c>
      <c r="B19" s="16">
        <f>+SUM(C19:G19)</f>
        <v>139182.91666666669</v>
      </c>
      <c r="C19" s="16">
        <v>24637.25</v>
      </c>
      <c r="D19" s="16">
        <v>7370.8333333333339</v>
      </c>
      <c r="E19" s="24">
        <v>8095</v>
      </c>
      <c r="F19" s="16">
        <v>83741.25</v>
      </c>
      <c r="G19" s="24">
        <v>15338.583333333332</v>
      </c>
    </row>
    <row r="20" spans="1:9" ht="15.6" x14ac:dyDescent="0.35">
      <c r="A20" s="10"/>
      <c r="B20" s="14"/>
      <c r="C20" s="14"/>
      <c r="D20" s="14"/>
      <c r="E20" s="14"/>
      <c r="F20" s="14"/>
      <c r="G20" s="14"/>
    </row>
    <row r="21" spans="1:9" ht="15.6" x14ac:dyDescent="0.35">
      <c r="A21" s="15" t="s">
        <v>3</v>
      </c>
      <c r="B21" s="14"/>
      <c r="C21" s="14"/>
      <c r="D21" s="14"/>
      <c r="E21" s="14"/>
      <c r="F21" s="14"/>
      <c r="G21" s="14"/>
    </row>
    <row r="22" spans="1:9" ht="15.6" x14ac:dyDescent="0.35">
      <c r="A22" s="12" t="s">
        <v>66</v>
      </c>
      <c r="B22" s="16">
        <f>+C22+D22+E22+F22+G22</f>
        <v>14785095705.419998</v>
      </c>
      <c r="C22" s="16">
        <v>8675140661.6386833</v>
      </c>
      <c r="D22" s="16">
        <v>1471645889.4863901</v>
      </c>
      <c r="E22" s="16">
        <v>1647243972.041852</v>
      </c>
      <c r="F22" s="16">
        <v>2422628842.76791</v>
      </c>
      <c r="G22" s="16">
        <v>568436339.48516381</v>
      </c>
    </row>
    <row r="23" spans="1:9" ht="15.6" x14ac:dyDescent="0.35">
      <c r="A23" s="12" t="s">
        <v>107</v>
      </c>
      <c r="B23" s="16">
        <f>+C23+D23+E23+F23+G23</f>
        <v>14460899375.185083</v>
      </c>
      <c r="C23" s="16">
        <v>7030605089.9705362</v>
      </c>
      <c r="D23" s="16">
        <v>1207543771.589416</v>
      </c>
      <c r="E23" s="16">
        <v>1514449245.7034214</v>
      </c>
      <c r="F23" s="16">
        <v>3264229523.6402407</v>
      </c>
      <c r="G23" s="16">
        <v>1444071744.2814686</v>
      </c>
      <c r="I23" s="30"/>
    </row>
    <row r="24" spans="1:9" ht="15.6" x14ac:dyDescent="0.35">
      <c r="A24" s="12" t="s">
        <v>108</v>
      </c>
      <c r="B24" s="16">
        <f>+SUM(C24:G24)</f>
        <v>19238449805.949997</v>
      </c>
      <c r="C24" s="16">
        <v>9529800928.170557</v>
      </c>
      <c r="D24" s="16">
        <v>1277017488.4363124</v>
      </c>
      <c r="E24" s="16">
        <v>2573591531.7605686</v>
      </c>
      <c r="F24" s="16">
        <v>4550356507.0550632</v>
      </c>
      <c r="G24" s="16">
        <v>1307683350.5274982</v>
      </c>
      <c r="I24" s="30"/>
    </row>
    <row r="25" spans="1:9" ht="15.6" x14ac:dyDescent="0.35">
      <c r="A25" s="12" t="s">
        <v>75</v>
      </c>
      <c r="B25" s="16">
        <f>+SUM(C25:G25)</f>
        <v>48958878079.003456</v>
      </c>
      <c r="C25" s="16">
        <v>23616457578.77137</v>
      </c>
      <c r="D25" s="16">
        <v>4032649919.7637315</v>
      </c>
      <c r="E25" s="16">
        <v>5520102234.725791</v>
      </c>
      <c r="F25" s="16">
        <v>11913749897.417976</v>
      </c>
      <c r="G25" s="16">
        <v>3875918448.324585</v>
      </c>
      <c r="I25" s="30"/>
    </row>
    <row r="26" spans="1:9" ht="15.6" x14ac:dyDescent="0.35">
      <c r="A26" s="12" t="s">
        <v>109</v>
      </c>
      <c r="B26" s="16">
        <f>+SUM(C26:G26)</f>
        <v>19238449805.949997</v>
      </c>
      <c r="C26" s="16">
        <f>C24</f>
        <v>9529800928.170557</v>
      </c>
      <c r="D26" s="16">
        <f t="shared" ref="D26:G26" si="0">D24</f>
        <v>1277017488.4363124</v>
      </c>
      <c r="E26" s="16">
        <f t="shared" si="0"/>
        <v>2573591531.7605686</v>
      </c>
      <c r="F26" s="16">
        <f t="shared" si="0"/>
        <v>4550356507.0550632</v>
      </c>
      <c r="G26" s="16">
        <f t="shared" si="0"/>
        <v>1307683350.5274982</v>
      </c>
      <c r="I26" s="30"/>
    </row>
    <row r="27" spans="1:9" ht="15.6" x14ac:dyDescent="0.35">
      <c r="A27" s="10"/>
      <c r="B27" s="14"/>
      <c r="C27" s="14"/>
      <c r="D27" s="14"/>
      <c r="E27" s="14"/>
      <c r="F27" s="14"/>
      <c r="G27" s="14"/>
      <c r="I27" s="30"/>
    </row>
    <row r="28" spans="1:9" ht="15.6" x14ac:dyDescent="0.35">
      <c r="A28" s="15" t="s">
        <v>4</v>
      </c>
      <c r="B28" s="14"/>
      <c r="C28" s="14"/>
      <c r="D28" s="14"/>
      <c r="E28" s="14"/>
      <c r="F28" s="14"/>
      <c r="G28" s="14"/>
    </row>
    <row r="29" spans="1:9" ht="15.6" x14ac:dyDescent="0.35">
      <c r="A29" s="12" t="s">
        <v>107</v>
      </c>
      <c r="B29" s="14">
        <f>B23</f>
        <v>14460899375.185083</v>
      </c>
      <c r="C29" s="14"/>
      <c r="D29" s="14"/>
      <c r="E29" s="14"/>
      <c r="F29" s="14"/>
      <c r="G29" s="14"/>
    </row>
    <row r="30" spans="1:9" ht="15.6" x14ac:dyDescent="0.35">
      <c r="A30" s="12" t="s">
        <v>108</v>
      </c>
      <c r="B30" s="14">
        <v>3170450538.3400002</v>
      </c>
      <c r="C30" s="14"/>
      <c r="D30" s="14"/>
      <c r="E30" s="14"/>
      <c r="F30" s="14"/>
      <c r="G30" s="14"/>
    </row>
    <row r="31" spans="1:9" ht="15.6" x14ac:dyDescent="0.35">
      <c r="A31" s="10"/>
      <c r="B31" s="10"/>
      <c r="C31" s="10"/>
      <c r="D31" s="31"/>
      <c r="E31" s="10"/>
      <c r="F31" s="10"/>
      <c r="G31" s="10"/>
    </row>
    <row r="32" spans="1:9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12" t="s">
        <v>67</v>
      </c>
      <c r="B33" s="29">
        <v>1.0947</v>
      </c>
      <c r="C33" s="29">
        <v>1.0947</v>
      </c>
      <c r="D33" s="29">
        <v>1.0947</v>
      </c>
      <c r="E33" s="29">
        <v>1.0947</v>
      </c>
      <c r="F33" s="29">
        <v>1.0947</v>
      </c>
      <c r="G33" s="29">
        <v>1.0947</v>
      </c>
    </row>
    <row r="34" spans="1:7" ht="15.6" x14ac:dyDescent="0.35">
      <c r="A34" s="12" t="s">
        <v>110</v>
      </c>
      <c r="B34" s="29">
        <v>1.1039000000000001</v>
      </c>
      <c r="C34" s="29">
        <v>1.1039000000000001</v>
      </c>
      <c r="D34" s="29">
        <v>1.1039000000000001</v>
      </c>
      <c r="E34" s="29">
        <v>1.1039000000000001</v>
      </c>
      <c r="F34" s="29">
        <v>1.1039000000000001</v>
      </c>
      <c r="G34" s="29">
        <v>1.1039000000000001</v>
      </c>
    </row>
    <row r="35" spans="1:7" ht="15.6" x14ac:dyDescent="0.35">
      <c r="A35" s="12" t="s">
        <v>6</v>
      </c>
      <c r="B35" s="14">
        <v>81002</v>
      </c>
      <c r="C35" s="14"/>
      <c r="D35" s="14"/>
      <c r="E35" s="14"/>
      <c r="F35" s="14"/>
      <c r="G35" s="14"/>
    </row>
    <row r="36" spans="1:7" ht="15.6" x14ac:dyDescent="0.35">
      <c r="A36" s="10"/>
      <c r="B36" s="14"/>
      <c r="C36" s="14"/>
      <c r="D36" s="14"/>
      <c r="E36" s="14"/>
      <c r="F36" s="14"/>
      <c r="G36" s="14"/>
    </row>
    <row r="37" spans="1:7" ht="15.6" x14ac:dyDescent="0.35">
      <c r="A37" s="11" t="s">
        <v>7</v>
      </c>
      <c r="B37" s="14"/>
      <c r="C37" s="14"/>
      <c r="D37" s="13"/>
      <c r="E37" s="13"/>
      <c r="F37" s="13"/>
      <c r="G37" s="14"/>
    </row>
    <row r="38" spans="1:7" ht="15.6" x14ac:dyDescent="0.35">
      <c r="A38" s="10" t="s">
        <v>68</v>
      </c>
      <c r="B38" s="16">
        <f t="shared" ref="B38" si="1">B22/B33</f>
        <v>13506070800.602903</v>
      </c>
      <c r="C38" s="16">
        <f t="shared" ref="C38:G38" si="2">C22/C33</f>
        <v>7924674030.911376</v>
      </c>
      <c r="D38" s="16">
        <f t="shared" si="2"/>
        <v>1344337160.396812</v>
      </c>
      <c r="E38" s="16">
        <f t="shared" si="2"/>
        <v>1504744653.3679109</v>
      </c>
      <c r="F38" s="16">
        <f t="shared" si="2"/>
        <v>2213052747.5727687</v>
      </c>
      <c r="G38" s="16">
        <f t="shared" si="2"/>
        <v>519262208.35403657</v>
      </c>
    </row>
    <row r="39" spans="1:7" ht="15.6" x14ac:dyDescent="0.35">
      <c r="A39" s="10" t="s">
        <v>111</v>
      </c>
      <c r="B39" s="16">
        <f t="shared" ref="B39" si="3">B24/B34</f>
        <v>17427710667.587639</v>
      </c>
      <c r="C39" s="16">
        <f t="shared" ref="C39:G39" si="4">C24/C34</f>
        <v>8632848018.9967899</v>
      </c>
      <c r="D39" s="16">
        <f t="shared" si="4"/>
        <v>1156823524.265162</v>
      </c>
      <c r="E39" s="16">
        <f t="shared" si="4"/>
        <v>2331362923.9610186</v>
      </c>
      <c r="F39" s="16">
        <f t="shared" si="4"/>
        <v>4122073110.838901</v>
      </c>
      <c r="G39" s="16">
        <f t="shared" si="4"/>
        <v>1184603089.5257707</v>
      </c>
    </row>
    <row r="40" spans="1:7" ht="15.6" x14ac:dyDescent="0.35">
      <c r="A40" s="10" t="s">
        <v>69</v>
      </c>
      <c r="B40" s="16">
        <f t="shared" ref="B40" si="5">B38/B16</f>
        <v>80206.289705168922</v>
      </c>
      <c r="C40" s="16">
        <f t="shared" ref="C40:G40" si="6">C38/C16</f>
        <v>314979.4919411501</v>
      </c>
      <c r="D40" s="16">
        <f t="shared" si="6"/>
        <v>166213.79332304795</v>
      </c>
      <c r="E40" s="16">
        <f t="shared" si="6"/>
        <v>159114.37595092639</v>
      </c>
      <c r="F40" s="16">
        <f t="shared" si="6"/>
        <v>20868.078298904933</v>
      </c>
      <c r="G40" s="16">
        <f t="shared" si="6"/>
        <v>26442.154109655079</v>
      </c>
    </row>
    <row r="41" spans="1:7" ht="15.6" x14ac:dyDescent="0.35">
      <c r="A41" s="10" t="s">
        <v>112</v>
      </c>
      <c r="B41" s="16">
        <f t="shared" ref="B41" si="7">B39/B18</f>
        <v>92794.040811957631</v>
      </c>
      <c r="C41" s="16">
        <f t="shared" ref="C41:G41" si="8">C39/C18</f>
        <v>325428.09465577285</v>
      </c>
      <c r="D41" s="16">
        <f t="shared" si="8"/>
        <v>165860.76146030807</v>
      </c>
      <c r="E41" s="16">
        <f t="shared" si="8"/>
        <v>225761.41936355893</v>
      </c>
      <c r="F41" s="16">
        <f t="shared" si="8"/>
        <v>33632.920111718013</v>
      </c>
      <c r="G41" s="16">
        <f t="shared" si="8"/>
        <v>55301.017203948024</v>
      </c>
    </row>
    <row r="42" spans="1:7" ht="15.6" x14ac:dyDescent="0.35">
      <c r="A42" s="10"/>
      <c r="B42" s="10"/>
      <c r="C42" s="10"/>
      <c r="D42" s="10"/>
      <c r="E42" s="10"/>
      <c r="F42" s="10"/>
      <c r="G42" s="10"/>
    </row>
    <row r="43" spans="1:7" ht="15.6" x14ac:dyDescent="0.35">
      <c r="A43" s="11" t="s">
        <v>8</v>
      </c>
      <c r="B43" s="10"/>
      <c r="C43" s="10"/>
      <c r="D43" s="10"/>
      <c r="E43" s="10"/>
      <c r="F43" s="10"/>
      <c r="G43" s="10"/>
    </row>
    <row r="44" spans="1:7" ht="15.6" x14ac:dyDescent="0.35">
      <c r="A44" s="10"/>
      <c r="B44" s="10"/>
      <c r="C44" s="10"/>
      <c r="D44" s="10"/>
      <c r="E44" s="10"/>
      <c r="F44" s="10"/>
      <c r="G44" s="10"/>
    </row>
    <row r="45" spans="1:7" ht="15.6" x14ac:dyDescent="0.35">
      <c r="A45" s="11" t="s">
        <v>9</v>
      </c>
      <c r="B45" s="10"/>
      <c r="C45" s="10"/>
      <c r="D45" s="10"/>
      <c r="E45" s="10"/>
      <c r="F45" s="10"/>
      <c r="G45" s="10"/>
    </row>
    <row r="46" spans="1:7" ht="15.6" x14ac:dyDescent="0.35">
      <c r="A46" s="10" t="s">
        <v>10</v>
      </c>
      <c r="B46" s="18">
        <f t="shared" ref="B46" si="9">(B17/B35)*100</f>
        <v>196.22766516053102</v>
      </c>
      <c r="C46" s="18"/>
      <c r="D46" s="18"/>
      <c r="E46" s="18"/>
      <c r="F46" s="18"/>
      <c r="G46" s="18"/>
    </row>
    <row r="47" spans="1:7" ht="15.6" x14ac:dyDescent="0.35">
      <c r="A47" s="10" t="s">
        <v>11</v>
      </c>
      <c r="B47" s="18">
        <f t="shared" ref="B47" si="10">(B18/B35)*100</f>
        <v>231.85929565525134</v>
      </c>
      <c r="C47" s="18"/>
      <c r="D47" s="18"/>
      <c r="E47" s="18"/>
      <c r="F47" s="18"/>
      <c r="G47" s="18"/>
    </row>
    <row r="48" spans="1:7" ht="15.6" x14ac:dyDescent="0.35">
      <c r="A48" s="10"/>
      <c r="B48" s="18"/>
      <c r="C48" s="18"/>
      <c r="D48" s="18"/>
      <c r="E48" s="18"/>
      <c r="F48" s="18"/>
      <c r="G48" s="18"/>
    </row>
    <row r="49" spans="1:7" ht="15.6" x14ac:dyDescent="0.35">
      <c r="A49" s="11" t="s">
        <v>12</v>
      </c>
      <c r="B49" s="18"/>
      <c r="C49" s="18"/>
      <c r="D49" s="18"/>
      <c r="E49" s="18"/>
      <c r="F49" s="18"/>
      <c r="G49" s="18"/>
    </row>
    <row r="50" spans="1:7" ht="15.6" x14ac:dyDescent="0.35">
      <c r="A50" s="10" t="s">
        <v>13</v>
      </c>
      <c r="B50" s="19">
        <f t="shared" ref="B50" si="11">B18/B17*100</f>
        <v>118.15831140097937</v>
      </c>
      <c r="C50" s="19">
        <f t="shared" ref="C50:G50" si="12">C18/C17*100</f>
        <v>86.883849907748072</v>
      </c>
      <c r="D50" s="19">
        <f t="shared" si="12"/>
        <v>74.067256637168157</v>
      </c>
      <c r="E50" s="19">
        <f t="shared" si="12"/>
        <v>118.0640243902439</v>
      </c>
      <c r="F50" s="19">
        <f t="shared" si="12"/>
        <v>139.06541349117799</v>
      </c>
      <c r="G50" s="19">
        <f t="shared" si="12"/>
        <v>96.835586094661181</v>
      </c>
    </row>
    <row r="51" spans="1:7" ht="15.6" x14ac:dyDescent="0.35">
      <c r="A51" s="10" t="s">
        <v>14</v>
      </c>
      <c r="B51" s="19">
        <f>B24/B23*100</f>
        <v>133.03771298597923</v>
      </c>
      <c r="C51" s="19">
        <f t="shared" ref="C51:G51" si="13">C24/C23*100</f>
        <v>135.5473790124442</v>
      </c>
      <c r="D51" s="19">
        <f t="shared" si="13"/>
        <v>105.75330836707082</v>
      </c>
      <c r="E51" s="19">
        <f t="shared" si="13"/>
        <v>169.93580597448178</v>
      </c>
      <c r="F51" s="19">
        <f t="shared" si="13"/>
        <v>139.40062958503435</v>
      </c>
      <c r="G51" s="19">
        <f t="shared" si="13"/>
        <v>90.555289631968137</v>
      </c>
    </row>
    <row r="52" spans="1:7" ht="15.6" x14ac:dyDescent="0.35">
      <c r="A52" s="10" t="s">
        <v>15</v>
      </c>
      <c r="B52" s="19">
        <f>AVERAGE(B50:B51)</f>
        <v>125.59801219347929</v>
      </c>
      <c r="C52" s="19">
        <f t="shared" ref="C52:G52" si="14">AVERAGE(C50:C51)</f>
        <v>111.21561446009613</v>
      </c>
      <c r="D52" s="19">
        <f t="shared" si="14"/>
        <v>89.910282502119486</v>
      </c>
      <c r="E52" s="19">
        <f t="shared" si="14"/>
        <v>143.99991518236283</v>
      </c>
      <c r="F52" s="19">
        <f t="shared" si="14"/>
        <v>139.23302153810619</v>
      </c>
      <c r="G52" s="19">
        <f t="shared" si="14"/>
        <v>93.695437863314652</v>
      </c>
    </row>
    <row r="53" spans="1:7" ht="15.6" x14ac:dyDescent="0.35">
      <c r="A53" s="10"/>
      <c r="B53" s="19"/>
      <c r="C53" s="19"/>
      <c r="D53" s="19"/>
      <c r="E53" s="19"/>
      <c r="F53" s="19"/>
      <c r="G53" s="19"/>
    </row>
    <row r="54" spans="1:7" ht="15.6" x14ac:dyDescent="0.35">
      <c r="A54" s="11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10" t="s">
        <v>17</v>
      </c>
      <c r="B55" s="19">
        <f t="shared" ref="B55" si="15">((B18/B19)*100)</f>
        <v>134.93801621966298</v>
      </c>
      <c r="C55" s="19">
        <f t="shared" ref="C55:G55" si="16">((C18/C19)*100)</f>
        <v>107.6730019245925</v>
      </c>
      <c r="D55" s="19">
        <f t="shared" si="16"/>
        <v>94.625211984171841</v>
      </c>
      <c r="E55" s="19">
        <f t="shared" si="16"/>
        <v>127.56845789582046</v>
      </c>
      <c r="F55" s="19">
        <f t="shared" si="16"/>
        <v>146.35638549301171</v>
      </c>
      <c r="G55" s="19">
        <f t="shared" si="16"/>
        <v>139.65435747542963</v>
      </c>
    </row>
    <row r="56" spans="1:7" ht="15.6" x14ac:dyDescent="0.35">
      <c r="A56" s="10" t="s">
        <v>18</v>
      </c>
      <c r="B56" s="19">
        <f>B24/B25*100</f>
        <v>39.29511982465263</v>
      </c>
      <c r="C56" s="19">
        <f t="shared" ref="C56:G56" si="17">C24/C25*100</f>
        <v>40.352372477474404</v>
      </c>
      <c r="D56" s="19">
        <f t="shared" si="17"/>
        <v>31.666956315194639</v>
      </c>
      <c r="E56" s="19">
        <f t="shared" si="17"/>
        <v>46.622171516510164</v>
      </c>
      <c r="F56" s="19">
        <f t="shared" si="17"/>
        <v>38.194158398786307</v>
      </c>
      <c r="G56" s="19">
        <f t="shared" si="17"/>
        <v>33.738670407081472</v>
      </c>
    </row>
    <row r="57" spans="1:7" ht="15.6" x14ac:dyDescent="0.35">
      <c r="A57" s="10" t="s">
        <v>19</v>
      </c>
      <c r="B57" s="19">
        <f>(B55+B56)/2</f>
        <v>87.116568022157807</v>
      </c>
      <c r="C57" s="19">
        <f t="shared" ref="C57:G57" si="18">(C55+C56)/2</f>
        <v>74.012687201033458</v>
      </c>
      <c r="D57" s="19">
        <f t="shared" si="18"/>
        <v>63.14608414968324</v>
      </c>
      <c r="E57" s="19">
        <f t="shared" si="18"/>
        <v>87.095314706165311</v>
      </c>
      <c r="F57" s="19">
        <f t="shared" si="18"/>
        <v>92.275271945899007</v>
      </c>
      <c r="G57" s="19">
        <f t="shared" si="18"/>
        <v>86.696513941255546</v>
      </c>
    </row>
    <row r="58" spans="1:7" ht="15.6" x14ac:dyDescent="0.35">
      <c r="A58" s="10"/>
      <c r="B58" s="18"/>
      <c r="C58" s="18"/>
      <c r="D58" s="18"/>
      <c r="E58" s="18"/>
      <c r="F58" s="18"/>
      <c r="G58" s="18"/>
    </row>
    <row r="59" spans="1:7" ht="15.6" x14ac:dyDescent="0.35">
      <c r="A59" s="11" t="s">
        <v>34</v>
      </c>
      <c r="B59" s="18"/>
      <c r="C59" s="18"/>
      <c r="D59" s="18"/>
      <c r="E59" s="18"/>
      <c r="F59" s="18"/>
      <c r="G59" s="18"/>
    </row>
    <row r="60" spans="1:7" ht="15.6" x14ac:dyDescent="0.35">
      <c r="A60" s="10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7" ht="15.6" x14ac:dyDescent="0.35">
      <c r="A61" s="10"/>
      <c r="B61" s="18"/>
      <c r="C61" s="18"/>
      <c r="D61" s="18"/>
      <c r="E61" s="18"/>
      <c r="F61" s="18"/>
      <c r="G61" s="18"/>
    </row>
    <row r="62" spans="1:7" ht="15.6" x14ac:dyDescent="0.35">
      <c r="A62" s="11" t="s">
        <v>21</v>
      </c>
      <c r="B62" s="18"/>
      <c r="C62" s="18"/>
      <c r="D62" s="18"/>
      <c r="E62" s="18"/>
      <c r="F62" s="18"/>
      <c r="G62" s="18"/>
    </row>
    <row r="63" spans="1:7" ht="15.6" x14ac:dyDescent="0.35">
      <c r="A63" s="10" t="s">
        <v>22</v>
      </c>
      <c r="B63" s="29">
        <f>((B18/B16)-1)*100</f>
        <v>11.532043351313925</v>
      </c>
      <c r="C63" s="29">
        <f t="shared" ref="C63:G63" si="19">((C18/C16)-1)*100</f>
        <v>5.4386708709822873</v>
      </c>
      <c r="D63" s="29">
        <f t="shared" si="19"/>
        <v>-13.765248928453676</v>
      </c>
      <c r="E63" s="29">
        <f t="shared" si="19"/>
        <v>9.1960100102217002</v>
      </c>
      <c r="F63" s="29">
        <f t="shared" si="19"/>
        <v>15.569120129247626</v>
      </c>
      <c r="G63" s="29">
        <f t="shared" si="19"/>
        <v>9.081187513791523</v>
      </c>
    </row>
    <row r="64" spans="1:7" ht="15.6" x14ac:dyDescent="0.35">
      <c r="A64" s="10" t="s">
        <v>23</v>
      </c>
      <c r="B64" s="29">
        <f>((B39/B38)-1)*100</f>
        <v>29.036126974913202</v>
      </c>
      <c r="C64" s="29">
        <f t="shared" ref="C64:G64" si="20">((C39/C38)-1)*100</f>
        <v>8.9363169427925335</v>
      </c>
      <c r="D64" s="29">
        <f t="shared" si="20"/>
        <v>-13.948408305272242</v>
      </c>
      <c r="E64" s="29">
        <f t="shared" si="20"/>
        <v>54.934122460111446</v>
      </c>
      <c r="F64" s="29">
        <f t="shared" si="20"/>
        <v>86.261855500728885</v>
      </c>
      <c r="G64" s="29">
        <f t="shared" si="20"/>
        <v>128.13196694609056</v>
      </c>
    </row>
    <row r="65" spans="1:8" ht="15.6" x14ac:dyDescent="0.35">
      <c r="A65" s="10" t="s">
        <v>24</v>
      </c>
      <c r="B65" s="29">
        <f>((B41/B40)-1)*100</f>
        <v>15.694219434735279</v>
      </c>
      <c r="C65" s="29">
        <f t="shared" ref="C65:G65" si="21">((C41/C40)-1)*100</f>
        <v>3.3172327030659199</v>
      </c>
      <c r="D65" s="29">
        <f t="shared" si="21"/>
        <v>-0.21239624924132006</v>
      </c>
      <c r="E65" s="29">
        <f t="shared" si="21"/>
        <v>41.886248815875462</v>
      </c>
      <c r="F65" s="29">
        <f t="shared" si="21"/>
        <v>61.169225215543307</v>
      </c>
      <c r="G65" s="29">
        <f t="shared" si="21"/>
        <v>109.13960706308505</v>
      </c>
    </row>
    <row r="66" spans="1:8" ht="15.6" x14ac:dyDescent="0.35">
      <c r="A66" s="10"/>
      <c r="B66" s="18"/>
      <c r="C66" s="18"/>
      <c r="D66" s="18"/>
      <c r="E66" s="18"/>
      <c r="F66" s="18"/>
      <c r="G66" s="18"/>
    </row>
    <row r="67" spans="1:8" ht="15.6" x14ac:dyDescent="0.35">
      <c r="A67" s="11" t="s">
        <v>25</v>
      </c>
      <c r="B67" s="18"/>
      <c r="C67" s="18"/>
      <c r="D67" s="18"/>
      <c r="E67" s="18"/>
      <c r="F67" s="18"/>
      <c r="G67" s="18"/>
    </row>
    <row r="68" spans="1:8" ht="15.6" x14ac:dyDescent="0.35">
      <c r="A68" s="10" t="s">
        <v>37</v>
      </c>
      <c r="B68" s="19">
        <f>B23/(B17*3)</f>
        <v>30326.205318678152</v>
      </c>
      <c r="C68" s="19">
        <f>C23/(C17*3)</f>
        <v>76755.844514236669</v>
      </c>
      <c r="D68" s="19">
        <f t="shared" ref="D68:G68" si="22">D23/(D17*3)</f>
        <v>42744.912268651897</v>
      </c>
      <c r="E68" s="19">
        <f>E23/(E17*3)</f>
        <v>57715.291375892579</v>
      </c>
      <c r="F68" s="19">
        <f t="shared" si="22"/>
        <v>12346.033486413286</v>
      </c>
      <c r="G68" s="19">
        <f t="shared" si="22"/>
        <v>21760.193847196006</v>
      </c>
    </row>
    <row r="69" spans="1:8" ht="15.6" x14ac:dyDescent="0.35">
      <c r="A69" s="10" t="s">
        <v>38</v>
      </c>
      <c r="B69" s="19">
        <f>B24/(B18*3)</f>
        <v>34145.113884106686</v>
      </c>
      <c r="C69" s="19">
        <f t="shared" ref="C69:G69" si="23">C24/(C18*3)</f>
        <v>119746.69123016922</v>
      </c>
      <c r="D69" s="19">
        <f t="shared" si="23"/>
        <v>61031.231525344694</v>
      </c>
      <c r="E69" s="19">
        <f t="shared" si="23"/>
        <v>83072.676945144238</v>
      </c>
      <c r="F69" s="19">
        <f t="shared" si="23"/>
        <v>12375.793503775174</v>
      </c>
      <c r="G69" s="19">
        <f t="shared" si="23"/>
        <v>20348.930963812742</v>
      </c>
    </row>
    <row r="70" spans="1:8" ht="15.6" x14ac:dyDescent="0.35">
      <c r="A70" s="10" t="s">
        <v>28</v>
      </c>
      <c r="B70" s="19">
        <f>(B69/B68)*B52</f>
        <v>141.41427801131496</v>
      </c>
      <c r="C70" s="19">
        <f t="shared" ref="C70:G70" si="24">(C69/C68)*C52</f>
        <v>173.50733262086001</v>
      </c>
      <c r="D70" s="19">
        <f t="shared" si="24"/>
        <v>128.37399766802852</v>
      </c>
      <c r="E70" s="19">
        <f t="shared" si="24"/>
        <v>207.26670781513656</v>
      </c>
      <c r="F70" s="19">
        <f t="shared" si="24"/>
        <v>139.56864164985157</v>
      </c>
      <c r="G70" s="19">
        <f t="shared" si="24"/>
        <v>87.618796509502545</v>
      </c>
    </row>
    <row r="71" spans="1:8" ht="15.6" x14ac:dyDescent="0.35">
      <c r="A71" s="10" t="s">
        <v>33</v>
      </c>
      <c r="B71" s="19">
        <f>B23/B17</f>
        <v>90978.615956034453</v>
      </c>
      <c r="C71" s="19">
        <f t="shared" ref="C71:G71" si="25">C23/C17</f>
        <v>230267.53354271001</v>
      </c>
      <c r="D71" s="19">
        <f t="shared" si="25"/>
        <v>128234.73680595569</v>
      </c>
      <c r="E71" s="19">
        <f t="shared" si="25"/>
        <v>173145.87412767776</v>
      </c>
      <c r="F71" s="19">
        <f t="shared" si="25"/>
        <v>37038.100459239853</v>
      </c>
      <c r="G71" s="19">
        <f t="shared" si="25"/>
        <v>65280.581541588021</v>
      </c>
    </row>
    <row r="72" spans="1:8" ht="15.6" x14ac:dyDescent="0.35">
      <c r="A72" s="10" t="s">
        <v>32</v>
      </c>
      <c r="B72" s="19">
        <f>B24/B18</f>
        <v>102435.34165232004</v>
      </c>
      <c r="C72" s="19">
        <f t="shared" ref="C72:G72" si="26">C24/C18</f>
        <v>359240.07369050762</v>
      </c>
      <c r="D72" s="19">
        <f t="shared" si="26"/>
        <v>183093.69457603409</v>
      </c>
      <c r="E72" s="19">
        <f t="shared" si="26"/>
        <v>249218.03083543273</v>
      </c>
      <c r="F72" s="19">
        <f t="shared" si="26"/>
        <v>37127.380511325515</v>
      </c>
      <c r="G72" s="19">
        <f t="shared" si="26"/>
        <v>61046.792891438228</v>
      </c>
    </row>
    <row r="73" spans="1:8" ht="15.6" x14ac:dyDescent="0.35">
      <c r="A73" s="10"/>
      <c r="B73" s="18"/>
      <c r="C73" s="18"/>
      <c r="D73" s="18"/>
      <c r="E73" s="18"/>
      <c r="F73" s="18"/>
      <c r="G73" s="18"/>
    </row>
    <row r="74" spans="1:8" ht="15.6" x14ac:dyDescent="0.35">
      <c r="A74" s="11" t="s">
        <v>29</v>
      </c>
      <c r="B74" s="18"/>
      <c r="C74" s="18"/>
      <c r="D74" s="18"/>
      <c r="E74" s="18"/>
      <c r="F74" s="18"/>
      <c r="G74" s="18"/>
    </row>
    <row r="75" spans="1:8" ht="15.6" x14ac:dyDescent="0.35">
      <c r="A75" s="10" t="s">
        <v>30</v>
      </c>
      <c r="B75" s="18">
        <f>(B30/B29)*100</f>
        <v>21.9242970722865</v>
      </c>
      <c r="C75" s="18"/>
      <c r="D75" s="18"/>
      <c r="E75" s="18"/>
      <c r="F75" s="18"/>
      <c r="G75" s="18"/>
    </row>
    <row r="76" spans="1:8" ht="16.2" thickBot="1" x14ac:dyDescent="0.4">
      <c r="A76" s="21" t="s">
        <v>31</v>
      </c>
      <c r="B76" s="22">
        <f>(B24/B30)*100</f>
        <v>606.80491852186276</v>
      </c>
      <c r="C76" s="22"/>
      <c r="D76" s="22"/>
      <c r="E76" s="22"/>
      <c r="F76" s="22"/>
      <c r="G76" s="22"/>
    </row>
    <row r="77" spans="1:8" s="47" customFormat="1" ht="17.25" customHeight="1" thickTop="1" x14ac:dyDescent="0.35">
      <c r="A77" s="59" t="s">
        <v>80</v>
      </c>
      <c r="B77" s="59"/>
      <c r="C77" s="59"/>
      <c r="D77" s="59"/>
      <c r="E77" s="59"/>
      <c r="F77" s="59"/>
      <c r="G77" s="59"/>
      <c r="H77" s="10"/>
    </row>
  </sheetData>
  <mergeCells count="6">
    <mergeCell ref="A77:G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I84"/>
  <sheetViews>
    <sheetView showGridLines="0" zoomScale="70" zoomScaleNormal="70" workbookViewId="0">
      <pane ySplit="11" topLeftCell="A12" activePane="bottomLeft" state="frozen"/>
      <selection activeCell="F23" sqref="F23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6" width="20.6640625" style="3" customWidth="1"/>
    <col min="7" max="7" width="21" style="3" customWidth="1"/>
    <col min="8" max="9" width="15.6640625" style="3" customWidth="1"/>
    <col min="10" max="16384" width="11.44140625" style="3"/>
  </cols>
  <sheetData>
    <row r="8" spans="1:9" ht="15.75" customHeight="1" x14ac:dyDescent="0.3"/>
    <row r="9" spans="1:9" ht="21" customHeight="1" x14ac:dyDescent="0.35">
      <c r="A9" s="61" t="s">
        <v>0</v>
      </c>
      <c r="B9" s="64" t="s">
        <v>39</v>
      </c>
      <c r="C9" s="60" t="s">
        <v>40</v>
      </c>
      <c r="D9" s="60"/>
      <c r="E9" s="60"/>
      <c r="F9" s="60"/>
      <c r="G9" s="60"/>
    </row>
    <row r="10" spans="1:9" ht="17.25" customHeight="1" x14ac:dyDescent="0.3">
      <c r="A10" s="62"/>
      <c r="B10" s="64"/>
      <c r="C10" s="66" t="s">
        <v>41</v>
      </c>
      <c r="D10" s="67"/>
      <c r="E10" s="66" t="s">
        <v>42</v>
      </c>
      <c r="F10" s="68"/>
      <c r="G10" s="67"/>
    </row>
    <row r="11" spans="1:9" ht="54" customHeight="1" thickBot="1" x14ac:dyDescent="0.35">
      <c r="A11" s="63"/>
      <c r="B11" s="65"/>
      <c r="C11" s="41" t="s">
        <v>43</v>
      </c>
      <c r="D11" s="42" t="s">
        <v>44</v>
      </c>
      <c r="E11" s="42" t="s">
        <v>45</v>
      </c>
      <c r="F11" s="42" t="s">
        <v>46</v>
      </c>
      <c r="G11" s="42" t="s">
        <v>47</v>
      </c>
    </row>
    <row r="12" spans="1:9" ht="15" thickTop="1" x14ac:dyDescent="0.3"/>
    <row r="13" spans="1:9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9" ht="15.6" x14ac:dyDescent="0.35">
      <c r="A14" s="10"/>
      <c r="B14" s="10"/>
      <c r="C14" s="10"/>
      <c r="D14" s="10"/>
      <c r="E14" s="10"/>
      <c r="F14" s="10"/>
      <c r="G14" s="10"/>
    </row>
    <row r="15" spans="1:9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9" ht="15.6" x14ac:dyDescent="0.35">
      <c r="A16" s="12" t="s">
        <v>70</v>
      </c>
      <c r="B16" s="25">
        <f>+SUM(C16:G16)</f>
        <v>150228.75</v>
      </c>
      <c r="C16" s="25">
        <f>(+'I Trimestre'!C16+'II Trimestre'!C16+'III Trimestre'!C16+'IV Trimestre'!C16)/4</f>
        <v>20245.75</v>
      </c>
      <c r="D16" s="25">
        <f>(+'I Trimestre'!D16+'II Trimestre'!D16+'III Trimestre'!D16+'IV Trimestre'!D16)/4</f>
        <v>9043.0833333333321</v>
      </c>
      <c r="E16" s="25">
        <f>(+'I Trimestre'!E16+'II Trimestre'!E16+'III Trimestre'!E16+'IV Trimestre'!E16)/4</f>
        <v>8878.75</v>
      </c>
      <c r="F16" s="25">
        <f>(+'I Trimestre'!F16+'II Trimestre'!F16+'III Trimestre'!F16+'IV Trimestre'!F16)/4</f>
        <v>95998.166666666672</v>
      </c>
      <c r="G16" s="25">
        <f>(+'I Trimestre'!G16+'II Trimestre'!G16+'III Trimestre'!G16+'IV Trimestre'!G16)/4</f>
        <v>16063</v>
      </c>
      <c r="H16" s="7"/>
      <c r="I16" s="7"/>
    </row>
    <row r="17" spans="1:9" ht="15.6" x14ac:dyDescent="0.35">
      <c r="A17" s="12" t="s">
        <v>113</v>
      </c>
      <c r="B17" s="25">
        <f>+SUM(C17:G17)</f>
        <v>139182.91666666669</v>
      </c>
      <c r="C17" s="25">
        <f>(+'I Trimestre'!C17+'II Trimestre'!C17+'III Trimestre'!C17+'IV Trimestre'!C17)/4</f>
        <v>24637.25</v>
      </c>
      <c r="D17" s="25">
        <f>(+'I Trimestre'!D17+'II Trimestre'!D17+'III Trimestre'!D17+'IV Trimestre'!D17)/4</f>
        <v>7370.8333333333339</v>
      </c>
      <c r="E17" s="25">
        <f>(+'I Trimestre'!E17+'II Trimestre'!E17+'III Trimestre'!E17+'IV Trimestre'!E17)/4</f>
        <v>8095</v>
      </c>
      <c r="F17" s="25">
        <f>(+'I Trimestre'!F17+'II Trimestre'!F17+'III Trimestre'!F17+'IV Trimestre'!F17)/4</f>
        <v>83741.25</v>
      </c>
      <c r="G17" s="25">
        <f>(+'I Trimestre'!G17+'II Trimestre'!G17+'III Trimestre'!G17+'IV Trimestre'!G17)/4</f>
        <v>15338.583333333332</v>
      </c>
      <c r="H17" s="7"/>
      <c r="I17" s="7"/>
    </row>
    <row r="18" spans="1:9" ht="15.6" x14ac:dyDescent="0.35">
      <c r="A18" s="12" t="s">
        <v>114</v>
      </c>
      <c r="B18" s="25">
        <f>+SUM(C18:G18)</f>
        <v>205137.74999999994</v>
      </c>
      <c r="C18" s="25">
        <f>(+'I Trimestre'!C18+'II Trimestre'!C18+'III Trimestre'!C18+'IV Trimestre'!C18)/4</f>
        <v>22529.5</v>
      </c>
      <c r="D18" s="25">
        <f>(+'I Trimestre'!D18+'II Trimestre'!D18+'III Trimestre'!D18+'IV Trimestre'!D18)/4</f>
        <v>10271.499999999998</v>
      </c>
      <c r="E18" s="25">
        <f>(+'I Trimestre'!E18+'II Trimestre'!E18+'III Trimestre'!E18+'IV Trimestre'!E18)/4</f>
        <v>9701.6666666666661</v>
      </c>
      <c r="F18" s="25">
        <f>(+'I Trimestre'!F18+'II Trimestre'!F18+'III Trimestre'!F18+'IV Trimestre'!F18)/4</f>
        <v>114516.41666666667</v>
      </c>
      <c r="G18" s="25">
        <f>(+'I Trimestre'!G18+'II Trimestre'!G18+'III Trimestre'!G18+'IV Trimestre'!G18)/4</f>
        <v>48118.666666666584</v>
      </c>
      <c r="H18" s="7"/>
      <c r="I18" s="7"/>
    </row>
    <row r="19" spans="1:9" ht="15.6" x14ac:dyDescent="0.35">
      <c r="A19" s="12" t="s">
        <v>75</v>
      </c>
      <c r="B19" s="25">
        <f t="shared" ref="B19" si="0">+SUM(C19:G19)</f>
        <v>139182.91666666669</v>
      </c>
      <c r="C19" s="13">
        <f>+'IV Trimestre'!C19</f>
        <v>24637.25</v>
      </c>
      <c r="D19" s="13">
        <f>+'IV Trimestre'!D19</f>
        <v>7370.8333333333339</v>
      </c>
      <c r="E19" s="13">
        <f>+'IV Trimestre'!E19</f>
        <v>8095</v>
      </c>
      <c r="F19" s="13">
        <f>+'IV Trimestre'!F19</f>
        <v>83741.25</v>
      </c>
      <c r="G19" s="13">
        <f>+'IV Trimestre'!G19</f>
        <v>15338.583333333332</v>
      </c>
      <c r="H19" s="6"/>
      <c r="I19" s="6"/>
    </row>
    <row r="20" spans="1:9" ht="15.6" x14ac:dyDescent="0.35">
      <c r="A20" s="10"/>
      <c r="B20" s="27"/>
      <c r="C20" s="27"/>
      <c r="D20" s="27"/>
      <c r="E20" s="27"/>
      <c r="F20" s="27"/>
      <c r="G20" s="27"/>
    </row>
    <row r="21" spans="1:9" ht="15.6" x14ac:dyDescent="0.35">
      <c r="A21" s="15" t="s">
        <v>3</v>
      </c>
      <c r="B21" s="27"/>
      <c r="C21" s="27"/>
      <c r="D21" s="27"/>
      <c r="E21" s="27"/>
      <c r="F21" s="27"/>
      <c r="G21" s="27"/>
      <c r="H21" s="8"/>
      <c r="I21" s="8"/>
    </row>
    <row r="22" spans="1:9" ht="15.6" x14ac:dyDescent="0.35">
      <c r="A22" s="12" t="s">
        <v>70</v>
      </c>
      <c r="B22" s="24">
        <f>+SUM(C22:G22)</f>
        <v>29294228804.59</v>
      </c>
      <c r="C22" s="24">
        <f>+'I Trimestre'!C22+'II Trimestre'!C22+'III Trimestre'!C22+'IV Trimestre'!C22</f>
        <v>15325265926.730469</v>
      </c>
      <c r="D22" s="24">
        <f>+'I Trimestre'!D22+'II Trimestre'!D22+'III Trimestre'!D22+'IV Trimestre'!D22</f>
        <v>3519548119.3164301</v>
      </c>
      <c r="E22" s="24">
        <f>+'I Trimestre'!E22+'II Trimestre'!E22+'III Trimestre'!E22+'IV Trimestre'!E22</f>
        <v>3629809606.6502037</v>
      </c>
      <c r="F22" s="24">
        <f>+'I Trimestre'!F22+'II Trimestre'!F22+'III Trimestre'!F22+'IV Trimestre'!F22</f>
        <v>5473724072.8020697</v>
      </c>
      <c r="G22" s="24">
        <f>+'I Trimestre'!G22+'II Trimestre'!G22+'III Trimestre'!G22+'IV Trimestre'!G22</f>
        <v>1345881079.0908279</v>
      </c>
      <c r="H22" s="2"/>
      <c r="I22" s="2"/>
    </row>
    <row r="23" spans="1:9" ht="15.6" x14ac:dyDescent="0.35">
      <c r="A23" s="12" t="s">
        <v>113</v>
      </c>
      <c r="B23" s="24">
        <f>+SUM(C23:G23)</f>
        <v>48958878079.003456</v>
      </c>
      <c r="C23" s="24">
        <f>+'I Trimestre'!C23+'II Trimestre'!C23+'III Trimestre'!C23+'IV Trimestre'!C23</f>
        <v>23616457578.77137</v>
      </c>
      <c r="D23" s="24">
        <f>+'I Trimestre'!D23+'II Trimestre'!D23+'III Trimestre'!D23+'IV Trimestre'!D23</f>
        <v>4032649919.7637315</v>
      </c>
      <c r="E23" s="24">
        <f>+'I Trimestre'!E23+'II Trimestre'!E23+'III Trimestre'!E23+'IV Trimestre'!E23</f>
        <v>5520102234.725791</v>
      </c>
      <c r="F23" s="24">
        <f>+'I Trimestre'!F23+'II Trimestre'!F23+'III Trimestre'!F23+'IV Trimestre'!F23</f>
        <v>11913749897.417976</v>
      </c>
      <c r="G23" s="24">
        <f>+'I Trimestre'!G23+'II Trimestre'!G23+'III Trimestre'!G23+'IV Trimestre'!G23</f>
        <v>3875918448.324585</v>
      </c>
      <c r="H23" s="2"/>
      <c r="I23" s="2"/>
    </row>
    <row r="24" spans="1:9" ht="15.6" x14ac:dyDescent="0.35">
      <c r="A24" s="12" t="s">
        <v>114</v>
      </c>
      <c r="B24" s="24">
        <f>+SUM(C24:G24)</f>
        <v>43854355028.110001</v>
      </c>
      <c r="C24" s="24">
        <f>+'I Trimestre'!C24+'II Trimestre'!C24+'III Trimestre'!C24+'IV Trimestre'!C24</f>
        <v>20322931013.921021</v>
      </c>
      <c r="D24" s="24">
        <f>+'I Trimestre'!D24+'II Trimestre'!D24+'III Trimestre'!D24+'IV Trimestre'!D24</f>
        <v>3075778912.9177957</v>
      </c>
      <c r="E24" s="24">
        <f>+'I Trimestre'!E24+'II Trimestre'!E24+'III Trimestre'!E24+'IV Trimestre'!E24</f>
        <v>5650122237.1885118</v>
      </c>
      <c r="F24" s="24">
        <f>+'I Trimestre'!F24+'II Trimestre'!F24+'III Trimestre'!F24+'IV Trimestre'!F24</f>
        <v>11257925648.045692</v>
      </c>
      <c r="G24" s="24">
        <f>+'I Trimestre'!G24+'II Trimestre'!G24+'III Trimestre'!G24+'IV Trimestre'!G24</f>
        <v>3547597216.0369768</v>
      </c>
      <c r="H24" s="2"/>
      <c r="I24" s="2"/>
    </row>
    <row r="25" spans="1:9" ht="15.6" x14ac:dyDescent="0.35">
      <c r="A25" s="12" t="s">
        <v>75</v>
      </c>
      <c r="B25" s="24">
        <f>+SUM(C25:G25)</f>
        <v>48958878079.003456</v>
      </c>
      <c r="C25" s="24">
        <f>+'IV Trimestre'!C25</f>
        <v>23616457578.77137</v>
      </c>
      <c r="D25" s="24">
        <f>+'IV Trimestre'!D25</f>
        <v>4032649919.7637315</v>
      </c>
      <c r="E25" s="24">
        <f>+'IV Trimestre'!E25</f>
        <v>5520102234.725791</v>
      </c>
      <c r="F25" s="24">
        <f>+'IV Trimestre'!F25</f>
        <v>11913749897.417976</v>
      </c>
      <c r="G25" s="24">
        <f>+'IV Trimestre'!G25</f>
        <v>3875918448.324585</v>
      </c>
      <c r="H25" s="2"/>
      <c r="I25" s="2"/>
    </row>
    <row r="26" spans="1:9" ht="15.6" x14ac:dyDescent="0.35">
      <c r="A26" s="12" t="s">
        <v>115</v>
      </c>
      <c r="B26" s="24">
        <f t="shared" ref="B26" si="1">+SUM(C26:G26)</f>
        <v>43854355028.110001</v>
      </c>
      <c r="C26" s="16">
        <f>C24</f>
        <v>20322931013.921021</v>
      </c>
      <c r="D26" s="16">
        <f t="shared" ref="D26:G26" si="2">D24</f>
        <v>3075778912.9177957</v>
      </c>
      <c r="E26" s="16">
        <f t="shared" si="2"/>
        <v>5650122237.1885118</v>
      </c>
      <c r="F26" s="16">
        <f t="shared" si="2"/>
        <v>11257925648.045692</v>
      </c>
      <c r="G26" s="16">
        <f t="shared" si="2"/>
        <v>3547597216.0369768</v>
      </c>
      <c r="H26" s="4"/>
      <c r="I26" s="4"/>
    </row>
    <row r="27" spans="1:9" ht="15.6" x14ac:dyDescent="0.35">
      <c r="A27" s="10"/>
      <c r="B27" s="27"/>
      <c r="C27" s="27"/>
      <c r="D27" s="27"/>
      <c r="E27" s="27"/>
      <c r="F27" s="27"/>
      <c r="G27" s="27"/>
    </row>
    <row r="28" spans="1:9" ht="15.6" x14ac:dyDescent="0.35">
      <c r="A28" s="15" t="s">
        <v>4</v>
      </c>
      <c r="B28" s="27"/>
      <c r="C28" s="27"/>
      <c r="D28" s="27"/>
      <c r="E28" s="27"/>
      <c r="F28" s="27"/>
      <c r="G28" s="27"/>
    </row>
    <row r="29" spans="1:9" ht="15.6" x14ac:dyDescent="0.35">
      <c r="A29" s="12" t="s">
        <v>113</v>
      </c>
      <c r="B29" s="24">
        <f>+B23</f>
        <v>48958878079.003456</v>
      </c>
      <c r="C29" s="27"/>
      <c r="D29" s="27"/>
      <c r="E29" s="27"/>
      <c r="F29" s="27"/>
      <c r="G29" s="27"/>
    </row>
    <row r="30" spans="1:9" ht="15.6" x14ac:dyDescent="0.35">
      <c r="A30" s="12" t="s">
        <v>114</v>
      </c>
      <c r="B30" s="24">
        <f>+'I Trimestre'!B30+'II Trimestre'!B30+'III Trimestre'!B30+'IV Trimestre'!B30</f>
        <v>48958878079.002792</v>
      </c>
      <c r="C30" s="27"/>
      <c r="D30" s="27"/>
      <c r="E30" s="27"/>
      <c r="F30" s="27"/>
      <c r="G30" s="27"/>
    </row>
    <row r="31" spans="1:9" ht="15.6" x14ac:dyDescent="0.35">
      <c r="A31" s="10"/>
      <c r="B31" s="10"/>
      <c r="C31" s="10"/>
      <c r="D31" s="10"/>
      <c r="E31" s="10"/>
      <c r="F31" s="10"/>
      <c r="G31" s="10"/>
    </row>
    <row r="32" spans="1:9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9" ht="15.6" x14ac:dyDescent="0.35">
      <c r="A33" s="12" t="s">
        <v>67</v>
      </c>
      <c r="B33" s="29">
        <v>1.0947</v>
      </c>
      <c r="C33" s="29">
        <v>1.0947</v>
      </c>
      <c r="D33" s="29">
        <v>1.0947</v>
      </c>
      <c r="E33" s="29">
        <v>1.0947</v>
      </c>
      <c r="F33" s="29">
        <v>1.0947</v>
      </c>
      <c r="G33" s="29">
        <v>1.0947</v>
      </c>
    </row>
    <row r="34" spans="1:9" ht="15.6" x14ac:dyDescent="0.35">
      <c r="A34" s="12" t="s">
        <v>110</v>
      </c>
      <c r="B34" s="29">
        <v>1.1039000000000001</v>
      </c>
      <c r="C34" s="29">
        <v>1.1039000000000001</v>
      </c>
      <c r="D34" s="29">
        <v>1.1039000000000001</v>
      </c>
      <c r="E34" s="29">
        <v>1.1039000000000001</v>
      </c>
      <c r="F34" s="29">
        <v>1.1039000000000001</v>
      </c>
      <c r="G34" s="29">
        <v>1.1039000000000001</v>
      </c>
    </row>
    <row r="35" spans="1:9" ht="15.6" x14ac:dyDescent="0.35">
      <c r="A35" s="12" t="s">
        <v>6</v>
      </c>
      <c r="B35" s="14">
        <v>81002</v>
      </c>
      <c r="C35" s="14"/>
      <c r="D35" s="14"/>
      <c r="E35" s="14"/>
      <c r="F35" s="14"/>
      <c r="G35" s="14"/>
    </row>
    <row r="36" spans="1:9" ht="15.6" x14ac:dyDescent="0.35">
      <c r="A36" s="10"/>
      <c r="B36" s="14"/>
      <c r="C36" s="14"/>
      <c r="D36" s="14"/>
      <c r="E36" s="14"/>
      <c r="F36" s="14"/>
      <c r="G36" s="14"/>
    </row>
    <row r="37" spans="1:9" ht="15.6" x14ac:dyDescent="0.35">
      <c r="A37" s="11" t="s">
        <v>7</v>
      </c>
      <c r="B37" s="14"/>
      <c r="C37" s="14"/>
      <c r="D37" s="13"/>
      <c r="E37" s="13"/>
      <c r="F37" s="13"/>
      <c r="G37" s="14"/>
    </row>
    <row r="38" spans="1:9" ht="15.6" x14ac:dyDescent="0.35">
      <c r="A38" s="10" t="s">
        <v>71</v>
      </c>
      <c r="B38" s="16">
        <f t="shared" ref="B38:G38" si="3">B22/B33</f>
        <v>26760051890.554489</v>
      </c>
      <c r="C38" s="16">
        <f t="shared" si="3"/>
        <v>13999512128.1908</v>
      </c>
      <c r="D38" s="16">
        <f t="shared" si="3"/>
        <v>3215080039.5692244</v>
      </c>
      <c r="E38" s="16">
        <f t="shared" si="3"/>
        <v>3315803057.1391282</v>
      </c>
      <c r="F38" s="16">
        <f t="shared" si="3"/>
        <v>5000204688.7750702</v>
      </c>
      <c r="G38" s="16">
        <f t="shared" si="3"/>
        <v>1229451976.8802667</v>
      </c>
      <c r="H38" s="4"/>
      <c r="I38" s="4"/>
    </row>
    <row r="39" spans="1:9" ht="15.6" x14ac:dyDescent="0.35">
      <c r="A39" s="10" t="s">
        <v>116</v>
      </c>
      <c r="B39" s="16">
        <f t="shared" ref="B39:G39" si="4">B24/B34</f>
        <v>39726746107.536911</v>
      </c>
      <c r="C39" s="16">
        <f t="shared" si="4"/>
        <v>18410119588.659317</v>
      </c>
      <c r="D39" s="16">
        <f t="shared" si="4"/>
        <v>2786284004.8172798</v>
      </c>
      <c r="E39" s="16">
        <f t="shared" si="4"/>
        <v>5118327961.942668</v>
      </c>
      <c r="F39" s="16">
        <f t="shared" si="4"/>
        <v>10198320181.217222</v>
      </c>
      <c r="G39" s="16">
        <f t="shared" si="4"/>
        <v>3213694370.9004226</v>
      </c>
      <c r="H39" s="4"/>
      <c r="I39" s="4"/>
    </row>
    <row r="40" spans="1:9" ht="15.6" x14ac:dyDescent="0.35">
      <c r="A40" s="10" t="s">
        <v>72</v>
      </c>
      <c r="B40" s="16">
        <f t="shared" ref="B40:G40" si="5">B38/B16</f>
        <v>178128.69967003312</v>
      </c>
      <c r="C40" s="16">
        <f t="shared" si="5"/>
        <v>691479.05749062391</v>
      </c>
      <c r="D40" s="16">
        <f t="shared" si="5"/>
        <v>355529.18413548748</v>
      </c>
      <c r="E40" s="16">
        <f t="shared" si="5"/>
        <v>373453.81468552758</v>
      </c>
      <c r="F40" s="16">
        <f t="shared" si="5"/>
        <v>52086.460214779137</v>
      </c>
      <c r="G40" s="16">
        <f t="shared" si="5"/>
        <v>76539.374766872104</v>
      </c>
      <c r="H40" s="4"/>
      <c r="I40" s="4"/>
    </row>
    <row r="41" spans="1:9" ht="15.6" x14ac:dyDescent="0.35">
      <c r="A41" s="10" t="s">
        <v>117</v>
      </c>
      <c r="B41" s="14">
        <f t="shared" ref="B41:G41" si="6">B39/B18</f>
        <v>193658.87608466469</v>
      </c>
      <c r="C41" s="14">
        <f t="shared" si="6"/>
        <v>817156.15475972916</v>
      </c>
      <c r="D41" s="14">
        <f t="shared" si="6"/>
        <v>271263.59390714893</v>
      </c>
      <c r="E41" s="14">
        <f t="shared" si="6"/>
        <v>527572.02837409393</v>
      </c>
      <c r="F41" s="14">
        <f t="shared" si="6"/>
        <v>89055.530011058581</v>
      </c>
      <c r="G41" s="14">
        <f t="shared" si="6"/>
        <v>66786.854115528855</v>
      </c>
    </row>
    <row r="42" spans="1:9" ht="15.6" x14ac:dyDescent="0.35">
      <c r="A42" s="10"/>
      <c r="B42" s="10"/>
      <c r="C42" s="10"/>
      <c r="D42" s="10"/>
      <c r="E42" s="10"/>
      <c r="F42" s="10"/>
      <c r="G42" s="10"/>
    </row>
    <row r="43" spans="1:9" ht="15.6" x14ac:dyDescent="0.35">
      <c r="A43" s="11" t="s">
        <v>8</v>
      </c>
      <c r="B43" s="10"/>
      <c r="C43" s="10"/>
      <c r="D43" s="10"/>
      <c r="E43" s="10"/>
      <c r="F43" s="10"/>
      <c r="G43" s="10"/>
    </row>
    <row r="44" spans="1:9" ht="15.6" x14ac:dyDescent="0.35">
      <c r="A44" s="10"/>
      <c r="B44" s="10"/>
      <c r="C44" s="10"/>
      <c r="D44" s="10"/>
      <c r="E44" s="10"/>
      <c r="F44" s="10"/>
      <c r="G44" s="10"/>
    </row>
    <row r="45" spans="1:9" ht="15.6" x14ac:dyDescent="0.35">
      <c r="A45" s="11" t="s">
        <v>9</v>
      </c>
      <c r="B45" s="10"/>
      <c r="C45" s="10"/>
      <c r="D45" s="10"/>
      <c r="E45" s="10"/>
      <c r="F45" s="10"/>
      <c r="G45" s="10"/>
    </row>
    <row r="46" spans="1:9" ht="15.6" x14ac:dyDescent="0.35">
      <c r="A46" s="10" t="s">
        <v>10</v>
      </c>
      <c r="B46" s="18">
        <f t="shared" ref="B46" si="7">(B17/B35)*100</f>
        <v>171.82651868678141</v>
      </c>
      <c r="C46" s="18"/>
      <c r="D46" s="18"/>
      <c r="E46" s="18"/>
      <c r="F46" s="18"/>
      <c r="G46" s="18"/>
    </row>
    <row r="47" spans="1:9" ht="15.6" x14ac:dyDescent="0.35">
      <c r="A47" s="10" t="s">
        <v>11</v>
      </c>
      <c r="B47" s="18">
        <f t="shared" ref="B47" si="8">(B18/B35)*100</f>
        <v>253.2502283894224</v>
      </c>
      <c r="C47" s="18"/>
      <c r="D47" s="18"/>
      <c r="E47" s="18"/>
      <c r="F47" s="18"/>
      <c r="G47" s="18"/>
    </row>
    <row r="48" spans="1:9" ht="15.6" x14ac:dyDescent="0.35">
      <c r="A48" s="10"/>
      <c r="B48" s="18"/>
      <c r="C48" s="18"/>
      <c r="D48" s="18"/>
      <c r="E48" s="18"/>
      <c r="F48" s="18"/>
      <c r="G48" s="18"/>
    </row>
    <row r="49" spans="1:9" ht="15.6" x14ac:dyDescent="0.35">
      <c r="A49" s="11" t="s">
        <v>12</v>
      </c>
      <c r="B49" s="18"/>
      <c r="C49" s="18"/>
      <c r="D49" s="18"/>
      <c r="E49" s="18"/>
      <c r="F49" s="18"/>
      <c r="G49" s="18"/>
    </row>
    <row r="50" spans="1:9" ht="15.6" x14ac:dyDescent="0.35">
      <c r="A50" s="10" t="s">
        <v>13</v>
      </c>
      <c r="B50" s="19">
        <f t="shared" ref="B50:G50" si="9">B18/B17*100</f>
        <v>147.38716137935984</v>
      </c>
      <c r="C50" s="19">
        <f t="shared" si="9"/>
        <v>91.444864991019699</v>
      </c>
      <c r="D50" s="19">
        <f t="shared" si="9"/>
        <v>139.35330695308079</v>
      </c>
      <c r="E50" s="19">
        <f t="shared" si="9"/>
        <v>119.84764257772287</v>
      </c>
      <c r="F50" s="19">
        <f t="shared" si="9"/>
        <v>136.75030724603067</v>
      </c>
      <c r="G50" s="19">
        <f t="shared" si="9"/>
        <v>313.70997973519883</v>
      </c>
      <c r="H50" s="9"/>
      <c r="I50" s="9"/>
    </row>
    <row r="51" spans="1:9" ht="15.6" x14ac:dyDescent="0.35">
      <c r="A51" s="10" t="s">
        <v>14</v>
      </c>
      <c r="B51" s="19">
        <f>B24/B23*100</f>
        <v>89.573856160150484</v>
      </c>
      <c r="C51" s="19">
        <f t="shared" ref="C51:G51" si="10">C24/C23*100</f>
        <v>86.054104203117774</v>
      </c>
      <c r="D51" s="19">
        <f t="shared" si="10"/>
        <v>76.271904928905954</v>
      </c>
      <c r="E51" s="19">
        <f t="shared" si="10"/>
        <v>102.35539120353229</v>
      </c>
      <c r="F51" s="19">
        <f t="shared" si="10"/>
        <v>94.495232357408995</v>
      </c>
      <c r="G51" s="19">
        <f t="shared" si="10"/>
        <v>91.529201744955984</v>
      </c>
      <c r="H51" s="4"/>
      <c r="I51" s="4"/>
    </row>
    <row r="52" spans="1:9" ht="15.6" x14ac:dyDescent="0.35">
      <c r="A52" s="10" t="s">
        <v>15</v>
      </c>
      <c r="B52" s="19">
        <f>AVERAGE(B50:B51)</f>
        <v>118.48050876975516</v>
      </c>
      <c r="C52" s="19">
        <f t="shared" ref="C52:G52" si="11">AVERAGE(C50:C51)</f>
        <v>88.749484597068744</v>
      </c>
      <c r="D52" s="19">
        <f t="shared" si="11"/>
        <v>107.81260594099336</v>
      </c>
      <c r="E52" s="19">
        <f t="shared" si="11"/>
        <v>111.10151689062758</v>
      </c>
      <c r="F52" s="19">
        <f t="shared" si="11"/>
        <v>115.62276980171984</v>
      </c>
      <c r="G52" s="19">
        <f t="shared" si="11"/>
        <v>202.6195907400774</v>
      </c>
      <c r="H52" s="4"/>
      <c r="I52" s="4"/>
    </row>
    <row r="53" spans="1:9" ht="15.6" x14ac:dyDescent="0.35">
      <c r="A53" s="10"/>
      <c r="B53" s="18"/>
      <c r="C53" s="18"/>
      <c r="D53" s="18"/>
      <c r="E53" s="18"/>
      <c r="F53" s="18"/>
      <c r="G53" s="18"/>
    </row>
    <row r="54" spans="1:9" ht="15.6" x14ac:dyDescent="0.35">
      <c r="A54" s="11" t="s">
        <v>16</v>
      </c>
      <c r="B54" s="18"/>
      <c r="C54" s="18"/>
      <c r="D54" s="18"/>
      <c r="E54" s="18"/>
      <c r="F54" s="18"/>
      <c r="G54" s="18"/>
    </row>
    <row r="55" spans="1:9" ht="15.6" x14ac:dyDescent="0.35">
      <c r="A55" s="10" t="s">
        <v>17</v>
      </c>
      <c r="B55" s="19">
        <f t="shared" ref="B55:G55" si="12">((B18/B19)*100)</f>
        <v>147.38716137935984</v>
      </c>
      <c r="C55" s="19">
        <f t="shared" si="12"/>
        <v>91.444864991019699</v>
      </c>
      <c r="D55" s="19">
        <f t="shared" si="12"/>
        <v>139.35330695308079</v>
      </c>
      <c r="E55" s="19">
        <f t="shared" si="12"/>
        <v>119.84764257772287</v>
      </c>
      <c r="F55" s="19">
        <f t="shared" si="12"/>
        <v>136.75030724603067</v>
      </c>
      <c r="G55" s="19">
        <f t="shared" si="12"/>
        <v>313.70997973519883</v>
      </c>
      <c r="H55" s="9"/>
      <c r="I55" s="9"/>
    </row>
    <row r="56" spans="1:9" ht="15.6" x14ac:dyDescent="0.35">
      <c r="A56" s="10" t="s">
        <v>18</v>
      </c>
      <c r="B56" s="19">
        <f>B24/B25*100</f>
        <v>89.573856160150484</v>
      </c>
      <c r="C56" s="19">
        <f t="shared" ref="C56:G56" si="13">C24/C25*100</f>
        <v>86.054104203117774</v>
      </c>
      <c r="D56" s="19">
        <f t="shared" si="13"/>
        <v>76.271904928905954</v>
      </c>
      <c r="E56" s="19">
        <f t="shared" si="13"/>
        <v>102.35539120353229</v>
      </c>
      <c r="F56" s="19">
        <f t="shared" si="13"/>
        <v>94.495232357408995</v>
      </c>
      <c r="G56" s="19">
        <f t="shared" si="13"/>
        <v>91.529201744955984</v>
      </c>
      <c r="H56" s="4"/>
      <c r="I56" s="4"/>
    </row>
    <row r="57" spans="1:9" ht="15.6" x14ac:dyDescent="0.35">
      <c r="A57" s="10" t="s">
        <v>19</v>
      </c>
      <c r="B57" s="19">
        <f>(B55+B56)/2</f>
        <v>118.48050876975516</v>
      </c>
      <c r="C57" s="19">
        <f t="shared" ref="C57:G57" si="14">(C55+C56)/2</f>
        <v>88.749484597068744</v>
      </c>
      <c r="D57" s="19">
        <f t="shared" si="14"/>
        <v>107.81260594099336</v>
      </c>
      <c r="E57" s="19">
        <f t="shared" si="14"/>
        <v>111.10151689062758</v>
      </c>
      <c r="F57" s="19">
        <f t="shared" si="14"/>
        <v>115.62276980171984</v>
      </c>
      <c r="G57" s="19">
        <f t="shared" si="14"/>
        <v>202.6195907400774</v>
      </c>
      <c r="H57" s="4"/>
      <c r="I57" s="4"/>
    </row>
    <row r="58" spans="1:9" ht="15.6" x14ac:dyDescent="0.35">
      <c r="A58" s="10"/>
      <c r="B58" s="18"/>
      <c r="C58" s="18"/>
      <c r="D58" s="18"/>
      <c r="E58" s="18"/>
      <c r="F58" s="18"/>
      <c r="G58" s="18"/>
    </row>
    <row r="59" spans="1:9" ht="15.6" x14ac:dyDescent="0.35">
      <c r="A59" s="11" t="s">
        <v>34</v>
      </c>
      <c r="B59" s="18"/>
      <c r="C59" s="18"/>
      <c r="D59" s="18"/>
      <c r="E59" s="18"/>
      <c r="F59" s="18"/>
      <c r="G59" s="18"/>
    </row>
    <row r="60" spans="1:9" ht="15.6" x14ac:dyDescent="0.35">
      <c r="A60" s="10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9" ht="15.6" x14ac:dyDescent="0.35">
      <c r="A61" s="10"/>
      <c r="B61" s="18"/>
      <c r="C61" s="18"/>
      <c r="D61" s="18"/>
      <c r="E61" s="18"/>
      <c r="F61" s="18"/>
      <c r="G61" s="18"/>
    </row>
    <row r="62" spans="1:9" ht="15.6" x14ac:dyDescent="0.35">
      <c r="A62" s="11" t="s">
        <v>21</v>
      </c>
      <c r="B62" s="18"/>
      <c r="C62" s="18"/>
      <c r="D62" s="18"/>
      <c r="E62" s="18"/>
      <c r="F62" s="18"/>
      <c r="G62" s="18"/>
    </row>
    <row r="63" spans="1:9" ht="15.6" x14ac:dyDescent="0.35">
      <c r="A63" s="10" t="s">
        <v>22</v>
      </c>
      <c r="B63" s="29">
        <f>((B18/B16)-1)*100</f>
        <v>36.550260852200346</v>
      </c>
      <c r="C63" s="29">
        <f t="shared" ref="C63:G63" si="15">((C18/C16)-1)*100</f>
        <v>11.280145215662539</v>
      </c>
      <c r="D63" s="29">
        <f t="shared" si="15"/>
        <v>13.584046739220579</v>
      </c>
      <c r="E63" s="29">
        <f t="shared" si="15"/>
        <v>9.2683842507860437</v>
      </c>
      <c r="F63" s="29">
        <f t="shared" si="15"/>
        <v>19.290212139467933</v>
      </c>
      <c r="G63" s="29">
        <f t="shared" si="15"/>
        <v>199.56214073751221</v>
      </c>
      <c r="H63" s="4"/>
      <c r="I63" s="4"/>
    </row>
    <row r="64" spans="1:9" ht="15.6" x14ac:dyDescent="0.35">
      <c r="A64" s="10" t="s">
        <v>23</v>
      </c>
      <c r="B64" s="29">
        <f>((B39/B38)-1)*100</f>
        <v>48.455415071744625</v>
      </c>
      <c r="C64" s="29">
        <f t="shared" ref="C64:G64" si="16">((C39/C38)-1)*100</f>
        <v>31.505436904382435</v>
      </c>
      <c r="D64" s="29">
        <f t="shared" si="16"/>
        <v>-13.337025189873565</v>
      </c>
      <c r="E64" s="29">
        <f t="shared" si="16"/>
        <v>54.361639510603396</v>
      </c>
      <c r="F64" s="29">
        <f t="shared" si="16"/>
        <v>103.95805403949505</v>
      </c>
      <c r="G64" s="29">
        <f t="shared" si="16"/>
        <v>161.39242779170351</v>
      </c>
      <c r="H64" s="4"/>
      <c r="I64" s="4"/>
    </row>
    <row r="65" spans="1:9" ht="15.6" x14ac:dyDescent="0.35">
      <c r="A65" s="10" t="s">
        <v>24</v>
      </c>
      <c r="B65" s="29">
        <f>((B41/B40)-1)*100</f>
        <v>8.7185144468015388</v>
      </c>
      <c r="C65" s="29">
        <f t="shared" ref="C65:G65" si="17">((C41/C40)-1)*100</f>
        <v>18.175112594904498</v>
      </c>
      <c r="D65" s="29">
        <f t="shared" si="17"/>
        <v>-23.701455179619245</v>
      </c>
      <c r="E65" s="29">
        <f t="shared" si="17"/>
        <v>41.268346346480335</v>
      </c>
      <c r="F65" s="29">
        <f t="shared" si="17"/>
        <v>70.976352863752012</v>
      </c>
      <c r="G65" s="29">
        <f t="shared" si="17"/>
        <v>-12.741834749823887</v>
      </c>
      <c r="H65" s="4"/>
      <c r="I65" s="4"/>
    </row>
    <row r="66" spans="1:9" ht="15.6" x14ac:dyDescent="0.35">
      <c r="A66" s="11"/>
      <c r="B66" s="18"/>
      <c r="C66" s="18"/>
      <c r="D66" s="18"/>
      <c r="E66" s="18"/>
      <c r="F66" s="18"/>
      <c r="G66" s="18"/>
    </row>
    <row r="67" spans="1:9" ht="15.6" x14ac:dyDescent="0.35">
      <c r="A67" s="11" t="s">
        <v>25</v>
      </c>
      <c r="B67" s="18"/>
      <c r="C67" s="18"/>
      <c r="D67" s="18"/>
      <c r="E67" s="18"/>
      <c r="F67" s="18"/>
      <c r="G67" s="18"/>
    </row>
    <row r="68" spans="1:9" ht="15.6" x14ac:dyDescent="0.35">
      <c r="A68" s="10" t="s">
        <v>26</v>
      </c>
      <c r="B68" s="20">
        <f>B23/(B17*12)</f>
        <v>29313.270653428761</v>
      </c>
      <c r="C68" s="20">
        <f>C23/(C17*12)</f>
        <v>79880.592662098279</v>
      </c>
      <c r="D68" s="20">
        <f t="shared" ref="D68:G68" si="18">D23/(D17*12)</f>
        <v>45592.424191788938</v>
      </c>
      <c r="E68" s="20">
        <f>E23/(E17*12)</f>
        <v>56826.25318844751</v>
      </c>
      <c r="F68" s="20">
        <f t="shared" si="18"/>
        <v>11855.71616678158</v>
      </c>
      <c r="G68" s="20">
        <f t="shared" si="18"/>
        <v>21057.564248787563</v>
      </c>
      <c r="H68" s="6"/>
      <c r="I68" s="6"/>
    </row>
    <row r="69" spans="1:9" ht="15.6" x14ac:dyDescent="0.35">
      <c r="A69" s="10" t="s">
        <v>27</v>
      </c>
      <c r="B69" s="20">
        <f>B24/(B18*12)</f>
        <v>17815.00277582178</v>
      </c>
      <c r="C69" s="20">
        <f t="shared" ref="C69:G69" si="19">C24/(C18*12)</f>
        <v>75171.556603272082</v>
      </c>
      <c r="D69" s="20">
        <f t="shared" si="19"/>
        <v>24953.990109508482</v>
      </c>
      <c r="E69" s="20">
        <f t="shared" si="19"/>
        <v>48532.230176846861</v>
      </c>
      <c r="F69" s="20">
        <f t="shared" si="19"/>
        <v>8192.3666316006311</v>
      </c>
      <c r="G69" s="20">
        <f t="shared" si="19"/>
        <v>6143.8340215110256</v>
      </c>
      <c r="H69" s="6"/>
      <c r="I69" s="6"/>
    </row>
    <row r="70" spans="1:9" ht="15.6" x14ac:dyDescent="0.35">
      <c r="A70" s="10" t="s">
        <v>28</v>
      </c>
      <c r="B70" s="20">
        <f>(B69/B68)*B52</f>
        <v>72.00597359363833</v>
      </c>
      <c r="C70" s="20">
        <f t="shared" ref="C70:G70" si="20">(C69/C68)*C52</f>
        <v>83.517619018182842</v>
      </c>
      <c r="D70" s="20">
        <f t="shared" si="20"/>
        <v>59.008810126319382</v>
      </c>
      <c r="E70" s="20">
        <f t="shared" si="20"/>
        <v>94.88579816888128</v>
      </c>
      <c r="F70" s="20">
        <f t="shared" si="20"/>
        <v>79.895985012771234</v>
      </c>
      <c r="G70" s="20">
        <f t="shared" si="20"/>
        <v>59.117052680259711</v>
      </c>
      <c r="H70" s="6"/>
      <c r="I70" s="6"/>
    </row>
    <row r="71" spans="1:9" ht="15.6" x14ac:dyDescent="0.35">
      <c r="A71" s="10" t="s">
        <v>35</v>
      </c>
      <c r="B71" s="20">
        <f>B23/B17</f>
        <v>351759.24784114514</v>
      </c>
      <c r="C71" s="20">
        <f t="shared" ref="C71:G72" si="21">C23/C17</f>
        <v>958567.11194517941</v>
      </c>
      <c r="D71" s="20">
        <f t="shared" si="21"/>
        <v>547109.09030146722</v>
      </c>
      <c r="E71" s="20">
        <f t="shared" si="21"/>
        <v>681915.03826137015</v>
      </c>
      <c r="F71" s="20">
        <f t="shared" si="21"/>
        <v>142268.59400137898</v>
      </c>
      <c r="G71" s="20">
        <f t="shared" si="21"/>
        <v>252690.77098545077</v>
      </c>
      <c r="H71" s="6"/>
      <c r="I71" s="6"/>
    </row>
    <row r="72" spans="1:9" ht="15.6" x14ac:dyDescent="0.35">
      <c r="A72" s="10" t="s">
        <v>36</v>
      </c>
      <c r="B72" s="20">
        <f>B24/B18</f>
        <v>213780.03330986138</v>
      </c>
      <c r="C72" s="20">
        <f t="shared" si="21"/>
        <v>902058.67923926504</v>
      </c>
      <c r="D72" s="20">
        <f t="shared" si="21"/>
        <v>299447.88131410175</v>
      </c>
      <c r="E72" s="20">
        <f t="shared" si="21"/>
        <v>582386.76212216238</v>
      </c>
      <c r="F72" s="20">
        <f t="shared" si="21"/>
        <v>98308.399579207573</v>
      </c>
      <c r="G72" s="20">
        <f t="shared" si="21"/>
        <v>73726.008258132322</v>
      </c>
      <c r="H72" s="6"/>
      <c r="I72" s="6"/>
    </row>
    <row r="73" spans="1:9" ht="15.6" x14ac:dyDescent="0.35">
      <c r="A73" s="10"/>
      <c r="B73" s="18"/>
      <c r="C73" s="18"/>
      <c r="D73" s="18"/>
      <c r="E73" s="18"/>
      <c r="F73" s="18"/>
      <c r="G73" s="18"/>
    </row>
    <row r="74" spans="1:9" ht="15.6" x14ac:dyDescent="0.35">
      <c r="A74" s="11" t="s">
        <v>29</v>
      </c>
      <c r="B74" s="18"/>
      <c r="C74" s="18"/>
      <c r="D74" s="18"/>
      <c r="E74" s="18"/>
      <c r="F74" s="18"/>
      <c r="G74" s="18"/>
    </row>
    <row r="75" spans="1:9" ht="15.6" x14ac:dyDescent="0.35">
      <c r="A75" s="10" t="s">
        <v>30</v>
      </c>
      <c r="B75" s="18">
        <f>(B30/B29)*100</f>
        <v>99.99999999999865</v>
      </c>
      <c r="C75" s="18"/>
      <c r="D75" s="18"/>
      <c r="E75" s="18"/>
      <c r="F75" s="18"/>
      <c r="G75" s="18"/>
    </row>
    <row r="76" spans="1:9" ht="16.2" thickBot="1" x14ac:dyDescent="0.4">
      <c r="A76" s="21" t="s">
        <v>31</v>
      </c>
      <c r="B76" s="22">
        <f>(B24/B30)*100</f>
        <v>89.573856160151706</v>
      </c>
      <c r="C76" s="22"/>
      <c r="D76" s="22"/>
      <c r="E76" s="22"/>
      <c r="F76" s="22"/>
      <c r="G76" s="22"/>
      <c r="H76" s="5"/>
      <c r="I76" s="5"/>
    </row>
    <row r="77" spans="1:9" s="47" customFormat="1" ht="17.25" customHeight="1" thickTop="1" x14ac:dyDescent="0.35">
      <c r="A77" s="59" t="s">
        <v>80</v>
      </c>
      <c r="B77" s="59"/>
      <c r="C77" s="59"/>
      <c r="D77" s="59"/>
      <c r="E77" s="59"/>
      <c r="F77" s="59"/>
      <c r="G77" s="59"/>
      <c r="H77" s="10"/>
    </row>
    <row r="78" spans="1:9" ht="15.6" x14ac:dyDescent="0.35">
      <c r="B78" s="10"/>
      <c r="C78" s="10"/>
      <c r="D78" s="10"/>
      <c r="E78" s="10"/>
      <c r="F78" s="10"/>
      <c r="G78" s="10"/>
      <c r="H78" s="10"/>
    </row>
    <row r="79" spans="1:9" ht="15.6" x14ac:dyDescent="0.35">
      <c r="A79" s="11"/>
      <c r="B79" s="10"/>
      <c r="C79" s="10"/>
      <c r="D79" s="10"/>
      <c r="E79" s="10"/>
      <c r="F79" s="10"/>
      <c r="G79" s="10"/>
      <c r="H79" s="10"/>
    </row>
    <row r="80" spans="1:9" ht="15.6" x14ac:dyDescent="0.35">
      <c r="A80" s="10"/>
      <c r="B80" s="10"/>
      <c r="C80" s="10"/>
      <c r="D80" s="10"/>
      <c r="E80" s="10"/>
      <c r="F80" s="10"/>
      <c r="G80" s="10"/>
    </row>
    <row r="81" spans="1:7" ht="15.6" x14ac:dyDescent="0.35">
      <c r="A81" s="69"/>
      <c r="B81" s="69"/>
      <c r="C81" s="69"/>
      <c r="D81" s="69"/>
      <c r="E81" s="69"/>
      <c r="F81" s="69"/>
      <c r="G81" s="69"/>
    </row>
    <row r="84" spans="1:7" ht="15.6" x14ac:dyDescent="0.35">
      <c r="A84" s="10"/>
      <c r="B84" s="10"/>
      <c r="C84" s="10"/>
      <c r="D84" s="10"/>
      <c r="E84" s="10"/>
      <c r="F84" s="10"/>
      <c r="G84" s="10"/>
    </row>
  </sheetData>
  <mergeCells count="7">
    <mergeCell ref="A81:G81"/>
    <mergeCell ref="C9:G9"/>
    <mergeCell ref="A9:A11"/>
    <mergeCell ref="B9:B11"/>
    <mergeCell ref="C10:D10"/>
    <mergeCell ref="E10:G10"/>
    <mergeCell ref="A77:G7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Stephanie Tatiana Salas Soto</cp:lastModifiedBy>
  <dcterms:created xsi:type="dcterms:W3CDTF">2012-02-08T21:16:28Z</dcterms:created>
  <dcterms:modified xsi:type="dcterms:W3CDTF">2026-01-03T12:42:31Z</dcterms:modified>
</cp:coreProperties>
</file>