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207180055\Desktop\ACTUALIZACIÓN PW 2025\2024\Indicadores\"/>
    </mc:Choice>
  </mc:AlternateContent>
  <xr:revisionPtr revIDLastSave="0" documentId="13_ncr:1_{51F31437-878E-409C-95AE-CCC7AA3548F3}" xr6:coauthVersionLast="47" xr6:coauthVersionMax="47" xr10:uidLastSave="{00000000-0000-0000-0000-000000000000}"/>
  <bookViews>
    <workbookView xWindow="-108" yWindow="-108" windowWidth="23256" windowHeight="13896" tabRatio="661" xr2:uid="{00000000-000D-0000-FFFF-FFFF00000000}"/>
  </bookViews>
  <sheets>
    <sheet name="I Trimestre" sheetId="2" r:id="rId1"/>
    <sheet name="II Trimestre" sheetId="3" r:id="rId2"/>
    <sheet name="I semestre" sheetId="5" r:id="rId3"/>
    <sheet name="III Trimestre" sheetId="1" r:id="rId4"/>
    <sheet name="III T Acumulado" sheetId="6" r:id="rId5"/>
    <sheet name="IV Trimestre" sheetId="4" r:id="rId6"/>
    <sheet name="Anual" sheetId="7" r:id="rId7"/>
  </sheets>
  <externalReferences>
    <externalReference r:id="rId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7" l="1"/>
  <c r="C17" i="7" l="1"/>
  <c r="E75" i="4"/>
  <c r="B27" i="7" l="1"/>
  <c r="E21" i="1" l="1"/>
  <c r="D21" i="1"/>
  <c r="C21" i="1"/>
  <c r="B32" i="2"/>
  <c r="B29" i="2"/>
  <c r="B27" i="3" l="1"/>
  <c r="B28" i="1" l="1"/>
  <c r="B28" i="3"/>
  <c r="B33" i="7" l="1"/>
  <c r="E18" i="6" l="1"/>
  <c r="D18" i="6"/>
  <c r="C18" i="6"/>
  <c r="E76" i="4"/>
  <c r="D76" i="4"/>
  <c r="C76" i="4"/>
  <c r="D75" i="4"/>
  <c r="C75" i="4"/>
  <c r="E73" i="4"/>
  <c r="D73" i="4"/>
  <c r="C73" i="4"/>
  <c r="E72" i="4"/>
  <c r="D72" i="4"/>
  <c r="C72" i="4"/>
  <c r="E71" i="4"/>
  <c r="D71" i="4"/>
  <c r="C71" i="4"/>
  <c r="E76" i="1"/>
  <c r="D76" i="1"/>
  <c r="C76" i="1"/>
  <c r="E75" i="1"/>
  <c r="D75" i="1"/>
  <c r="C75" i="1"/>
  <c r="E73" i="1"/>
  <c r="D73" i="1"/>
  <c r="C73" i="1"/>
  <c r="E72" i="1"/>
  <c r="D72" i="1"/>
  <c r="C72" i="1"/>
  <c r="E71" i="1"/>
  <c r="D71" i="1"/>
  <c r="C71" i="1"/>
  <c r="E76" i="3"/>
  <c r="D76" i="3"/>
  <c r="C76" i="3"/>
  <c r="E75" i="3"/>
  <c r="D75" i="3"/>
  <c r="C75" i="3"/>
  <c r="E73" i="3"/>
  <c r="D73" i="3"/>
  <c r="C73" i="3"/>
  <c r="E72" i="3"/>
  <c r="D72" i="3"/>
  <c r="C72" i="3"/>
  <c r="E71" i="3"/>
  <c r="D71" i="3"/>
  <c r="C71" i="3"/>
  <c r="E71" i="2" l="1"/>
  <c r="D71" i="2"/>
  <c r="C71" i="2"/>
  <c r="D72" i="2"/>
  <c r="E72" i="2"/>
  <c r="D73" i="2"/>
  <c r="E73" i="2"/>
  <c r="D75" i="2"/>
  <c r="E75" i="2"/>
  <c r="D76" i="2"/>
  <c r="E76" i="2"/>
  <c r="C72" i="2"/>
  <c r="C73" i="2"/>
  <c r="C76" i="2"/>
  <c r="C75" i="2"/>
  <c r="E27" i="7"/>
  <c r="C27" i="7"/>
  <c r="E19" i="7"/>
  <c r="B27" i="1"/>
  <c r="D18" i="7" l="1"/>
  <c r="E17" i="7"/>
  <c r="E18" i="7"/>
  <c r="D17" i="7"/>
  <c r="D25" i="7" l="1"/>
  <c r="D41" i="7" s="1"/>
  <c r="E25" i="7"/>
  <c r="E41" i="7" s="1"/>
  <c r="F25" i="7"/>
  <c r="F41" i="7" s="1"/>
  <c r="D26" i="7"/>
  <c r="E26" i="7"/>
  <c r="F26" i="7"/>
  <c r="D27" i="7"/>
  <c r="E29" i="7"/>
  <c r="F27" i="7"/>
  <c r="D28" i="7"/>
  <c r="E28" i="7"/>
  <c r="F28" i="7"/>
  <c r="D15" i="7"/>
  <c r="E15" i="7"/>
  <c r="D16" i="7"/>
  <c r="E16" i="7"/>
  <c r="D19" i="7"/>
  <c r="D20" i="7"/>
  <c r="E20" i="7"/>
  <c r="D21" i="7"/>
  <c r="E21" i="7"/>
  <c r="D22" i="7"/>
  <c r="E22" i="7"/>
  <c r="C15" i="7"/>
  <c r="C16" i="7"/>
  <c r="E75" i="7" l="1"/>
  <c r="E71" i="7"/>
  <c r="E76" i="7"/>
  <c r="E73" i="7"/>
  <c r="E72" i="7"/>
  <c r="D71" i="7"/>
  <c r="D75" i="7"/>
  <c r="D29" i="7"/>
  <c r="D73" i="7"/>
  <c r="D72" i="7"/>
  <c r="D76" i="7"/>
  <c r="D66" i="7"/>
  <c r="D43" i="7"/>
  <c r="E66" i="7"/>
  <c r="E43" i="7"/>
  <c r="D42" i="7"/>
  <c r="E42" i="7"/>
  <c r="E66" i="4"/>
  <c r="D66" i="4"/>
  <c r="C66" i="4"/>
  <c r="F42" i="4"/>
  <c r="E42" i="4"/>
  <c r="E44" i="4" s="1"/>
  <c r="D42" i="4"/>
  <c r="C42" i="4"/>
  <c r="C44" i="4" s="1"/>
  <c r="F41" i="4"/>
  <c r="E41" i="4"/>
  <c r="E43" i="4" s="1"/>
  <c r="D41" i="4"/>
  <c r="D43" i="4" s="1"/>
  <c r="C41" i="4"/>
  <c r="C43" i="4" s="1"/>
  <c r="C18" i="7"/>
  <c r="B18" i="7" s="1"/>
  <c r="C68" i="4" l="1"/>
  <c r="D67" i="4"/>
  <c r="E44" i="7"/>
  <c r="E68" i="7" s="1"/>
  <c r="E67" i="7"/>
  <c r="E68" i="4"/>
  <c r="D44" i="7"/>
  <c r="D68" i="7" s="1"/>
  <c r="D67" i="7"/>
  <c r="D44" i="4"/>
  <c r="D68" i="4" s="1"/>
  <c r="C67" i="4"/>
  <c r="E67" i="4"/>
  <c r="B15" i="7" l="1"/>
  <c r="B26" i="4"/>
  <c r="B27" i="4"/>
  <c r="B28" i="4"/>
  <c r="B25" i="4"/>
  <c r="B41" i="4" s="1"/>
  <c r="B16" i="4"/>
  <c r="B17" i="4"/>
  <c r="B18" i="4"/>
  <c r="B19" i="4"/>
  <c r="B20" i="4"/>
  <c r="B21" i="4"/>
  <c r="B22" i="4"/>
  <c r="B15" i="4"/>
  <c r="D15" i="6"/>
  <c r="E15" i="6"/>
  <c r="D16" i="6"/>
  <c r="E16" i="6"/>
  <c r="D17" i="6"/>
  <c r="E17" i="6"/>
  <c r="D19" i="6"/>
  <c r="E19" i="6"/>
  <c r="D20" i="6"/>
  <c r="E20" i="6"/>
  <c r="D21" i="6"/>
  <c r="E21" i="6"/>
  <c r="D22" i="6"/>
  <c r="E22" i="6"/>
  <c r="E66" i="1"/>
  <c r="D66" i="1"/>
  <c r="C66" i="1"/>
  <c r="F42" i="1"/>
  <c r="E42" i="1"/>
  <c r="E44" i="1" s="1"/>
  <c r="D42" i="1"/>
  <c r="C42" i="1"/>
  <c r="C44" i="1" s="1"/>
  <c r="F41" i="1"/>
  <c r="E41" i="1"/>
  <c r="E43" i="1" s="1"/>
  <c r="D41" i="1"/>
  <c r="D43" i="1" s="1"/>
  <c r="C41" i="1"/>
  <c r="C43" i="1" s="1"/>
  <c r="B26" i="1"/>
  <c r="B42" i="1"/>
  <c r="B25" i="1"/>
  <c r="B41" i="1" s="1"/>
  <c r="B16" i="1"/>
  <c r="B17" i="1"/>
  <c r="B18" i="1"/>
  <c r="B19" i="1"/>
  <c r="B20" i="1"/>
  <c r="B21" i="1"/>
  <c r="B22" i="1"/>
  <c r="B15" i="1"/>
  <c r="D15" i="5"/>
  <c r="E15" i="5"/>
  <c r="D16" i="5"/>
  <c r="E16" i="5"/>
  <c r="D17" i="5"/>
  <c r="E17" i="5"/>
  <c r="D18" i="5"/>
  <c r="E18" i="5"/>
  <c r="D19" i="5"/>
  <c r="E19" i="5"/>
  <c r="D20" i="5"/>
  <c r="E20" i="5"/>
  <c r="D21" i="5"/>
  <c r="E21" i="5"/>
  <c r="D22" i="5"/>
  <c r="E22" i="5"/>
  <c r="C16" i="5"/>
  <c r="C17" i="5"/>
  <c r="C18" i="5"/>
  <c r="C19" i="5"/>
  <c r="C20" i="5"/>
  <c r="B20" i="5" s="1"/>
  <c r="C15" i="5"/>
  <c r="E66" i="3"/>
  <c r="D66" i="3"/>
  <c r="C66" i="3"/>
  <c r="F42" i="3"/>
  <c r="E42" i="3"/>
  <c r="E44" i="3" s="1"/>
  <c r="D42" i="3"/>
  <c r="D44" i="3" s="1"/>
  <c r="C42" i="3"/>
  <c r="C44" i="3" s="1"/>
  <c r="F41" i="3"/>
  <c r="E41" i="3"/>
  <c r="E43" i="3" s="1"/>
  <c r="D41" i="3"/>
  <c r="D43" i="3" s="1"/>
  <c r="C41" i="3"/>
  <c r="C43" i="3" s="1"/>
  <c r="B26" i="3"/>
  <c r="B25" i="3"/>
  <c r="B41" i="3" s="1"/>
  <c r="B16" i="3"/>
  <c r="B17" i="3"/>
  <c r="B18" i="3"/>
  <c r="B19" i="3"/>
  <c r="B20" i="3"/>
  <c r="B21" i="3"/>
  <c r="B22" i="3"/>
  <c r="B15" i="3"/>
  <c r="E66" i="2"/>
  <c r="D66" i="2"/>
  <c r="C66" i="2"/>
  <c r="F42" i="2"/>
  <c r="E42" i="2"/>
  <c r="E44" i="2" s="1"/>
  <c r="D42" i="2"/>
  <c r="D44" i="2" s="1"/>
  <c r="C42" i="2"/>
  <c r="C44" i="2" s="1"/>
  <c r="F41" i="2"/>
  <c r="E41" i="2"/>
  <c r="E43" i="2" s="1"/>
  <c r="D41" i="2"/>
  <c r="D43" i="2" s="1"/>
  <c r="C41" i="2"/>
  <c r="C43" i="2" s="1"/>
  <c r="B26" i="2"/>
  <c r="B27" i="2"/>
  <c r="B28" i="2"/>
  <c r="B25" i="2"/>
  <c r="B41" i="2" s="1"/>
  <c r="B22" i="2"/>
  <c r="B16" i="2"/>
  <c r="B17" i="2"/>
  <c r="B18" i="2"/>
  <c r="B19" i="2"/>
  <c r="B20" i="2"/>
  <c r="B21" i="2"/>
  <c r="B15" i="2"/>
  <c r="E66" i="5" l="1"/>
  <c r="D66" i="5"/>
  <c r="B15" i="5"/>
  <c r="C68" i="2"/>
  <c r="D68" i="2"/>
  <c r="B42" i="4"/>
  <c r="B67" i="4" s="1"/>
  <c r="B72" i="4"/>
  <c r="B76" i="4"/>
  <c r="B75" i="4"/>
  <c r="B71" i="4"/>
  <c r="B42" i="3"/>
  <c r="B67" i="3" s="1"/>
  <c r="B76" i="3"/>
  <c r="B72" i="3"/>
  <c r="B75" i="3"/>
  <c r="B71" i="3"/>
  <c r="B43" i="3"/>
  <c r="B66" i="3"/>
  <c r="B42" i="2"/>
  <c r="B67" i="2" s="1"/>
  <c r="B76" i="2"/>
  <c r="B72" i="2"/>
  <c r="B75" i="2"/>
  <c r="B71" i="2"/>
  <c r="B43" i="2"/>
  <c r="B75" i="1"/>
  <c r="B71" i="1"/>
  <c r="E66" i="6"/>
  <c r="B72" i="1"/>
  <c r="B76" i="1"/>
  <c r="D66" i="6"/>
  <c r="B19" i="5"/>
  <c r="D67" i="1"/>
  <c r="D44" i="1"/>
  <c r="D68" i="1" s="1"/>
  <c r="B66" i="1"/>
  <c r="B43" i="1"/>
  <c r="C68" i="1"/>
  <c r="E68" i="1"/>
  <c r="C68" i="3"/>
  <c r="D68" i="3"/>
  <c r="E68" i="3"/>
  <c r="E68" i="2"/>
  <c r="B17" i="5"/>
  <c r="B66" i="2"/>
  <c r="B18" i="5"/>
  <c r="B16" i="5"/>
  <c r="B44" i="1"/>
  <c r="B67" i="1"/>
  <c r="E67" i="1"/>
  <c r="E67" i="2"/>
  <c r="B43" i="4"/>
  <c r="D67" i="2"/>
  <c r="C66" i="5"/>
  <c r="C67" i="3"/>
  <c r="D67" i="3"/>
  <c r="C67" i="1"/>
  <c r="C67" i="2"/>
  <c r="E67" i="3"/>
  <c r="B66" i="4"/>
  <c r="F59" i="4"/>
  <c r="E59" i="4"/>
  <c r="D59" i="4"/>
  <c r="C59" i="4"/>
  <c r="E58" i="4"/>
  <c r="D58" i="4"/>
  <c r="C58" i="4"/>
  <c r="F54" i="4"/>
  <c r="E54" i="4"/>
  <c r="D54" i="4"/>
  <c r="C54" i="4"/>
  <c r="E53" i="4"/>
  <c r="D53" i="4"/>
  <c r="C53" i="4"/>
  <c r="F59" i="1"/>
  <c r="E59" i="1"/>
  <c r="D59" i="1"/>
  <c r="C59" i="1"/>
  <c r="E58" i="1"/>
  <c r="D58" i="1"/>
  <c r="C58" i="1"/>
  <c r="F54" i="1"/>
  <c r="E54" i="1"/>
  <c r="D54" i="1"/>
  <c r="C54" i="1"/>
  <c r="E53" i="1"/>
  <c r="D53" i="1"/>
  <c r="C53" i="1"/>
  <c r="F59" i="3"/>
  <c r="E59" i="3"/>
  <c r="D59" i="3"/>
  <c r="C59" i="3"/>
  <c r="E58" i="3"/>
  <c r="D58" i="3"/>
  <c r="C58" i="3"/>
  <c r="F54" i="3"/>
  <c r="E54" i="3"/>
  <c r="D54" i="3"/>
  <c r="C54" i="3"/>
  <c r="E53" i="3"/>
  <c r="D53" i="3"/>
  <c r="C53" i="3"/>
  <c r="C58" i="2"/>
  <c r="D58" i="2"/>
  <c r="E58" i="2"/>
  <c r="C59" i="2"/>
  <c r="D59" i="2"/>
  <c r="E59" i="2"/>
  <c r="F59" i="2"/>
  <c r="C53" i="2"/>
  <c r="D53" i="2"/>
  <c r="E53" i="2"/>
  <c r="C54" i="2"/>
  <c r="D54" i="2"/>
  <c r="D55" i="2" s="1"/>
  <c r="D74" i="2" s="1"/>
  <c r="E54" i="2"/>
  <c r="F54" i="2"/>
  <c r="B66" i="5" l="1"/>
  <c r="E55" i="1"/>
  <c r="E74" i="1" s="1"/>
  <c r="D60" i="1"/>
  <c r="C55" i="1"/>
  <c r="C74" i="1" s="1"/>
  <c r="B44" i="2"/>
  <c r="B68" i="2" s="1"/>
  <c r="B44" i="4"/>
  <c r="B68" i="4" s="1"/>
  <c r="D55" i="1"/>
  <c r="D74" i="1" s="1"/>
  <c r="B44" i="3"/>
  <c r="B68" i="3" s="1"/>
  <c r="C60" i="3"/>
  <c r="D60" i="2"/>
  <c r="E60" i="1"/>
  <c r="C60" i="1"/>
  <c r="D60" i="4"/>
  <c r="B68" i="1"/>
  <c r="E55" i="2"/>
  <c r="E74" i="2" s="1"/>
  <c r="E60" i="2"/>
  <c r="C55" i="3"/>
  <c r="C74" i="3" s="1"/>
  <c r="C60" i="2"/>
  <c r="C55" i="2"/>
  <c r="C74" i="2" s="1"/>
  <c r="D55" i="3"/>
  <c r="D74" i="3" s="1"/>
  <c r="E60" i="3"/>
  <c r="D60" i="3"/>
  <c r="E55" i="3"/>
  <c r="E74" i="3" s="1"/>
  <c r="E55" i="4"/>
  <c r="E74" i="4" s="1"/>
  <c r="C55" i="4"/>
  <c r="C74" i="4" s="1"/>
  <c r="E60" i="4"/>
  <c r="D55" i="4"/>
  <c r="D74" i="4" s="1"/>
  <c r="C60" i="4"/>
  <c r="B17" i="7"/>
  <c r="D29" i="3" l="1"/>
  <c r="E29" i="3"/>
  <c r="C29" i="3"/>
  <c r="D29" i="4"/>
  <c r="E29" i="4"/>
  <c r="B58" i="4"/>
  <c r="D29" i="2"/>
  <c r="E29" i="2"/>
  <c r="C29" i="2"/>
  <c r="B29" i="3" l="1"/>
  <c r="B53" i="4"/>
  <c r="C19" i="7"/>
  <c r="B19" i="7" l="1"/>
  <c r="B66" i="7" s="1"/>
  <c r="C66" i="7"/>
  <c r="B80" i="4"/>
  <c r="B54" i="4"/>
  <c r="B59" i="4"/>
  <c r="B60" i="4" s="1"/>
  <c r="B55" i="4"/>
  <c r="B74" i="4" s="1"/>
  <c r="F54" i="7"/>
  <c r="F59" i="7"/>
  <c r="D54" i="7"/>
  <c r="D59" i="7"/>
  <c r="E59" i="7"/>
  <c r="E54" i="7"/>
  <c r="E58" i="7"/>
  <c r="E53" i="7"/>
  <c r="C53" i="7"/>
  <c r="D58" i="7"/>
  <c r="D53" i="7"/>
  <c r="D58" i="6"/>
  <c r="D53" i="6"/>
  <c r="D25" i="6"/>
  <c r="D41" i="6" s="1"/>
  <c r="D43" i="6" s="1"/>
  <c r="E25" i="6"/>
  <c r="E41" i="6" s="1"/>
  <c r="E43" i="6" s="1"/>
  <c r="F25" i="6"/>
  <c r="F41" i="6" s="1"/>
  <c r="D26" i="6"/>
  <c r="E26" i="6"/>
  <c r="F26" i="6"/>
  <c r="D27" i="6"/>
  <c r="E27" i="6"/>
  <c r="F27" i="6"/>
  <c r="D28" i="6"/>
  <c r="E28" i="6"/>
  <c r="F28" i="6"/>
  <c r="E58" i="6"/>
  <c r="C22" i="6"/>
  <c r="B22" i="6" s="1"/>
  <c r="C21" i="6"/>
  <c r="B21" i="6" s="1"/>
  <c r="C16" i="6"/>
  <c r="B16" i="6" s="1"/>
  <c r="C17" i="6"/>
  <c r="B17" i="6" s="1"/>
  <c r="B18" i="6"/>
  <c r="C19" i="6"/>
  <c r="C20" i="6"/>
  <c r="B20" i="6" s="1"/>
  <c r="C15" i="6"/>
  <c r="B15" i="6" s="1"/>
  <c r="D75" i="6" l="1"/>
  <c r="D71" i="6"/>
  <c r="E72" i="6"/>
  <c r="E73" i="6"/>
  <c r="E76" i="6"/>
  <c r="E75" i="6"/>
  <c r="E71" i="6"/>
  <c r="D76" i="6"/>
  <c r="D72" i="6"/>
  <c r="D73" i="6"/>
  <c r="E59" i="6"/>
  <c r="E60" i="6" s="1"/>
  <c r="D42" i="6"/>
  <c r="F59" i="6"/>
  <c r="F42" i="6"/>
  <c r="E42" i="6"/>
  <c r="E29" i="6"/>
  <c r="C66" i="6"/>
  <c r="B19" i="6"/>
  <c r="B66" i="6" s="1"/>
  <c r="D29" i="6"/>
  <c r="E60" i="7"/>
  <c r="B59" i="1"/>
  <c r="D60" i="7"/>
  <c r="E55" i="7"/>
  <c r="E74" i="7" s="1"/>
  <c r="E54" i="6"/>
  <c r="D59" i="6"/>
  <c r="D60" i="6" s="1"/>
  <c r="D54" i="6"/>
  <c r="D55" i="6" s="1"/>
  <c r="F54" i="6"/>
  <c r="D55" i="7"/>
  <c r="D74" i="7" s="1"/>
  <c r="B53" i="7"/>
  <c r="C53" i="6"/>
  <c r="E53" i="6"/>
  <c r="C58" i="6"/>
  <c r="D74" i="6" l="1"/>
  <c r="E55" i="6"/>
  <c r="E74" i="6" s="1"/>
  <c r="E44" i="6"/>
  <c r="E68" i="6" s="1"/>
  <c r="E67" i="6"/>
  <c r="D44" i="6"/>
  <c r="D68" i="6" s="1"/>
  <c r="D67" i="6"/>
  <c r="B53" i="6"/>
  <c r="B58" i="6"/>
  <c r="E29" i="1"/>
  <c r="D29" i="1"/>
  <c r="C29" i="1"/>
  <c r="D25" i="5"/>
  <c r="D41" i="5" s="1"/>
  <c r="D43" i="5" s="1"/>
  <c r="E25" i="5"/>
  <c r="E41" i="5" s="1"/>
  <c r="E43" i="5" s="1"/>
  <c r="F25" i="5"/>
  <c r="F41" i="5" s="1"/>
  <c r="D26" i="5"/>
  <c r="E26" i="5"/>
  <c r="F26" i="5"/>
  <c r="D27" i="5"/>
  <c r="E27" i="5"/>
  <c r="F27" i="5"/>
  <c r="D28" i="5"/>
  <c r="E28" i="5"/>
  <c r="F28" i="5"/>
  <c r="C28" i="5"/>
  <c r="C26" i="5"/>
  <c r="C27" i="5"/>
  <c r="D72" i="5" l="1"/>
  <c r="D76" i="5"/>
  <c r="D73" i="5"/>
  <c r="E75" i="5"/>
  <c r="E71" i="5"/>
  <c r="D71" i="5"/>
  <c r="D75" i="5"/>
  <c r="E42" i="5"/>
  <c r="E44" i="5" s="1"/>
  <c r="E68" i="5" s="1"/>
  <c r="E72" i="5"/>
  <c r="E73" i="5"/>
  <c r="E76" i="5"/>
  <c r="C72" i="5"/>
  <c r="C76" i="5"/>
  <c r="C73" i="5"/>
  <c r="C71" i="5"/>
  <c r="C75" i="5"/>
  <c r="C42" i="5"/>
  <c r="B27" i="5"/>
  <c r="F54" i="5"/>
  <c r="F42" i="5"/>
  <c r="B28" i="5"/>
  <c r="D54" i="5"/>
  <c r="D42" i="5"/>
  <c r="B29" i="1"/>
  <c r="B63" i="1" s="1"/>
  <c r="B26" i="5"/>
  <c r="E29" i="5"/>
  <c r="D29" i="5"/>
  <c r="B58" i="1"/>
  <c r="B60" i="1" s="1"/>
  <c r="B53" i="1"/>
  <c r="B54" i="1"/>
  <c r="B54" i="3"/>
  <c r="B59" i="3"/>
  <c r="F59" i="5"/>
  <c r="B53" i="3"/>
  <c r="B58" i="3"/>
  <c r="B63" i="3"/>
  <c r="D59" i="5"/>
  <c r="C54" i="5"/>
  <c r="E54" i="5"/>
  <c r="C59" i="5"/>
  <c r="E59" i="5"/>
  <c r="D58" i="5"/>
  <c r="D53" i="5"/>
  <c r="E58" i="5"/>
  <c r="E53" i="5"/>
  <c r="E55" i="5" l="1"/>
  <c r="E74" i="5" s="1"/>
  <c r="E67" i="5"/>
  <c r="B71" i="5"/>
  <c r="B75" i="5"/>
  <c r="B42" i="5"/>
  <c r="B44" i="5" s="1"/>
  <c r="B76" i="5"/>
  <c r="B72" i="5"/>
  <c r="B55" i="3"/>
  <c r="B74" i="3" s="1"/>
  <c r="B60" i="3"/>
  <c r="D60" i="5"/>
  <c r="E60" i="5"/>
  <c r="D55" i="5"/>
  <c r="D74" i="5" s="1"/>
  <c r="D67" i="5"/>
  <c r="D44" i="5"/>
  <c r="D68" i="5" s="1"/>
  <c r="C44" i="5"/>
  <c r="B55" i="1"/>
  <c r="B74" i="1" s="1"/>
  <c r="B54" i="5"/>
  <c r="C20" i="7"/>
  <c r="B16" i="7"/>
  <c r="B20" i="7" l="1"/>
  <c r="C73" i="7"/>
  <c r="C76" i="7"/>
  <c r="C72" i="7"/>
  <c r="C26" i="7"/>
  <c r="C21" i="7"/>
  <c r="B21" i="7" s="1"/>
  <c r="C75" i="7" l="1"/>
  <c r="C71" i="7"/>
  <c r="B72" i="7"/>
  <c r="B76" i="7"/>
  <c r="B26" i="7"/>
  <c r="B32" i="7" s="1"/>
  <c r="B58" i="7"/>
  <c r="C58" i="7"/>
  <c r="C25" i="6"/>
  <c r="C25" i="5"/>
  <c r="B75" i="7" l="1"/>
  <c r="B71" i="7"/>
  <c r="B25" i="6"/>
  <c r="B41" i="6" s="1"/>
  <c r="B43" i="6" s="1"/>
  <c r="C41" i="6"/>
  <c r="C43" i="6" s="1"/>
  <c r="B25" i="5"/>
  <c r="B41" i="5" s="1"/>
  <c r="C41" i="5"/>
  <c r="C29" i="4"/>
  <c r="C27" i="6"/>
  <c r="C26" i="6"/>
  <c r="B32" i="1"/>
  <c r="B79" i="1" s="1"/>
  <c r="B32" i="3"/>
  <c r="B79" i="3" s="1"/>
  <c r="B79" i="2"/>
  <c r="C22" i="7"/>
  <c r="B22" i="7" s="1"/>
  <c r="C21" i="5"/>
  <c r="B21" i="5" s="1"/>
  <c r="C22" i="5"/>
  <c r="B22" i="5" s="1"/>
  <c r="B59" i="5"/>
  <c r="C28" i="7"/>
  <c r="B28" i="7" s="1"/>
  <c r="C28" i="6"/>
  <c r="B28" i="6" s="1"/>
  <c r="C25" i="7"/>
  <c r="C41" i="7" s="1"/>
  <c r="C43" i="7" s="1"/>
  <c r="B63" i="2"/>
  <c r="B33" i="5"/>
  <c r="B33" i="6"/>
  <c r="C72" i="6" l="1"/>
  <c r="C73" i="6"/>
  <c r="C76" i="6"/>
  <c r="B26" i="6"/>
  <c r="C75" i="6"/>
  <c r="C71" i="6"/>
  <c r="B27" i="6"/>
  <c r="C42" i="6"/>
  <c r="C43" i="5"/>
  <c r="C68" i="5" s="1"/>
  <c r="C67" i="5"/>
  <c r="B43" i="5"/>
  <c r="B68" i="5" s="1"/>
  <c r="B67" i="5"/>
  <c r="C42" i="7"/>
  <c r="B29" i="4"/>
  <c r="B63" i="4" s="1"/>
  <c r="B25" i="7"/>
  <c r="B41" i="7" s="1"/>
  <c r="B43" i="7" s="1"/>
  <c r="B58" i="5"/>
  <c r="B60" i="5" s="1"/>
  <c r="C58" i="5"/>
  <c r="C60" i="5" s="1"/>
  <c r="C59" i="7"/>
  <c r="C60" i="7" s="1"/>
  <c r="C54" i="7"/>
  <c r="C55" i="7" s="1"/>
  <c r="C74" i="7" s="1"/>
  <c r="C29" i="7"/>
  <c r="B29" i="7" s="1"/>
  <c r="C54" i="6"/>
  <c r="C55" i="6" s="1"/>
  <c r="B32" i="6"/>
  <c r="B79" i="6" s="1"/>
  <c r="C59" i="6"/>
  <c r="C60" i="6" s="1"/>
  <c r="C53" i="5"/>
  <c r="C55" i="5" s="1"/>
  <c r="C74" i="5" s="1"/>
  <c r="C29" i="6"/>
  <c r="B29" i="6" s="1"/>
  <c r="B54" i="2"/>
  <c r="B58" i="2"/>
  <c r="B53" i="2"/>
  <c r="B79" i="7"/>
  <c r="B32" i="4"/>
  <c r="B79" i="4" s="1"/>
  <c r="B59" i="2"/>
  <c r="B32" i="5"/>
  <c r="B79" i="5" s="1"/>
  <c r="C29" i="5"/>
  <c r="B42" i="6" l="1"/>
  <c r="B67" i="6" s="1"/>
  <c r="B72" i="6"/>
  <c r="B76" i="6"/>
  <c r="C74" i="6"/>
  <c r="B75" i="6"/>
  <c r="B71" i="6"/>
  <c r="B42" i="7"/>
  <c r="C44" i="7"/>
  <c r="C68" i="7" s="1"/>
  <c r="C67" i="7"/>
  <c r="C44" i="6"/>
  <c r="C68" i="6" s="1"/>
  <c r="C67" i="6"/>
  <c r="B29" i="5"/>
  <c r="B63" i="5" s="1"/>
  <c r="B63" i="6"/>
  <c r="B63" i="7"/>
  <c r="B54" i="6"/>
  <c r="B55" i="6" s="1"/>
  <c r="B59" i="6"/>
  <c r="B60" i="6" s="1"/>
  <c r="B80" i="7"/>
  <c r="B54" i="7"/>
  <c r="B55" i="7" s="1"/>
  <c r="B74" i="7" s="1"/>
  <c r="B59" i="7"/>
  <c r="B60" i="7" s="1"/>
  <c r="B53" i="5"/>
  <c r="B55" i="5" s="1"/>
  <c r="B74" i="5" s="1"/>
  <c r="B60" i="2"/>
  <c r="B55" i="2"/>
  <c r="B74" i="2" s="1"/>
  <c r="B74" i="6" l="1"/>
  <c r="B44" i="6"/>
  <c r="B68" i="6" s="1"/>
  <c r="B67" i="7"/>
  <c r="B44" i="7"/>
  <c r="B68" i="7" s="1"/>
</calcChain>
</file>

<file path=xl/sharedStrings.xml><?xml version="1.0" encoding="utf-8"?>
<sst xmlns="http://schemas.openxmlformats.org/spreadsheetml/2006/main" count="495" uniqueCount="170">
  <si>
    <t>Indicador</t>
  </si>
  <si>
    <t>Productos</t>
  </si>
  <si>
    <t>Subsidios</t>
  </si>
  <si>
    <t>Insumos</t>
  </si>
  <si>
    <t xml:space="preserve">Beneficiarios </t>
  </si>
  <si>
    <t>Gasto FODESAF</t>
  </si>
  <si>
    <t>Ingresos FODESAF</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</si>
  <si>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</si>
  <si>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</si>
  <si>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</si>
  <si>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</si>
  <si>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</si>
  <si>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</si>
  <si>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</si>
  <si>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</si>
  <si>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</si>
  <si>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</si>
  <si>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</si>
  <si>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</si>
  <si>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</si>
  <si>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</si>
  <si>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</si>
  <si>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</si>
  <si>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</si>
  <si>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</si>
  <si>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</si>
  <si>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</si>
  <si>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</si>
  <si>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Índice de eficiencia (IE) </t>
  </si>
  <si>
    <t>De giro de recursos</t>
  </si>
  <si>
    <t>Índice de giro efectivo (IGE)</t>
  </si>
  <si>
    <t xml:space="preserve">Índice de uso de recursos (IUR) </t>
  </si>
  <si>
    <t>De composición</t>
  </si>
  <si>
    <t xml:space="preserve">Gasto mensual programado por beneficiario (GPB) </t>
  </si>
  <si>
    <t xml:space="preserve">Gasto mensual efectivo por beneficiario (GEB) </t>
  </si>
  <si>
    <t xml:space="preserve">Gasto programado trimestral por beneficiario (GPB) </t>
  </si>
  <si>
    <t xml:space="preserve">Gasto efectivo trimestral por beneficiario (GEB) </t>
  </si>
  <si>
    <t xml:space="preserve">Gasto programado anual por beneficiario (GPB) </t>
  </si>
  <si>
    <t xml:space="preserve">Gasto efectivo anual por beneficiario (GEB) </t>
  </si>
  <si>
    <t xml:space="preserve">Gasto programado semestral por beneficiario (GPB) </t>
  </si>
  <si>
    <t xml:space="preserve">Gasto efectivo semestral por beneficiario (GEB) </t>
  </si>
  <si>
    <t xml:space="preserve">Gasto programado acumulado por beneficiario (GPB) </t>
  </si>
  <si>
    <t xml:space="preserve">Gasto efectivo acumulado por beneficiario (GEB) </t>
  </si>
  <si>
    <t>Gasto mensual efectivo por subsidio</t>
  </si>
  <si>
    <t>Total programa</t>
  </si>
  <si>
    <t xml:space="preserve">Gastos FODESAF </t>
  </si>
  <si>
    <t>Subsidio para Beneficiarios Responsables de PFT</t>
  </si>
  <si>
    <t>Subsidio para Beneficiarios Responsables de  PMEGE</t>
  </si>
  <si>
    <t>Subsidio para Beneficiarios Responsables de  PGE (Extraordinarias)</t>
  </si>
  <si>
    <t>Gasto por la Admistración del Programa Atención de PFT</t>
  </si>
  <si>
    <t>n.d.</t>
  </si>
  <si>
    <t>Efectivos 1T 2023 (personas)</t>
  </si>
  <si>
    <t>Efectivo 1T 2023</t>
  </si>
  <si>
    <t>IPC (1T 2023)</t>
  </si>
  <si>
    <t>Gasto efectivo real 1T 2023</t>
  </si>
  <si>
    <t>Gasto efectivo real por beneficiario 1T 2023</t>
  </si>
  <si>
    <t>Efectivos 2T 2023 (personas)</t>
  </si>
  <si>
    <t>Efectivo 2T 2023</t>
  </si>
  <si>
    <t>IPC (2T 2023)</t>
  </si>
  <si>
    <t>Gasto efectivo real 2T 2023</t>
  </si>
  <si>
    <t>Gasto efectivo real por beneficiario 2T 2023</t>
  </si>
  <si>
    <t>Efectivos 1S 2023 (personas)</t>
  </si>
  <si>
    <t>Efectivo 1S 2023</t>
  </si>
  <si>
    <t>IPC (1S 2023)</t>
  </si>
  <si>
    <t>Gasto efectivo real 1S 2023</t>
  </si>
  <si>
    <t>Gasto efectivo real por beneficiario 1S 2023</t>
  </si>
  <si>
    <t>Efectivos 3T 2023 (personas)</t>
  </si>
  <si>
    <t>Efectivo 3T 2023</t>
  </si>
  <si>
    <t>IPC (3T 2023)</t>
  </si>
  <si>
    <t>Gasto efectivo real 3T 2023</t>
  </si>
  <si>
    <t>Gasto efectivo real por beneficiario 3T 2023</t>
  </si>
  <si>
    <t>Efectivos 3TA 2023 (personas)</t>
  </si>
  <si>
    <t>Efectivo 3TA 2023</t>
  </si>
  <si>
    <t>IPC (3TA 2023)</t>
  </si>
  <si>
    <t>Gasto efectivo real 3TA 2023</t>
  </si>
  <si>
    <t>Gasto efectivo real por beneficiario 3TA 2023</t>
  </si>
  <si>
    <t>Efectivos 4T 2023 (personas)</t>
  </si>
  <si>
    <t>Efectivo 4T 2023</t>
  </si>
  <si>
    <t>IPC (4T 2023)</t>
  </si>
  <si>
    <t>Gasto efectivo real 4T 2023</t>
  </si>
  <si>
    <t>Gasto efectivo real por beneficiario 4T 2023</t>
  </si>
  <si>
    <t>Efectivo 2023</t>
  </si>
  <si>
    <t>IPC (2023)</t>
  </si>
  <si>
    <t>Gasto efectivo real 2023</t>
  </si>
  <si>
    <t>Gasto efectivo real por beneficiario 2023</t>
  </si>
  <si>
    <t xml:space="preserve">Notas: </t>
  </si>
  <si>
    <t>Programados 1T 2024 (personas)</t>
  </si>
  <si>
    <t>Efectivos 1T 2024 (personas)</t>
  </si>
  <si>
    <t>Programados año 2024 (personas)</t>
  </si>
  <si>
    <t>Programado 1T 2024</t>
  </si>
  <si>
    <t>Efectivo 1T 2024</t>
  </si>
  <si>
    <t>Programados año 2024</t>
  </si>
  <si>
    <t>En transferencias 1T 2024</t>
  </si>
  <si>
    <t>Programados 1T 2024</t>
  </si>
  <si>
    <t>Efectivos 1T 2024</t>
  </si>
  <si>
    <t>IPC (1T 2024)</t>
  </si>
  <si>
    <t>Gasto efectivo real 1T 2024</t>
  </si>
  <si>
    <t>Gasto efectivo real por beneficiario 1T 2024</t>
  </si>
  <si>
    <r>
      <rPr>
        <b/>
        <sz val="11"/>
        <color theme="1"/>
        <rFont val="Palatino Linotype"/>
        <family val="1"/>
      </rPr>
      <t xml:space="preserve">Fuentes: </t>
    </r>
    <r>
      <rPr>
        <sz val="11"/>
        <color theme="1"/>
        <rFont val="Palatino Linotype"/>
        <family val="1"/>
      </rPr>
      <t xml:space="preserve"> Informes Trimestrales CCSS - PFT 2023 y 2024 - Cronogramas de Metas e Inversión - Modificaciones 2024 - IPC, INEC 2023 y 2024</t>
    </r>
  </si>
  <si>
    <r>
      <rPr>
        <b/>
        <sz val="11"/>
        <color theme="1"/>
        <rFont val="Palatino Linotype"/>
        <family val="1"/>
      </rPr>
      <t xml:space="preserve">1. </t>
    </r>
    <r>
      <rPr>
        <sz val="11"/>
        <color theme="1"/>
        <rFont val="Palatino Linotype"/>
        <family val="1"/>
      </rPr>
      <t xml:space="preserve">La UE del programa en la tabla #1 del Reporte de ejecución agregó lo siguiente: </t>
    </r>
    <r>
      <rPr>
        <b/>
        <sz val="11"/>
        <color theme="1"/>
        <rFont val="Palatino Linotype"/>
        <family val="1"/>
      </rPr>
      <t>Personas:</t>
    </r>
    <r>
      <rPr>
        <sz val="11"/>
        <color theme="1"/>
        <rFont val="Palatino Linotype"/>
        <family val="1"/>
      </rPr>
      <t xml:space="preserve"> corresponde a los asegurados sin repetir, durante el mes, que se benefician con el pago del subsidio de los fondos del FODESAF.  </t>
    </r>
    <r>
      <rPr>
        <b/>
        <sz val="11"/>
        <color theme="1"/>
        <rFont val="Palatino Linotype"/>
        <family val="1"/>
      </rPr>
      <t>Subsidios:</t>
    </r>
    <r>
      <rPr>
        <sz val="11"/>
        <color theme="1"/>
        <rFont val="Palatino Linotype"/>
        <family val="1"/>
      </rPr>
      <t xml:space="preserve"> corresponde a la cantidad de boletas otorgadas a las personas. 
</t>
    </r>
    <r>
      <rPr>
        <b/>
        <sz val="11"/>
        <color theme="1"/>
        <rFont val="Palatino Linotype"/>
        <family val="1"/>
      </rPr>
      <t>La cantidad de beneficiarios sin repetir durante el trimestre es de 2 009.</t>
    </r>
  </si>
  <si>
    <r>
      <rPr>
        <b/>
        <sz val="11"/>
        <color theme="1"/>
        <rFont val="Palatino Linotype"/>
        <family val="1"/>
      </rPr>
      <t xml:space="preserve">2. </t>
    </r>
    <r>
      <rPr>
        <sz val="11"/>
        <color theme="1"/>
        <rFont val="Palatino Linotype"/>
        <family val="1"/>
      </rPr>
      <t>La UE del programa en la tabla #2 del Reporte de ejecución agregó lo siguiente: No se reportan gastos debido a que la Subárea Contabilidad Costos Hospitalarios aún no ha generado el estudio donde se establece el monto del gasto. Los montos indicados en cada licencia corresponde al subsidio tramitado a nivel del sistema RCPI en cada periodo solicitado.</t>
    </r>
  </si>
  <si>
    <r>
      <rPr>
        <b/>
        <sz val="11"/>
        <color theme="1"/>
        <rFont val="Palatino Linotype"/>
        <family val="1"/>
      </rPr>
      <t>3.</t>
    </r>
    <r>
      <rPr>
        <sz val="11"/>
        <color theme="1"/>
        <rFont val="Palatino Linotype"/>
        <family val="1"/>
      </rPr>
      <t xml:space="preserve"> La UE del programa en la tabla #7 del Reporte de ejecución agregó lo siguiente: La información incorporada en esta tabla se obtiene del Sistema  Presupuesto de Operaciones, respecto a la tabla N° 2 “Gasto efectivo por producto financiado por Fodesaf” presenta diferencia en cuanto a la incorporación de las comisiones por servicios financieros, adicionalmente, se dan ajustes que contablemente se reflejan hasta el mes siguiente.</t>
    </r>
  </si>
  <si>
    <t>Programados 2T 2024 (personas)</t>
  </si>
  <si>
    <t>Efectivos 2T 2024 (personas)</t>
  </si>
  <si>
    <t>Programado 2T 2024</t>
  </si>
  <si>
    <t>Efectivo 2T 2024</t>
  </si>
  <si>
    <t>En transferencias 2T 2024</t>
  </si>
  <si>
    <t>Programados 2T 2024</t>
  </si>
  <si>
    <t>Efectivos 2T 2024</t>
  </si>
  <si>
    <t>IPC (2T 2024)</t>
  </si>
  <si>
    <t>Gasto efectivo real 2T 2024</t>
  </si>
  <si>
    <t>Gasto efectivo real por beneficiario 2T 2024</t>
  </si>
  <si>
    <r>
      <rPr>
        <b/>
        <sz val="11"/>
        <color theme="1"/>
        <rFont val="Palatino Linotype"/>
        <family val="1"/>
      </rPr>
      <t xml:space="preserve">1. </t>
    </r>
    <r>
      <rPr>
        <sz val="11"/>
        <color theme="1"/>
        <rFont val="Palatino Linotype"/>
        <family val="1"/>
      </rPr>
      <t xml:space="preserve">La UE del programa en la tabla #1 del Reporte de ejecución agregó lo siguiente: </t>
    </r>
    <r>
      <rPr>
        <b/>
        <sz val="11"/>
        <color theme="1"/>
        <rFont val="Palatino Linotype"/>
        <family val="1"/>
      </rPr>
      <t xml:space="preserve">Personas: </t>
    </r>
    <r>
      <rPr>
        <sz val="11"/>
        <color theme="1"/>
        <rFont val="Palatino Linotype"/>
        <family val="1"/>
      </rPr>
      <t xml:space="preserve">corresponde a los asegurados sin repetir, durante el mes, que se benefician con el pago del subsidio de los fondos del FODESAF. </t>
    </r>
    <r>
      <rPr>
        <b/>
        <sz val="11"/>
        <color theme="1"/>
        <rFont val="Palatino Linotype"/>
        <family val="1"/>
      </rPr>
      <t xml:space="preserve">Subsidios: </t>
    </r>
    <r>
      <rPr>
        <sz val="11"/>
        <color theme="1"/>
        <rFont val="Palatino Linotype"/>
        <family val="1"/>
      </rPr>
      <t xml:space="preserve">corresponde a la cantidad de boletas otorgadas a las personas. 
</t>
    </r>
    <r>
      <rPr>
        <b/>
        <sz val="11"/>
        <color theme="1"/>
        <rFont val="Palatino Linotype"/>
        <family val="1"/>
      </rPr>
      <t>La cantidad de beneficiarios sin repetir durante el trimestre es de 2 579</t>
    </r>
  </si>
  <si>
    <r>
      <rPr>
        <b/>
        <sz val="11"/>
        <color theme="1"/>
        <rFont val="Palatino Linotype"/>
        <family val="1"/>
      </rPr>
      <t xml:space="preserve">2. </t>
    </r>
    <r>
      <rPr>
        <sz val="11"/>
        <color theme="1"/>
        <rFont val="Palatino Linotype"/>
        <family val="1"/>
      </rPr>
      <t>La UE del programa en la tabla #2 del Reporte de ejecución agregó lo siguiente: No se reportan gastos debido a que la Subárea Contabilidad Costos Hospitalarios de la Caja Costarricense de Seguro Social aún no ha generado el estudio donde se establece el porcentaje del gasto adminsitrativo. El monto indicado en cada licencia corresponde al subsidio tramitado a nivel del sistema RCPI en cada periodo solicitado.</t>
    </r>
  </si>
  <si>
    <t>Programados 1S 2024 (personas)</t>
  </si>
  <si>
    <t>Efectivos 1S 2024 (personas)</t>
  </si>
  <si>
    <t>Programado 1S 2024</t>
  </si>
  <si>
    <t>Efectivo 1S 2024</t>
  </si>
  <si>
    <t>En transferencias 1S 2024</t>
  </si>
  <si>
    <t>Programados 1S 2024</t>
  </si>
  <si>
    <t>Efectivos 1S 2024</t>
  </si>
  <si>
    <t>IPC (1S 2024)</t>
  </si>
  <si>
    <t>Gasto efectivo real 1S 2024</t>
  </si>
  <si>
    <t>Gasto efectivo real por beneficiario 1S 2024</t>
  </si>
  <si>
    <t>Programados 3T 2024 (personas)</t>
  </si>
  <si>
    <t>Efectivos 3T 2024 (personas)</t>
  </si>
  <si>
    <t>Programado 3T 2024</t>
  </si>
  <si>
    <t>Efectivo 3T 2024</t>
  </si>
  <si>
    <t>En transferencias 3T 2024</t>
  </si>
  <si>
    <t>Programados 3T 2024</t>
  </si>
  <si>
    <t>Efectivos 3T 2024</t>
  </si>
  <si>
    <t>IPC (3T 2024)</t>
  </si>
  <si>
    <t>Gasto efectivo real 3T 2024</t>
  </si>
  <si>
    <t>Gasto efectivo real por beneficiario 3T 2024</t>
  </si>
  <si>
    <r>
      <rPr>
        <b/>
        <sz val="11"/>
        <color theme="1"/>
        <rFont val="Palatino Linotype"/>
        <family val="1"/>
      </rPr>
      <t xml:space="preserve">1. </t>
    </r>
    <r>
      <rPr>
        <sz val="11"/>
        <color theme="1"/>
        <rFont val="Palatino Linotype"/>
        <family val="1"/>
      </rPr>
      <t xml:space="preserve">La UE del programa en la tabla #1 del Reporte de ejecución agregó lo siguiente: </t>
    </r>
    <r>
      <rPr>
        <b/>
        <sz val="11"/>
        <color theme="1"/>
        <rFont val="Palatino Linotype"/>
        <family val="1"/>
      </rPr>
      <t xml:space="preserve">Personas: </t>
    </r>
    <r>
      <rPr>
        <sz val="11"/>
        <color theme="1"/>
        <rFont val="Palatino Linotype"/>
        <family val="1"/>
      </rPr>
      <t xml:space="preserve">corresponde a los asegurados sin repetir, durante el mes, que se benefician con el pago del subsidio de los fondos del FODESAF. </t>
    </r>
    <r>
      <rPr>
        <b/>
        <sz val="11"/>
        <color theme="1"/>
        <rFont val="Palatino Linotype"/>
        <family val="1"/>
      </rPr>
      <t xml:space="preserve">Subsidios: </t>
    </r>
    <r>
      <rPr>
        <sz val="11"/>
        <color theme="1"/>
        <rFont val="Palatino Linotype"/>
        <family val="1"/>
      </rPr>
      <t xml:space="preserve">corresponde a la cantidad de boletas otorgadas a las personas.                     </t>
    </r>
    <r>
      <rPr>
        <b/>
        <sz val="11"/>
        <color theme="1"/>
        <rFont val="Palatino Linotype"/>
        <family val="1"/>
      </rPr>
      <t xml:space="preserve">                                                                                                                                                                                                                          La cantidad de beneficiarios sin repetir durante el trimestre es de 3 775</t>
    </r>
  </si>
  <si>
    <r>
      <rPr>
        <b/>
        <sz val="11"/>
        <color theme="1"/>
        <rFont val="Palatino Linotype"/>
        <family val="1"/>
      </rPr>
      <t xml:space="preserve">2. </t>
    </r>
    <r>
      <rPr>
        <sz val="11"/>
        <color theme="1"/>
        <rFont val="Palatino Linotype"/>
        <family val="1"/>
      </rPr>
      <t>La UE del programa en la tabla #2 del Reporte de ejecución agregó lo siguiente: No se reportan gastos debido a que la Subárea Contabilidad Costos Hospitalarios de la Caja Costarricense de Seguro Social aún no ha generado el estudio donde se establece el porcentaje del gasto administrativo. El monto indicado en cada licencia corresponde al subsidio tramitado a nivel del sistema RCPI en cada periodo solicitado.</t>
    </r>
  </si>
  <si>
    <t>Programados 3TA 2024 (personas)</t>
  </si>
  <si>
    <t>Efectivos 3TA 2024 (personas)</t>
  </si>
  <si>
    <t>Programado 3TA 2024</t>
  </si>
  <si>
    <t>Efectivo 3TA 2024</t>
  </si>
  <si>
    <t>En transferencias 3TA 2024</t>
  </si>
  <si>
    <t>Programados 3TA 2024</t>
  </si>
  <si>
    <t>Efectivos 3TA 2024</t>
  </si>
  <si>
    <t>IPC (3TA 2024)</t>
  </si>
  <si>
    <t>Gasto efectivo real 3TA 2024</t>
  </si>
  <si>
    <t>Gasto efectivo real por beneficiario 3TA 2024</t>
  </si>
  <si>
    <t>Programados 4T 2024 (personas)</t>
  </si>
  <si>
    <t>Efectivos 4T 2024 (personas)</t>
  </si>
  <si>
    <t>Programado 4T 2024</t>
  </si>
  <si>
    <t>Efectivo 4T 2024</t>
  </si>
  <si>
    <t>En transferencias 4T 2024</t>
  </si>
  <si>
    <t>Programados 4T 2024</t>
  </si>
  <si>
    <t>Efectivos 4T 2024</t>
  </si>
  <si>
    <t>IPC (4T 2024)</t>
  </si>
  <si>
    <t>Gasto efectivo real 4T 2024</t>
  </si>
  <si>
    <t>Gasto efectivo real por beneficiario 4T 2024</t>
  </si>
  <si>
    <t>Programados 2024 (personas)</t>
  </si>
  <si>
    <t>Efectivos anual 2024 (personas)</t>
  </si>
  <si>
    <t>Programado 2024</t>
  </si>
  <si>
    <t>Efectivo 2024</t>
  </si>
  <si>
    <t>En transferencias  2024</t>
  </si>
  <si>
    <t>Programados 2024</t>
  </si>
  <si>
    <t>Efectivos 2024</t>
  </si>
  <si>
    <t>IPC (2024)</t>
  </si>
  <si>
    <t>Gasto efectivo real 2024</t>
  </si>
  <si>
    <t>Gasto efectivo real por beneficiario 2024</t>
  </si>
  <si>
    <t>Efectivos 2023 (personas)</t>
  </si>
  <si>
    <r>
      <rPr>
        <b/>
        <sz val="11"/>
        <color theme="1"/>
        <rFont val="Palatino Linotype"/>
        <family val="1"/>
      </rPr>
      <t xml:space="preserve">1. </t>
    </r>
    <r>
      <rPr>
        <sz val="11"/>
        <color theme="1"/>
        <rFont val="Palatino Linotype"/>
        <family val="1"/>
      </rPr>
      <t xml:space="preserve">La UE del programa en la tabla #1 del Reporte de ejecución agregó lo siguiente: </t>
    </r>
    <r>
      <rPr>
        <b/>
        <sz val="11"/>
        <color theme="1"/>
        <rFont val="Palatino Linotype"/>
        <family val="1"/>
      </rPr>
      <t xml:space="preserve">Personas: </t>
    </r>
    <r>
      <rPr>
        <sz val="11"/>
        <color theme="1"/>
        <rFont val="Palatino Linotype"/>
        <family val="1"/>
      </rPr>
      <t xml:space="preserve">corresponde a los asegurados sin repetir, durante el mes, que se benefician con el pago del subsidio de los fondos del FODESAF. </t>
    </r>
    <r>
      <rPr>
        <b/>
        <sz val="11"/>
        <color theme="1"/>
        <rFont val="Palatino Linotype"/>
        <family val="1"/>
      </rPr>
      <t xml:space="preserve">Subsidios: </t>
    </r>
    <r>
      <rPr>
        <sz val="11"/>
        <color theme="1"/>
        <rFont val="Palatino Linotype"/>
        <family val="1"/>
      </rPr>
      <t xml:space="preserve">corresponde a la cantidad de boletas otorgadas a las personas.                     </t>
    </r>
    <r>
      <rPr>
        <b/>
        <sz val="11"/>
        <color theme="1"/>
        <rFont val="Palatino Linotype"/>
        <family val="1"/>
      </rPr>
      <t xml:space="preserve">                                                                                                                                                                                                                          La cantidad de beneficiarios sin repetir durante el trimestre es de 3 146</t>
    </r>
  </si>
  <si>
    <r>
      <rPr>
        <b/>
        <sz val="11"/>
        <color theme="1"/>
        <rFont val="Palatino Linotype"/>
        <family val="1"/>
      </rPr>
      <t xml:space="preserve">2. </t>
    </r>
    <r>
      <rPr>
        <sz val="11"/>
        <color theme="1"/>
        <rFont val="Palatino Linotype"/>
        <family val="1"/>
      </rPr>
      <t>La UE del programa en la tabla #2 del Reporte de ejecución agregó lo siguiente: El porcentaje del gasto adminsitrativo en el que incurre la Institución por la administración del Fondo de Desarrollo Social y Asignaciones Familiares (FODESAF) correspondiente al “Programa Responsables de Pacientes en Fase Terminal y Menores Gravemente Enfermos” es del 3.37%.                                                                                                                                                                                                                                         El monto indicado en cada licencia corresponde al subsidio tramitado a nivel del sistema RCPI en cada periodo solicitado.</t>
    </r>
  </si>
  <si>
    <r>
      <rPr>
        <b/>
        <sz val="11"/>
        <color theme="1"/>
        <rFont val="Palatino Linotype"/>
        <family val="1"/>
      </rPr>
      <t xml:space="preserve">3. </t>
    </r>
    <r>
      <rPr>
        <sz val="11"/>
        <color theme="1"/>
        <rFont val="Palatino Linotype"/>
        <family val="1"/>
      </rPr>
      <t xml:space="preserve">Durante este trimestre se realizó el giro del total de los recursos al programa, esto una vez que se firmó el Convenio entre la CCSS y el MTSS.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</si>
</sst>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____"/>
    <numFmt numFmtId="166" formatCode="_(* #,##0_);_(* \(#,##0\);_(* &quot;-&quot;??_);_(@_)"/>
    <numFmt numFmtId="167" formatCode="0.0000"/>
  </numFmts>
  <fonts count="9" x14ac:knownFonts="1">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b/>
      <sz val="11"/>
      <color theme="1"/>
      <name val="Palatino Linotype"/>
      <family val="1"/>
    </font>
    <font>
      <sz val="11"/>
      <color theme="1"/>
      <name val="Palatino Linotype"/>
      <family val="1"/>
    </font>
    <font>
      <i/>
      <sz val="11"/>
      <color theme="1"/>
      <name val="Palatino Linotype"/>
      <family val="1"/>
    </font>
    <font>
      <sz val="10"/>
      <color theme="1"/>
      <name val="Palatino Linotype"/>
      <family val="1"/>
    </font>
    <font>
      <sz val="10"/>
      <name val="Arial"/>
    </font>
  </fonts>
  <fills count="2">
    <fill>
      <patternFill patternType="none"/>
    </fill>
    <fill>
      <patternFill patternType="gray125"/>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3">
    <xf numFmtId="0" fontId="0" fillId="0" borderId="0"/>
    <xf numFmtId="164" fontId="1" fillId="0" borderId="0" applyFont="0" applyFill="0" applyBorder="0" applyAlignment="0" applyProtection="0"/>
    <xf numFmtId="0" fontId="8" fillId="0" borderId="0"/>
  </cellStyleXfs>
  <cellXfs count="48">
    <xf numFmtId="0" fontId="0" fillId="0" borderId="0" xfId="0"/>
    <xf numFmtId="0" fontId="2" fillId="0" borderId="0" xfId="0" applyFont="1" applyFill="1"/>
    <xf numFmtId="164" fontId="0" fillId="0" borderId="0" xfId="1" applyFont="1" applyFill="1"/>
    <xf numFmtId="0" fontId="0" fillId="0" borderId="0" xfId="0" applyFont="1" applyFill="1"/>
    <xf numFmtId="3" fontId="0" fillId="0" borderId="0" xfId="0" applyNumberFormat="1" applyFont="1" applyFill="1"/>
    <xf numFmtId="1" fontId="0" fillId="0" borderId="0" xfId="0" applyNumberFormat="1" applyFont="1" applyFill="1"/>
    <xf numFmtId="167" fontId="0" fillId="0" borderId="0" xfId="0" applyNumberFormat="1" applyFont="1" applyFill="1" applyAlignment="1">
      <alignment horizontal="right"/>
    </xf>
    <xf numFmtId="0" fontId="4" fillId="0" borderId="3" xfId="0" applyFont="1" applyFill="1" applyBorder="1" applyAlignment="1">
      <alignment horizontal="center" vertical="center" wrapText="1"/>
    </xf>
    <xf numFmtId="0" fontId="5" fillId="0" borderId="0" xfId="0" applyFont="1" applyFill="1"/>
    <xf numFmtId="0" fontId="4" fillId="0" borderId="0" xfId="0" applyFont="1" applyFill="1"/>
    <xf numFmtId="0" fontId="5" fillId="0" borderId="0" xfId="0" applyFont="1" applyFill="1" applyAlignment="1">
      <alignment horizontal="left" indent="1"/>
    </xf>
    <xf numFmtId="3" fontId="5" fillId="0" borderId="0" xfId="0" applyNumberFormat="1" applyFont="1" applyFill="1" applyAlignment="1">
      <alignment horizontal="right"/>
    </xf>
    <xf numFmtId="0" fontId="6" fillId="0" borderId="0" xfId="0" applyFont="1" applyFill="1" applyAlignment="1">
      <alignment horizontal="left" indent="4"/>
    </xf>
    <xf numFmtId="0" fontId="4" fillId="0" borderId="0" xfId="0" applyFont="1" applyFill="1" applyAlignment="1">
      <alignment horizontal="left"/>
    </xf>
    <xf numFmtId="3" fontId="5" fillId="0" borderId="0" xfId="1" applyNumberFormat="1" applyFont="1" applyFill="1" applyAlignment="1">
      <alignment horizontal="right"/>
    </xf>
    <xf numFmtId="3" fontId="5" fillId="0" borderId="0" xfId="0" applyNumberFormat="1" applyFont="1" applyFill="1"/>
    <xf numFmtId="0" fontId="5" fillId="0" borderId="0" xfId="0" applyFont="1" applyFill="1" applyAlignment="1">
      <alignment horizontal="right"/>
    </xf>
    <xf numFmtId="4" fontId="5" fillId="0" borderId="0" xfId="0" applyNumberFormat="1" applyFont="1" applyFill="1" applyAlignment="1">
      <alignment horizontal="right"/>
    </xf>
    <xf numFmtId="4" fontId="5" fillId="0" borderId="0" xfId="0" applyNumberFormat="1" applyFont="1" applyFill="1"/>
    <xf numFmtId="165" fontId="5" fillId="0" borderId="0" xfId="0" applyNumberFormat="1" applyFont="1" applyFill="1"/>
    <xf numFmtId="0" fontId="5" fillId="0" borderId="3" xfId="0" applyFont="1" applyFill="1" applyBorder="1"/>
    <xf numFmtId="0" fontId="5" fillId="0" borderId="0" xfId="0" applyFont="1" applyFill="1" applyBorder="1"/>
    <xf numFmtId="4" fontId="5" fillId="0" borderId="3" xfId="0" applyNumberFormat="1" applyFont="1" applyFill="1" applyBorder="1"/>
    <xf numFmtId="14" fontId="0" fillId="0" borderId="0" xfId="0" applyNumberFormat="1" applyFont="1" applyFill="1"/>
    <xf numFmtId="4" fontId="5" fillId="0" borderId="0" xfId="0" applyNumberFormat="1" applyFont="1" applyAlignment="1">
      <alignment horizontal="right"/>
    </xf>
    <xf numFmtId="0" fontId="3" fillId="0" borderId="0" xfId="0" applyFont="1" applyFill="1" applyAlignment="1">
      <alignment vertical="top" wrapText="1"/>
    </xf>
    <xf numFmtId="0" fontId="4" fillId="0" borderId="3" xfId="0" applyFont="1" applyBorder="1" applyAlignment="1">
      <alignment horizontal="center" vertical="center" wrapText="1"/>
    </xf>
    <xf numFmtId="0" fontId="5" fillId="0" borderId="0" xfId="0" applyFont="1"/>
    <xf numFmtId="0" fontId="4" fillId="0" borderId="0" xfId="0" applyFont="1"/>
    <xf numFmtId="0" fontId="5" fillId="0" borderId="0" xfId="0" applyFont="1" applyAlignment="1">
      <alignment horizontal="left" indent="1"/>
    </xf>
    <xf numFmtId="0" fontId="6" fillId="0" borderId="0" xfId="0" applyFont="1" applyAlignment="1">
      <alignment horizontal="left" indent="4"/>
    </xf>
    <xf numFmtId="0" fontId="4" fillId="0" borderId="0" xfId="0" applyFont="1" applyAlignment="1">
      <alignment horizontal="left"/>
    </xf>
    <xf numFmtId="165" fontId="5" fillId="0" borderId="0" xfId="0" applyNumberFormat="1" applyFont="1"/>
    <xf numFmtId="0" fontId="3" fillId="0" borderId="0" xfId="0" applyFont="1" applyAlignment="1">
      <alignment vertical="top" wrapText="1"/>
    </xf>
    <xf numFmtId="0" fontId="7" fillId="0" borderId="0" xfId="0" applyFont="1"/>
    <xf numFmtId="3" fontId="5" fillId="0" borderId="0" xfId="0" applyNumberFormat="1" applyFont="1" applyAlignment="1">
      <alignment horizontal="right"/>
    </xf>
    <xf numFmtId="3" fontId="5" fillId="0" borderId="0" xfId="0" applyNumberFormat="1" applyFont="1"/>
    <xf numFmtId="164" fontId="5" fillId="0" borderId="0" xfId="1" applyFont="1" applyFill="1" applyAlignment="1">
      <alignment horizontal="right"/>
    </xf>
    <xf numFmtId="0" fontId="5" fillId="0" borderId="0" xfId="1" applyNumberFormat="1" applyFont="1" applyFill="1" applyAlignment="1">
      <alignment horizontal="lef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vertical="top" wrapText="1"/>
    </xf>
    <xf numFmtId="166" fontId="4" fillId="0" borderId="0" xfId="1" applyNumberFormat="1" applyFont="1" applyFill="1" applyAlignment="1">
      <alignment horizontal="left"/>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4" xfId="0" applyFont="1" applyFill="1" applyBorder="1" applyAlignment="1">
      <alignment horizontal="left" vertical="top" wrapText="1"/>
    </xf>
  </cellXfs>
  <cellStyles count="3">
    <cellStyle name="Millares" xfId="1" builtinId="3"/>
    <cellStyle name="Normal" xfId="0" builtinId="0"/>
    <cellStyle name="Normal 2 2" xfId="2" xr:uid="{00000000-0005-0000-0000-000002000000}"/>
  </cellStyles>
  <dxfs count="0"/>
  <tableStyles count="0" defaultTableStyle="TableStyleMedium9" defaultPivotStyle="PivotStyleLight16"/>
  <colors>
    <mruColors>
      <color rgb="FF192952"/>
      <color rgb="FFC1C5C8"/>
      <color rgb="FF0035A0"/>
      <color rgb="FF102D7C"/>
      <color rgb="FF4071B9"/>
      <color rgb="FFA2B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resultado 2024</a:t>
            </a:r>
          </a:p>
        </c:rich>
      </c:tx>
      <c:overlay val="0"/>
      <c:spPr>
        <a:noFill/>
        <a:ln>
          <a:noFill/>
        </a:ln>
        <a:effectLst/>
      </c:spPr>
    </c:title>
    <c:autoTitleDeleted val="0"/>
    <c:view3D>
      <c:rotX val="0"/>
      <c:rotY val="5"/>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6.1011279812291638E-2"/>
          <c:y val="0.17251241347828922"/>
          <c:w val="0.91546455428525431"/>
          <c:h val="0.56714594392576623"/>
        </c:manualLayout>
      </c:layout>
      <c:bar3DChart>
        <c:barDir val="col"/>
        <c:grouping val="clustered"/>
        <c:varyColors val="0"/>
        <c:ser>
          <c:idx val="0"/>
          <c:order val="0"/>
          <c:tx>
            <c:strRef>
              <c:f>Anual!$A$53</c:f>
              <c:strCache>
                <c:ptCount val="1"/>
                <c:pt idx="0">
                  <c:v>Índice efectividad en beneficiarios (IEB)</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Anual!$B$53:$E$53</c:f>
              <c:numCache>
                <c:formatCode>#,##0.00</c:formatCode>
                <c:ptCount val="4"/>
                <c:pt idx="0">
                  <c:v>159.38235701426393</c:v>
                </c:pt>
                <c:pt idx="1">
                  <c:v>115.70346751693903</c:v>
                </c:pt>
                <c:pt idx="2">
                  <c:v>201.79211469534047</c:v>
                </c:pt>
                <c:pt idx="3">
                  <c:v>172.08689927583936</c:v>
                </c:pt>
              </c:numCache>
            </c:numRef>
          </c:val>
          <c:extLst>
            <c:ext xmlns:c16="http://schemas.microsoft.com/office/drawing/2014/chart" uri="{C3380CC4-5D6E-409C-BE32-E72D297353CC}">
              <c16:uniqueId val="{00000000-BE61-4F20-8CB5-77AAB239B56D}"/>
            </c:ext>
          </c:extLst>
        </c:ser>
        <c:ser>
          <c:idx val="1"/>
          <c:order val="1"/>
          <c:tx>
            <c:strRef>
              <c:f>Anual!$A$54</c:f>
              <c:strCache>
                <c:ptCount val="1"/>
                <c:pt idx="0">
                  <c:v>Índice efectividad en gasto (IEG)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Anual!$B$54:$E$54</c:f>
              <c:numCache>
                <c:formatCode>#,##0.00</c:formatCode>
                <c:ptCount val="4"/>
                <c:pt idx="0">
                  <c:v>149.99615527846333</c:v>
                </c:pt>
                <c:pt idx="1">
                  <c:v>129.1314872087944</c:v>
                </c:pt>
                <c:pt idx="2">
                  <c:v>184.06829465520974</c:v>
                </c:pt>
                <c:pt idx="3">
                  <c:v>162.7849473879227</c:v>
                </c:pt>
              </c:numCache>
            </c:numRef>
          </c:val>
          <c:extLst>
            <c:ext xmlns:c16="http://schemas.microsoft.com/office/drawing/2014/chart" uri="{C3380CC4-5D6E-409C-BE32-E72D297353CC}">
              <c16:uniqueId val="{00000001-BE61-4F20-8CB5-77AAB239B56D}"/>
            </c:ext>
          </c:extLst>
        </c:ser>
        <c:ser>
          <c:idx val="2"/>
          <c:order val="2"/>
          <c:tx>
            <c:strRef>
              <c:f>Anual!$A$55</c:f>
              <c:strCache>
                <c:ptCount val="1"/>
                <c:pt idx="0">
                  <c:v>Índice efectividad total (IET)</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Anual!$B$55:$E$55</c:f>
              <c:numCache>
                <c:formatCode>#,##0.00</c:formatCode>
                <c:ptCount val="4"/>
                <c:pt idx="0">
                  <c:v>154.68925614636362</c:v>
                </c:pt>
                <c:pt idx="1">
                  <c:v>122.41747736286672</c:v>
                </c:pt>
                <c:pt idx="2">
                  <c:v>192.93020467527509</c:v>
                </c:pt>
                <c:pt idx="3">
                  <c:v>167.43592333188104</c:v>
                </c:pt>
              </c:numCache>
            </c:numRef>
          </c:val>
          <c:extLst>
            <c:ext xmlns:c16="http://schemas.microsoft.com/office/drawing/2014/chart" uri="{C3380CC4-5D6E-409C-BE32-E72D297353CC}">
              <c16:uniqueId val="{00000002-BE61-4F20-8CB5-77AAB239B56D}"/>
            </c:ext>
          </c:extLst>
        </c:ser>
        <c:dLbls>
          <c:showLegendKey val="0"/>
          <c:showVal val="1"/>
          <c:showCatName val="0"/>
          <c:showSerName val="0"/>
          <c:showPercent val="0"/>
          <c:showBubbleSize val="0"/>
        </c:dLbls>
        <c:gapWidth val="100"/>
        <c:shape val="box"/>
        <c:axId val="55858688"/>
        <c:axId val="55860224"/>
        <c:axId val="0"/>
      </c:bar3DChart>
      <c:catAx>
        <c:axId val="5585868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solidFill>
                  <a:schemeClr val="tx1"/>
                </a:solidFill>
              </a:defRPr>
            </a:pPr>
            <a:endParaRPr lang="es-CR"/>
          </a:p>
        </c:txPr>
        <c:crossAx val="55860224"/>
        <c:crosses val="autoZero"/>
        <c:auto val="1"/>
        <c:lblAlgn val="ctr"/>
        <c:lblOffset val="100"/>
        <c:noMultiLvlLbl val="0"/>
      </c:catAx>
      <c:valAx>
        <c:axId val="55860224"/>
        <c:scaling>
          <c:orientation val="minMax"/>
          <c:max val="3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solidFill>
                  <a:schemeClr val="tx1"/>
                </a:solidFill>
              </a:defRPr>
            </a:pPr>
            <a:endParaRPr lang="es-CR"/>
          </a:p>
        </c:txPr>
        <c:crossAx val="55858688"/>
        <c:crosses val="autoZero"/>
        <c:crossBetween val="between"/>
        <c:majorUnit val="100"/>
      </c:valAx>
    </c:plotArea>
    <c:legend>
      <c:legendPos val="b"/>
      <c:layout>
        <c:manualLayout>
          <c:xMode val="edge"/>
          <c:yMode val="edge"/>
          <c:x val="6.7607174343847387E-2"/>
          <c:y val="0.92989350794676329"/>
          <c:w val="0.8947324647291488"/>
          <c:h val="4.9969558824899396E-2"/>
        </c:manualLayout>
      </c:layout>
      <c:overlay val="0"/>
      <c:spPr>
        <a:noFill/>
        <a:ln>
          <a:noFill/>
        </a:ln>
        <a:effectLst/>
      </c:spPr>
      <c:txPr>
        <a:bodyPr rot="0" vert="horz"/>
        <a:lstStyle/>
        <a:p>
          <a:pPr>
            <a:defRPr>
              <a:solidFill>
                <a:schemeClr val="tx1"/>
              </a:solidFill>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avance 2024</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Anual!$A$58</c:f>
              <c:strCache>
                <c:ptCount val="1"/>
                <c:pt idx="0">
                  <c:v>Índice avance beneficiarios (IAB)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Anual!$B$58:$E$58</c:f>
              <c:numCache>
                <c:formatCode>#,##0.00</c:formatCode>
                <c:ptCount val="4"/>
                <c:pt idx="0">
                  <c:v>159.36028800886183</c:v>
                </c:pt>
                <c:pt idx="1">
                  <c:v>115.70346751693903</c:v>
                </c:pt>
                <c:pt idx="2">
                  <c:v>201.79211469534047</c:v>
                </c:pt>
                <c:pt idx="3">
                  <c:v>172.03027311615662</c:v>
                </c:pt>
              </c:numCache>
            </c:numRef>
          </c:val>
          <c:extLst>
            <c:ext xmlns:c16="http://schemas.microsoft.com/office/drawing/2014/chart" uri="{C3380CC4-5D6E-409C-BE32-E72D297353CC}">
              <c16:uniqueId val="{00000000-09D0-4D07-AD97-317B7EB9B6D6}"/>
            </c:ext>
          </c:extLst>
        </c:ser>
        <c:ser>
          <c:idx val="1"/>
          <c:order val="1"/>
          <c:tx>
            <c:strRef>
              <c:f>Anual!$A$59</c:f>
              <c:strCache>
                <c:ptCount val="1"/>
                <c:pt idx="0">
                  <c:v>Índice avance gasto (IAG)</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Anual!$B$59:$E$59</c:f>
              <c:numCache>
                <c:formatCode>#,##0.00</c:formatCode>
                <c:ptCount val="4"/>
                <c:pt idx="0">
                  <c:v>149.99615527846333</c:v>
                </c:pt>
                <c:pt idx="1">
                  <c:v>129.1314872087944</c:v>
                </c:pt>
                <c:pt idx="2">
                  <c:v>184.06829465520974</c:v>
                </c:pt>
                <c:pt idx="3">
                  <c:v>162.7849473879227</c:v>
                </c:pt>
              </c:numCache>
            </c:numRef>
          </c:val>
          <c:extLst>
            <c:ext xmlns:c16="http://schemas.microsoft.com/office/drawing/2014/chart" uri="{C3380CC4-5D6E-409C-BE32-E72D297353CC}">
              <c16:uniqueId val="{00000001-09D0-4D07-AD97-317B7EB9B6D6}"/>
            </c:ext>
          </c:extLst>
        </c:ser>
        <c:ser>
          <c:idx val="2"/>
          <c:order val="2"/>
          <c:tx>
            <c:strRef>
              <c:f>Anual!$A$60</c:f>
              <c:strCache>
                <c:ptCount val="1"/>
                <c:pt idx="0">
                  <c:v>Índice avance total (IAT)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Anual!$B$60:$E$60</c:f>
              <c:numCache>
                <c:formatCode>#,##0.00</c:formatCode>
                <c:ptCount val="4"/>
                <c:pt idx="0">
                  <c:v>154.6782216436626</c:v>
                </c:pt>
                <c:pt idx="1">
                  <c:v>122.41747736286672</c:v>
                </c:pt>
                <c:pt idx="2">
                  <c:v>192.93020467527509</c:v>
                </c:pt>
                <c:pt idx="3">
                  <c:v>167.40761025203966</c:v>
                </c:pt>
              </c:numCache>
            </c:numRef>
          </c:val>
          <c:extLst>
            <c:ext xmlns:c16="http://schemas.microsoft.com/office/drawing/2014/chart" uri="{C3380CC4-5D6E-409C-BE32-E72D297353CC}">
              <c16:uniqueId val="{00000002-09D0-4D07-AD97-317B7EB9B6D6}"/>
            </c:ext>
          </c:extLst>
        </c:ser>
        <c:dLbls>
          <c:showLegendKey val="0"/>
          <c:showVal val="1"/>
          <c:showCatName val="0"/>
          <c:showSerName val="0"/>
          <c:showPercent val="0"/>
          <c:showBubbleSize val="0"/>
        </c:dLbls>
        <c:gapWidth val="100"/>
        <c:shape val="box"/>
        <c:axId val="55875072"/>
        <c:axId val="55876608"/>
        <c:axId val="0"/>
      </c:bar3DChart>
      <c:catAx>
        <c:axId val="558750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5876608"/>
        <c:crosses val="autoZero"/>
        <c:auto val="1"/>
        <c:lblAlgn val="ctr"/>
        <c:lblOffset val="100"/>
        <c:noMultiLvlLbl val="0"/>
      </c:catAx>
      <c:valAx>
        <c:axId val="55876608"/>
        <c:scaling>
          <c:orientation val="minMax"/>
          <c:max val="3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5875072"/>
        <c:crosses val="autoZero"/>
        <c:crossBetween val="between"/>
        <c:majorUnit val="10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expansión 2024</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Anual!$A$66</c:f>
              <c:strCache>
                <c:ptCount val="1"/>
                <c:pt idx="0">
                  <c:v>Índice de crecimiento beneficiarios (ICB)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Anual!$B$66:$E$66</c:f>
              <c:numCache>
                <c:formatCode>#,##0.00</c:formatCode>
                <c:ptCount val="4"/>
                <c:pt idx="0">
                  <c:v>31.037231014459742</c:v>
                </c:pt>
                <c:pt idx="1">
                  <c:v>3.7526804860614771</c:v>
                </c:pt>
                <c:pt idx="2">
                  <c:v>52.850678733031685</c:v>
                </c:pt>
                <c:pt idx="3">
                  <c:v>38.490066225165556</c:v>
                </c:pt>
              </c:numCache>
            </c:numRef>
          </c:val>
          <c:extLst>
            <c:ext xmlns:c16="http://schemas.microsoft.com/office/drawing/2014/chart" uri="{C3380CC4-5D6E-409C-BE32-E72D297353CC}">
              <c16:uniqueId val="{00000000-EF9C-49C5-9481-44A9ECB85E3D}"/>
            </c:ext>
          </c:extLst>
        </c:ser>
        <c:ser>
          <c:idx val="1"/>
          <c:order val="1"/>
          <c:tx>
            <c:strRef>
              <c:f>Anual!$A$67</c:f>
              <c:strCache>
                <c:ptCount val="1"/>
                <c:pt idx="0">
                  <c:v>Índice de crecimiento del gasto real (ICGR)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Anual!$B$67:$E$67</c:f>
              <c:numCache>
                <c:formatCode>#,##0.00</c:formatCode>
                <c:ptCount val="4"/>
                <c:pt idx="0">
                  <c:v>31.57462160273008</c:v>
                </c:pt>
                <c:pt idx="1">
                  <c:v>1.4909305131969308</c:v>
                </c:pt>
                <c:pt idx="2">
                  <c:v>41.181915503198539</c:v>
                </c:pt>
                <c:pt idx="3">
                  <c:v>63.565171111240851</c:v>
                </c:pt>
              </c:numCache>
            </c:numRef>
          </c:val>
          <c:extLst>
            <c:ext xmlns:c16="http://schemas.microsoft.com/office/drawing/2014/chart" uri="{C3380CC4-5D6E-409C-BE32-E72D297353CC}">
              <c16:uniqueId val="{00000001-EF9C-49C5-9481-44A9ECB85E3D}"/>
            </c:ext>
          </c:extLst>
        </c:ser>
        <c:ser>
          <c:idx val="2"/>
          <c:order val="2"/>
          <c:tx>
            <c:strRef>
              <c:f>Anual!$A$68</c:f>
              <c:strCache>
                <c:ptCount val="1"/>
                <c:pt idx="0">
                  <c:v>Índice de crecimiento del gasto real por beneficiario (ICGRB)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Anual!$B$68:$E$68</c:f>
              <c:numCache>
                <c:formatCode>#,##0.00</c:formatCode>
                <c:ptCount val="4"/>
                <c:pt idx="0">
                  <c:v>0.41010526864004859</c:v>
                </c:pt>
                <c:pt idx="1">
                  <c:v>-2.1799436527988325</c:v>
                </c:pt>
                <c:pt idx="2">
                  <c:v>-7.6340931728629986</c:v>
                </c:pt>
                <c:pt idx="3">
                  <c:v>18.106067510507696</c:v>
                </c:pt>
              </c:numCache>
            </c:numRef>
          </c:val>
          <c:extLst>
            <c:ext xmlns:c16="http://schemas.microsoft.com/office/drawing/2014/chart" uri="{C3380CC4-5D6E-409C-BE32-E72D297353CC}">
              <c16:uniqueId val="{00000002-EF9C-49C5-9481-44A9ECB85E3D}"/>
            </c:ext>
          </c:extLst>
        </c:ser>
        <c:dLbls>
          <c:showLegendKey val="0"/>
          <c:showVal val="1"/>
          <c:showCatName val="0"/>
          <c:showSerName val="0"/>
          <c:showPercent val="0"/>
          <c:showBubbleSize val="0"/>
        </c:dLbls>
        <c:gapWidth val="100"/>
        <c:shape val="box"/>
        <c:axId val="57567872"/>
        <c:axId val="57577856"/>
        <c:axId val="0"/>
      </c:bar3DChart>
      <c:catAx>
        <c:axId val="5756787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vert="horz"/>
          <a:lstStyle/>
          <a:p>
            <a:pPr>
              <a:defRPr/>
            </a:pPr>
            <a:endParaRPr lang="es-CR"/>
          </a:p>
        </c:txPr>
        <c:crossAx val="57577856"/>
        <c:crosses val="autoZero"/>
        <c:auto val="1"/>
        <c:lblAlgn val="ctr"/>
        <c:lblOffset val="100"/>
        <c:noMultiLvlLbl val="0"/>
      </c:catAx>
      <c:valAx>
        <c:axId val="57577856"/>
        <c:scaling>
          <c:orientation val="minMax"/>
          <c:max val="100"/>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7567872"/>
        <c:crosses val="autoZero"/>
        <c:crossBetween val="between"/>
        <c:majorUnit val="25"/>
      </c:valAx>
    </c:plotArea>
    <c:legend>
      <c:legendPos val="b"/>
      <c:layout>
        <c:manualLayout>
          <c:xMode val="edge"/>
          <c:yMode val="edge"/>
          <c:x val="5.7238677732362811E-3"/>
          <c:y val="0.91290828778356004"/>
          <c:w val="0.89999993964185898"/>
          <c:h val="6.5084691205604214E-2"/>
        </c:manualLayout>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gasto medio 2024</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Anual!$A$75</c:f>
              <c:strCache>
                <c:ptCount val="1"/>
                <c:pt idx="0">
                  <c:v>Gasto programado anual por beneficiario (GPB)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Anual!$B$75:$E$75</c:f>
              <c:numCache>
                <c:formatCode>#,##0.00</c:formatCode>
                <c:ptCount val="4"/>
                <c:pt idx="0">
                  <c:v>3848943.901120625</c:v>
                </c:pt>
                <c:pt idx="1">
                  <c:v>3720539.2318599252</c:v>
                </c:pt>
                <c:pt idx="2">
                  <c:v>3720539.2318599243</c:v>
                </c:pt>
                <c:pt idx="3">
                  <c:v>3720539.2318599243</c:v>
                </c:pt>
              </c:numCache>
            </c:numRef>
          </c:val>
          <c:extLst>
            <c:ext xmlns:c16="http://schemas.microsoft.com/office/drawing/2014/chart" uri="{C3380CC4-5D6E-409C-BE32-E72D297353CC}">
              <c16:uniqueId val="{00000000-07A4-4362-B4DD-B1A97FEE8F35}"/>
            </c:ext>
          </c:extLst>
        </c:ser>
        <c:ser>
          <c:idx val="1"/>
          <c:order val="1"/>
          <c:tx>
            <c:strRef>
              <c:f>Anual!$A$76</c:f>
              <c:strCache>
                <c:ptCount val="1"/>
                <c:pt idx="0">
                  <c:v>Gasto efectivo anual por beneficiario (GEB)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Anual!$B$76:$E$76</c:f>
              <c:numCache>
                <c:formatCode>#,##0.00</c:formatCode>
                <c:ptCount val="4"/>
                <c:pt idx="0">
                  <c:v>3589741.3481400833</c:v>
                </c:pt>
                <c:pt idx="1">
                  <c:v>3973488.5370180365</c:v>
                </c:pt>
                <c:pt idx="2">
                  <c:v>3418534.7051398028</c:v>
                </c:pt>
                <c:pt idx="3">
                  <c:v>3377808.0432639616</c:v>
                </c:pt>
              </c:numCache>
            </c:numRef>
          </c:val>
          <c:extLst>
            <c:ext xmlns:c16="http://schemas.microsoft.com/office/drawing/2014/chart" uri="{C3380CC4-5D6E-409C-BE32-E72D297353CC}">
              <c16:uniqueId val="{00000001-07A4-4362-B4DD-B1A97FEE8F35}"/>
            </c:ext>
          </c:extLst>
        </c:ser>
        <c:dLbls>
          <c:showLegendKey val="0"/>
          <c:showVal val="0"/>
          <c:showCatName val="0"/>
          <c:showSerName val="0"/>
          <c:showPercent val="0"/>
          <c:showBubbleSize val="0"/>
        </c:dLbls>
        <c:gapWidth val="150"/>
        <c:shape val="box"/>
        <c:axId val="57603584"/>
        <c:axId val="57605120"/>
        <c:axId val="0"/>
      </c:bar3DChart>
      <c:catAx>
        <c:axId val="57603584"/>
        <c:scaling>
          <c:orientation val="minMax"/>
        </c:scaling>
        <c:delete val="1"/>
        <c:axPos val="b"/>
        <c:numFmt formatCode="General" sourceLinked="1"/>
        <c:majorTickMark val="none"/>
        <c:minorTickMark val="none"/>
        <c:tickLblPos val="nextTo"/>
        <c:crossAx val="57605120"/>
        <c:crosses val="autoZero"/>
        <c:auto val="1"/>
        <c:lblAlgn val="ctr"/>
        <c:lblOffset val="100"/>
        <c:noMultiLvlLbl val="0"/>
      </c:catAx>
      <c:valAx>
        <c:axId val="57605120"/>
        <c:scaling>
          <c:orientation val="minMax"/>
          <c:max val="600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effectLst/>
        </c:spPr>
        <c:txPr>
          <a:bodyPr rot="-60000000" vert="horz"/>
          <a:lstStyle/>
          <a:p>
            <a:pPr>
              <a:defRPr/>
            </a:pPr>
            <a:endParaRPr lang="es-CR"/>
          </a:p>
        </c:txPr>
        <c:crossAx val="57603584"/>
        <c:crosses val="autoZero"/>
        <c:crossBetween val="between"/>
      </c:valAx>
      <c:dTable>
        <c:showHorzBorder val="1"/>
        <c:showVertBorder val="1"/>
        <c:showOutline val="1"/>
        <c:showKeys val="1"/>
      </c:dTable>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Palatino Linotype" panose="02040502050505030304" pitchFamily="18" charset="0"/>
                <a:ea typeface="+mn-ea"/>
                <a:cs typeface="+mn-cs"/>
              </a:defRPr>
            </a:pPr>
            <a:r>
              <a:rPr lang="es-CR" sz="1800" b="1"/>
              <a:t>Indicadores de giro de recursos 2024</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Palatino Linotype" panose="02040502050505030304" pitchFamily="18" charset="0"/>
              <a:ea typeface="+mn-ea"/>
              <a:cs typeface="+mn-cs"/>
            </a:defRPr>
          </a:pPr>
          <a:endParaRPr lang="es-CR"/>
        </a:p>
      </c:txPr>
    </c:title>
    <c:autoTitleDeleted val="0"/>
    <c:plotArea>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0035A0"/>
              </a:solidFill>
              <a:ln w="19050">
                <a:solidFill>
                  <a:srgbClr val="0035A0"/>
                </a:solidFill>
              </a:ln>
              <a:effectLst/>
            </c:spPr>
            <c:extLst>
              <c:ext xmlns:c16="http://schemas.microsoft.com/office/drawing/2014/chart" uri="{C3380CC4-5D6E-409C-BE32-E72D297353CC}">
                <c16:uniqueId val="{00000002-9523-44ED-899B-66E70E246447}"/>
              </c:ext>
            </c:extLst>
          </c:dPt>
          <c:dPt>
            <c:idx val="1"/>
            <c:invertIfNegative val="0"/>
            <c:bubble3D val="0"/>
            <c:spPr>
              <a:solidFill>
                <a:srgbClr val="192952"/>
              </a:solidFill>
              <a:ln w="19050">
                <a:solidFill>
                  <a:srgbClr val="192952"/>
                </a:solidFill>
              </a:ln>
              <a:effectLst/>
            </c:spPr>
            <c:extLst>
              <c:ext xmlns:c16="http://schemas.microsoft.com/office/drawing/2014/chart" uri="{C3380CC4-5D6E-409C-BE32-E72D297353CC}">
                <c16:uniqueId val="{00000000-25F3-49A4-A7D5-3C8A4F591CA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Anual!$A$79:$A$80</c:f>
              <c:strCache>
                <c:ptCount val="2"/>
                <c:pt idx="0">
                  <c:v>Índice de giro efectivo (IGE)</c:v>
                </c:pt>
                <c:pt idx="1">
                  <c:v>Índice de uso de recursos (IUR) </c:v>
                </c:pt>
              </c:strCache>
            </c:strRef>
          </c:cat>
          <c:val>
            <c:numRef>
              <c:f>Anual!$B$79:$B$80</c:f>
              <c:numCache>
                <c:formatCode>#,##0.00</c:formatCode>
                <c:ptCount val="2"/>
                <c:pt idx="0">
                  <c:v>100.00000000121307</c:v>
                </c:pt>
                <c:pt idx="1">
                  <c:v>149.99615527664375</c:v>
                </c:pt>
              </c:numCache>
            </c:numRef>
          </c:val>
          <c:extLst>
            <c:ext xmlns:c16="http://schemas.microsoft.com/office/drawing/2014/chart" uri="{C3380CC4-5D6E-409C-BE32-E72D297353CC}">
              <c16:uniqueId val="{00000001-25F3-49A4-A7D5-3C8A4F591CA9}"/>
            </c:ext>
          </c:extLst>
        </c:ser>
        <c:dLbls>
          <c:showLegendKey val="0"/>
          <c:showVal val="0"/>
          <c:showCatName val="0"/>
          <c:showSerName val="0"/>
          <c:showPercent val="0"/>
          <c:showBubbleSize val="0"/>
        </c:dLbls>
        <c:gapWidth val="100"/>
        <c:axId val="1115242816"/>
        <c:axId val="1115240320"/>
      </c:barChart>
      <c:valAx>
        <c:axId val="111524032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1115242816"/>
        <c:crosses val="autoZero"/>
        <c:crossBetween val="between"/>
        <c:majorUnit val="50"/>
      </c:valAx>
      <c:catAx>
        <c:axId val="1115242816"/>
        <c:scaling>
          <c:orientation val="minMax"/>
        </c:scaling>
        <c:delete val="1"/>
        <c:axPos val="l"/>
        <c:numFmt formatCode="General" sourceLinked="1"/>
        <c:majorTickMark val="out"/>
        <c:minorTickMark val="none"/>
        <c:tickLblPos val="nextTo"/>
        <c:crossAx val="11152403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Palatino Linotype" panose="02040502050505030304" pitchFamily="18" charset="0"/>
                <a:ea typeface="+mn-ea"/>
                <a:cs typeface="+mn-cs"/>
              </a:defRPr>
            </a:pPr>
            <a:r>
              <a:rPr lang="es-CR" sz="1800" b="1">
                <a:solidFill>
                  <a:schemeClr val="tx1"/>
                </a:solidFill>
              </a:rPr>
              <a:t>Índice de transferencia efectiva del gasto (ITG) 2024</a:t>
            </a:r>
          </a:p>
        </c:rich>
      </c:tx>
      <c:layout>
        <c:manualLayout>
          <c:xMode val="edge"/>
          <c:yMode val="edge"/>
          <c:x val="0.10896739100773782"/>
          <c:y val="2.7187758230183979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Palatino Linotype" panose="02040502050505030304" pitchFamily="18" charset="0"/>
              <a:ea typeface="+mn-ea"/>
              <a:cs typeface="+mn-cs"/>
            </a:defRPr>
          </a:pPr>
          <a:endParaRPr lang="es-CR"/>
        </a:p>
      </c:txPr>
    </c:title>
    <c:autoTitleDeleted val="0"/>
    <c:view3D>
      <c:rotX val="0"/>
      <c:rotY val="0"/>
      <c:rAngAx val="0"/>
      <c:perspective val="10"/>
    </c:view3D>
    <c:floor>
      <c:thickness val="0"/>
      <c:spPr>
        <a:noFill/>
        <a:ln>
          <a:solidFill>
            <a:schemeClr val="tx1">
              <a:lumMod val="15000"/>
              <a:lumOff val="85000"/>
            </a:schemeClr>
          </a:solidFill>
        </a:ln>
        <a:effectLst/>
        <a:sp3d>
          <a:contourClr>
            <a:schemeClr val="tx1">
              <a:lumMod val="15000"/>
              <a:lumOff val="85000"/>
            </a:schemeClr>
          </a:contourClr>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Anual!$A$63</c:f>
              <c:strCache>
                <c:ptCount val="1"/>
                <c:pt idx="0">
                  <c:v>Índice transferencia efectiva del gasto (ITG)</c:v>
                </c:pt>
              </c:strCache>
            </c:strRef>
          </c:tx>
          <c:spPr>
            <a:solidFill>
              <a:srgbClr val="192952"/>
            </a:solidFill>
            <a:ln w="25400">
              <a:solidFill>
                <a:srgbClr val="192952"/>
              </a:solidFill>
            </a:ln>
            <a:effectLst/>
            <a:sp3d contourW="25400">
              <a:contourClr>
                <a:srgbClr val="192952"/>
              </a:contourClr>
            </a:sp3d>
          </c:spPr>
          <c:invertIfNegative val="0"/>
          <c:dPt>
            <c:idx val="0"/>
            <c:invertIfNegative val="0"/>
            <c:bubble3D val="0"/>
            <c:spPr>
              <a:solidFill>
                <a:srgbClr val="192952"/>
              </a:solidFill>
              <a:ln w="19050">
                <a:solidFill>
                  <a:srgbClr val="192952"/>
                </a:solidFill>
              </a:ln>
              <a:effectLst/>
              <a:sp3d contourW="19050">
                <a:contourClr>
                  <a:srgbClr val="192952"/>
                </a:contourClr>
              </a:sp3d>
            </c:spPr>
            <c:extLst>
              <c:ext xmlns:c16="http://schemas.microsoft.com/office/drawing/2014/chart" uri="{C3380CC4-5D6E-409C-BE32-E72D297353CC}">
                <c16:uniqueId val="{00000001-11B1-469E-B869-BD1DF1173738}"/>
              </c:ext>
            </c:extLst>
          </c:dPt>
          <c:dPt>
            <c:idx val="1"/>
            <c:invertIfNegative val="0"/>
            <c:bubble3D val="0"/>
            <c:spPr>
              <a:solidFill>
                <a:srgbClr val="192952"/>
              </a:solidFill>
              <a:ln w="19050">
                <a:solidFill>
                  <a:srgbClr val="192952"/>
                </a:solidFill>
              </a:ln>
              <a:effectLst/>
              <a:sp3d contourW="19050">
                <a:contourClr>
                  <a:srgbClr val="192952"/>
                </a:contourClr>
              </a:sp3d>
            </c:spPr>
            <c:extLst>
              <c:ext xmlns:c16="http://schemas.microsoft.com/office/drawing/2014/chart" uri="{C3380CC4-5D6E-409C-BE32-E72D297353CC}">
                <c16:uniqueId val="{00000003-11B1-469E-B869-BD1DF11737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Anual!$B$9</c:f>
              <c:strCache>
                <c:ptCount val="1"/>
                <c:pt idx="0">
                  <c:v>Total programa</c:v>
                </c:pt>
              </c:strCache>
            </c:strRef>
          </c:cat>
          <c:val>
            <c:numRef>
              <c:f>Anual!$B$63</c:f>
              <c:numCache>
                <c:formatCode>#,##0.00</c:formatCode>
                <c:ptCount val="1"/>
                <c:pt idx="0">
                  <c:v>99.438318936638609</c:v>
                </c:pt>
              </c:numCache>
            </c:numRef>
          </c:val>
          <c:extLst>
            <c:ext xmlns:c16="http://schemas.microsoft.com/office/drawing/2014/chart" uri="{C3380CC4-5D6E-409C-BE32-E72D297353CC}">
              <c16:uniqueId val="{00000004-11B1-469E-B869-BD1DF1173738}"/>
            </c:ext>
          </c:extLst>
        </c:ser>
        <c:dLbls>
          <c:showLegendKey val="0"/>
          <c:showVal val="0"/>
          <c:showCatName val="0"/>
          <c:showSerName val="0"/>
          <c:showPercent val="0"/>
          <c:showBubbleSize val="0"/>
        </c:dLbls>
        <c:gapWidth val="100"/>
        <c:shape val="box"/>
        <c:axId val="1261170192"/>
        <c:axId val="1261161872"/>
        <c:axId val="0"/>
      </c:bar3DChart>
      <c:valAx>
        <c:axId val="1261161872"/>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1261170192"/>
        <c:crosses val="autoZero"/>
        <c:crossBetween val="between"/>
        <c:majorUnit val="50"/>
      </c:valAx>
      <c:catAx>
        <c:axId val="1261170192"/>
        <c:scaling>
          <c:orientation val="minMax"/>
        </c:scaling>
        <c:delete val="1"/>
        <c:axPos val="b"/>
        <c:numFmt formatCode="General" sourceLinked="1"/>
        <c:majorTickMark val="out"/>
        <c:minorTickMark val="none"/>
        <c:tickLblPos val="nextTo"/>
        <c:crossAx val="12611618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Índice de eficiencia 2024</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2"/>
          <c:order val="0"/>
          <c:tx>
            <c:strRef>
              <c:f>Anual!$A$74</c:f>
              <c:strCache>
                <c:ptCount val="1"/>
                <c:pt idx="0">
                  <c:v>Índice de eficiencia (IE)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c:f>
              <c:strCache>
                <c:ptCount val="4"/>
                <c:pt idx="0">
                  <c:v>Total programa</c:v>
                </c:pt>
                <c:pt idx="1">
                  <c:v>Subsidio para Beneficiarios Responsables de PFT</c:v>
                </c:pt>
                <c:pt idx="2">
                  <c:v>Subsidio para Beneficiarios Responsables de  PMEGE</c:v>
                </c:pt>
                <c:pt idx="3">
                  <c:v>Subsidio para Beneficiarios Responsables de  PGE (Extraordinarias)</c:v>
                </c:pt>
              </c:strCache>
            </c:strRef>
          </c:cat>
          <c:val>
            <c:numRef>
              <c:f>Anual!$B$74:$E$74</c:f>
              <c:numCache>
                <c:formatCode>#,##0.00</c:formatCode>
                <c:ptCount val="4"/>
                <c:pt idx="0">
                  <c:v>144.27189202211011</c:v>
                </c:pt>
                <c:pt idx="1">
                  <c:v>130.74030744431869</c:v>
                </c:pt>
                <c:pt idx="2">
                  <c:v>177.26962659185432</c:v>
                </c:pt>
                <c:pt idx="3">
                  <c:v>152.01194593478996</c:v>
                </c:pt>
              </c:numCache>
            </c:numRef>
          </c:val>
          <c:extLst>
            <c:ext xmlns:c16="http://schemas.microsoft.com/office/drawing/2014/chart" uri="{C3380CC4-5D6E-409C-BE32-E72D297353CC}">
              <c16:uniqueId val="{00000002-9C82-4FC2-9319-70732ECA35D0}"/>
            </c:ext>
          </c:extLst>
        </c:ser>
        <c:dLbls>
          <c:showLegendKey val="0"/>
          <c:showVal val="1"/>
          <c:showCatName val="0"/>
          <c:showSerName val="0"/>
          <c:showPercent val="0"/>
          <c:showBubbleSize val="0"/>
        </c:dLbls>
        <c:gapWidth val="100"/>
        <c:shape val="box"/>
        <c:axId val="55875072"/>
        <c:axId val="55876608"/>
        <c:axId val="0"/>
      </c:bar3DChart>
      <c:catAx>
        <c:axId val="558750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55876608"/>
        <c:crosses val="autoZero"/>
        <c:auto val="1"/>
        <c:lblAlgn val="ctr"/>
        <c:lblOffset val="100"/>
        <c:noMultiLvlLbl val="0"/>
      </c:catAx>
      <c:valAx>
        <c:axId val="55876608"/>
        <c:scaling>
          <c:orientation val="minMax"/>
          <c:max val="2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55875072"/>
        <c:crosses val="autoZero"/>
        <c:crossBetween val="between"/>
        <c:majorUnit val="50"/>
      </c:valAx>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11" l="0.70000000000000062" r="0.70000000000000062" t="0.75000000000000111"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2" name="Rectángulo 1">
          <a:extLst>
            <a:ext uri="{FF2B5EF4-FFF2-40B4-BE49-F238E27FC236}">
              <a16:creationId xmlns:a16="http://schemas.microsoft.com/office/drawing/2014/main" id="{4B0A310A-EB23-4C9C-B2C3-9D95B63BBDB6}"/>
            </a:ext>
          </a:extLst>
        </xdr:cNvPr>
        <xdr:cNvSpPr/>
      </xdr:nvSpPr>
      <xdr:spPr>
        <a:xfrm>
          <a:off x="0" y="0"/>
          <a:ext cx="12306300" cy="10929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214068</xdr:colOff>
      <xdr:row>0</xdr:row>
      <xdr:rowOff>130969</xdr:rowOff>
    </xdr:from>
    <xdr:to>
      <xdr:col>0</xdr:col>
      <xdr:colOff>3512343</xdr:colOff>
      <xdr:row>5</xdr:row>
      <xdr:rowOff>107156</xdr:rowOff>
    </xdr:to>
    <xdr:pic>
      <xdr:nvPicPr>
        <xdr:cNvPr id="3" name="Imagen 2">
          <a:extLst>
            <a:ext uri="{FF2B5EF4-FFF2-40B4-BE49-F238E27FC236}">
              <a16:creationId xmlns:a16="http://schemas.microsoft.com/office/drawing/2014/main" id="{31D9A964-D1EA-4E13-8EC5-BF334956A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068" y="130969"/>
          <a:ext cx="3298275" cy="890587"/>
        </a:xfrm>
        <a:prstGeom prst="rect">
          <a:avLst/>
        </a:prstGeom>
      </xdr:spPr>
    </xdr:pic>
    <xdr:clientData/>
  </xdr:twoCellAnchor>
  <xdr:twoCellAnchor editAs="oneCell">
    <xdr:from>
      <xdr:col>0</xdr:col>
      <xdr:colOff>3476623</xdr:colOff>
      <xdr:row>1</xdr:row>
      <xdr:rowOff>11907</xdr:rowOff>
    </xdr:from>
    <xdr:to>
      <xdr:col>2</xdr:col>
      <xdr:colOff>121443</xdr:colOff>
      <xdr:row>5</xdr:row>
      <xdr:rowOff>35719</xdr:rowOff>
    </xdr:to>
    <xdr:pic>
      <xdr:nvPicPr>
        <xdr:cNvPr id="4" name="Imagen 3">
          <a:extLst>
            <a:ext uri="{FF2B5EF4-FFF2-40B4-BE49-F238E27FC236}">
              <a16:creationId xmlns:a16="http://schemas.microsoft.com/office/drawing/2014/main" id="{CCE3D7CD-51B3-4C53-8E44-7FF1ED6B534D}"/>
            </a:ext>
          </a:extLst>
        </xdr:cNvPr>
        <xdr:cNvPicPr>
          <a:picLocks noChangeAspect="1"/>
        </xdr:cNvPicPr>
      </xdr:nvPicPr>
      <xdr:blipFill rotWithShape="1">
        <a:blip xmlns:r="http://schemas.openxmlformats.org/officeDocument/2006/relationships" r:embed="rId2"/>
        <a:srcRect l="63388" r="1826" b="1724"/>
        <a:stretch/>
      </xdr:blipFill>
      <xdr:spPr>
        <a:xfrm>
          <a:off x="3476623" y="194787"/>
          <a:ext cx="2458880" cy="755332"/>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5" name="Rectángulo 4">
          <a:extLst>
            <a:ext uri="{FF2B5EF4-FFF2-40B4-BE49-F238E27FC236}">
              <a16:creationId xmlns:a16="http://schemas.microsoft.com/office/drawing/2014/main" id="{3F8BC296-3638-4BF0-9FE3-6D27F2B1B5F2}"/>
            </a:ext>
          </a:extLst>
        </xdr:cNvPr>
        <xdr:cNvSpPr/>
      </xdr:nvSpPr>
      <xdr:spPr>
        <a:xfrm>
          <a:off x="0" y="1097280"/>
          <a:ext cx="12306300"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226218</xdr:colOff>
      <xdr:row>6</xdr:row>
      <xdr:rowOff>95254</xdr:rowOff>
    </xdr:from>
    <xdr:to>
      <xdr:col>5</xdr:col>
      <xdr:colOff>821530</xdr:colOff>
      <xdr:row>8</xdr:row>
      <xdr:rowOff>35719</xdr:rowOff>
    </xdr:to>
    <xdr:sp macro="" textlink="">
      <xdr:nvSpPr>
        <xdr:cNvPr id="8" name="CuadroTexto 7">
          <a:extLst>
            <a:ext uri="{FF2B5EF4-FFF2-40B4-BE49-F238E27FC236}">
              <a16:creationId xmlns:a16="http://schemas.microsoft.com/office/drawing/2014/main" id="{C393C11D-0CE7-43A9-8007-0BCDE6CE4800}"/>
            </a:ext>
          </a:extLst>
        </xdr:cNvPr>
        <xdr:cNvSpPr txBox="1"/>
      </xdr:nvSpPr>
      <xdr:spPr>
        <a:xfrm>
          <a:off x="226218" y="1192534"/>
          <a:ext cx="11278552" cy="70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Caja</a:t>
          </a:r>
          <a:r>
            <a:rPr lang="es-CR" sz="1100" b="1" baseline="0">
              <a:solidFill>
                <a:schemeClr val="bg1"/>
              </a:solidFill>
              <a:effectLst/>
              <a:latin typeface="Palatino Linotype" panose="02040502050505030304" pitchFamily="18" charset="0"/>
              <a:ea typeface="+mn-ea"/>
              <a:cs typeface="+mn-cs"/>
            </a:rPr>
            <a:t> Costarricense del Seguro Social       Programa Beneficios para los Responsables de Pacientes en Fase Terminal y Personas Menores Gravemente Enfermas</a:t>
          </a:r>
          <a:endParaRPr lang="es-CR" sz="11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s-CR" sz="7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05-06-2024</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2" name="Rectángulo 1">
          <a:extLst>
            <a:ext uri="{FF2B5EF4-FFF2-40B4-BE49-F238E27FC236}">
              <a16:creationId xmlns:a16="http://schemas.microsoft.com/office/drawing/2014/main" id="{26C750C3-73D8-40AA-B565-C5C9143BD902}"/>
            </a:ext>
          </a:extLst>
        </xdr:cNvPr>
        <xdr:cNvSpPr/>
      </xdr:nvSpPr>
      <xdr:spPr>
        <a:xfrm>
          <a:off x="0" y="0"/>
          <a:ext cx="12306300" cy="10929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214068</xdr:colOff>
      <xdr:row>0</xdr:row>
      <xdr:rowOff>130969</xdr:rowOff>
    </xdr:from>
    <xdr:to>
      <xdr:col>0</xdr:col>
      <xdr:colOff>3512343</xdr:colOff>
      <xdr:row>5</xdr:row>
      <xdr:rowOff>107156</xdr:rowOff>
    </xdr:to>
    <xdr:pic>
      <xdr:nvPicPr>
        <xdr:cNvPr id="3" name="Imagen 2">
          <a:extLst>
            <a:ext uri="{FF2B5EF4-FFF2-40B4-BE49-F238E27FC236}">
              <a16:creationId xmlns:a16="http://schemas.microsoft.com/office/drawing/2014/main" id="{4C43E244-EB96-4A1A-86B4-3083EBA8C4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068" y="130969"/>
          <a:ext cx="3298275" cy="890587"/>
        </a:xfrm>
        <a:prstGeom prst="rect">
          <a:avLst/>
        </a:prstGeom>
      </xdr:spPr>
    </xdr:pic>
    <xdr:clientData/>
  </xdr:twoCellAnchor>
  <xdr:twoCellAnchor editAs="oneCell">
    <xdr:from>
      <xdr:col>0</xdr:col>
      <xdr:colOff>3476623</xdr:colOff>
      <xdr:row>1</xdr:row>
      <xdr:rowOff>11907</xdr:rowOff>
    </xdr:from>
    <xdr:to>
      <xdr:col>2</xdr:col>
      <xdr:colOff>121443</xdr:colOff>
      <xdr:row>5</xdr:row>
      <xdr:rowOff>35719</xdr:rowOff>
    </xdr:to>
    <xdr:pic>
      <xdr:nvPicPr>
        <xdr:cNvPr id="4" name="Imagen 3">
          <a:extLst>
            <a:ext uri="{FF2B5EF4-FFF2-40B4-BE49-F238E27FC236}">
              <a16:creationId xmlns:a16="http://schemas.microsoft.com/office/drawing/2014/main" id="{59B202F2-A901-4847-822F-1BFCDE80721B}"/>
            </a:ext>
          </a:extLst>
        </xdr:cNvPr>
        <xdr:cNvPicPr>
          <a:picLocks noChangeAspect="1"/>
        </xdr:cNvPicPr>
      </xdr:nvPicPr>
      <xdr:blipFill rotWithShape="1">
        <a:blip xmlns:r="http://schemas.openxmlformats.org/officeDocument/2006/relationships" r:embed="rId2"/>
        <a:srcRect l="63388" r="1826" b="1724"/>
        <a:stretch/>
      </xdr:blipFill>
      <xdr:spPr>
        <a:xfrm>
          <a:off x="3476623" y="194787"/>
          <a:ext cx="2458880" cy="755332"/>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5" name="Rectángulo 4">
          <a:extLst>
            <a:ext uri="{FF2B5EF4-FFF2-40B4-BE49-F238E27FC236}">
              <a16:creationId xmlns:a16="http://schemas.microsoft.com/office/drawing/2014/main" id="{7BBA3311-3EAD-4865-BC16-B75EAB40B5A3}"/>
            </a:ext>
          </a:extLst>
        </xdr:cNvPr>
        <xdr:cNvSpPr/>
      </xdr:nvSpPr>
      <xdr:spPr>
        <a:xfrm>
          <a:off x="0" y="1097280"/>
          <a:ext cx="12306300"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226218</xdr:colOff>
      <xdr:row>6</xdr:row>
      <xdr:rowOff>95254</xdr:rowOff>
    </xdr:from>
    <xdr:to>
      <xdr:col>5</xdr:col>
      <xdr:colOff>821530</xdr:colOff>
      <xdr:row>8</xdr:row>
      <xdr:rowOff>35719</xdr:rowOff>
    </xdr:to>
    <xdr:sp macro="" textlink="">
      <xdr:nvSpPr>
        <xdr:cNvPr id="6" name="CuadroTexto 5">
          <a:extLst>
            <a:ext uri="{FF2B5EF4-FFF2-40B4-BE49-F238E27FC236}">
              <a16:creationId xmlns:a16="http://schemas.microsoft.com/office/drawing/2014/main" id="{FD7388EE-7975-47D0-942E-818DF0E2E338}"/>
            </a:ext>
          </a:extLst>
        </xdr:cNvPr>
        <xdr:cNvSpPr txBox="1"/>
      </xdr:nvSpPr>
      <xdr:spPr>
        <a:xfrm>
          <a:off x="226218" y="1192534"/>
          <a:ext cx="11278552" cy="70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Caja</a:t>
          </a:r>
          <a:r>
            <a:rPr lang="es-CR" sz="1100" b="1" baseline="0">
              <a:solidFill>
                <a:schemeClr val="bg1"/>
              </a:solidFill>
              <a:effectLst/>
              <a:latin typeface="Palatino Linotype" panose="02040502050505030304" pitchFamily="18" charset="0"/>
              <a:ea typeface="+mn-ea"/>
              <a:cs typeface="+mn-cs"/>
            </a:rPr>
            <a:t> Costarricense del Seguro Social       Programa Beneficios para los Responsables de Pacientes en Fase Terminal y Personas Menores Gravemente Enfermas</a:t>
          </a:r>
          <a:endParaRPr lang="es-CR" sz="11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s-CR" sz="7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12-09-2024</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2" name="Rectángulo 1">
          <a:extLst>
            <a:ext uri="{FF2B5EF4-FFF2-40B4-BE49-F238E27FC236}">
              <a16:creationId xmlns:a16="http://schemas.microsoft.com/office/drawing/2014/main" id="{824EB41D-107B-4211-9867-EDD43FB009F7}"/>
            </a:ext>
          </a:extLst>
        </xdr:cNvPr>
        <xdr:cNvSpPr/>
      </xdr:nvSpPr>
      <xdr:spPr>
        <a:xfrm>
          <a:off x="0" y="0"/>
          <a:ext cx="12306300" cy="10929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214068</xdr:colOff>
      <xdr:row>0</xdr:row>
      <xdr:rowOff>130969</xdr:rowOff>
    </xdr:from>
    <xdr:to>
      <xdr:col>0</xdr:col>
      <xdr:colOff>3512343</xdr:colOff>
      <xdr:row>5</xdr:row>
      <xdr:rowOff>107156</xdr:rowOff>
    </xdr:to>
    <xdr:pic>
      <xdr:nvPicPr>
        <xdr:cNvPr id="3" name="Imagen 2">
          <a:extLst>
            <a:ext uri="{FF2B5EF4-FFF2-40B4-BE49-F238E27FC236}">
              <a16:creationId xmlns:a16="http://schemas.microsoft.com/office/drawing/2014/main" id="{83301538-0AA9-4E41-B3FA-19B22314BB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068" y="130969"/>
          <a:ext cx="3298275" cy="890587"/>
        </a:xfrm>
        <a:prstGeom prst="rect">
          <a:avLst/>
        </a:prstGeom>
      </xdr:spPr>
    </xdr:pic>
    <xdr:clientData/>
  </xdr:twoCellAnchor>
  <xdr:twoCellAnchor editAs="oneCell">
    <xdr:from>
      <xdr:col>0</xdr:col>
      <xdr:colOff>3476623</xdr:colOff>
      <xdr:row>1</xdr:row>
      <xdr:rowOff>11907</xdr:rowOff>
    </xdr:from>
    <xdr:to>
      <xdr:col>2</xdr:col>
      <xdr:colOff>121443</xdr:colOff>
      <xdr:row>5</xdr:row>
      <xdr:rowOff>35719</xdr:rowOff>
    </xdr:to>
    <xdr:pic>
      <xdr:nvPicPr>
        <xdr:cNvPr id="4" name="Imagen 3">
          <a:extLst>
            <a:ext uri="{FF2B5EF4-FFF2-40B4-BE49-F238E27FC236}">
              <a16:creationId xmlns:a16="http://schemas.microsoft.com/office/drawing/2014/main" id="{3059020E-42A6-44EB-BE4A-FA65F098DC88}"/>
            </a:ext>
          </a:extLst>
        </xdr:cNvPr>
        <xdr:cNvPicPr>
          <a:picLocks noChangeAspect="1"/>
        </xdr:cNvPicPr>
      </xdr:nvPicPr>
      <xdr:blipFill rotWithShape="1">
        <a:blip xmlns:r="http://schemas.openxmlformats.org/officeDocument/2006/relationships" r:embed="rId2"/>
        <a:srcRect l="63388" r="1826" b="1724"/>
        <a:stretch/>
      </xdr:blipFill>
      <xdr:spPr>
        <a:xfrm>
          <a:off x="3476623" y="194787"/>
          <a:ext cx="2458880" cy="755332"/>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5" name="Rectángulo 4">
          <a:extLst>
            <a:ext uri="{FF2B5EF4-FFF2-40B4-BE49-F238E27FC236}">
              <a16:creationId xmlns:a16="http://schemas.microsoft.com/office/drawing/2014/main" id="{66008E65-00D0-4D15-96BF-08FD576EBA7E}"/>
            </a:ext>
          </a:extLst>
        </xdr:cNvPr>
        <xdr:cNvSpPr/>
      </xdr:nvSpPr>
      <xdr:spPr>
        <a:xfrm>
          <a:off x="0" y="1097280"/>
          <a:ext cx="12306300"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226218</xdr:colOff>
      <xdr:row>6</xdr:row>
      <xdr:rowOff>95254</xdr:rowOff>
    </xdr:from>
    <xdr:to>
      <xdr:col>5</xdr:col>
      <xdr:colOff>821530</xdr:colOff>
      <xdr:row>8</xdr:row>
      <xdr:rowOff>35719</xdr:rowOff>
    </xdr:to>
    <xdr:sp macro="" textlink="">
      <xdr:nvSpPr>
        <xdr:cNvPr id="6" name="CuadroTexto 5">
          <a:extLst>
            <a:ext uri="{FF2B5EF4-FFF2-40B4-BE49-F238E27FC236}">
              <a16:creationId xmlns:a16="http://schemas.microsoft.com/office/drawing/2014/main" id="{39BA215E-0E62-4139-A144-63961271DD81}"/>
            </a:ext>
          </a:extLst>
        </xdr:cNvPr>
        <xdr:cNvSpPr txBox="1"/>
      </xdr:nvSpPr>
      <xdr:spPr>
        <a:xfrm>
          <a:off x="226218" y="1192534"/>
          <a:ext cx="11278552" cy="70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Caja</a:t>
          </a:r>
          <a:r>
            <a:rPr lang="es-CR" sz="1100" b="1" baseline="0">
              <a:solidFill>
                <a:schemeClr val="bg1"/>
              </a:solidFill>
              <a:effectLst/>
              <a:latin typeface="Palatino Linotype" panose="02040502050505030304" pitchFamily="18" charset="0"/>
              <a:ea typeface="+mn-ea"/>
              <a:cs typeface="+mn-cs"/>
            </a:rPr>
            <a:t> Costarricense del Seguro Social       Programa Beneficios para los Responsables de Pacientes en Fase Terminal y Personas Menores Gravemente Enfermas</a:t>
          </a:r>
          <a:endParaRPr lang="es-CR" sz="11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s-CR" sz="7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12-09-2024</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2" name="Rectángulo 1">
          <a:extLst>
            <a:ext uri="{FF2B5EF4-FFF2-40B4-BE49-F238E27FC236}">
              <a16:creationId xmlns:a16="http://schemas.microsoft.com/office/drawing/2014/main" id="{17417380-DC0A-42E7-9570-F4A641E131A4}"/>
            </a:ext>
          </a:extLst>
        </xdr:cNvPr>
        <xdr:cNvSpPr/>
      </xdr:nvSpPr>
      <xdr:spPr>
        <a:xfrm>
          <a:off x="0" y="0"/>
          <a:ext cx="12306300" cy="10929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214068</xdr:colOff>
      <xdr:row>0</xdr:row>
      <xdr:rowOff>130969</xdr:rowOff>
    </xdr:from>
    <xdr:to>
      <xdr:col>0</xdr:col>
      <xdr:colOff>3512343</xdr:colOff>
      <xdr:row>5</xdr:row>
      <xdr:rowOff>107156</xdr:rowOff>
    </xdr:to>
    <xdr:pic>
      <xdr:nvPicPr>
        <xdr:cNvPr id="3" name="Imagen 2">
          <a:extLst>
            <a:ext uri="{FF2B5EF4-FFF2-40B4-BE49-F238E27FC236}">
              <a16:creationId xmlns:a16="http://schemas.microsoft.com/office/drawing/2014/main" id="{466D4E69-843F-4A50-97DD-C7C52DBF5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068" y="130969"/>
          <a:ext cx="3298275" cy="890587"/>
        </a:xfrm>
        <a:prstGeom prst="rect">
          <a:avLst/>
        </a:prstGeom>
      </xdr:spPr>
    </xdr:pic>
    <xdr:clientData/>
  </xdr:twoCellAnchor>
  <xdr:twoCellAnchor editAs="oneCell">
    <xdr:from>
      <xdr:col>0</xdr:col>
      <xdr:colOff>3476623</xdr:colOff>
      <xdr:row>1</xdr:row>
      <xdr:rowOff>11907</xdr:rowOff>
    </xdr:from>
    <xdr:to>
      <xdr:col>2</xdr:col>
      <xdr:colOff>121443</xdr:colOff>
      <xdr:row>5</xdr:row>
      <xdr:rowOff>35719</xdr:rowOff>
    </xdr:to>
    <xdr:pic>
      <xdr:nvPicPr>
        <xdr:cNvPr id="4" name="Imagen 3">
          <a:extLst>
            <a:ext uri="{FF2B5EF4-FFF2-40B4-BE49-F238E27FC236}">
              <a16:creationId xmlns:a16="http://schemas.microsoft.com/office/drawing/2014/main" id="{41E10FF2-B0F3-41E7-9056-88F1F37C0C60}"/>
            </a:ext>
          </a:extLst>
        </xdr:cNvPr>
        <xdr:cNvPicPr>
          <a:picLocks noChangeAspect="1"/>
        </xdr:cNvPicPr>
      </xdr:nvPicPr>
      <xdr:blipFill rotWithShape="1">
        <a:blip xmlns:r="http://schemas.openxmlformats.org/officeDocument/2006/relationships" r:embed="rId2"/>
        <a:srcRect l="63388" r="1826" b="1724"/>
        <a:stretch/>
      </xdr:blipFill>
      <xdr:spPr>
        <a:xfrm>
          <a:off x="3476623" y="194787"/>
          <a:ext cx="2458880" cy="755332"/>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5" name="Rectángulo 4">
          <a:extLst>
            <a:ext uri="{FF2B5EF4-FFF2-40B4-BE49-F238E27FC236}">
              <a16:creationId xmlns:a16="http://schemas.microsoft.com/office/drawing/2014/main" id="{EFEB1DF9-5FE1-466F-8837-AB49078EAA9C}"/>
            </a:ext>
          </a:extLst>
        </xdr:cNvPr>
        <xdr:cNvSpPr/>
      </xdr:nvSpPr>
      <xdr:spPr>
        <a:xfrm>
          <a:off x="0" y="1097280"/>
          <a:ext cx="12306300"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226218</xdr:colOff>
      <xdr:row>6</xdr:row>
      <xdr:rowOff>95254</xdr:rowOff>
    </xdr:from>
    <xdr:to>
      <xdr:col>5</xdr:col>
      <xdr:colOff>821530</xdr:colOff>
      <xdr:row>8</xdr:row>
      <xdr:rowOff>35719</xdr:rowOff>
    </xdr:to>
    <xdr:sp macro="" textlink="">
      <xdr:nvSpPr>
        <xdr:cNvPr id="6" name="CuadroTexto 5">
          <a:extLst>
            <a:ext uri="{FF2B5EF4-FFF2-40B4-BE49-F238E27FC236}">
              <a16:creationId xmlns:a16="http://schemas.microsoft.com/office/drawing/2014/main" id="{D1865484-7E6D-44B9-9FB3-6BEF52551714}"/>
            </a:ext>
          </a:extLst>
        </xdr:cNvPr>
        <xdr:cNvSpPr txBox="1"/>
      </xdr:nvSpPr>
      <xdr:spPr>
        <a:xfrm>
          <a:off x="226218" y="1192534"/>
          <a:ext cx="11278552" cy="70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Caja</a:t>
          </a:r>
          <a:r>
            <a:rPr lang="es-CR" sz="1100" b="1" baseline="0">
              <a:solidFill>
                <a:schemeClr val="bg1"/>
              </a:solidFill>
              <a:effectLst/>
              <a:latin typeface="Palatino Linotype" panose="02040502050505030304" pitchFamily="18" charset="0"/>
              <a:ea typeface="+mn-ea"/>
              <a:cs typeface="+mn-cs"/>
            </a:rPr>
            <a:t> Costarricense del Seguro Social       Programa Beneficios para los Responsables de Pacientes en Fase Terminal y Personas Menores Gravemente Enfermas</a:t>
          </a:r>
          <a:endParaRPr lang="es-CR" sz="11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s-CR" sz="7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28-11-2024</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2" name="Rectángulo 1">
          <a:extLst>
            <a:ext uri="{FF2B5EF4-FFF2-40B4-BE49-F238E27FC236}">
              <a16:creationId xmlns:a16="http://schemas.microsoft.com/office/drawing/2014/main" id="{69BFCB81-3810-4C90-B7A9-3ED219B0DE82}"/>
            </a:ext>
          </a:extLst>
        </xdr:cNvPr>
        <xdr:cNvSpPr/>
      </xdr:nvSpPr>
      <xdr:spPr>
        <a:xfrm>
          <a:off x="0" y="0"/>
          <a:ext cx="12306300" cy="10929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214068</xdr:colOff>
      <xdr:row>0</xdr:row>
      <xdr:rowOff>130969</xdr:rowOff>
    </xdr:from>
    <xdr:to>
      <xdr:col>0</xdr:col>
      <xdr:colOff>3512343</xdr:colOff>
      <xdr:row>5</xdr:row>
      <xdr:rowOff>107156</xdr:rowOff>
    </xdr:to>
    <xdr:pic>
      <xdr:nvPicPr>
        <xdr:cNvPr id="3" name="Imagen 2">
          <a:extLst>
            <a:ext uri="{FF2B5EF4-FFF2-40B4-BE49-F238E27FC236}">
              <a16:creationId xmlns:a16="http://schemas.microsoft.com/office/drawing/2014/main" id="{5840B19C-301C-4093-83EA-AC8ACC039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068" y="130969"/>
          <a:ext cx="3298275" cy="890587"/>
        </a:xfrm>
        <a:prstGeom prst="rect">
          <a:avLst/>
        </a:prstGeom>
      </xdr:spPr>
    </xdr:pic>
    <xdr:clientData/>
  </xdr:twoCellAnchor>
  <xdr:twoCellAnchor editAs="oneCell">
    <xdr:from>
      <xdr:col>0</xdr:col>
      <xdr:colOff>3476623</xdr:colOff>
      <xdr:row>1</xdr:row>
      <xdr:rowOff>11907</xdr:rowOff>
    </xdr:from>
    <xdr:to>
      <xdr:col>2</xdr:col>
      <xdr:colOff>121443</xdr:colOff>
      <xdr:row>5</xdr:row>
      <xdr:rowOff>35719</xdr:rowOff>
    </xdr:to>
    <xdr:pic>
      <xdr:nvPicPr>
        <xdr:cNvPr id="4" name="Imagen 3">
          <a:extLst>
            <a:ext uri="{FF2B5EF4-FFF2-40B4-BE49-F238E27FC236}">
              <a16:creationId xmlns:a16="http://schemas.microsoft.com/office/drawing/2014/main" id="{8990CBD7-30DE-4196-AEDE-E7D1048A6854}"/>
            </a:ext>
          </a:extLst>
        </xdr:cNvPr>
        <xdr:cNvPicPr>
          <a:picLocks noChangeAspect="1"/>
        </xdr:cNvPicPr>
      </xdr:nvPicPr>
      <xdr:blipFill rotWithShape="1">
        <a:blip xmlns:r="http://schemas.openxmlformats.org/officeDocument/2006/relationships" r:embed="rId2"/>
        <a:srcRect l="63388" r="1826" b="1724"/>
        <a:stretch/>
      </xdr:blipFill>
      <xdr:spPr>
        <a:xfrm>
          <a:off x="3476623" y="194787"/>
          <a:ext cx="2458880" cy="755332"/>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5" name="Rectángulo 4">
          <a:extLst>
            <a:ext uri="{FF2B5EF4-FFF2-40B4-BE49-F238E27FC236}">
              <a16:creationId xmlns:a16="http://schemas.microsoft.com/office/drawing/2014/main" id="{C57BDF0E-D06B-4609-8704-F3B0F90409F3}"/>
            </a:ext>
          </a:extLst>
        </xdr:cNvPr>
        <xdr:cNvSpPr/>
      </xdr:nvSpPr>
      <xdr:spPr>
        <a:xfrm>
          <a:off x="0" y="1097280"/>
          <a:ext cx="12306300"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226218</xdr:colOff>
      <xdr:row>6</xdr:row>
      <xdr:rowOff>95254</xdr:rowOff>
    </xdr:from>
    <xdr:to>
      <xdr:col>5</xdr:col>
      <xdr:colOff>821530</xdr:colOff>
      <xdr:row>8</xdr:row>
      <xdr:rowOff>35719</xdr:rowOff>
    </xdr:to>
    <xdr:sp macro="" textlink="">
      <xdr:nvSpPr>
        <xdr:cNvPr id="6" name="CuadroTexto 5">
          <a:extLst>
            <a:ext uri="{FF2B5EF4-FFF2-40B4-BE49-F238E27FC236}">
              <a16:creationId xmlns:a16="http://schemas.microsoft.com/office/drawing/2014/main" id="{996DC27B-4DEB-4673-80E0-45CD65F56059}"/>
            </a:ext>
          </a:extLst>
        </xdr:cNvPr>
        <xdr:cNvSpPr txBox="1"/>
      </xdr:nvSpPr>
      <xdr:spPr>
        <a:xfrm>
          <a:off x="226218" y="1192534"/>
          <a:ext cx="11278552" cy="70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Caja</a:t>
          </a:r>
          <a:r>
            <a:rPr lang="es-CR" sz="1100" b="1" baseline="0">
              <a:solidFill>
                <a:schemeClr val="bg1"/>
              </a:solidFill>
              <a:effectLst/>
              <a:latin typeface="Palatino Linotype" panose="02040502050505030304" pitchFamily="18" charset="0"/>
              <a:ea typeface="+mn-ea"/>
              <a:cs typeface="+mn-cs"/>
            </a:rPr>
            <a:t> Costarricense del Seguro Social       Programa Beneficios para los Responsables de Pacientes en Fase Terminal y Personas Menores Gravemente Enfermas</a:t>
          </a:r>
          <a:endParaRPr lang="es-CR" sz="11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s-CR" sz="7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28-11-2024</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14" name="Rectángulo 13">
          <a:extLst>
            <a:ext uri="{FF2B5EF4-FFF2-40B4-BE49-F238E27FC236}">
              <a16:creationId xmlns:a16="http://schemas.microsoft.com/office/drawing/2014/main" id="{1BC25AD6-17B1-4103-8634-88CBE0C3CDD1}"/>
            </a:ext>
          </a:extLst>
        </xdr:cNvPr>
        <xdr:cNvSpPr/>
      </xdr:nvSpPr>
      <xdr:spPr>
        <a:xfrm>
          <a:off x="0" y="0"/>
          <a:ext cx="119824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oneCellAnchor>
    <xdr:from>
      <xdr:col>0</xdr:col>
      <xdr:colOff>214068</xdr:colOff>
      <xdr:row>0</xdr:row>
      <xdr:rowOff>130969</xdr:rowOff>
    </xdr:from>
    <xdr:ext cx="3298275" cy="928687"/>
    <xdr:pic>
      <xdr:nvPicPr>
        <xdr:cNvPr id="15" name="Imagen 14">
          <a:extLst>
            <a:ext uri="{FF2B5EF4-FFF2-40B4-BE49-F238E27FC236}">
              <a16:creationId xmlns:a16="http://schemas.microsoft.com/office/drawing/2014/main" id="{2656251E-E87F-41E2-85DA-09FEDB3BC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068" y="130969"/>
          <a:ext cx="3298275" cy="928687"/>
        </a:xfrm>
        <a:prstGeom prst="rect">
          <a:avLst/>
        </a:prstGeom>
      </xdr:spPr>
    </xdr:pic>
    <xdr:clientData/>
  </xdr:oneCellAnchor>
  <xdr:oneCellAnchor>
    <xdr:from>
      <xdr:col>0</xdr:col>
      <xdr:colOff>3476623</xdr:colOff>
      <xdr:row>1</xdr:row>
      <xdr:rowOff>11907</xdr:rowOff>
    </xdr:from>
    <xdr:ext cx="2300289" cy="785812"/>
    <xdr:pic>
      <xdr:nvPicPr>
        <xdr:cNvPr id="16" name="Imagen 15">
          <a:extLst>
            <a:ext uri="{FF2B5EF4-FFF2-40B4-BE49-F238E27FC236}">
              <a16:creationId xmlns:a16="http://schemas.microsoft.com/office/drawing/2014/main" id="{6C6BE7DD-DC28-4FB3-8311-9B3958CFCB38}"/>
            </a:ext>
          </a:extLst>
        </xdr:cNvPr>
        <xdr:cNvPicPr>
          <a:picLocks noChangeAspect="1"/>
        </xdr:cNvPicPr>
      </xdr:nvPicPr>
      <xdr:blipFill rotWithShape="1">
        <a:blip xmlns:r="http://schemas.openxmlformats.org/officeDocument/2006/relationships" r:embed="rId2"/>
        <a:srcRect l="63388" r="1826" b="1724"/>
        <a:stretch/>
      </xdr:blipFill>
      <xdr:spPr>
        <a:xfrm>
          <a:off x="3476623" y="202407"/>
          <a:ext cx="2300289" cy="785812"/>
        </a:xfrm>
        <a:prstGeom prst="rect">
          <a:avLst/>
        </a:prstGeom>
      </xdr:spPr>
    </xdr:pic>
    <xdr:clientData/>
  </xdr:oneCellAnchor>
  <xdr:twoCellAnchor>
    <xdr:from>
      <xdr:col>0</xdr:col>
      <xdr:colOff>0</xdr:colOff>
      <xdr:row>6</xdr:row>
      <xdr:rowOff>0</xdr:rowOff>
    </xdr:from>
    <xdr:to>
      <xdr:col>6</xdr:col>
      <xdr:colOff>0</xdr:colOff>
      <xdr:row>8</xdr:row>
      <xdr:rowOff>0</xdr:rowOff>
    </xdr:to>
    <xdr:sp macro="" textlink="">
      <xdr:nvSpPr>
        <xdr:cNvPr id="17" name="Rectángulo 16">
          <a:extLst>
            <a:ext uri="{FF2B5EF4-FFF2-40B4-BE49-F238E27FC236}">
              <a16:creationId xmlns:a16="http://schemas.microsoft.com/office/drawing/2014/main" id="{D90C11DD-0FF5-4F2C-8596-3530D291C96A}"/>
            </a:ext>
          </a:extLst>
        </xdr:cNvPr>
        <xdr:cNvSpPr/>
      </xdr:nvSpPr>
      <xdr:spPr>
        <a:xfrm>
          <a:off x="0" y="1143000"/>
          <a:ext cx="11982450"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226218</xdr:colOff>
      <xdr:row>6</xdr:row>
      <xdr:rowOff>95254</xdr:rowOff>
    </xdr:from>
    <xdr:to>
      <xdr:col>5</xdr:col>
      <xdr:colOff>821530</xdr:colOff>
      <xdr:row>8</xdr:row>
      <xdr:rowOff>35719</xdr:rowOff>
    </xdr:to>
    <xdr:sp macro="" textlink="">
      <xdr:nvSpPr>
        <xdr:cNvPr id="18" name="CuadroTexto 17">
          <a:extLst>
            <a:ext uri="{FF2B5EF4-FFF2-40B4-BE49-F238E27FC236}">
              <a16:creationId xmlns:a16="http://schemas.microsoft.com/office/drawing/2014/main" id="{0789E05D-0FCD-42C5-8ADB-52DE77AEA6B0}"/>
            </a:ext>
          </a:extLst>
        </xdr:cNvPr>
        <xdr:cNvSpPr txBox="1"/>
      </xdr:nvSpPr>
      <xdr:spPr>
        <a:xfrm>
          <a:off x="226218" y="1238254"/>
          <a:ext cx="10996612" cy="70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Caja</a:t>
          </a:r>
          <a:r>
            <a:rPr lang="es-CR" sz="1100" b="1" baseline="0">
              <a:solidFill>
                <a:schemeClr val="bg1"/>
              </a:solidFill>
              <a:effectLst/>
              <a:latin typeface="Palatino Linotype" panose="02040502050505030304" pitchFamily="18" charset="0"/>
              <a:ea typeface="+mn-ea"/>
              <a:cs typeface="+mn-cs"/>
            </a:rPr>
            <a:t> Costarricense del Seguro Social       Programa Beneficios para los Responsables de Pacientes en Fase Terminal y Personas Menores Gravemente Enfermas</a:t>
          </a:r>
          <a:endParaRPr lang="es-CR" sz="11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s-CR" sz="7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24-04-2025</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431268</xdr:colOff>
      <xdr:row>13</xdr:row>
      <xdr:rowOff>207964</xdr:rowOff>
    </xdr:from>
    <xdr:to>
      <xdr:col>30</xdr:col>
      <xdr:colOff>321467</xdr:colOff>
      <xdr:row>31</xdr:row>
      <xdr:rowOff>1</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416453</xdr:colOff>
      <xdr:row>13</xdr:row>
      <xdr:rowOff>216955</xdr:rowOff>
    </xdr:from>
    <xdr:to>
      <xdr:col>19</xdr:col>
      <xdr:colOff>288130</xdr:colOff>
      <xdr:row>31</xdr:row>
      <xdr:rowOff>100012</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446349</xdr:colOff>
      <xdr:row>51</xdr:row>
      <xdr:rowOff>10845</xdr:rowOff>
    </xdr:from>
    <xdr:to>
      <xdr:col>21</xdr:col>
      <xdr:colOff>481013</xdr:colOff>
      <xdr:row>71</xdr:row>
      <xdr:rowOff>76200</xdr:rowOff>
    </xdr:to>
    <xdr:graphicFrame macro="">
      <xdr:nvGraphicFramePr>
        <xdr:cNvPr id="6" name="Gráfico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478102</xdr:colOff>
      <xdr:row>31</xdr:row>
      <xdr:rowOff>207169</xdr:rowOff>
    </xdr:from>
    <xdr:to>
      <xdr:col>30</xdr:col>
      <xdr:colOff>352425</xdr:colOff>
      <xdr:row>49</xdr:row>
      <xdr:rowOff>126206</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418568</xdr:colOff>
      <xdr:row>32</xdr:row>
      <xdr:rowOff>63764</xdr:rowOff>
    </xdr:from>
    <xdr:to>
      <xdr:col>19</xdr:col>
      <xdr:colOff>304799</xdr:colOff>
      <xdr:row>49</xdr:row>
      <xdr:rowOff>197644</xdr:rowOff>
    </xdr:to>
    <xdr:graphicFrame macro="">
      <xdr:nvGraphicFramePr>
        <xdr:cNvPr id="9" name="Gráfico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47625</xdr:colOff>
      <xdr:row>51</xdr:row>
      <xdr:rowOff>21772</xdr:rowOff>
    </xdr:from>
    <xdr:to>
      <xdr:col>30</xdr:col>
      <xdr:colOff>190500</xdr:colOff>
      <xdr:row>71</xdr:row>
      <xdr:rowOff>97971</xdr:rowOff>
    </xdr:to>
    <xdr:graphicFrame macro="">
      <xdr:nvGraphicFramePr>
        <xdr:cNvPr id="10" name="Gráfico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765062</xdr:colOff>
      <xdr:row>75</xdr:row>
      <xdr:rowOff>118040</xdr:rowOff>
    </xdr:from>
    <xdr:to>
      <xdr:col>26</xdr:col>
      <xdr:colOff>636739</xdr:colOff>
      <xdr:row>92</xdr:row>
      <xdr:rowOff>141514</xdr:rowOff>
    </xdr:to>
    <xdr:graphicFrame macro="">
      <xdr:nvGraphicFramePr>
        <xdr:cNvPr id="16" name="Gráfico 15">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0</xdr:row>
      <xdr:rowOff>0</xdr:rowOff>
    </xdr:from>
    <xdr:to>
      <xdr:col>6</xdr:col>
      <xdr:colOff>0</xdr:colOff>
      <xdr:row>5</xdr:row>
      <xdr:rowOff>178592</xdr:rowOff>
    </xdr:to>
    <xdr:sp macro="" textlink="">
      <xdr:nvSpPr>
        <xdr:cNvPr id="18" name="Rectángulo 17">
          <a:extLst>
            <a:ext uri="{FF2B5EF4-FFF2-40B4-BE49-F238E27FC236}">
              <a16:creationId xmlns:a16="http://schemas.microsoft.com/office/drawing/2014/main" id="{E9C7A7F6-5400-4139-8553-AAE1FBF2D7EC}"/>
            </a:ext>
          </a:extLst>
        </xdr:cNvPr>
        <xdr:cNvSpPr/>
      </xdr:nvSpPr>
      <xdr:spPr>
        <a:xfrm>
          <a:off x="0" y="0"/>
          <a:ext cx="1197292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oneCellAnchor>
    <xdr:from>
      <xdr:col>0</xdr:col>
      <xdr:colOff>214068</xdr:colOff>
      <xdr:row>0</xdr:row>
      <xdr:rowOff>130969</xdr:rowOff>
    </xdr:from>
    <xdr:ext cx="3298275" cy="928687"/>
    <xdr:pic>
      <xdr:nvPicPr>
        <xdr:cNvPr id="23" name="Imagen 22">
          <a:extLst>
            <a:ext uri="{FF2B5EF4-FFF2-40B4-BE49-F238E27FC236}">
              <a16:creationId xmlns:a16="http://schemas.microsoft.com/office/drawing/2014/main" id="{E448F570-3CB4-4CE5-946F-3BE1C59F934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14068" y="130969"/>
          <a:ext cx="3298275" cy="928687"/>
        </a:xfrm>
        <a:prstGeom prst="rect">
          <a:avLst/>
        </a:prstGeom>
      </xdr:spPr>
    </xdr:pic>
    <xdr:clientData/>
  </xdr:oneCellAnchor>
  <xdr:oneCellAnchor>
    <xdr:from>
      <xdr:col>0</xdr:col>
      <xdr:colOff>3476623</xdr:colOff>
      <xdr:row>1</xdr:row>
      <xdr:rowOff>11907</xdr:rowOff>
    </xdr:from>
    <xdr:ext cx="2300289" cy="785812"/>
    <xdr:pic>
      <xdr:nvPicPr>
        <xdr:cNvPr id="24" name="Imagen 23">
          <a:extLst>
            <a:ext uri="{FF2B5EF4-FFF2-40B4-BE49-F238E27FC236}">
              <a16:creationId xmlns:a16="http://schemas.microsoft.com/office/drawing/2014/main" id="{99E73369-01E9-4D02-A9F7-9D5F2A6B35C3}"/>
            </a:ext>
          </a:extLst>
        </xdr:cNvPr>
        <xdr:cNvPicPr>
          <a:picLocks noChangeAspect="1"/>
        </xdr:cNvPicPr>
      </xdr:nvPicPr>
      <xdr:blipFill rotWithShape="1">
        <a:blip xmlns:r="http://schemas.openxmlformats.org/officeDocument/2006/relationships" r:embed="rId9"/>
        <a:srcRect l="63388" r="1826" b="1724"/>
        <a:stretch/>
      </xdr:blipFill>
      <xdr:spPr>
        <a:xfrm>
          <a:off x="3476623" y="202407"/>
          <a:ext cx="2300289" cy="785812"/>
        </a:xfrm>
        <a:prstGeom prst="rect">
          <a:avLst/>
        </a:prstGeom>
      </xdr:spPr>
    </xdr:pic>
    <xdr:clientData/>
  </xdr:oneCellAnchor>
  <xdr:twoCellAnchor>
    <xdr:from>
      <xdr:col>0</xdr:col>
      <xdr:colOff>0</xdr:colOff>
      <xdr:row>6</xdr:row>
      <xdr:rowOff>0</xdr:rowOff>
    </xdr:from>
    <xdr:to>
      <xdr:col>6</xdr:col>
      <xdr:colOff>0</xdr:colOff>
      <xdr:row>8</xdr:row>
      <xdr:rowOff>0</xdr:rowOff>
    </xdr:to>
    <xdr:sp macro="" textlink="">
      <xdr:nvSpPr>
        <xdr:cNvPr id="25" name="Rectángulo 24">
          <a:extLst>
            <a:ext uri="{FF2B5EF4-FFF2-40B4-BE49-F238E27FC236}">
              <a16:creationId xmlns:a16="http://schemas.microsoft.com/office/drawing/2014/main" id="{2EB16679-5ECF-4611-B67F-36AF45D99ACC}"/>
            </a:ext>
          </a:extLst>
        </xdr:cNvPr>
        <xdr:cNvSpPr/>
      </xdr:nvSpPr>
      <xdr:spPr>
        <a:xfrm>
          <a:off x="0" y="1143000"/>
          <a:ext cx="11972925" cy="7620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226218</xdr:colOff>
      <xdr:row>6</xdr:row>
      <xdr:rowOff>95254</xdr:rowOff>
    </xdr:from>
    <xdr:to>
      <xdr:col>5</xdr:col>
      <xdr:colOff>821530</xdr:colOff>
      <xdr:row>8</xdr:row>
      <xdr:rowOff>35719</xdr:rowOff>
    </xdr:to>
    <xdr:sp macro="" textlink="">
      <xdr:nvSpPr>
        <xdr:cNvPr id="26" name="CuadroTexto 25">
          <a:extLst>
            <a:ext uri="{FF2B5EF4-FFF2-40B4-BE49-F238E27FC236}">
              <a16:creationId xmlns:a16="http://schemas.microsoft.com/office/drawing/2014/main" id="{6B9DA00C-FFA3-4ABB-8158-41C6902DEEEC}"/>
            </a:ext>
          </a:extLst>
        </xdr:cNvPr>
        <xdr:cNvSpPr txBox="1"/>
      </xdr:nvSpPr>
      <xdr:spPr>
        <a:xfrm>
          <a:off x="226218" y="1238254"/>
          <a:ext cx="10987087" cy="70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Caja</a:t>
          </a:r>
          <a:r>
            <a:rPr lang="es-CR" sz="1100" b="1" baseline="0">
              <a:solidFill>
                <a:schemeClr val="bg1"/>
              </a:solidFill>
              <a:effectLst/>
              <a:latin typeface="Palatino Linotype" panose="02040502050505030304" pitchFamily="18" charset="0"/>
              <a:ea typeface="+mn-ea"/>
              <a:cs typeface="+mn-cs"/>
            </a:rPr>
            <a:t> Costarricense del Seguro Social       Programa Beneficios para los Responsables de Pacientes en Fase Terminal y Personas Menores Gravemente Enfermas</a:t>
          </a:r>
          <a:endParaRPr lang="es-CR" sz="11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endParaRPr lang="es-CR" sz="700" b="1" baseline="0">
            <a:solidFill>
              <a:schemeClr val="dk1"/>
            </a:solidFill>
            <a:effectLst/>
            <a:latin typeface="Palatino Linotype" panose="02040502050505030304" pitchFamily="18"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2024</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24-04-2025</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07180055\Desktop\TODO%20COMPUTADORA%20_%20CAMBIO%20A%20NUEVA\TODO%20ESCRITORIO\Indicadores\1%20-%20INDICADORES%202024\III%20Trimestre%202024\CCSS%20-%20PFT\Indicadores%20III%20Trimestre%202024%20-%20CCSS-PFT.xlsx" TargetMode="External"/><Relationship Id="rId1" Type="http://schemas.openxmlformats.org/officeDocument/2006/relationships/externalLinkPath" Target="/Users/207180055/Desktop/TODO%20COMPUTADORA%20_%20CAMBIO%20A%20NUEVA/TODO%20ESCRITORIO/Indicadores/1%20-%20INDICADORES%202024/III%20Trimestre%202024/CCSS%20-%20PFT/Indicadores%20III%20Trimestre%202024%20-%20CCSS-P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 Trimestre"/>
      <sheetName val="II Trimestre"/>
      <sheetName val="I semestre"/>
      <sheetName val="III Trimestre"/>
      <sheetName val="III T Acumulado"/>
    </sheetNames>
    <sheetDataSet>
      <sheetData sheetId="0"/>
      <sheetData sheetId="1">
        <row r="21">
          <cell r="C21">
            <v>836.33333333333326</v>
          </cell>
          <cell r="D21">
            <v>558</v>
          </cell>
          <cell r="E21">
            <v>1012.9999999999999</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4"/>
  <sheetViews>
    <sheetView showGridLines="0" tabSelected="1" zoomScale="80" zoomScaleNormal="80" workbookViewId="0">
      <pane ySplit="10" topLeftCell="A11" activePane="bottomLeft" state="frozen"/>
      <selection activeCell="E17" sqref="E17"/>
      <selection pane="bottomLeft" activeCell="A9" sqref="A9:A10"/>
    </sheetView>
  </sheetViews>
  <sheetFormatPr baseColWidth="10" defaultColWidth="11.44140625" defaultRowHeight="14.4" x14ac:dyDescent="0.3"/>
  <cols>
    <col min="1" max="1" width="61.109375" style="3" customWidth="1"/>
    <col min="2" max="6" width="23.6640625" style="3" customWidth="1"/>
    <col min="7" max="7" width="15.109375" style="3" bestFit="1" customWidth="1"/>
    <col min="8" max="16384" width="11.44140625" style="3"/>
  </cols>
  <sheetData>
    <row r="1" spans="1:7" customFormat="1" x14ac:dyDescent="0.3"/>
    <row r="2" spans="1:7" customFormat="1" x14ac:dyDescent="0.3"/>
    <row r="3" spans="1:7" customFormat="1" x14ac:dyDescent="0.3"/>
    <row r="4" spans="1:7" customFormat="1" x14ac:dyDescent="0.3"/>
    <row r="5" spans="1:7" customFormat="1" x14ac:dyDescent="0.3"/>
    <row r="6" spans="1:7" customFormat="1" x14ac:dyDescent="0.3"/>
    <row r="7" spans="1:7" customFormat="1" ht="30" customHeight="1" x14ac:dyDescent="0.3"/>
    <row r="8" spans="1:7" customFormat="1" ht="30" customHeight="1" x14ac:dyDescent="0.3"/>
    <row r="9" spans="1:7" customFormat="1" ht="15.6" x14ac:dyDescent="0.3">
      <c r="A9" s="39" t="s">
        <v>0</v>
      </c>
      <c r="B9" s="39" t="s">
        <v>44</v>
      </c>
      <c r="C9" s="41" t="s">
        <v>1</v>
      </c>
      <c r="D9" s="41"/>
      <c r="E9" s="41"/>
      <c r="F9" s="41"/>
    </row>
    <row r="10" spans="1:7" customFormat="1" ht="63" thickBot="1" x14ac:dyDescent="0.35">
      <c r="A10" s="40"/>
      <c r="B10" s="40"/>
      <c r="C10" s="26" t="s">
        <v>46</v>
      </c>
      <c r="D10" s="26" t="s">
        <v>47</v>
      </c>
      <c r="E10" s="26" t="s">
        <v>48</v>
      </c>
      <c r="F10" s="26" t="s">
        <v>49</v>
      </c>
    </row>
    <row r="11" spans="1:7" customFormat="1" ht="16.2" thickTop="1" x14ac:dyDescent="0.35">
      <c r="A11" s="27"/>
      <c r="B11" s="27"/>
      <c r="C11" s="27"/>
      <c r="D11" s="27"/>
      <c r="E11" s="27"/>
      <c r="F11" s="27"/>
    </row>
    <row r="12" spans="1:7" customFormat="1" ht="15.6" x14ac:dyDescent="0.35">
      <c r="A12" s="28" t="s">
        <v>3</v>
      </c>
      <c r="B12" s="27"/>
      <c r="C12" s="27"/>
      <c r="D12" s="27"/>
      <c r="E12" s="27"/>
      <c r="F12" s="27"/>
    </row>
    <row r="13" spans="1:7" customFormat="1" ht="15.6" x14ac:dyDescent="0.35">
      <c r="A13" s="27"/>
      <c r="B13" s="27"/>
      <c r="C13" s="27"/>
      <c r="D13" s="27"/>
      <c r="E13" s="27"/>
      <c r="F13" s="27"/>
    </row>
    <row r="14" spans="1:7" customFormat="1" ht="15.6" x14ac:dyDescent="0.35">
      <c r="A14" s="28" t="s">
        <v>4</v>
      </c>
      <c r="B14" s="27"/>
      <c r="C14" s="27"/>
      <c r="D14" s="27"/>
      <c r="E14" s="27"/>
      <c r="F14" s="27"/>
      <c r="G14" s="2"/>
    </row>
    <row r="15" spans="1:7" ht="15.6" x14ac:dyDescent="0.35">
      <c r="A15" s="29" t="s">
        <v>51</v>
      </c>
      <c r="B15" s="11">
        <f>+SUM(C15:E15)</f>
        <v>564.66666666666663</v>
      </c>
      <c r="C15" s="35">
        <v>193.66666666666666</v>
      </c>
      <c r="D15" s="35">
        <v>144.33333333333334</v>
      </c>
      <c r="E15" s="35">
        <v>226.66666666666666</v>
      </c>
      <c r="F15" s="36"/>
      <c r="G15" s="4"/>
    </row>
    <row r="16" spans="1:7" ht="15.6" x14ac:dyDescent="0.35">
      <c r="A16" s="30" t="s">
        <v>2</v>
      </c>
      <c r="B16" s="11">
        <f t="shared" ref="B16:B21" si="0">+SUM(C16:E16)</f>
        <v>2321</v>
      </c>
      <c r="C16" s="35">
        <v>912</v>
      </c>
      <c r="D16" s="35">
        <v>612</v>
      </c>
      <c r="E16" s="35">
        <v>797</v>
      </c>
      <c r="F16" s="36"/>
      <c r="G16" s="4"/>
    </row>
    <row r="17" spans="1:7" ht="15.6" x14ac:dyDescent="0.35">
      <c r="A17" s="29" t="s">
        <v>86</v>
      </c>
      <c r="B17" s="11">
        <f t="shared" si="0"/>
        <v>473.66666666666663</v>
      </c>
      <c r="C17" s="35">
        <v>175.66666666666666</v>
      </c>
      <c r="D17" s="35">
        <v>114</v>
      </c>
      <c r="E17" s="35">
        <v>184</v>
      </c>
      <c r="F17" s="36"/>
      <c r="G17" s="4"/>
    </row>
    <row r="18" spans="1:7" ht="15.6" x14ac:dyDescent="0.35">
      <c r="A18" s="30" t="s">
        <v>2</v>
      </c>
      <c r="B18" s="11">
        <f t="shared" si="0"/>
        <v>1931</v>
      </c>
      <c r="C18" s="35">
        <v>808</v>
      </c>
      <c r="D18" s="35">
        <v>464</v>
      </c>
      <c r="E18" s="35">
        <v>659</v>
      </c>
      <c r="F18" s="36"/>
      <c r="G18" s="4"/>
    </row>
    <row r="19" spans="1:7" ht="15.6" x14ac:dyDescent="0.35">
      <c r="A19" s="29" t="s">
        <v>87</v>
      </c>
      <c r="B19" s="11">
        <f t="shared" si="0"/>
        <v>669.66666666666674</v>
      </c>
      <c r="C19" s="35">
        <v>199.33333333333334</v>
      </c>
      <c r="D19" s="35">
        <v>208.33333333333334</v>
      </c>
      <c r="E19" s="35">
        <v>262</v>
      </c>
      <c r="F19" s="36"/>
      <c r="G19" s="4"/>
    </row>
    <row r="20" spans="1:7" ht="15.6" x14ac:dyDescent="0.35">
      <c r="A20" s="30" t="s">
        <v>2</v>
      </c>
      <c r="B20" s="11">
        <f t="shared" si="0"/>
        <v>2827</v>
      </c>
      <c r="C20" s="35">
        <v>949</v>
      </c>
      <c r="D20" s="35">
        <v>899</v>
      </c>
      <c r="E20" s="35">
        <v>979</v>
      </c>
      <c r="F20" s="36"/>
      <c r="G20" s="4"/>
    </row>
    <row r="21" spans="1:7" ht="15.6" x14ac:dyDescent="0.35">
      <c r="A21" s="29" t="s">
        <v>88</v>
      </c>
      <c r="B21" s="11">
        <f t="shared" si="0"/>
        <v>2407</v>
      </c>
      <c r="C21" s="35">
        <v>836</v>
      </c>
      <c r="D21" s="35">
        <v>558</v>
      </c>
      <c r="E21" s="35">
        <v>1013</v>
      </c>
      <c r="F21" s="36"/>
      <c r="G21" s="4"/>
    </row>
    <row r="22" spans="1:7" ht="15.6" x14ac:dyDescent="0.35">
      <c r="A22" s="30" t="s">
        <v>2</v>
      </c>
      <c r="B22" s="11">
        <f>+SUM(C22:E22)</f>
        <v>10280</v>
      </c>
      <c r="C22" s="35">
        <v>4127</v>
      </c>
      <c r="D22" s="35">
        <v>2428</v>
      </c>
      <c r="E22" s="35">
        <v>3725</v>
      </c>
      <c r="F22" s="36"/>
      <c r="G22" s="4"/>
    </row>
    <row r="23" spans="1:7" ht="15.6" x14ac:dyDescent="0.35">
      <c r="A23" s="27"/>
      <c r="B23" s="11"/>
      <c r="C23" s="35"/>
      <c r="D23" s="35"/>
      <c r="E23" s="36"/>
      <c r="F23" s="36"/>
      <c r="G23" s="4"/>
    </row>
    <row r="24" spans="1:7" ht="15.6" x14ac:dyDescent="0.35">
      <c r="A24" s="31" t="s">
        <v>45</v>
      </c>
      <c r="B24" s="11"/>
      <c r="C24" s="35"/>
      <c r="D24" s="35"/>
      <c r="E24" s="36"/>
      <c r="F24" s="36"/>
      <c r="G24" s="4"/>
    </row>
    <row r="25" spans="1:7" ht="15.6" x14ac:dyDescent="0.35">
      <c r="A25" s="29" t="s">
        <v>52</v>
      </c>
      <c r="B25" s="11">
        <f>+SUM(C25:F25)</f>
        <v>798108277.16999996</v>
      </c>
      <c r="C25" s="35">
        <v>361177092.81999999</v>
      </c>
      <c r="D25" s="35">
        <v>207426385.96000004</v>
      </c>
      <c r="E25" s="35">
        <v>229504798.38999999</v>
      </c>
      <c r="F25" s="35">
        <v>0</v>
      </c>
      <c r="G25" s="4"/>
    </row>
    <row r="26" spans="1:7" ht="15.6" x14ac:dyDescent="0.35">
      <c r="A26" s="29" t="s">
        <v>89</v>
      </c>
      <c r="B26" s="11">
        <f t="shared" ref="B26:B28" si="1">+SUM(C26:F26)</f>
        <v>626196771.39345956</v>
      </c>
      <c r="C26" s="14">
        <v>250516308.27856827</v>
      </c>
      <c r="D26" s="35">
        <v>143860850.29858375</v>
      </c>
      <c r="E26" s="35">
        <v>204319612.81630751</v>
      </c>
      <c r="F26" s="35">
        <v>27500000.000000007</v>
      </c>
      <c r="G26" s="4"/>
    </row>
    <row r="27" spans="1:7" ht="15.6" x14ac:dyDescent="0.35">
      <c r="A27" s="29" t="s">
        <v>90</v>
      </c>
      <c r="B27" s="11">
        <f t="shared" si="1"/>
        <v>980344909.08000004</v>
      </c>
      <c r="C27" s="35">
        <v>359583679.30000001</v>
      </c>
      <c r="D27" s="35">
        <v>303439176.80000001</v>
      </c>
      <c r="E27" s="35">
        <v>317322052.98000002</v>
      </c>
      <c r="F27" s="35">
        <v>0</v>
      </c>
      <c r="G27" s="4"/>
    </row>
    <row r="28" spans="1:7" ht="15.6" x14ac:dyDescent="0.35">
      <c r="A28" s="29" t="s">
        <v>91</v>
      </c>
      <c r="B28" s="11">
        <f t="shared" si="1"/>
        <v>3297261941.9600019</v>
      </c>
      <c r="C28" s="14">
        <v>1279555450.8238258</v>
      </c>
      <c r="D28" s="35">
        <v>752789104.57965803</v>
      </c>
      <c r="E28" s="35">
        <v>1154917386.5565181</v>
      </c>
      <c r="F28" s="35">
        <v>110000000.00000003</v>
      </c>
      <c r="G28" s="4"/>
    </row>
    <row r="29" spans="1:7" ht="15.6" x14ac:dyDescent="0.35">
      <c r="A29" s="29" t="s">
        <v>92</v>
      </c>
      <c r="B29" s="11">
        <f>+SUM(C29:E29)</f>
        <v>980344909.08000004</v>
      </c>
      <c r="C29" s="11">
        <f>+C27</f>
        <v>359583679.30000001</v>
      </c>
      <c r="D29" s="11">
        <f t="shared" ref="D29:E29" si="2">+D27</f>
        <v>303439176.80000001</v>
      </c>
      <c r="E29" s="11">
        <f t="shared" si="2"/>
        <v>317322052.98000002</v>
      </c>
      <c r="F29" s="11"/>
      <c r="G29" s="4"/>
    </row>
    <row r="30" spans="1:7" ht="15.6" x14ac:dyDescent="0.35">
      <c r="A30" s="27"/>
      <c r="B30" s="11"/>
      <c r="C30" s="11"/>
      <c r="D30" s="11"/>
      <c r="E30" s="15"/>
      <c r="F30" s="15"/>
      <c r="G30" s="4"/>
    </row>
    <row r="31" spans="1:7" ht="15.6" x14ac:dyDescent="0.35">
      <c r="A31" s="31" t="s">
        <v>6</v>
      </c>
      <c r="B31" s="11"/>
      <c r="C31" s="11"/>
      <c r="D31" s="11"/>
      <c r="E31" s="15"/>
      <c r="F31" s="15"/>
      <c r="G31" s="4"/>
    </row>
    <row r="32" spans="1:7" ht="15.6" x14ac:dyDescent="0.35">
      <c r="A32" s="29" t="s">
        <v>93</v>
      </c>
      <c r="B32" s="11">
        <f>B26</f>
        <v>626196771.39345956</v>
      </c>
      <c r="C32" s="11"/>
      <c r="D32" s="11"/>
      <c r="E32" s="15"/>
      <c r="F32" s="15"/>
      <c r="G32" s="4"/>
    </row>
    <row r="33" spans="1:7" ht="15.6" x14ac:dyDescent="0.35">
      <c r="A33" s="29" t="s">
        <v>94</v>
      </c>
      <c r="B33" s="35">
        <v>0</v>
      </c>
      <c r="C33" s="11"/>
      <c r="D33" s="11"/>
      <c r="E33" s="15"/>
      <c r="F33" s="15"/>
      <c r="G33" s="4"/>
    </row>
    <row r="34" spans="1:7" ht="15.6" x14ac:dyDescent="0.35">
      <c r="A34" s="27"/>
      <c r="B34" s="16"/>
      <c r="C34" s="16"/>
      <c r="D34" s="16"/>
      <c r="E34" s="8"/>
      <c r="F34" s="8"/>
    </row>
    <row r="35" spans="1:7" ht="15.6" x14ac:dyDescent="0.35">
      <c r="A35" s="28" t="s">
        <v>7</v>
      </c>
      <c r="B35" s="16"/>
      <c r="C35" s="16"/>
      <c r="D35" s="16"/>
      <c r="E35" s="8"/>
      <c r="F35" s="8"/>
    </row>
    <row r="36" spans="1:7" ht="15.6" x14ac:dyDescent="0.35">
      <c r="A36" s="29" t="s">
        <v>53</v>
      </c>
      <c r="B36" s="37">
        <v>1.1041000000000001</v>
      </c>
      <c r="C36" s="37">
        <v>1.1041000000000001</v>
      </c>
      <c r="D36" s="37">
        <v>1.1041000000000001</v>
      </c>
      <c r="E36" s="37">
        <v>1.1041000000000001</v>
      </c>
      <c r="F36" s="37">
        <v>1.1041000000000001</v>
      </c>
    </row>
    <row r="37" spans="1:7" ht="15.6" x14ac:dyDescent="0.35">
      <c r="A37" s="29" t="s">
        <v>95</v>
      </c>
      <c r="B37" s="37">
        <v>1.091</v>
      </c>
      <c r="C37" s="37">
        <v>1.091</v>
      </c>
      <c r="D37" s="37">
        <v>1.091</v>
      </c>
      <c r="E37" s="37">
        <v>1.091</v>
      </c>
      <c r="F37" s="37">
        <v>1.091</v>
      </c>
    </row>
    <row r="38" spans="1:7" ht="15.6" x14ac:dyDescent="0.35">
      <c r="A38" s="29" t="s">
        <v>8</v>
      </c>
      <c r="B38" s="35" t="s">
        <v>50</v>
      </c>
      <c r="C38" s="35"/>
      <c r="D38" s="35"/>
      <c r="E38" s="36"/>
      <c r="F38" s="36"/>
    </row>
    <row r="39" spans="1:7" ht="15.6" x14ac:dyDescent="0.35">
      <c r="A39" s="27"/>
      <c r="B39" s="11"/>
      <c r="C39" s="11"/>
      <c r="D39" s="11"/>
      <c r="E39" s="15"/>
      <c r="F39" s="15"/>
    </row>
    <row r="40" spans="1:7" ht="15.6" x14ac:dyDescent="0.35">
      <c r="A40" s="28" t="s">
        <v>9</v>
      </c>
      <c r="B40" s="11"/>
      <c r="C40" s="11"/>
      <c r="D40" s="11"/>
      <c r="E40" s="15"/>
      <c r="F40" s="15"/>
    </row>
    <row r="41" spans="1:7" ht="15.6" x14ac:dyDescent="0.35">
      <c r="A41" s="27" t="s">
        <v>54</v>
      </c>
      <c r="B41" s="11">
        <f>B25/B36</f>
        <v>722858687.77284658</v>
      </c>
      <c r="C41" s="11">
        <f t="shared" ref="C41:F41" si="3">C25/C36</f>
        <v>327123533.03142828</v>
      </c>
      <c r="D41" s="11">
        <f t="shared" si="3"/>
        <v>187869202.02880177</v>
      </c>
      <c r="E41" s="11">
        <f t="shared" si="3"/>
        <v>207865952.71261659</v>
      </c>
      <c r="F41" s="11">
        <f t="shared" si="3"/>
        <v>0</v>
      </c>
    </row>
    <row r="42" spans="1:7" ht="15.6" x14ac:dyDescent="0.35">
      <c r="A42" s="27" t="s">
        <v>96</v>
      </c>
      <c r="B42" s="11">
        <f>B27/B37</f>
        <v>898574618.77176905</v>
      </c>
      <c r="C42" s="11">
        <f t="shared" ref="C42:F42" si="4">C27/C37</f>
        <v>329590906.78276813</v>
      </c>
      <c r="D42" s="11">
        <f t="shared" si="4"/>
        <v>278129401.28322643</v>
      </c>
      <c r="E42" s="11">
        <f t="shared" si="4"/>
        <v>290854310.70577455</v>
      </c>
      <c r="F42" s="11">
        <f t="shared" si="4"/>
        <v>0</v>
      </c>
    </row>
    <row r="43" spans="1:7" ht="15.6" x14ac:dyDescent="0.35">
      <c r="A43" s="27" t="s">
        <v>55</v>
      </c>
      <c r="B43" s="11">
        <f>B41/B15</f>
        <v>1280151.1589837899</v>
      </c>
      <c r="C43" s="11">
        <f t="shared" ref="C43:E43" si="5">C41/C15</f>
        <v>1689106.0225374955</v>
      </c>
      <c r="D43" s="11">
        <f t="shared" si="5"/>
        <v>1301634.1941949313</v>
      </c>
      <c r="E43" s="11">
        <f t="shared" si="5"/>
        <v>917055.67373213207</v>
      </c>
      <c r="F43" s="11"/>
    </row>
    <row r="44" spans="1:7" ht="15.6" x14ac:dyDescent="0.35">
      <c r="A44" s="27" t="s">
        <v>97</v>
      </c>
      <c r="B44" s="11">
        <f>B42/B19</f>
        <v>1341823.7214113025</v>
      </c>
      <c r="C44" s="11">
        <f t="shared" ref="C44:E44" si="6">C42/C19</f>
        <v>1653466.0875389704</v>
      </c>
      <c r="D44" s="11">
        <f t="shared" si="6"/>
        <v>1335021.1261594868</v>
      </c>
      <c r="E44" s="11">
        <f t="shared" si="6"/>
        <v>1110130.9568922692</v>
      </c>
      <c r="F44" s="11"/>
    </row>
    <row r="45" spans="1:7" ht="15.6" x14ac:dyDescent="0.35">
      <c r="A45" s="27"/>
      <c r="B45" s="11"/>
      <c r="C45" s="11"/>
      <c r="D45" s="11"/>
      <c r="E45" s="8"/>
      <c r="F45" s="8"/>
    </row>
    <row r="46" spans="1:7" ht="15.6" x14ac:dyDescent="0.35">
      <c r="A46" s="28" t="s">
        <v>10</v>
      </c>
      <c r="B46" s="16"/>
      <c r="C46" s="16"/>
      <c r="D46" s="16"/>
      <c r="E46" s="8"/>
      <c r="F46" s="8"/>
    </row>
    <row r="47" spans="1:7" ht="15.6" x14ac:dyDescent="0.35">
      <c r="A47" s="27"/>
      <c r="B47" s="16"/>
      <c r="C47" s="16"/>
      <c r="D47" s="16"/>
      <c r="E47" s="8"/>
      <c r="F47" s="8"/>
    </row>
    <row r="48" spans="1:7" ht="15.6" x14ac:dyDescent="0.35">
      <c r="A48" s="28" t="s">
        <v>11</v>
      </c>
      <c r="B48" s="16"/>
      <c r="C48" s="16"/>
      <c r="D48" s="16"/>
      <c r="E48" s="8"/>
      <c r="F48" s="8"/>
    </row>
    <row r="49" spans="1:6" ht="15.6" x14ac:dyDescent="0.35">
      <c r="A49" s="27" t="s">
        <v>12</v>
      </c>
      <c r="B49" s="17" t="s">
        <v>50</v>
      </c>
      <c r="C49" s="17"/>
      <c r="D49" s="17"/>
      <c r="E49" s="18"/>
      <c r="F49" s="18"/>
    </row>
    <row r="50" spans="1:6" ht="15.6" x14ac:dyDescent="0.35">
      <c r="A50" s="27" t="s">
        <v>13</v>
      </c>
      <c r="B50" s="17" t="s">
        <v>50</v>
      </c>
      <c r="C50" s="17"/>
      <c r="D50" s="17"/>
      <c r="E50" s="18"/>
      <c r="F50" s="18"/>
    </row>
    <row r="51" spans="1:6" ht="15.6" x14ac:dyDescent="0.35">
      <c r="A51" s="27"/>
      <c r="B51" s="17"/>
      <c r="C51" s="17"/>
      <c r="D51" s="17"/>
      <c r="E51" s="18"/>
      <c r="F51" s="18"/>
    </row>
    <row r="52" spans="1:6" ht="15.6" x14ac:dyDescent="0.35">
      <c r="A52" s="28" t="s">
        <v>14</v>
      </c>
      <c r="B52" s="17"/>
      <c r="C52" s="17"/>
      <c r="D52" s="17"/>
      <c r="E52" s="18"/>
      <c r="F52" s="18"/>
    </row>
    <row r="53" spans="1:6" ht="15.6" x14ac:dyDescent="0.35">
      <c r="A53" s="27" t="s">
        <v>15</v>
      </c>
      <c r="B53" s="17">
        <f>(B19/B17)*100</f>
        <v>141.37931034482762</v>
      </c>
      <c r="C53" s="17">
        <f t="shared" ref="C53:E53" si="7">(C19/C17)*100</f>
        <v>113.47248576850095</v>
      </c>
      <c r="D53" s="17">
        <f t="shared" si="7"/>
        <v>182.7485380116959</v>
      </c>
      <c r="E53" s="17">
        <f t="shared" si="7"/>
        <v>142.39130434782609</v>
      </c>
      <c r="F53" s="17"/>
    </row>
    <row r="54" spans="1:6" ht="15.6" x14ac:dyDescent="0.35">
      <c r="A54" s="27" t="s">
        <v>16</v>
      </c>
      <c r="B54" s="17">
        <f>B27/B26*100</f>
        <v>156.55540779912738</v>
      </c>
      <c r="C54" s="17">
        <f t="shared" ref="C54:F54" si="8">C27/C26*100</f>
        <v>143.53703428367282</v>
      </c>
      <c r="D54" s="17">
        <f t="shared" si="8"/>
        <v>210.92547150264357</v>
      </c>
      <c r="E54" s="17">
        <f t="shared" si="8"/>
        <v>155.30670237971074</v>
      </c>
      <c r="F54" s="17">
        <f t="shared" si="8"/>
        <v>0</v>
      </c>
    </row>
    <row r="55" spans="1:6" ht="15.6" x14ac:dyDescent="0.35">
      <c r="A55" s="27" t="s">
        <v>17</v>
      </c>
      <c r="B55" s="17">
        <f>AVERAGE(B53:B54)</f>
        <v>148.96735907197751</v>
      </c>
      <c r="C55" s="17">
        <f t="shared" ref="C55:E55" si="9">AVERAGE(C53:C54)</f>
        <v>128.5047600260869</v>
      </c>
      <c r="D55" s="17">
        <f t="shared" si="9"/>
        <v>196.83700475716972</v>
      </c>
      <c r="E55" s="17">
        <f t="shared" si="9"/>
        <v>148.84900336376842</v>
      </c>
      <c r="F55" s="17"/>
    </row>
    <row r="56" spans="1:6" ht="15.6" x14ac:dyDescent="0.35">
      <c r="A56" s="27"/>
      <c r="B56" s="17"/>
      <c r="C56" s="17"/>
      <c r="D56" s="17"/>
      <c r="E56" s="18"/>
      <c r="F56" s="18"/>
    </row>
    <row r="57" spans="1:6" ht="15.6" x14ac:dyDescent="0.35">
      <c r="A57" s="28" t="s">
        <v>18</v>
      </c>
      <c r="B57" s="17"/>
      <c r="C57" s="17"/>
      <c r="D57" s="17"/>
      <c r="E57" s="18"/>
      <c r="F57" s="18"/>
    </row>
    <row r="58" spans="1:6" ht="15.6" x14ac:dyDescent="0.35">
      <c r="A58" s="27" t="s">
        <v>19</v>
      </c>
      <c r="B58" s="17">
        <f>(B19/B21)*100</f>
        <v>27.821631352998207</v>
      </c>
      <c r="C58" s="17">
        <f t="shared" ref="C58:E58" si="10">(C19/C21)*100</f>
        <v>23.843700159489632</v>
      </c>
      <c r="D58" s="17">
        <f t="shared" si="10"/>
        <v>37.335722819593791</v>
      </c>
      <c r="E58" s="17">
        <f t="shared" si="10"/>
        <v>25.863770977295164</v>
      </c>
      <c r="F58" s="17"/>
    </row>
    <row r="59" spans="1:6" ht="15.6" x14ac:dyDescent="0.35">
      <c r="A59" s="27" t="s">
        <v>20</v>
      </c>
      <c r="B59" s="17">
        <f>B27/B28*100</f>
        <v>29.732090635700313</v>
      </c>
      <c r="C59" s="17">
        <f t="shared" ref="C59:F59" si="11">C27/C28*100</f>
        <v>28.102234965158136</v>
      </c>
      <c r="D59" s="17">
        <f t="shared" si="11"/>
        <v>40.308656827523322</v>
      </c>
      <c r="E59" s="17">
        <f t="shared" si="11"/>
        <v>27.475736072007891</v>
      </c>
      <c r="F59" s="17">
        <f t="shared" si="11"/>
        <v>0</v>
      </c>
    </row>
    <row r="60" spans="1:6" ht="15.6" x14ac:dyDescent="0.35">
      <c r="A60" s="27" t="s">
        <v>21</v>
      </c>
      <c r="B60" s="17">
        <f>(B58+B59)/2</f>
        <v>28.77686099434926</v>
      </c>
      <c r="C60" s="17">
        <f t="shared" ref="C60:E60" si="12">(C58+C59)/2</f>
        <v>25.972967562323884</v>
      </c>
      <c r="D60" s="17">
        <f t="shared" si="12"/>
        <v>38.82218982355856</v>
      </c>
      <c r="E60" s="17">
        <f t="shared" si="12"/>
        <v>26.669753524651526</v>
      </c>
      <c r="F60" s="17"/>
    </row>
    <row r="61" spans="1:6" ht="15.6" x14ac:dyDescent="0.35">
      <c r="A61" s="27"/>
      <c r="B61" s="17"/>
      <c r="C61" s="17"/>
      <c r="D61" s="17"/>
      <c r="E61" s="18"/>
      <c r="F61" s="18"/>
    </row>
    <row r="62" spans="1:6" ht="15.6" x14ac:dyDescent="0.35">
      <c r="A62" s="28" t="s">
        <v>32</v>
      </c>
      <c r="B62" s="17"/>
      <c r="C62" s="17"/>
      <c r="D62" s="17"/>
      <c r="E62" s="18"/>
      <c r="F62" s="18"/>
    </row>
    <row r="63" spans="1:6" ht="15.6" x14ac:dyDescent="0.35">
      <c r="A63" s="27" t="s">
        <v>22</v>
      </c>
      <c r="B63" s="17">
        <f>(B29/B27)*100</f>
        <v>100</v>
      </c>
      <c r="C63" s="17"/>
      <c r="D63" s="17"/>
      <c r="E63" s="18"/>
      <c r="F63" s="18"/>
    </row>
    <row r="64" spans="1:6" ht="15.6" x14ac:dyDescent="0.35">
      <c r="A64" s="27"/>
      <c r="B64" s="17"/>
      <c r="C64" s="17"/>
      <c r="D64" s="17"/>
      <c r="E64" s="18"/>
      <c r="F64" s="18"/>
    </row>
    <row r="65" spans="1:6" ht="15.6" x14ac:dyDescent="0.35">
      <c r="A65" s="28" t="s">
        <v>23</v>
      </c>
      <c r="B65" s="17"/>
      <c r="C65" s="17"/>
      <c r="D65" s="17"/>
      <c r="E65" s="17"/>
      <c r="F65" s="17"/>
    </row>
    <row r="66" spans="1:6" ht="15.6" x14ac:dyDescent="0.35">
      <c r="A66" s="27" t="s">
        <v>24</v>
      </c>
      <c r="B66" s="17">
        <f>((B19/B15)-1)*100</f>
        <v>18.595041322314067</v>
      </c>
      <c r="C66" s="17">
        <f t="shared" ref="C66:E66" si="13">((C19/C15)-1)*100</f>
        <v>2.9259896729776358</v>
      </c>
      <c r="D66" s="17">
        <f t="shared" si="13"/>
        <v>44.341801385681293</v>
      </c>
      <c r="E66" s="17">
        <f t="shared" si="13"/>
        <v>15.588235294117659</v>
      </c>
      <c r="F66" s="17"/>
    </row>
    <row r="67" spans="1:6" ht="15.6" x14ac:dyDescent="0.35">
      <c r="A67" s="27" t="s">
        <v>25</v>
      </c>
      <c r="B67" s="17">
        <f>((B42/B41)-1)*100</f>
        <v>24.308476050873718</v>
      </c>
      <c r="C67" s="17">
        <f t="shared" ref="C67:E67" si="14">((C42/C41)-1)*100</f>
        <v>0.75426360447836682</v>
      </c>
      <c r="D67" s="17">
        <f t="shared" si="14"/>
        <v>48.04417024169139</v>
      </c>
      <c r="E67" s="17">
        <f t="shared" si="14"/>
        <v>39.923978366910731</v>
      </c>
      <c r="F67" s="17" t="s">
        <v>50</v>
      </c>
    </row>
    <row r="68" spans="1:6" ht="15.6" x14ac:dyDescent="0.35">
      <c r="A68" s="27" t="s">
        <v>26</v>
      </c>
      <c r="B68" s="17">
        <f>((B44/B43)-1)*100</f>
        <v>4.8176000150224052</v>
      </c>
      <c r="C68" s="17">
        <f t="shared" ref="C68:E68" si="15">((C44/C43)-1)*100</f>
        <v>-2.1099880364516266</v>
      </c>
      <c r="D68" s="17">
        <f t="shared" si="15"/>
        <v>2.5650011434438014</v>
      </c>
      <c r="E68" s="17">
        <f t="shared" si="15"/>
        <v>21.053823523535996</v>
      </c>
      <c r="F68" s="17"/>
    </row>
    <row r="69" spans="1:6" ht="15.6" x14ac:dyDescent="0.35">
      <c r="A69" s="27"/>
      <c r="B69" s="17"/>
      <c r="C69" s="17"/>
      <c r="D69" s="17"/>
      <c r="E69" s="18"/>
      <c r="F69" s="18"/>
    </row>
    <row r="70" spans="1:6" ht="15.6" x14ac:dyDescent="0.35">
      <c r="A70" s="28" t="s">
        <v>27</v>
      </c>
      <c r="B70" s="17"/>
      <c r="C70" s="17"/>
      <c r="D70" s="17"/>
      <c r="E70" s="18"/>
      <c r="F70" s="18"/>
    </row>
    <row r="71" spans="1:6" ht="15.6" x14ac:dyDescent="0.35">
      <c r="A71" s="27" t="s">
        <v>33</v>
      </c>
      <c r="B71" s="17">
        <f>B26/(B18)</f>
        <v>324286.26172628667</v>
      </c>
      <c r="C71" s="17">
        <f>C26/(C18)</f>
        <v>310044.93598832708</v>
      </c>
      <c r="D71" s="17">
        <f>D26/(D18)</f>
        <v>310044.93598832702</v>
      </c>
      <c r="E71" s="17">
        <f>E26/(E18)</f>
        <v>310044.93598832702</v>
      </c>
      <c r="F71" s="17"/>
    </row>
    <row r="72" spans="1:6" ht="15.6" x14ac:dyDescent="0.35">
      <c r="A72" s="27" t="s">
        <v>34</v>
      </c>
      <c r="B72" s="17">
        <f>B27/(B20)</f>
        <v>346779.23915104353</v>
      </c>
      <c r="C72" s="17">
        <f>C27/(C20)</f>
        <v>378907.9866174921</v>
      </c>
      <c r="D72" s="17">
        <f t="shared" ref="D72:E72" si="16">D27/(D20)</f>
        <v>337529.67385984428</v>
      </c>
      <c r="E72" s="17">
        <f t="shared" si="16"/>
        <v>324128.7568743616</v>
      </c>
      <c r="F72" s="17"/>
    </row>
    <row r="73" spans="1:6" ht="15.6" x14ac:dyDescent="0.35">
      <c r="A73" s="27" t="s">
        <v>43</v>
      </c>
      <c r="B73" s="17"/>
      <c r="C73" s="17">
        <f>C27/C20</f>
        <v>378907.9866174921</v>
      </c>
      <c r="D73" s="17">
        <f t="shared" ref="D73:E73" si="17">D27/D20</f>
        <v>337529.67385984428</v>
      </c>
      <c r="E73" s="17">
        <f t="shared" si="17"/>
        <v>324128.7568743616</v>
      </c>
      <c r="F73" s="17"/>
    </row>
    <row r="74" spans="1:6" ht="15.6" x14ac:dyDescent="0.35">
      <c r="A74" s="27" t="s">
        <v>28</v>
      </c>
      <c r="B74" s="17">
        <f>(B72/B71)*B55</f>
        <v>159.29995665657643</v>
      </c>
      <c r="C74" s="17">
        <f>(C72/C71)*C55</f>
        <v>157.0465253271602</v>
      </c>
      <c r="D74" s="17">
        <f t="shared" ref="D74:E74" si="18">(D72/D71)*D55</f>
        <v>214.28613180683416</v>
      </c>
      <c r="E74" s="17">
        <f t="shared" si="18"/>
        <v>155.61048358519994</v>
      </c>
      <c r="F74" s="17"/>
    </row>
    <row r="75" spans="1:6" ht="15.6" x14ac:dyDescent="0.35">
      <c r="A75" s="32" t="s">
        <v>35</v>
      </c>
      <c r="B75" s="17">
        <f>(B26/B18)*3</f>
        <v>972858.78517885995</v>
      </c>
      <c r="C75" s="17">
        <f>(C26/C18)*3</f>
        <v>930134.8079649813</v>
      </c>
      <c r="D75" s="17">
        <f t="shared" ref="D75:E75" si="19">(D26/D18)*3</f>
        <v>930134.80796498107</v>
      </c>
      <c r="E75" s="17">
        <f t="shared" si="19"/>
        <v>930134.80796498107</v>
      </c>
      <c r="F75" s="17"/>
    </row>
    <row r="76" spans="1:6" ht="15.6" x14ac:dyDescent="0.35">
      <c r="A76" s="32" t="s">
        <v>36</v>
      </c>
      <c r="B76" s="17">
        <f>(B27/B20)*3</f>
        <v>1040337.7174531305</v>
      </c>
      <c r="C76" s="17">
        <f>(C27/C20)*3</f>
        <v>1136723.9598524764</v>
      </c>
      <c r="D76" s="17">
        <f t="shared" ref="D76:E76" si="20">(D27/D20)*3</f>
        <v>1012589.0215795329</v>
      </c>
      <c r="E76" s="17">
        <f t="shared" si="20"/>
        <v>972386.27062308486</v>
      </c>
      <c r="F76" s="17"/>
    </row>
    <row r="77" spans="1:6" ht="15.6" x14ac:dyDescent="0.35">
      <c r="A77" s="27"/>
      <c r="B77" s="17"/>
      <c r="C77" s="17"/>
      <c r="D77" s="17"/>
      <c r="E77" s="18"/>
      <c r="F77" s="18"/>
    </row>
    <row r="78" spans="1:6" ht="15.6" x14ac:dyDescent="0.35">
      <c r="A78" s="28" t="s">
        <v>29</v>
      </c>
      <c r="B78" s="17"/>
      <c r="C78" s="17"/>
      <c r="D78" s="17"/>
      <c r="E78" s="18"/>
      <c r="F78" s="18"/>
    </row>
    <row r="79" spans="1:6" ht="15.6" x14ac:dyDescent="0.35">
      <c r="A79" s="27" t="s">
        <v>30</v>
      </c>
      <c r="B79" s="17">
        <f>(B33/B32)*100</f>
        <v>0</v>
      </c>
      <c r="C79" s="17"/>
      <c r="D79" s="17"/>
      <c r="E79" s="18"/>
      <c r="F79" s="18"/>
    </row>
    <row r="80" spans="1:6" ht="15.6" x14ac:dyDescent="0.35">
      <c r="A80" s="27" t="s">
        <v>31</v>
      </c>
      <c r="B80" s="17" t="s">
        <v>50</v>
      </c>
      <c r="C80" s="17"/>
      <c r="D80" s="17"/>
      <c r="E80" s="18"/>
      <c r="F80" s="18"/>
    </row>
    <row r="81" spans="1:8" ht="16.2" thickBot="1" x14ac:dyDescent="0.4">
      <c r="A81" s="20"/>
      <c r="B81" s="20"/>
      <c r="C81" s="20"/>
      <c r="D81" s="20"/>
      <c r="E81" s="21"/>
      <c r="F81" s="21"/>
    </row>
    <row r="82" spans="1:8" customFormat="1" ht="16.2" thickTop="1" x14ac:dyDescent="0.3">
      <c r="A82" s="42" t="s">
        <v>98</v>
      </c>
      <c r="B82" s="42"/>
      <c r="C82" s="42"/>
      <c r="D82" s="42"/>
      <c r="E82" s="42"/>
      <c r="F82" s="42"/>
      <c r="G82" s="33"/>
      <c r="H82" s="33"/>
    </row>
    <row r="83" spans="1:8" customFormat="1" ht="15.6" x14ac:dyDescent="0.35">
      <c r="A83" s="27"/>
      <c r="B83" s="27"/>
      <c r="C83" s="27"/>
      <c r="D83" s="27"/>
      <c r="E83" s="27"/>
      <c r="F83" s="27"/>
    </row>
    <row r="84" spans="1:8" customFormat="1" ht="15.6" x14ac:dyDescent="0.35">
      <c r="A84" s="43" t="s">
        <v>85</v>
      </c>
      <c r="B84" s="43"/>
      <c r="C84" s="43"/>
      <c r="D84" s="43"/>
      <c r="E84" s="43"/>
      <c r="F84" s="43"/>
    </row>
    <row r="85" spans="1:8" customFormat="1" ht="57.75" customHeight="1" x14ac:dyDescent="0.35">
      <c r="A85" s="38" t="s">
        <v>99</v>
      </c>
      <c r="B85" s="38"/>
      <c r="C85" s="38"/>
      <c r="D85" s="38"/>
      <c r="E85" s="38"/>
      <c r="F85" s="38"/>
    </row>
    <row r="86" spans="1:8" customFormat="1" ht="15.6" x14ac:dyDescent="0.35">
      <c r="A86" s="27"/>
      <c r="B86" s="27"/>
      <c r="C86" s="27"/>
      <c r="D86" s="27"/>
      <c r="E86" s="27"/>
      <c r="F86" s="27"/>
    </row>
    <row r="87" spans="1:8" customFormat="1" ht="54.75" customHeight="1" x14ac:dyDescent="0.35">
      <c r="A87" s="38" t="s">
        <v>100</v>
      </c>
      <c r="B87" s="38"/>
      <c r="C87" s="38"/>
      <c r="D87" s="38"/>
      <c r="E87" s="38"/>
      <c r="F87" s="38"/>
    </row>
    <row r="88" spans="1:8" customFormat="1" ht="15.6" x14ac:dyDescent="0.35">
      <c r="A88" s="34"/>
      <c r="B88" s="27"/>
      <c r="C88" s="27"/>
      <c r="D88" s="27"/>
      <c r="E88" s="27"/>
      <c r="F88" s="27"/>
    </row>
    <row r="89" spans="1:8" customFormat="1" ht="54.75" customHeight="1" x14ac:dyDescent="0.35">
      <c r="A89" s="38" t="s">
        <v>101</v>
      </c>
      <c r="B89" s="38"/>
      <c r="C89" s="38"/>
      <c r="D89" s="38"/>
      <c r="E89" s="38"/>
      <c r="F89" s="38"/>
    </row>
    <row r="90" spans="1:8" customFormat="1" ht="15.6" x14ac:dyDescent="0.35">
      <c r="A90" s="34"/>
      <c r="B90" s="27"/>
      <c r="C90" s="27"/>
      <c r="D90" s="27"/>
      <c r="E90" s="27"/>
      <c r="F90" s="27"/>
    </row>
    <row r="91" spans="1:8" customFormat="1" ht="15.6" x14ac:dyDescent="0.35">
      <c r="A91" s="27"/>
      <c r="B91" s="27"/>
      <c r="C91" s="27"/>
      <c r="D91" s="27"/>
      <c r="E91" s="27"/>
      <c r="F91" s="27"/>
    </row>
    <row r="92" spans="1:8" customFormat="1" ht="15.6" x14ac:dyDescent="0.35">
      <c r="A92" s="27"/>
      <c r="B92" s="27"/>
      <c r="C92" s="27"/>
      <c r="D92" s="27"/>
      <c r="E92" s="27"/>
      <c r="F92" s="27"/>
    </row>
    <row r="93" spans="1:8" customFormat="1" ht="15.6" x14ac:dyDescent="0.35">
      <c r="A93" s="27"/>
      <c r="B93" s="27"/>
      <c r="C93" s="27"/>
      <c r="D93" s="27"/>
      <c r="E93" s="27"/>
      <c r="F93" s="27"/>
    </row>
    <row r="94" spans="1:8" customFormat="1" x14ac:dyDescent="0.3"/>
    <row r="95" spans="1:8" customFormat="1" x14ac:dyDescent="0.3"/>
    <row r="96" spans="1:8" customFormat="1" x14ac:dyDescent="0.3"/>
    <row r="97" customFormat="1" x14ac:dyDescent="0.3"/>
    <row r="153" spans="5:7" x14ac:dyDescent="0.3">
      <c r="E153" s="5"/>
      <c r="F153" s="5"/>
      <c r="G153" s="5"/>
    </row>
    <row r="154" spans="5:7" x14ac:dyDescent="0.3">
      <c r="E154" s="5"/>
      <c r="F154" s="5"/>
      <c r="G154" s="5"/>
    </row>
  </sheetData>
  <mergeCells count="8">
    <mergeCell ref="A85:F85"/>
    <mergeCell ref="A87:F87"/>
    <mergeCell ref="A89:F89"/>
    <mergeCell ref="A9:A10"/>
    <mergeCell ref="B9:B10"/>
    <mergeCell ref="C9:F9"/>
    <mergeCell ref="A82:F82"/>
    <mergeCell ref="A84:F84"/>
  </mergeCells>
  <pageMargins left="0.7" right="0.7" top="0.75" bottom="0.75" header="0.3" footer="0.3"/>
  <pageSetup orientation="portrait" r:id="rId1"/>
  <ignoredErrors>
    <ignoredError sqref="C72:C7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5"/>
  <sheetViews>
    <sheetView showGridLines="0" zoomScale="80" zoomScaleNormal="80" workbookViewId="0">
      <pane ySplit="10" topLeftCell="A11" activePane="bottomLeft" state="frozen"/>
      <selection activeCell="E17" sqref="E17"/>
      <selection pane="bottomLeft" activeCell="A9" sqref="A9:A10"/>
    </sheetView>
  </sheetViews>
  <sheetFormatPr baseColWidth="10" defaultColWidth="11.44140625" defaultRowHeight="14.4" x14ac:dyDescent="0.3"/>
  <cols>
    <col min="1" max="1" width="61.109375" style="3" customWidth="1"/>
    <col min="2" max="6" width="23.6640625" style="3" customWidth="1"/>
    <col min="7" max="16384" width="11.44140625" style="3"/>
  </cols>
  <sheetData>
    <row r="1" spans="1:7" customFormat="1" x14ac:dyDescent="0.3"/>
    <row r="2" spans="1:7" customFormat="1" x14ac:dyDescent="0.3"/>
    <row r="3" spans="1:7" customFormat="1" x14ac:dyDescent="0.3"/>
    <row r="4" spans="1:7" customFormat="1" x14ac:dyDescent="0.3"/>
    <row r="5" spans="1:7" customFormat="1" x14ac:dyDescent="0.3"/>
    <row r="6" spans="1:7" customFormat="1" x14ac:dyDescent="0.3"/>
    <row r="7" spans="1:7" customFormat="1" ht="30" customHeight="1" x14ac:dyDescent="0.3"/>
    <row r="8" spans="1:7" customFormat="1" ht="30" customHeight="1" x14ac:dyDescent="0.3"/>
    <row r="9" spans="1:7" customFormat="1" ht="15.6" x14ac:dyDescent="0.3">
      <c r="A9" s="39" t="s">
        <v>0</v>
      </c>
      <c r="B9" s="39" t="s">
        <v>44</v>
      </c>
      <c r="C9" s="41" t="s">
        <v>1</v>
      </c>
      <c r="D9" s="41"/>
      <c r="E9" s="41"/>
      <c r="F9" s="41"/>
    </row>
    <row r="10" spans="1:7" customFormat="1" ht="63" thickBot="1" x14ac:dyDescent="0.35">
      <c r="A10" s="40"/>
      <c r="B10" s="40"/>
      <c r="C10" s="26" t="s">
        <v>46</v>
      </c>
      <c r="D10" s="26" t="s">
        <v>47</v>
      </c>
      <c r="E10" s="26" t="s">
        <v>48</v>
      </c>
      <c r="F10" s="26" t="s">
        <v>49</v>
      </c>
    </row>
    <row r="11" spans="1:7" customFormat="1" ht="16.2" thickTop="1" x14ac:dyDescent="0.35">
      <c r="A11" s="27"/>
      <c r="B11" s="27"/>
      <c r="C11" s="27"/>
      <c r="D11" s="27"/>
      <c r="E11" s="27"/>
      <c r="F11" s="27"/>
    </row>
    <row r="12" spans="1:7" customFormat="1" ht="15.6" x14ac:dyDescent="0.35">
      <c r="A12" s="28" t="s">
        <v>3</v>
      </c>
      <c r="B12" s="27"/>
      <c r="C12" s="27"/>
      <c r="D12" s="27"/>
      <c r="E12" s="27"/>
      <c r="F12" s="27"/>
    </row>
    <row r="13" spans="1:7" customFormat="1" ht="15.6" x14ac:dyDescent="0.35">
      <c r="A13" s="27"/>
      <c r="B13" s="27"/>
      <c r="C13" s="27"/>
      <c r="D13" s="27"/>
      <c r="E13" s="27"/>
      <c r="F13" s="27"/>
    </row>
    <row r="14" spans="1:7" customFormat="1" ht="15.6" x14ac:dyDescent="0.35">
      <c r="A14" s="28" t="s">
        <v>4</v>
      </c>
      <c r="B14" s="27"/>
      <c r="C14" s="27"/>
      <c r="D14" s="27"/>
      <c r="E14" s="27"/>
      <c r="F14" s="27"/>
      <c r="G14" s="2"/>
    </row>
    <row r="15" spans="1:7" ht="15.6" x14ac:dyDescent="0.35">
      <c r="A15" s="29" t="s">
        <v>56</v>
      </c>
      <c r="B15" s="11">
        <f>+SUM(C15:E15)</f>
        <v>623.33333333333337</v>
      </c>
      <c r="C15" s="35">
        <v>202</v>
      </c>
      <c r="D15" s="35">
        <v>152.33333333333334</v>
      </c>
      <c r="E15" s="35">
        <v>269</v>
      </c>
      <c r="F15" s="36"/>
    </row>
    <row r="16" spans="1:7" ht="15.6" x14ac:dyDescent="0.35">
      <c r="A16" s="30" t="s">
        <v>2</v>
      </c>
      <c r="B16" s="11">
        <f t="shared" ref="B16:B22" si="0">+SUM(C16:E16)</f>
        <v>2537</v>
      </c>
      <c r="C16" s="35">
        <v>929</v>
      </c>
      <c r="D16" s="35">
        <v>646</v>
      </c>
      <c r="E16" s="35">
        <v>962</v>
      </c>
      <c r="F16" s="36"/>
    </row>
    <row r="17" spans="1:6" ht="15.75" customHeight="1" x14ac:dyDescent="0.35">
      <c r="A17" s="29" t="s">
        <v>102</v>
      </c>
      <c r="B17" s="11">
        <f t="shared" si="0"/>
        <v>442.66666666666663</v>
      </c>
      <c r="C17" s="35">
        <v>179</v>
      </c>
      <c r="D17" s="35">
        <v>110</v>
      </c>
      <c r="E17" s="35">
        <v>153.66666666666666</v>
      </c>
      <c r="F17" s="36"/>
    </row>
    <row r="18" spans="1:6" ht="15.6" x14ac:dyDescent="0.35">
      <c r="A18" s="30" t="s">
        <v>2</v>
      </c>
      <c r="B18" s="11">
        <f t="shared" si="0"/>
        <v>1751</v>
      </c>
      <c r="C18" s="35">
        <v>766</v>
      </c>
      <c r="D18" s="35">
        <v>454</v>
      </c>
      <c r="E18" s="35">
        <v>531</v>
      </c>
      <c r="F18" s="36"/>
    </row>
    <row r="19" spans="1:6" ht="15.6" x14ac:dyDescent="0.35">
      <c r="A19" s="29" t="s">
        <v>103</v>
      </c>
      <c r="B19" s="11">
        <f t="shared" si="0"/>
        <v>859.66666666666674</v>
      </c>
      <c r="C19" s="35">
        <v>228.33333333333334</v>
      </c>
      <c r="D19" s="35">
        <v>255.33333333333334</v>
      </c>
      <c r="E19" s="35">
        <v>376</v>
      </c>
      <c r="F19" s="36"/>
    </row>
    <row r="20" spans="1:6" ht="15.6" x14ac:dyDescent="0.35">
      <c r="A20" s="30" t="s">
        <v>2</v>
      </c>
      <c r="B20" s="11">
        <f t="shared" si="0"/>
        <v>3818</v>
      </c>
      <c r="C20" s="35">
        <v>1228</v>
      </c>
      <c r="D20" s="35">
        <v>1131</v>
      </c>
      <c r="E20" s="35">
        <v>1459</v>
      </c>
      <c r="F20" s="36"/>
    </row>
    <row r="21" spans="1:6" ht="15.6" x14ac:dyDescent="0.35">
      <c r="A21" s="29" t="s">
        <v>88</v>
      </c>
      <c r="B21" s="11">
        <f t="shared" si="0"/>
        <v>2407.333333333333</v>
      </c>
      <c r="C21" s="35">
        <v>836.33333333333326</v>
      </c>
      <c r="D21" s="35">
        <v>558</v>
      </c>
      <c r="E21" s="35">
        <v>1012.9999999999999</v>
      </c>
      <c r="F21" s="36"/>
    </row>
    <row r="22" spans="1:6" ht="15.6" x14ac:dyDescent="0.35">
      <c r="A22" s="30" t="s">
        <v>2</v>
      </c>
      <c r="B22" s="11">
        <f t="shared" si="0"/>
        <v>10280</v>
      </c>
      <c r="C22" s="35">
        <v>4127</v>
      </c>
      <c r="D22" s="35">
        <v>2428</v>
      </c>
      <c r="E22" s="35">
        <v>3725</v>
      </c>
      <c r="F22" s="36"/>
    </row>
    <row r="23" spans="1:6" ht="15.6" x14ac:dyDescent="0.35">
      <c r="A23" s="27"/>
      <c r="B23" s="11"/>
      <c r="C23" s="35"/>
      <c r="D23" s="35"/>
      <c r="E23" s="36"/>
      <c r="F23" s="36"/>
    </row>
    <row r="24" spans="1:6" ht="15.6" x14ac:dyDescent="0.35">
      <c r="A24" s="31" t="s">
        <v>45</v>
      </c>
      <c r="B24" s="11"/>
      <c r="C24" s="35"/>
      <c r="D24" s="35"/>
      <c r="E24" s="36"/>
      <c r="F24" s="36"/>
    </row>
    <row r="25" spans="1:6" ht="15.6" x14ac:dyDescent="0.35">
      <c r="A25" s="29" t="s">
        <v>57</v>
      </c>
      <c r="B25" s="11">
        <f>+SUM(C25:F25)</f>
        <v>862587014.9799999</v>
      </c>
      <c r="C25" s="35">
        <v>356502703.90999997</v>
      </c>
      <c r="D25" s="35">
        <v>233155117.55999997</v>
      </c>
      <c r="E25" s="36">
        <v>272929193.50999999</v>
      </c>
      <c r="F25" s="36">
        <v>0</v>
      </c>
    </row>
    <row r="26" spans="1:6" ht="15.6" x14ac:dyDescent="0.35">
      <c r="A26" s="29" t="s">
        <v>104</v>
      </c>
      <c r="B26" s="11">
        <f t="shared" ref="B26" si="1">+SUM(C26:F26)</f>
        <v>570388682.9155606</v>
      </c>
      <c r="C26" s="14">
        <v>237494420.96705848</v>
      </c>
      <c r="D26" s="35">
        <v>140760400.93870047</v>
      </c>
      <c r="E26" s="36">
        <v>164633861.00980166</v>
      </c>
      <c r="F26" s="36">
        <v>27500000.000000007</v>
      </c>
    </row>
    <row r="27" spans="1:6" ht="15.6" x14ac:dyDescent="0.35">
      <c r="A27" s="29" t="s">
        <v>105</v>
      </c>
      <c r="B27" s="11">
        <f>+SUM(C27:F27)</f>
        <v>1134365753.0999999</v>
      </c>
      <c r="C27" s="35">
        <v>397878906.56999999</v>
      </c>
      <c r="D27" s="35">
        <v>328404589.16000003</v>
      </c>
      <c r="E27" s="36">
        <v>408082257.37</v>
      </c>
      <c r="F27" s="36">
        <v>0</v>
      </c>
    </row>
    <row r="28" spans="1:6" ht="15.6" x14ac:dyDescent="0.35">
      <c r="A28" s="29" t="s">
        <v>91</v>
      </c>
      <c r="B28" s="11">
        <f>+SUM(C28:F28)</f>
        <v>3297261941.9600019</v>
      </c>
      <c r="C28" s="14">
        <v>1279555450.8238258</v>
      </c>
      <c r="D28" s="35">
        <v>752789104.57965803</v>
      </c>
      <c r="E28" s="36">
        <v>1154917386.5565181</v>
      </c>
      <c r="F28" s="36">
        <v>110000000.00000003</v>
      </c>
    </row>
    <row r="29" spans="1:6" ht="15.6" x14ac:dyDescent="0.35">
      <c r="A29" s="29" t="s">
        <v>106</v>
      </c>
      <c r="B29" s="11">
        <f>+SUM(C29:E29)</f>
        <v>1134365753.0999999</v>
      </c>
      <c r="C29" s="11">
        <f>+C27</f>
        <v>397878906.56999999</v>
      </c>
      <c r="D29" s="11">
        <f t="shared" ref="D29:E29" si="2">+D27</f>
        <v>328404589.16000003</v>
      </c>
      <c r="E29" s="11">
        <f t="shared" si="2"/>
        <v>408082257.37</v>
      </c>
      <c r="F29" s="15"/>
    </row>
    <row r="30" spans="1:6" ht="15.6" x14ac:dyDescent="0.35">
      <c r="A30" s="27"/>
      <c r="B30" s="11"/>
      <c r="C30" s="11"/>
      <c r="D30" s="11"/>
      <c r="E30" s="15"/>
      <c r="F30" s="15"/>
    </row>
    <row r="31" spans="1:6" ht="15.6" x14ac:dyDescent="0.35">
      <c r="A31" s="31" t="s">
        <v>6</v>
      </c>
      <c r="B31" s="11"/>
      <c r="C31" s="11"/>
      <c r="D31" s="11"/>
      <c r="E31" s="15"/>
      <c r="F31" s="15"/>
    </row>
    <row r="32" spans="1:6" ht="15.6" x14ac:dyDescent="0.35">
      <c r="A32" s="29" t="s">
        <v>107</v>
      </c>
      <c r="B32" s="11">
        <f>B26</f>
        <v>570388682.9155606</v>
      </c>
      <c r="C32" s="11"/>
      <c r="D32" s="11"/>
      <c r="E32" s="15"/>
      <c r="F32" s="15"/>
    </row>
    <row r="33" spans="1:7" ht="15.6" x14ac:dyDescent="0.35">
      <c r="A33" s="29" t="s">
        <v>108</v>
      </c>
      <c r="B33" s="35">
        <v>0</v>
      </c>
      <c r="C33" s="11"/>
      <c r="D33" s="11"/>
      <c r="E33" s="15"/>
      <c r="F33" s="15"/>
    </row>
    <row r="34" spans="1:7" ht="15.6" x14ac:dyDescent="0.35">
      <c r="A34" s="27"/>
      <c r="B34" s="16"/>
      <c r="C34" s="16"/>
      <c r="D34" s="16"/>
      <c r="E34" s="8"/>
      <c r="F34" s="8"/>
    </row>
    <row r="35" spans="1:7" ht="15.6" x14ac:dyDescent="0.35">
      <c r="A35" s="28" t="s">
        <v>7</v>
      </c>
      <c r="B35" s="16"/>
      <c r="C35" s="16"/>
      <c r="D35" s="16"/>
      <c r="E35" s="8"/>
      <c r="F35" s="8"/>
    </row>
    <row r="36" spans="1:7" ht="15.6" x14ac:dyDescent="0.35">
      <c r="A36" s="29" t="s">
        <v>58</v>
      </c>
      <c r="B36" s="24">
        <v>1.0973999999999999</v>
      </c>
      <c r="C36" s="24">
        <v>1.0973999999999999</v>
      </c>
      <c r="D36" s="24">
        <v>1.0973999999999999</v>
      </c>
      <c r="E36" s="24">
        <v>1.0973999999999999</v>
      </c>
      <c r="F36" s="24">
        <v>1.0973999999999999</v>
      </c>
      <c r="G36" s="6"/>
    </row>
    <row r="37" spans="1:7" ht="15.6" x14ac:dyDescent="0.35">
      <c r="A37" s="29" t="s">
        <v>109</v>
      </c>
      <c r="B37" s="24">
        <v>1.0971</v>
      </c>
      <c r="C37" s="24">
        <v>1.0971</v>
      </c>
      <c r="D37" s="24">
        <v>1.0971</v>
      </c>
      <c r="E37" s="24">
        <v>1.0971</v>
      </c>
      <c r="F37" s="24">
        <v>1.0971</v>
      </c>
      <c r="G37" s="6"/>
    </row>
    <row r="38" spans="1:7" ht="15.6" x14ac:dyDescent="0.35">
      <c r="A38" s="29" t="s">
        <v>8</v>
      </c>
      <c r="B38" s="35" t="s">
        <v>50</v>
      </c>
      <c r="C38" s="35"/>
      <c r="D38" s="35"/>
      <c r="E38" s="36"/>
      <c r="F38" s="36"/>
    </row>
    <row r="39" spans="1:7" ht="15.6" x14ac:dyDescent="0.35">
      <c r="A39" s="27"/>
      <c r="B39" s="11"/>
      <c r="C39" s="11"/>
      <c r="D39" s="11"/>
      <c r="E39" s="15"/>
      <c r="F39" s="15"/>
    </row>
    <row r="40" spans="1:7" ht="15.6" x14ac:dyDescent="0.35">
      <c r="A40" s="28" t="s">
        <v>9</v>
      </c>
      <c r="B40" s="11"/>
      <c r="C40" s="11"/>
      <c r="D40" s="11"/>
      <c r="E40" s="15"/>
      <c r="F40" s="15"/>
    </row>
    <row r="41" spans="1:7" ht="15.6" x14ac:dyDescent="0.35">
      <c r="A41" s="27" t="s">
        <v>59</v>
      </c>
      <c r="B41" s="11">
        <f>B25/B36</f>
        <v>786027897.7401129</v>
      </c>
      <c r="C41" s="11">
        <f t="shared" ref="C41:F41" si="3">C25/C36</f>
        <v>324861220.9859668</v>
      </c>
      <c r="D41" s="11">
        <f t="shared" si="3"/>
        <v>212461379.22361946</v>
      </c>
      <c r="E41" s="15">
        <f t="shared" si="3"/>
        <v>248705297.5305267</v>
      </c>
      <c r="F41" s="15">
        <f t="shared" si="3"/>
        <v>0</v>
      </c>
    </row>
    <row r="42" spans="1:7" ht="15.6" x14ac:dyDescent="0.35">
      <c r="A42" s="27" t="s">
        <v>110</v>
      </c>
      <c r="B42" s="11">
        <f>B27/B37</f>
        <v>1033967508.0667213</v>
      </c>
      <c r="C42" s="11">
        <f t="shared" ref="C42:F42" si="4">C27/C37</f>
        <v>362664211.6215477</v>
      </c>
      <c r="D42" s="11">
        <f t="shared" si="4"/>
        <v>299338792.41637045</v>
      </c>
      <c r="E42" s="15">
        <f t="shared" si="4"/>
        <v>371964504.02880323</v>
      </c>
      <c r="F42" s="15">
        <f t="shared" si="4"/>
        <v>0</v>
      </c>
    </row>
    <row r="43" spans="1:7" ht="15.6" x14ac:dyDescent="0.35">
      <c r="A43" s="27" t="s">
        <v>60</v>
      </c>
      <c r="B43" s="11">
        <f>B41/B15</f>
        <v>1261007.3225777212</v>
      </c>
      <c r="C43" s="11">
        <f t="shared" ref="C43:E43" si="5">C41/C15</f>
        <v>1608223.8662671624</v>
      </c>
      <c r="D43" s="11">
        <f t="shared" si="5"/>
        <v>1394713.6491703684</v>
      </c>
      <c r="E43" s="15">
        <f t="shared" si="5"/>
        <v>924555.00940716243</v>
      </c>
      <c r="F43" s="15"/>
    </row>
    <row r="44" spans="1:7" ht="15.6" x14ac:dyDescent="0.35">
      <c r="A44" s="27" t="s">
        <v>111</v>
      </c>
      <c r="B44" s="11">
        <f>B42/B19</f>
        <v>1202753.983792231</v>
      </c>
      <c r="C44" s="11">
        <f t="shared" ref="C44:E44" si="6">C42/C19</f>
        <v>1588310.4158607929</v>
      </c>
      <c r="D44" s="11">
        <f t="shared" si="6"/>
        <v>1172345.1400118947</v>
      </c>
      <c r="E44" s="15">
        <f t="shared" si="6"/>
        <v>989267.29794894473</v>
      </c>
      <c r="F44" s="15"/>
    </row>
    <row r="45" spans="1:7" ht="15.6" x14ac:dyDescent="0.35">
      <c r="A45" s="27"/>
      <c r="B45" s="16"/>
      <c r="C45" s="16"/>
      <c r="D45" s="16"/>
      <c r="E45" s="8"/>
      <c r="F45" s="8"/>
    </row>
    <row r="46" spans="1:7" ht="15.6" x14ac:dyDescent="0.35">
      <c r="A46" s="28" t="s">
        <v>10</v>
      </c>
      <c r="B46" s="16"/>
      <c r="C46" s="16"/>
      <c r="D46" s="16"/>
      <c r="E46" s="8"/>
      <c r="F46" s="8"/>
    </row>
    <row r="47" spans="1:7" ht="15.6" x14ac:dyDescent="0.35">
      <c r="A47" s="27"/>
      <c r="B47" s="16"/>
      <c r="C47" s="16"/>
      <c r="D47" s="16"/>
      <c r="E47" s="8"/>
      <c r="F47" s="8"/>
    </row>
    <row r="48" spans="1:7" ht="15.6" x14ac:dyDescent="0.35">
      <c r="A48" s="28" t="s">
        <v>11</v>
      </c>
      <c r="B48" s="16"/>
      <c r="C48" s="16"/>
      <c r="D48" s="16"/>
      <c r="E48" s="8"/>
      <c r="F48" s="8"/>
    </row>
    <row r="49" spans="1:6" ht="15.6" x14ac:dyDescent="0.35">
      <c r="A49" s="27" t="s">
        <v>12</v>
      </c>
      <c r="B49" s="17" t="s">
        <v>50</v>
      </c>
      <c r="C49" s="17"/>
      <c r="D49" s="17"/>
      <c r="E49" s="18"/>
      <c r="F49" s="18"/>
    </row>
    <row r="50" spans="1:6" ht="15.6" x14ac:dyDescent="0.35">
      <c r="A50" s="27" t="s">
        <v>13</v>
      </c>
      <c r="B50" s="17" t="s">
        <v>50</v>
      </c>
      <c r="C50" s="17"/>
      <c r="D50" s="17"/>
      <c r="E50" s="18"/>
      <c r="F50" s="18"/>
    </row>
    <row r="51" spans="1:6" ht="15.6" x14ac:dyDescent="0.35">
      <c r="A51" s="27"/>
      <c r="B51" s="17"/>
      <c r="C51" s="17"/>
      <c r="D51" s="17"/>
      <c r="E51" s="18"/>
      <c r="F51" s="18"/>
    </row>
    <row r="52" spans="1:6" ht="15.6" x14ac:dyDescent="0.35">
      <c r="A52" s="28" t="s">
        <v>14</v>
      </c>
      <c r="B52" s="17"/>
      <c r="C52" s="17"/>
      <c r="D52" s="17"/>
      <c r="E52" s="18"/>
      <c r="F52" s="18"/>
    </row>
    <row r="53" spans="1:6" ht="15.6" x14ac:dyDescent="0.35">
      <c r="A53" s="27" t="s">
        <v>15</v>
      </c>
      <c r="B53" s="17">
        <f>(B19/B17)*100</f>
        <v>194.2018072289157</v>
      </c>
      <c r="C53" s="17">
        <f t="shared" ref="C53:E53" si="7">(C19/C17)*100</f>
        <v>127.56052141527003</v>
      </c>
      <c r="D53" s="17">
        <f t="shared" si="7"/>
        <v>232.12121212121212</v>
      </c>
      <c r="E53" s="18">
        <f t="shared" si="7"/>
        <v>244.68546637744035</v>
      </c>
      <c r="F53" s="18"/>
    </row>
    <row r="54" spans="1:6" ht="15.6" x14ac:dyDescent="0.35">
      <c r="A54" s="27" t="s">
        <v>16</v>
      </c>
      <c r="B54" s="17">
        <f>B27/B26*100</f>
        <v>198.87592216971274</v>
      </c>
      <c r="C54" s="17">
        <f t="shared" ref="C54:F54" si="8">C27/C26*100</f>
        <v>167.53189609670349</v>
      </c>
      <c r="D54" s="17">
        <f t="shared" si="8"/>
        <v>233.30751189250765</v>
      </c>
      <c r="E54" s="18">
        <f t="shared" si="8"/>
        <v>247.87261555246181</v>
      </c>
      <c r="F54" s="18">
        <f t="shared" si="8"/>
        <v>0</v>
      </c>
    </row>
    <row r="55" spans="1:6" ht="15.6" x14ac:dyDescent="0.35">
      <c r="A55" s="27" t="s">
        <v>17</v>
      </c>
      <c r="B55" s="17">
        <f>AVERAGE(B53:B54)</f>
        <v>196.53886469931422</v>
      </c>
      <c r="C55" s="17">
        <f t="shared" ref="C55:E55" si="9">AVERAGE(C53:C54)</f>
        <v>147.54620875598675</v>
      </c>
      <c r="D55" s="17">
        <f t="shared" si="9"/>
        <v>232.71436200685989</v>
      </c>
      <c r="E55" s="18">
        <f t="shared" si="9"/>
        <v>246.27904096495109</v>
      </c>
      <c r="F55" s="18"/>
    </row>
    <row r="56" spans="1:6" ht="15.6" x14ac:dyDescent="0.35">
      <c r="A56" s="27"/>
      <c r="B56" s="17"/>
      <c r="C56" s="17"/>
      <c r="D56" s="17"/>
      <c r="E56" s="18"/>
      <c r="F56" s="18"/>
    </row>
    <row r="57" spans="1:6" ht="15.6" x14ac:dyDescent="0.35">
      <c r="A57" s="28" t="s">
        <v>18</v>
      </c>
      <c r="B57" s="17"/>
      <c r="C57" s="17"/>
      <c r="D57" s="17"/>
      <c r="E57" s="18"/>
      <c r="F57" s="18"/>
    </row>
    <row r="58" spans="1:6" ht="15.6" x14ac:dyDescent="0.35">
      <c r="A58" s="27" t="s">
        <v>19</v>
      </c>
      <c r="B58" s="17">
        <f>(B19/B21)*100</f>
        <v>35.710329548601507</v>
      </c>
      <c r="C58" s="17">
        <f t="shared" ref="C58:E58" si="10">(C19/C21)*100</f>
        <v>27.301713830211245</v>
      </c>
      <c r="D58" s="17">
        <f t="shared" si="10"/>
        <v>45.758661887694146</v>
      </c>
      <c r="E58" s="18">
        <f t="shared" si="10"/>
        <v>37.117472852912151</v>
      </c>
      <c r="F58" s="18"/>
    </row>
    <row r="59" spans="1:6" ht="15.6" x14ac:dyDescent="0.35">
      <c r="A59" s="27" t="s">
        <v>20</v>
      </c>
      <c r="B59" s="17">
        <f>B27/B28*100</f>
        <v>34.403264680442561</v>
      </c>
      <c r="C59" s="17">
        <f t="shared" ref="C59:F59" si="11">C27/C28*100</f>
        <v>31.095089025944954</v>
      </c>
      <c r="D59" s="17">
        <f t="shared" si="11"/>
        <v>43.625045469192116</v>
      </c>
      <c r="E59" s="18">
        <f t="shared" si="11"/>
        <v>35.334324525733493</v>
      </c>
      <c r="F59" s="18">
        <f t="shared" si="11"/>
        <v>0</v>
      </c>
    </row>
    <row r="60" spans="1:6" ht="15.6" x14ac:dyDescent="0.35">
      <c r="A60" s="27" t="s">
        <v>21</v>
      </c>
      <c r="B60" s="17">
        <f>(B58+B59)/2</f>
        <v>35.056797114522034</v>
      </c>
      <c r="C60" s="17">
        <f t="shared" ref="C60:E60" si="12">(C58+C59)/2</f>
        <v>29.1984014280781</v>
      </c>
      <c r="D60" s="17">
        <f t="shared" si="12"/>
        <v>44.691853678443131</v>
      </c>
      <c r="E60" s="18">
        <f t="shared" si="12"/>
        <v>36.225898689322818</v>
      </c>
      <c r="F60" s="18"/>
    </row>
    <row r="61" spans="1:6" ht="15.6" x14ac:dyDescent="0.35">
      <c r="A61" s="27"/>
      <c r="B61" s="17"/>
      <c r="C61" s="17"/>
      <c r="D61" s="17"/>
      <c r="E61" s="18"/>
      <c r="F61" s="18"/>
    </row>
    <row r="62" spans="1:6" ht="15.6" x14ac:dyDescent="0.35">
      <c r="A62" s="28" t="s">
        <v>32</v>
      </c>
      <c r="B62" s="17"/>
      <c r="C62" s="17"/>
      <c r="D62" s="17"/>
      <c r="E62" s="18"/>
      <c r="F62" s="18"/>
    </row>
    <row r="63" spans="1:6" ht="15.6" x14ac:dyDescent="0.35">
      <c r="A63" s="27" t="s">
        <v>22</v>
      </c>
      <c r="B63" s="17">
        <f>(B29/B27)*100</f>
        <v>100</v>
      </c>
      <c r="C63" s="17"/>
      <c r="D63" s="17"/>
      <c r="E63" s="18"/>
      <c r="F63" s="18"/>
    </row>
    <row r="64" spans="1:6" ht="15.6" x14ac:dyDescent="0.35">
      <c r="A64" s="27"/>
      <c r="B64" s="17"/>
      <c r="C64" s="17"/>
      <c r="D64" s="17"/>
      <c r="E64" s="18"/>
      <c r="F64" s="18"/>
    </row>
    <row r="65" spans="1:6" ht="15.6" x14ac:dyDescent="0.35">
      <c r="A65" s="28" t="s">
        <v>23</v>
      </c>
      <c r="B65" s="17"/>
      <c r="C65" s="17"/>
      <c r="D65" s="17"/>
      <c r="E65" s="18"/>
      <c r="F65" s="18"/>
    </row>
    <row r="66" spans="1:6" ht="15.6" x14ac:dyDescent="0.35">
      <c r="A66" s="27" t="s">
        <v>24</v>
      </c>
      <c r="B66" s="17">
        <f>((B19/B15)-1)*100</f>
        <v>37.914438502673796</v>
      </c>
      <c r="C66" s="17">
        <f t="shared" ref="C66:E66" si="13">((C19/C15)-1)*100</f>
        <v>13.036303630363033</v>
      </c>
      <c r="D66" s="17">
        <f t="shared" si="13"/>
        <v>67.614879649890597</v>
      </c>
      <c r="E66" s="17">
        <f t="shared" si="13"/>
        <v>39.776951672862459</v>
      </c>
      <c r="F66" s="18"/>
    </row>
    <row r="67" spans="1:6" ht="15.6" x14ac:dyDescent="0.35">
      <c r="A67" s="27" t="s">
        <v>25</v>
      </c>
      <c r="B67" s="17">
        <f>((B42/B41)-1)*100</f>
        <v>31.54336010712251</v>
      </c>
      <c r="C67" s="17">
        <f t="shared" ref="C67:E67" si="14">((C42/C41)-1)*100</f>
        <v>11.636658423202162</v>
      </c>
      <c r="D67" s="17">
        <f t="shared" si="14"/>
        <v>40.89092027464951</v>
      </c>
      <c r="E67" s="17">
        <f t="shared" si="14"/>
        <v>49.560346209813801</v>
      </c>
      <c r="F67" s="17" t="s">
        <v>50</v>
      </c>
    </row>
    <row r="68" spans="1:6" ht="15.6" x14ac:dyDescent="0.35">
      <c r="A68" s="27" t="s">
        <v>26</v>
      </c>
      <c r="B68" s="17">
        <f>((B44/B43)-1)*100</f>
        <v>-4.6195876695156795</v>
      </c>
      <c r="C68" s="17">
        <f t="shared" ref="C68:E68" si="15">((C44/C43)-1)*100</f>
        <v>-1.2382262708605651</v>
      </c>
      <c r="D68" s="17">
        <f t="shared" si="15"/>
        <v>-15.943667669040696</v>
      </c>
      <c r="E68" s="17">
        <f t="shared" si="15"/>
        <v>6.9992902405316748</v>
      </c>
      <c r="F68" s="18"/>
    </row>
    <row r="69" spans="1:6" ht="15.6" x14ac:dyDescent="0.35">
      <c r="A69" s="27"/>
      <c r="B69" s="17"/>
      <c r="C69" s="17"/>
      <c r="D69" s="17"/>
      <c r="E69" s="18"/>
      <c r="F69" s="18"/>
    </row>
    <row r="70" spans="1:6" ht="15.6" x14ac:dyDescent="0.35">
      <c r="A70" s="28" t="s">
        <v>27</v>
      </c>
      <c r="B70" s="17"/>
      <c r="C70" s="17"/>
      <c r="D70" s="17"/>
      <c r="E70" s="18"/>
      <c r="F70" s="18"/>
    </row>
    <row r="71" spans="1:6" ht="15.6" x14ac:dyDescent="0.35">
      <c r="A71" s="27" t="s">
        <v>33</v>
      </c>
      <c r="B71" s="17">
        <f>B26/(B18)</f>
        <v>325750.24723904091</v>
      </c>
      <c r="C71" s="17">
        <f>C26/(C18)</f>
        <v>310044.93598832702</v>
      </c>
      <c r="D71" s="17">
        <f>D26/(D18)</f>
        <v>310044.93598832702</v>
      </c>
      <c r="E71" s="18">
        <f>E26/(E18)</f>
        <v>310044.93598832702</v>
      </c>
      <c r="F71" s="18"/>
    </row>
    <row r="72" spans="1:6" ht="15.6" x14ac:dyDescent="0.35">
      <c r="A72" s="27" t="s">
        <v>34</v>
      </c>
      <c r="B72" s="17">
        <f>B27/(B20)</f>
        <v>297109.94057097955</v>
      </c>
      <c r="C72" s="17">
        <f>C27/(C20)</f>
        <v>324005.62424267101</v>
      </c>
      <c r="D72" s="17">
        <f t="shared" ref="D72:E72" si="16">D27/(D20)</f>
        <v>290366.56866489834</v>
      </c>
      <c r="E72" s="18">
        <f t="shared" si="16"/>
        <v>279699.97078135709</v>
      </c>
      <c r="F72" s="18"/>
    </row>
    <row r="73" spans="1:6" ht="15.6" x14ac:dyDescent="0.35">
      <c r="A73" s="27" t="s">
        <v>43</v>
      </c>
      <c r="B73" s="17"/>
      <c r="C73" s="17">
        <f>C27/C20</f>
        <v>324005.62424267101</v>
      </c>
      <c r="D73" s="17">
        <f t="shared" ref="D73:E73" si="17">D27/D20</f>
        <v>290366.56866489834</v>
      </c>
      <c r="E73" s="18">
        <f t="shared" si="17"/>
        <v>279699.97078135709</v>
      </c>
      <c r="F73" s="18"/>
    </row>
    <row r="74" spans="1:6" ht="15.6" x14ac:dyDescent="0.35">
      <c r="A74" s="27" t="s">
        <v>28</v>
      </c>
      <c r="B74" s="17">
        <f>(B72/B71)*B55</f>
        <v>179.25895960364633</v>
      </c>
      <c r="C74" s="17">
        <f>(C72/C71)*C55</f>
        <v>154.18991224685828</v>
      </c>
      <c r="D74" s="17">
        <f t="shared" ref="D74:E74" si="18">(D72/D71)*D55</f>
        <v>217.94412013075726</v>
      </c>
      <c r="E74" s="18">
        <f t="shared" si="18"/>
        <v>222.17502228306321</v>
      </c>
      <c r="F74" s="18"/>
    </row>
    <row r="75" spans="1:6" ht="15.6" x14ac:dyDescent="0.35">
      <c r="A75" s="32" t="s">
        <v>35</v>
      </c>
      <c r="B75" s="17">
        <f>(B26/B18)*3</f>
        <v>977250.74171712273</v>
      </c>
      <c r="C75" s="17">
        <f>(C26/C18)*3</f>
        <v>930134.80796498107</v>
      </c>
      <c r="D75" s="17">
        <f t="shared" ref="D75:E75" si="19">(D26/D18)*3</f>
        <v>930134.80796498107</v>
      </c>
      <c r="E75" s="18">
        <f t="shared" si="19"/>
        <v>930134.80796498107</v>
      </c>
      <c r="F75" s="18"/>
    </row>
    <row r="76" spans="1:6" ht="15.6" x14ac:dyDescent="0.35">
      <c r="A76" s="32" t="s">
        <v>36</v>
      </c>
      <c r="B76" s="17">
        <f>(B27/B20)*3</f>
        <v>891329.8217129386</v>
      </c>
      <c r="C76" s="17">
        <f>(C27/C20)*3</f>
        <v>972016.87272801297</v>
      </c>
      <c r="D76" s="17">
        <f t="shared" ref="D76:E76" si="20">(D27/D20)*3</f>
        <v>871099.70599469496</v>
      </c>
      <c r="E76" s="18">
        <f t="shared" si="20"/>
        <v>839099.91234407132</v>
      </c>
      <c r="F76" s="18"/>
    </row>
    <row r="77" spans="1:6" ht="15.6" x14ac:dyDescent="0.35">
      <c r="A77" s="27"/>
      <c r="B77" s="17"/>
      <c r="C77" s="17"/>
      <c r="D77" s="17"/>
      <c r="E77" s="18"/>
      <c r="F77" s="18"/>
    </row>
    <row r="78" spans="1:6" ht="15.6" x14ac:dyDescent="0.35">
      <c r="A78" s="28" t="s">
        <v>29</v>
      </c>
      <c r="B78" s="17"/>
      <c r="C78" s="17"/>
      <c r="D78" s="17"/>
      <c r="E78" s="18"/>
      <c r="F78" s="18"/>
    </row>
    <row r="79" spans="1:6" ht="15.6" x14ac:dyDescent="0.35">
      <c r="A79" s="27" t="s">
        <v>30</v>
      </c>
      <c r="B79" s="17">
        <f>(B33/B32)*100</f>
        <v>0</v>
      </c>
      <c r="C79" s="17"/>
      <c r="D79" s="17"/>
      <c r="E79" s="18"/>
      <c r="F79" s="18"/>
    </row>
    <row r="80" spans="1:6" ht="15.6" x14ac:dyDescent="0.35">
      <c r="A80" s="27" t="s">
        <v>31</v>
      </c>
      <c r="B80" s="17" t="s">
        <v>50</v>
      </c>
      <c r="C80" s="17"/>
      <c r="D80" s="17"/>
      <c r="E80" s="18"/>
      <c r="F80" s="18"/>
    </row>
    <row r="81" spans="1:8" ht="16.2" thickBot="1" x14ac:dyDescent="0.4">
      <c r="A81" s="20"/>
      <c r="B81" s="22"/>
      <c r="C81" s="22"/>
      <c r="D81" s="22"/>
      <c r="E81" s="18"/>
      <c r="F81" s="18"/>
    </row>
    <row r="82" spans="1:8" customFormat="1" ht="16.2" thickTop="1" x14ac:dyDescent="0.3">
      <c r="A82" s="42" t="s">
        <v>98</v>
      </c>
      <c r="B82" s="42"/>
      <c r="C82" s="42"/>
      <c r="D82" s="42"/>
      <c r="E82" s="42"/>
      <c r="F82" s="42"/>
      <c r="G82" s="33"/>
      <c r="H82" s="33"/>
    </row>
    <row r="83" spans="1:8" customFormat="1" x14ac:dyDescent="0.3"/>
    <row r="84" spans="1:8" customFormat="1" ht="15.6" x14ac:dyDescent="0.35">
      <c r="A84" s="43" t="s">
        <v>85</v>
      </c>
      <c r="B84" s="43"/>
      <c r="C84" s="43"/>
      <c r="D84" s="43"/>
      <c r="E84" s="43"/>
      <c r="F84" s="43"/>
    </row>
    <row r="85" spans="1:8" customFormat="1" ht="60.75" customHeight="1" x14ac:dyDescent="0.35">
      <c r="A85" s="38" t="s">
        <v>112</v>
      </c>
      <c r="B85" s="38"/>
      <c r="C85" s="38"/>
      <c r="D85" s="38"/>
      <c r="E85" s="38"/>
      <c r="F85" s="38"/>
    </row>
    <row r="86" spans="1:8" customFormat="1" ht="15.6" x14ac:dyDescent="0.35">
      <c r="A86" s="27"/>
      <c r="B86" s="27"/>
      <c r="C86" s="27"/>
      <c r="D86" s="27"/>
      <c r="E86" s="27"/>
      <c r="F86" s="27"/>
    </row>
    <row r="87" spans="1:8" customFormat="1" ht="54.75" customHeight="1" x14ac:dyDescent="0.35">
      <c r="A87" s="38" t="s">
        <v>113</v>
      </c>
      <c r="B87" s="38"/>
      <c r="C87" s="38"/>
      <c r="D87" s="38"/>
      <c r="E87" s="38"/>
      <c r="F87" s="38"/>
    </row>
    <row r="88" spans="1:8" customFormat="1" ht="15.6" x14ac:dyDescent="0.35">
      <c r="A88" s="34"/>
      <c r="B88" s="27"/>
      <c r="C88" s="27"/>
      <c r="D88" s="27"/>
      <c r="E88" s="27"/>
      <c r="F88" s="27"/>
    </row>
    <row r="89" spans="1:8" customFormat="1" ht="15.6" x14ac:dyDescent="0.35">
      <c r="A89" s="34"/>
      <c r="B89" s="27"/>
      <c r="C89" s="27"/>
      <c r="D89" s="27"/>
      <c r="E89" s="27"/>
      <c r="F89" s="27"/>
    </row>
    <row r="90" spans="1:8" customFormat="1" ht="15.6" x14ac:dyDescent="0.35">
      <c r="A90" s="27"/>
      <c r="B90" s="27"/>
      <c r="C90" s="27"/>
      <c r="D90" s="27"/>
      <c r="E90" s="27"/>
      <c r="F90" s="27"/>
    </row>
    <row r="91" spans="1:8" customFormat="1" ht="15.6" x14ac:dyDescent="0.35">
      <c r="A91" s="27"/>
      <c r="B91" s="27"/>
      <c r="C91" s="27"/>
      <c r="D91" s="27"/>
      <c r="E91" s="27"/>
      <c r="F91" s="27"/>
    </row>
    <row r="92" spans="1:8" customFormat="1" ht="15.6" x14ac:dyDescent="0.35">
      <c r="A92" s="27"/>
      <c r="B92" s="27"/>
      <c r="C92" s="27"/>
      <c r="D92" s="27"/>
      <c r="E92" s="27"/>
      <c r="F92" s="27"/>
    </row>
    <row r="93" spans="1:8" customFormat="1" x14ac:dyDescent="0.3"/>
    <row r="94" spans="1:8" customFormat="1" x14ac:dyDescent="0.3"/>
    <row r="95" spans="1:8" customFormat="1" x14ac:dyDescent="0.3"/>
  </sheetData>
  <mergeCells count="7">
    <mergeCell ref="A85:F85"/>
    <mergeCell ref="A87:F87"/>
    <mergeCell ref="A9:A10"/>
    <mergeCell ref="B9:B10"/>
    <mergeCell ref="C9:F9"/>
    <mergeCell ref="A82:F82"/>
    <mergeCell ref="A84:F8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9"/>
  <sheetViews>
    <sheetView showGridLines="0" zoomScale="80" zoomScaleNormal="80" workbookViewId="0">
      <pane ySplit="10" topLeftCell="A11" activePane="bottomLeft" state="frozen"/>
      <selection activeCell="E17" sqref="E17"/>
      <selection pane="bottomLeft" activeCell="A9" sqref="A9:A10"/>
    </sheetView>
  </sheetViews>
  <sheetFormatPr baseColWidth="10" defaultColWidth="11.44140625" defaultRowHeight="14.4" x14ac:dyDescent="0.3"/>
  <cols>
    <col min="1" max="1" width="61.109375" style="3" customWidth="1"/>
    <col min="2" max="6" width="23.6640625" style="3" customWidth="1"/>
    <col min="7" max="16384" width="11.44140625" style="3"/>
  </cols>
  <sheetData>
    <row r="1" spans="1:7" customFormat="1" x14ac:dyDescent="0.3"/>
    <row r="2" spans="1:7" customFormat="1" x14ac:dyDescent="0.3"/>
    <row r="3" spans="1:7" customFormat="1" x14ac:dyDescent="0.3"/>
    <row r="4" spans="1:7" customFormat="1" x14ac:dyDescent="0.3"/>
    <row r="5" spans="1:7" customFormat="1" x14ac:dyDescent="0.3"/>
    <row r="6" spans="1:7" customFormat="1" x14ac:dyDescent="0.3"/>
    <row r="7" spans="1:7" customFormat="1" ht="30" customHeight="1" x14ac:dyDescent="0.3"/>
    <row r="8" spans="1:7" customFormat="1" ht="30" customHeight="1" x14ac:dyDescent="0.3"/>
    <row r="9" spans="1:7" customFormat="1" ht="15.6" x14ac:dyDescent="0.3">
      <c r="A9" s="39" t="s">
        <v>0</v>
      </c>
      <c r="B9" s="39" t="s">
        <v>44</v>
      </c>
      <c r="C9" s="41" t="s">
        <v>1</v>
      </c>
      <c r="D9" s="41"/>
      <c r="E9" s="41"/>
      <c r="F9" s="41"/>
    </row>
    <row r="10" spans="1:7" customFormat="1" ht="63" thickBot="1" x14ac:dyDescent="0.35">
      <c r="A10" s="40"/>
      <c r="B10" s="40"/>
      <c r="C10" s="26" t="s">
        <v>46</v>
      </c>
      <c r="D10" s="26" t="s">
        <v>47</v>
      </c>
      <c r="E10" s="26" t="s">
        <v>48</v>
      </c>
      <c r="F10" s="26" t="s">
        <v>49</v>
      </c>
    </row>
    <row r="11" spans="1:7" customFormat="1" ht="16.2" thickTop="1" x14ac:dyDescent="0.35">
      <c r="A11" s="27"/>
      <c r="B11" s="27"/>
      <c r="C11" s="27"/>
      <c r="D11" s="27"/>
      <c r="E11" s="27"/>
      <c r="F11" s="27"/>
    </row>
    <row r="12" spans="1:7" customFormat="1" ht="15.6" x14ac:dyDescent="0.35">
      <c r="A12" s="28" t="s">
        <v>3</v>
      </c>
      <c r="B12" s="27"/>
      <c r="C12" s="27"/>
      <c r="D12" s="27"/>
      <c r="E12" s="27"/>
      <c r="F12" s="27"/>
    </row>
    <row r="13" spans="1:7" customFormat="1" ht="15.6" x14ac:dyDescent="0.35">
      <c r="A13" s="27"/>
      <c r="B13" s="27"/>
      <c r="C13" s="27"/>
      <c r="D13" s="27"/>
      <c r="E13" s="27"/>
      <c r="F13" s="27"/>
    </row>
    <row r="14" spans="1:7" customFormat="1" ht="15.6" x14ac:dyDescent="0.35">
      <c r="A14" s="28" t="s">
        <v>4</v>
      </c>
      <c r="B14" s="27"/>
      <c r="C14" s="27"/>
      <c r="D14" s="27"/>
      <c r="E14" s="27"/>
      <c r="F14" s="27"/>
      <c r="G14" s="2"/>
    </row>
    <row r="15" spans="1:7" ht="15.6" x14ac:dyDescent="0.35">
      <c r="A15" s="29" t="s">
        <v>61</v>
      </c>
      <c r="B15" s="11">
        <f>+SUM(C15:E15)</f>
        <v>1188</v>
      </c>
      <c r="C15" s="11">
        <f>+('I Trimestre'!C15+'II Trimestre'!C15)</f>
        <v>395.66666666666663</v>
      </c>
      <c r="D15" s="11">
        <f>+('I Trimestre'!D15+'II Trimestre'!D15)</f>
        <v>296.66666666666669</v>
      </c>
      <c r="E15" s="11">
        <f>+('I Trimestre'!E15+'II Trimestre'!E15)</f>
        <v>495.66666666666663</v>
      </c>
      <c r="F15" s="15"/>
    </row>
    <row r="16" spans="1:7" ht="15.6" x14ac:dyDescent="0.35">
      <c r="A16" s="30" t="s">
        <v>2</v>
      </c>
      <c r="B16" s="11">
        <f t="shared" ref="B16:B22" si="0">+SUM(C16:E16)</f>
        <v>4858</v>
      </c>
      <c r="C16" s="11">
        <f>+('I Trimestre'!C16+'II Trimestre'!C16)</f>
        <v>1841</v>
      </c>
      <c r="D16" s="11">
        <f>+('I Trimestre'!D16+'II Trimestre'!D16)</f>
        <v>1258</v>
      </c>
      <c r="E16" s="11">
        <f>+('I Trimestre'!E16+'II Trimestre'!E16)</f>
        <v>1759</v>
      </c>
      <c r="F16" s="15"/>
    </row>
    <row r="17" spans="1:6" ht="15.6" x14ac:dyDescent="0.35">
      <c r="A17" s="29" t="s">
        <v>114</v>
      </c>
      <c r="B17" s="11">
        <f t="shared" si="0"/>
        <v>916.33333333333326</v>
      </c>
      <c r="C17" s="11">
        <f>+('I Trimestre'!C17+'II Trimestre'!C17)</f>
        <v>354.66666666666663</v>
      </c>
      <c r="D17" s="11">
        <f>+('I Trimestre'!D17+'II Trimestre'!D17)</f>
        <v>224</v>
      </c>
      <c r="E17" s="11">
        <f>+('I Trimestre'!E17+'II Trimestre'!E17)</f>
        <v>337.66666666666663</v>
      </c>
      <c r="F17" s="11"/>
    </row>
    <row r="18" spans="1:6" ht="15.6" x14ac:dyDescent="0.35">
      <c r="A18" s="30" t="s">
        <v>2</v>
      </c>
      <c r="B18" s="11">
        <f t="shared" si="0"/>
        <v>3682</v>
      </c>
      <c r="C18" s="11">
        <f>+('I Trimestre'!C18+'II Trimestre'!C18)</f>
        <v>1574</v>
      </c>
      <c r="D18" s="11">
        <f>+('I Trimestre'!D18+'II Trimestre'!D18)</f>
        <v>918</v>
      </c>
      <c r="E18" s="11">
        <f>+('I Trimestre'!E18+'II Trimestre'!E18)</f>
        <v>1190</v>
      </c>
      <c r="F18" s="11"/>
    </row>
    <row r="19" spans="1:6" ht="15.6" x14ac:dyDescent="0.35">
      <c r="A19" s="29" t="s">
        <v>115</v>
      </c>
      <c r="B19" s="11">
        <f t="shared" si="0"/>
        <v>1529.3333333333335</v>
      </c>
      <c r="C19" s="11">
        <f>+('I Trimestre'!C19+'II Trimestre'!C19)</f>
        <v>427.66666666666669</v>
      </c>
      <c r="D19" s="11">
        <f>+('I Trimestre'!D19+'II Trimestre'!D19)</f>
        <v>463.66666666666669</v>
      </c>
      <c r="E19" s="11">
        <f>+('I Trimestre'!E19+'II Trimestre'!E19)</f>
        <v>638</v>
      </c>
      <c r="F19" s="11"/>
    </row>
    <row r="20" spans="1:6" ht="15.6" x14ac:dyDescent="0.35">
      <c r="A20" s="30" t="s">
        <v>2</v>
      </c>
      <c r="B20" s="11">
        <f t="shared" si="0"/>
        <v>6645</v>
      </c>
      <c r="C20" s="11">
        <f>+('I Trimestre'!C20+'II Trimestre'!C20)</f>
        <v>2177</v>
      </c>
      <c r="D20" s="11">
        <f>+('I Trimestre'!D20+'II Trimestre'!D20)</f>
        <v>2030</v>
      </c>
      <c r="E20" s="11">
        <f>+('I Trimestre'!E20+'II Trimestre'!E20)</f>
        <v>2438</v>
      </c>
      <c r="F20" s="11"/>
    </row>
    <row r="21" spans="1:6" ht="15.6" x14ac:dyDescent="0.35">
      <c r="A21" s="29" t="s">
        <v>88</v>
      </c>
      <c r="B21" s="11">
        <f t="shared" si="0"/>
        <v>2407.333333333333</v>
      </c>
      <c r="C21" s="11">
        <f>'II Trimestre'!C21</f>
        <v>836.33333333333326</v>
      </c>
      <c r="D21" s="11">
        <f>'II Trimestre'!D21</f>
        <v>558</v>
      </c>
      <c r="E21" s="11">
        <f>'II Trimestre'!E21</f>
        <v>1012.9999999999999</v>
      </c>
      <c r="F21" s="11"/>
    </row>
    <row r="22" spans="1:6" ht="15.6" x14ac:dyDescent="0.35">
      <c r="A22" s="30" t="s">
        <v>2</v>
      </c>
      <c r="B22" s="11">
        <f t="shared" si="0"/>
        <v>10280</v>
      </c>
      <c r="C22" s="11">
        <f>'II Trimestre'!C22</f>
        <v>4127</v>
      </c>
      <c r="D22" s="11">
        <f>'II Trimestre'!D22</f>
        <v>2428</v>
      </c>
      <c r="E22" s="11">
        <f>'II Trimestre'!E22</f>
        <v>3725</v>
      </c>
      <c r="F22" s="11"/>
    </row>
    <row r="23" spans="1:6" ht="15.6" x14ac:dyDescent="0.35">
      <c r="A23" s="27"/>
      <c r="B23" s="11"/>
      <c r="C23" s="11"/>
      <c r="D23" s="11"/>
      <c r="E23" s="15"/>
      <c r="F23" s="15"/>
    </row>
    <row r="24" spans="1:6" ht="15.6" x14ac:dyDescent="0.35">
      <c r="A24" s="31" t="s">
        <v>5</v>
      </c>
      <c r="B24" s="11"/>
      <c r="C24" s="11"/>
      <c r="D24" s="11"/>
      <c r="E24" s="15"/>
      <c r="F24" s="15"/>
    </row>
    <row r="25" spans="1:6" ht="15.6" x14ac:dyDescent="0.35">
      <c r="A25" s="29" t="s">
        <v>62</v>
      </c>
      <c r="B25" s="11">
        <f>+SUM(C25:F25)</f>
        <v>1660695292.1500001</v>
      </c>
      <c r="C25" s="11">
        <f>+'I Trimestre'!C25+'II Trimestre'!C25</f>
        <v>717679796.73000002</v>
      </c>
      <c r="D25" s="11">
        <f>+'I Trimestre'!D25+'II Trimestre'!D25</f>
        <v>440581503.51999998</v>
      </c>
      <c r="E25" s="11">
        <f>+'I Trimestre'!E25+'II Trimestre'!E25</f>
        <v>502433991.89999998</v>
      </c>
      <c r="F25" s="11">
        <f>+'I Trimestre'!F25+'II Trimestre'!F25</f>
        <v>0</v>
      </c>
    </row>
    <row r="26" spans="1:6" ht="15.6" x14ac:dyDescent="0.35">
      <c r="A26" s="29" t="s">
        <v>116</v>
      </c>
      <c r="B26" s="11">
        <f t="shared" ref="B26:B28" si="1">+SUM(C26:F26)</f>
        <v>1196585454.30902</v>
      </c>
      <c r="C26" s="11">
        <f>+'I Trimestre'!C26+'II Trimestre'!C26</f>
        <v>488010729.24562675</v>
      </c>
      <c r="D26" s="11">
        <f>+'I Trimestre'!D26+'II Trimestre'!D26</f>
        <v>284621251.23728418</v>
      </c>
      <c r="E26" s="11">
        <f>+'I Trimestre'!E26+'II Trimestre'!E26</f>
        <v>368953473.82610917</v>
      </c>
      <c r="F26" s="11">
        <f>+'I Trimestre'!F26+'II Trimestre'!F26</f>
        <v>55000000.000000015</v>
      </c>
    </row>
    <row r="27" spans="1:6" ht="15.6" x14ac:dyDescent="0.35">
      <c r="A27" s="29" t="s">
        <v>117</v>
      </c>
      <c r="B27" s="11">
        <f t="shared" si="1"/>
        <v>2114710662.1799998</v>
      </c>
      <c r="C27" s="11">
        <f>+'I Trimestre'!C27+'II Trimestre'!C27</f>
        <v>757462585.87</v>
      </c>
      <c r="D27" s="11">
        <f>+'I Trimestre'!D27+'II Trimestre'!D27</f>
        <v>631843765.96000004</v>
      </c>
      <c r="E27" s="11">
        <f>+'I Trimestre'!E27+'II Trimestre'!E27</f>
        <v>725404310.35000002</v>
      </c>
      <c r="F27" s="11">
        <f>+'I Trimestre'!F27+'II Trimestre'!F27</f>
        <v>0</v>
      </c>
    </row>
    <row r="28" spans="1:6" ht="15.6" x14ac:dyDescent="0.35">
      <c r="A28" s="29" t="s">
        <v>91</v>
      </c>
      <c r="B28" s="11">
        <f t="shared" si="1"/>
        <v>3297261941.9600019</v>
      </c>
      <c r="C28" s="11">
        <f>+'II Trimestre'!C28</f>
        <v>1279555450.8238258</v>
      </c>
      <c r="D28" s="11">
        <f>+'II Trimestre'!D28</f>
        <v>752789104.57965803</v>
      </c>
      <c r="E28" s="11">
        <f>+'II Trimestre'!E28</f>
        <v>1154917386.5565181</v>
      </c>
      <c r="F28" s="11">
        <f>+'II Trimestre'!F28</f>
        <v>110000000.00000003</v>
      </c>
    </row>
    <row r="29" spans="1:6" ht="15.6" x14ac:dyDescent="0.35">
      <c r="A29" s="29" t="s">
        <v>118</v>
      </c>
      <c r="B29" s="11">
        <f>+SUM(C29:E29)</f>
        <v>2114710662.1799998</v>
      </c>
      <c r="C29" s="11">
        <f>C27</f>
        <v>757462585.87</v>
      </c>
      <c r="D29" s="11">
        <f t="shared" ref="D29:E29" si="2">D27</f>
        <v>631843765.96000004</v>
      </c>
      <c r="E29" s="11">
        <f t="shared" si="2"/>
        <v>725404310.35000002</v>
      </c>
      <c r="F29" s="11"/>
    </row>
    <row r="30" spans="1:6" ht="15.6" x14ac:dyDescent="0.35">
      <c r="A30" s="27"/>
      <c r="B30" s="11"/>
      <c r="C30" s="11"/>
      <c r="D30" s="11"/>
      <c r="E30" s="15"/>
      <c r="F30" s="15"/>
    </row>
    <row r="31" spans="1:6" ht="15.6" x14ac:dyDescent="0.35">
      <c r="A31" s="31" t="s">
        <v>6</v>
      </c>
      <c r="B31" s="11"/>
      <c r="C31" s="11"/>
      <c r="D31" s="11"/>
      <c r="E31" s="15"/>
      <c r="F31" s="15"/>
    </row>
    <row r="32" spans="1:6" ht="15.6" x14ac:dyDescent="0.35">
      <c r="A32" s="29" t="s">
        <v>119</v>
      </c>
      <c r="B32" s="11">
        <f>B26</f>
        <v>1196585454.30902</v>
      </c>
      <c r="C32" s="11"/>
      <c r="D32" s="11"/>
      <c r="E32" s="15"/>
      <c r="F32" s="15"/>
    </row>
    <row r="33" spans="1:6" ht="15.6" x14ac:dyDescent="0.35">
      <c r="A33" s="29" t="s">
        <v>120</v>
      </c>
      <c r="B33" s="11">
        <f>'I Trimestre'!B33+'II Trimestre'!B33</f>
        <v>0</v>
      </c>
      <c r="C33" s="11"/>
      <c r="D33" s="11"/>
      <c r="E33" s="15"/>
      <c r="F33" s="15"/>
    </row>
    <row r="34" spans="1:6" ht="15.6" x14ac:dyDescent="0.35">
      <c r="A34" s="27"/>
      <c r="B34" s="16"/>
      <c r="C34" s="16"/>
      <c r="D34" s="16"/>
      <c r="E34" s="8"/>
      <c r="F34" s="8"/>
    </row>
    <row r="35" spans="1:6" ht="15.6" x14ac:dyDescent="0.35">
      <c r="A35" s="28" t="s">
        <v>7</v>
      </c>
      <c r="B35" s="16"/>
      <c r="C35" s="16"/>
      <c r="D35" s="16"/>
      <c r="E35" s="8"/>
      <c r="F35" s="8"/>
    </row>
    <row r="36" spans="1:6" ht="15.6" x14ac:dyDescent="0.35">
      <c r="A36" s="29" t="s">
        <v>63</v>
      </c>
      <c r="B36" s="24">
        <v>1.0973999999999999</v>
      </c>
      <c r="C36" s="24">
        <v>1.0973999999999999</v>
      </c>
      <c r="D36" s="24">
        <v>1.0973999999999999</v>
      </c>
      <c r="E36" s="24">
        <v>1.0973999999999999</v>
      </c>
      <c r="F36" s="24">
        <v>1.0973999999999999</v>
      </c>
    </row>
    <row r="37" spans="1:6" ht="18" customHeight="1" x14ac:dyDescent="0.35">
      <c r="A37" s="29" t="s">
        <v>121</v>
      </c>
      <c r="B37" s="24">
        <v>1.0971</v>
      </c>
      <c r="C37" s="24">
        <v>1.0971</v>
      </c>
      <c r="D37" s="24">
        <v>1.0971</v>
      </c>
      <c r="E37" s="24">
        <v>1.0971</v>
      </c>
      <c r="F37" s="24">
        <v>1.0971</v>
      </c>
    </row>
    <row r="38" spans="1:6" ht="15.6" x14ac:dyDescent="0.35">
      <c r="A38" s="29" t="s">
        <v>8</v>
      </c>
      <c r="B38" s="35" t="s">
        <v>50</v>
      </c>
      <c r="C38" s="35"/>
      <c r="D38" s="35"/>
      <c r="E38" s="36"/>
      <c r="F38" s="36"/>
    </row>
    <row r="39" spans="1:6" ht="15.6" x14ac:dyDescent="0.35">
      <c r="A39" s="27"/>
      <c r="B39" s="11"/>
      <c r="C39" s="11"/>
      <c r="D39" s="11"/>
      <c r="E39" s="15"/>
      <c r="F39" s="15"/>
    </row>
    <row r="40" spans="1:6" ht="15.6" x14ac:dyDescent="0.35">
      <c r="A40" s="28" t="s">
        <v>9</v>
      </c>
      <c r="B40" s="11"/>
      <c r="C40" s="11"/>
      <c r="D40" s="11"/>
      <c r="E40" s="15"/>
      <c r="F40" s="15"/>
    </row>
    <row r="41" spans="1:6" ht="15.6" x14ac:dyDescent="0.35">
      <c r="A41" s="27" t="s">
        <v>64</v>
      </c>
      <c r="B41" s="11">
        <f>B25/B36</f>
        <v>1513299883.4973576</v>
      </c>
      <c r="C41" s="11">
        <f t="shared" ref="C41:F41" si="3">C25/C36</f>
        <v>653981954.37397492</v>
      </c>
      <c r="D41" s="11">
        <f t="shared" si="3"/>
        <v>401477586.58647716</v>
      </c>
      <c r="E41" s="15">
        <f t="shared" si="3"/>
        <v>457840342.53690541</v>
      </c>
      <c r="F41" s="15">
        <f t="shared" si="3"/>
        <v>0</v>
      </c>
    </row>
    <row r="42" spans="1:6" ht="15.6" x14ac:dyDescent="0.35">
      <c r="A42" s="27" t="s">
        <v>122</v>
      </c>
      <c r="B42" s="11">
        <f>B27/B37</f>
        <v>1927545950.3964999</v>
      </c>
      <c r="C42" s="11">
        <f t="shared" ref="C42:F42" si="4">C27/C37</f>
        <v>690422555.71050954</v>
      </c>
      <c r="D42" s="11">
        <f t="shared" si="4"/>
        <v>575921762.79281747</v>
      </c>
      <c r="E42" s="15">
        <f t="shared" si="4"/>
        <v>661201631.89317298</v>
      </c>
      <c r="F42" s="15">
        <f t="shared" si="4"/>
        <v>0</v>
      </c>
    </row>
    <row r="43" spans="1:6" ht="15.6" x14ac:dyDescent="0.35">
      <c r="A43" s="27" t="s">
        <v>65</v>
      </c>
      <c r="B43" s="11">
        <f>B41/B15</f>
        <v>1273821.4507553515</v>
      </c>
      <c r="C43" s="11">
        <f t="shared" ref="C43:E43" si="5">C41/C15</f>
        <v>1652860.8787884794</v>
      </c>
      <c r="D43" s="11">
        <f t="shared" si="5"/>
        <v>1353295.2356847543</v>
      </c>
      <c r="E43" s="11">
        <f t="shared" si="5"/>
        <v>923685.96342348109</v>
      </c>
      <c r="F43" s="11"/>
    </row>
    <row r="44" spans="1:6" ht="15.6" x14ac:dyDescent="0.35">
      <c r="A44" s="27" t="s">
        <v>123</v>
      </c>
      <c r="B44" s="11">
        <f>B42/B19</f>
        <v>1260383.1410613556</v>
      </c>
      <c r="C44" s="11">
        <f t="shared" ref="C44:E44" si="6">C42/C19</f>
        <v>1614394.1287073488</v>
      </c>
      <c r="D44" s="11">
        <f t="shared" si="6"/>
        <v>1242103.0110556812</v>
      </c>
      <c r="E44" s="15">
        <f t="shared" si="6"/>
        <v>1036366.1941899263</v>
      </c>
      <c r="F44" s="15"/>
    </row>
    <row r="45" spans="1:6" ht="15.6" x14ac:dyDescent="0.35">
      <c r="A45" s="27"/>
      <c r="B45" s="16"/>
      <c r="C45" s="16"/>
      <c r="D45" s="16"/>
      <c r="E45" s="8"/>
      <c r="F45" s="8"/>
    </row>
    <row r="46" spans="1:6" ht="15.6" x14ac:dyDescent="0.35">
      <c r="A46" s="28" t="s">
        <v>10</v>
      </c>
      <c r="B46" s="16"/>
      <c r="C46" s="16"/>
      <c r="D46" s="16"/>
      <c r="E46" s="8"/>
      <c r="F46" s="8"/>
    </row>
    <row r="47" spans="1:6" ht="15.6" x14ac:dyDescent="0.35">
      <c r="A47" s="27"/>
      <c r="B47" s="16"/>
      <c r="C47" s="16"/>
      <c r="D47" s="16"/>
      <c r="E47" s="8"/>
      <c r="F47" s="8"/>
    </row>
    <row r="48" spans="1:6" ht="15.6" x14ac:dyDescent="0.35">
      <c r="A48" s="28" t="s">
        <v>11</v>
      </c>
      <c r="B48" s="16"/>
      <c r="C48" s="16"/>
      <c r="D48" s="16"/>
      <c r="E48" s="8"/>
      <c r="F48" s="8"/>
    </row>
    <row r="49" spans="1:6" ht="15.6" x14ac:dyDescent="0.35">
      <c r="A49" s="27" t="s">
        <v>12</v>
      </c>
      <c r="B49" s="17" t="s">
        <v>50</v>
      </c>
      <c r="C49" s="17"/>
      <c r="D49" s="17"/>
      <c r="E49" s="18"/>
      <c r="F49" s="18"/>
    </row>
    <row r="50" spans="1:6" ht="15.6" x14ac:dyDescent="0.35">
      <c r="A50" s="27" t="s">
        <v>13</v>
      </c>
      <c r="B50" s="17" t="s">
        <v>50</v>
      </c>
      <c r="C50" s="17"/>
      <c r="D50" s="17"/>
      <c r="E50" s="18"/>
      <c r="F50" s="18"/>
    </row>
    <row r="51" spans="1:6" ht="15.6" x14ac:dyDescent="0.35">
      <c r="A51" s="27"/>
      <c r="B51" s="17"/>
      <c r="C51" s="17"/>
      <c r="D51" s="17"/>
      <c r="E51" s="18"/>
      <c r="F51" s="18"/>
    </row>
    <row r="52" spans="1:6" ht="15.6" x14ac:dyDescent="0.35">
      <c r="A52" s="28" t="s">
        <v>14</v>
      </c>
      <c r="B52" s="17"/>
      <c r="C52" s="17"/>
      <c r="D52" s="17"/>
      <c r="E52" s="18"/>
      <c r="F52" s="18"/>
    </row>
    <row r="53" spans="1:6" ht="15.6" x14ac:dyDescent="0.35">
      <c r="A53" s="27" t="s">
        <v>15</v>
      </c>
      <c r="B53" s="17">
        <f>(B19/B17)*100</f>
        <v>166.89705347399058</v>
      </c>
      <c r="C53" s="17">
        <f t="shared" ref="C53:E53" si="7">(C19/C17)*100</f>
        <v>120.58270676691731</v>
      </c>
      <c r="D53" s="17">
        <f t="shared" si="7"/>
        <v>206.99404761904762</v>
      </c>
      <c r="E53" s="18">
        <f t="shared" si="7"/>
        <v>188.94373149062193</v>
      </c>
      <c r="F53" s="18"/>
    </row>
    <row r="54" spans="1:6" ht="15.6" x14ac:dyDescent="0.35">
      <c r="A54" s="27" t="s">
        <v>16</v>
      </c>
      <c r="B54" s="17">
        <f>B27/B26*100</f>
        <v>176.7287622095624</v>
      </c>
      <c r="C54" s="17">
        <f t="shared" ref="C54:E54" si="8">C27/C26*100</f>
        <v>155.21433043918839</v>
      </c>
      <c r="D54" s="17">
        <f t="shared" si="8"/>
        <v>221.99458515950448</v>
      </c>
      <c r="E54" s="18">
        <f t="shared" si="8"/>
        <v>196.61132413998874</v>
      </c>
      <c r="F54" s="18">
        <f>F27/F26*100</f>
        <v>0</v>
      </c>
    </row>
    <row r="55" spans="1:6" ht="15.6" x14ac:dyDescent="0.35">
      <c r="A55" s="27" t="s">
        <v>17</v>
      </c>
      <c r="B55" s="17">
        <f>AVERAGE(B53:B54)</f>
        <v>171.81290784177651</v>
      </c>
      <c r="C55" s="17">
        <f t="shared" ref="C55:E55" si="9">AVERAGE(C53:C54)</f>
        <v>137.89851860305285</v>
      </c>
      <c r="D55" s="17">
        <f t="shared" si="9"/>
        <v>214.49431638927604</v>
      </c>
      <c r="E55" s="18">
        <f t="shared" si="9"/>
        <v>192.77752781530535</v>
      </c>
      <c r="F55" s="18"/>
    </row>
    <row r="56" spans="1:6" ht="15.6" x14ac:dyDescent="0.35">
      <c r="A56" s="27"/>
      <c r="B56" s="17"/>
      <c r="C56" s="17"/>
      <c r="D56" s="17"/>
      <c r="E56" s="18"/>
      <c r="F56" s="18"/>
    </row>
    <row r="57" spans="1:6" ht="15.6" x14ac:dyDescent="0.35">
      <c r="A57" s="28" t="s">
        <v>18</v>
      </c>
      <c r="B57" s="17"/>
      <c r="C57" s="17"/>
      <c r="D57" s="17"/>
      <c r="E57" s="18"/>
      <c r="F57" s="18"/>
    </row>
    <row r="58" spans="1:6" ht="15.6" x14ac:dyDescent="0.35">
      <c r="A58" s="27" t="s">
        <v>19</v>
      </c>
      <c r="B58" s="17">
        <f>(B19/B21)*100</f>
        <v>63.528108557186393</v>
      </c>
      <c r="C58" s="17">
        <f t="shared" ref="C58:E58" si="10">(C19/C21)*100</f>
        <v>51.135910721402958</v>
      </c>
      <c r="D58" s="17">
        <f t="shared" si="10"/>
        <v>83.094384707287944</v>
      </c>
      <c r="E58" s="18">
        <f t="shared" si="10"/>
        <v>62.981243830207312</v>
      </c>
      <c r="F58" s="18"/>
    </row>
    <row r="59" spans="1:6" ht="15.6" x14ac:dyDescent="0.35">
      <c r="A59" s="27" t="s">
        <v>20</v>
      </c>
      <c r="B59" s="17">
        <f>B27/B28*100</f>
        <v>64.135355316142878</v>
      </c>
      <c r="C59" s="17">
        <f t="shared" ref="C59:E59" si="11">C27/C28*100</f>
        <v>59.19732399110309</v>
      </c>
      <c r="D59" s="17">
        <f t="shared" si="11"/>
        <v>83.933702296715438</v>
      </c>
      <c r="E59" s="18">
        <f t="shared" si="11"/>
        <v>62.810060597741376</v>
      </c>
      <c r="F59" s="18">
        <f>F27/F28*100</f>
        <v>0</v>
      </c>
    </row>
    <row r="60" spans="1:6" ht="15.6" x14ac:dyDescent="0.35">
      <c r="A60" s="27" t="s">
        <v>21</v>
      </c>
      <c r="B60" s="17">
        <f>(B58+B59)/2</f>
        <v>63.831731936664639</v>
      </c>
      <c r="C60" s="17">
        <f t="shared" ref="C60:E60" si="12">(C58+C59)/2</f>
        <v>55.166617356253028</v>
      </c>
      <c r="D60" s="17">
        <f t="shared" si="12"/>
        <v>83.514043502001698</v>
      </c>
      <c r="E60" s="18">
        <f t="shared" si="12"/>
        <v>62.895652213974344</v>
      </c>
      <c r="F60" s="18"/>
    </row>
    <row r="61" spans="1:6" ht="15.6" x14ac:dyDescent="0.35">
      <c r="A61" s="27"/>
      <c r="B61" s="17"/>
      <c r="C61" s="17"/>
      <c r="D61" s="17"/>
      <c r="E61" s="18"/>
      <c r="F61" s="18"/>
    </row>
    <row r="62" spans="1:6" ht="15.6" x14ac:dyDescent="0.35">
      <c r="A62" s="28" t="s">
        <v>32</v>
      </c>
      <c r="B62" s="17"/>
      <c r="C62" s="17"/>
      <c r="D62" s="17"/>
      <c r="E62" s="18"/>
      <c r="F62" s="18"/>
    </row>
    <row r="63" spans="1:6" ht="15.6" x14ac:dyDescent="0.35">
      <c r="A63" s="27" t="s">
        <v>22</v>
      </c>
      <c r="B63" s="17">
        <f>(B29/B27)*100</f>
        <v>100</v>
      </c>
      <c r="C63" s="17"/>
      <c r="D63" s="17"/>
      <c r="E63" s="18"/>
      <c r="F63" s="18"/>
    </row>
    <row r="64" spans="1:6" ht="15.6" x14ac:dyDescent="0.35">
      <c r="A64" s="27"/>
      <c r="B64" s="17"/>
      <c r="C64" s="17"/>
      <c r="D64" s="17"/>
      <c r="E64" s="18"/>
      <c r="F64" s="18"/>
    </row>
    <row r="65" spans="1:6" ht="15.6" x14ac:dyDescent="0.35">
      <c r="A65" s="28" t="s">
        <v>23</v>
      </c>
      <c r="B65" s="17"/>
      <c r="C65" s="17"/>
      <c r="D65" s="17"/>
      <c r="E65" s="18"/>
      <c r="F65" s="18"/>
    </row>
    <row r="66" spans="1:6" ht="15.6" x14ac:dyDescent="0.35">
      <c r="A66" s="27" t="s">
        <v>24</v>
      </c>
      <c r="B66" s="17">
        <f>((B19/B15)-1)*100</f>
        <v>28.731762065095403</v>
      </c>
      <c r="C66" s="17">
        <f t="shared" ref="C66:E66" si="13">((C19/C15)-1)*100</f>
        <v>8.0876158382477072</v>
      </c>
      <c r="D66" s="17">
        <f t="shared" si="13"/>
        <v>56.292134831460672</v>
      </c>
      <c r="E66" s="17">
        <f t="shared" si="13"/>
        <v>28.715534633490257</v>
      </c>
      <c r="F66" s="17"/>
    </row>
    <row r="67" spans="1:6" ht="15.6" x14ac:dyDescent="0.35">
      <c r="A67" s="27" t="s">
        <v>25</v>
      </c>
      <c r="B67" s="17">
        <f>((B42/B41)-1)*100</f>
        <v>27.373693173212054</v>
      </c>
      <c r="C67" s="17">
        <f t="shared" ref="C67:E67" si="14">((C42/C41)-1)*100</f>
        <v>5.5721111405004242</v>
      </c>
      <c r="D67" s="17">
        <f t="shared" si="14"/>
        <v>43.450539216780285</v>
      </c>
      <c r="E67" s="17">
        <f t="shared" si="14"/>
        <v>44.417512058775174</v>
      </c>
      <c r="F67" s="17" t="s">
        <v>50</v>
      </c>
    </row>
    <row r="68" spans="1:6" ht="15.6" x14ac:dyDescent="0.35">
      <c r="A68" s="27" t="s">
        <v>26</v>
      </c>
      <c r="B68" s="17">
        <f>((B44/B43)-1)*100</f>
        <v>-1.054960229004398</v>
      </c>
      <c r="C68" s="17">
        <f t="shared" ref="C68:E68" si="15">((C44/C43)-1)*100</f>
        <v>-2.3272829900436665</v>
      </c>
      <c r="D68" s="17">
        <f t="shared" si="15"/>
        <v>-8.2164055334762907</v>
      </c>
      <c r="E68" s="17">
        <f t="shared" si="15"/>
        <v>12.198976191953337</v>
      </c>
      <c r="F68" s="17"/>
    </row>
    <row r="69" spans="1:6" ht="15.6" x14ac:dyDescent="0.35">
      <c r="A69" s="27"/>
      <c r="B69" s="17"/>
      <c r="C69" s="17"/>
      <c r="D69" s="17"/>
      <c r="E69" s="18"/>
      <c r="F69" s="18"/>
    </row>
    <row r="70" spans="1:6" ht="15.6" x14ac:dyDescent="0.35">
      <c r="A70" s="28" t="s">
        <v>27</v>
      </c>
      <c r="B70" s="17"/>
      <c r="C70" s="17"/>
      <c r="D70" s="17"/>
      <c r="E70" s="18"/>
      <c r="F70" s="18"/>
    </row>
    <row r="71" spans="1:6" ht="15.6" x14ac:dyDescent="0.35">
      <c r="A71" s="27" t="s">
        <v>33</v>
      </c>
      <c r="B71" s="17">
        <f>B26/(B18)</f>
        <v>324982.46993726783</v>
      </c>
      <c r="C71" s="17">
        <f t="shared" ref="C71:E71" si="16">C26/(C18)</f>
        <v>310044.93598832702</v>
      </c>
      <c r="D71" s="17">
        <f t="shared" si="16"/>
        <v>310044.93598832702</v>
      </c>
      <c r="E71" s="17">
        <f t="shared" si="16"/>
        <v>310044.93598832702</v>
      </c>
      <c r="F71" s="18"/>
    </row>
    <row r="72" spans="1:6" ht="15.6" x14ac:dyDescent="0.35">
      <c r="A72" s="27" t="s">
        <v>34</v>
      </c>
      <c r="B72" s="17">
        <f>B27/(B20)</f>
        <v>318240.88219413091</v>
      </c>
      <c r="C72" s="17">
        <f t="shared" ref="C72:E72" si="17">C27/(C20)</f>
        <v>347938.7165227377</v>
      </c>
      <c r="D72" s="17">
        <f t="shared" si="17"/>
        <v>311253.08667980297</v>
      </c>
      <c r="E72" s="17">
        <f t="shared" si="17"/>
        <v>297540.73435192782</v>
      </c>
      <c r="F72" s="18"/>
    </row>
    <row r="73" spans="1:6" ht="15.6" x14ac:dyDescent="0.35">
      <c r="A73" s="27" t="s">
        <v>43</v>
      </c>
      <c r="B73" s="17"/>
      <c r="C73" s="17">
        <f>C27/C20</f>
        <v>347938.7165227377</v>
      </c>
      <c r="D73" s="17">
        <f t="shared" ref="D73" si="18">D27/D20</f>
        <v>311253.08667980297</v>
      </c>
      <c r="E73" s="18">
        <f>E27/E20</f>
        <v>297540.73435192782</v>
      </c>
      <c r="F73" s="18"/>
    </row>
    <row r="74" spans="1:6" ht="15.6" x14ac:dyDescent="0.35">
      <c r="A74" s="27" t="s">
        <v>28</v>
      </c>
      <c r="B74" s="17">
        <f>(B72/B71)*B55</f>
        <v>168.2487408458077</v>
      </c>
      <c r="C74" s="17">
        <f t="shared" ref="C74:E74" si="19">(C72/C71)*C55</f>
        <v>154.75251489009807</v>
      </c>
      <c r="D74" s="17">
        <f t="shared" si="19"/>
        <v>215.33013541608031</v>
      </c>
      <c r="E74" s="17">
        <f t="shared" si="19"/>
        <v>185.002754551923</v>
      </c>
      <c r="F74" s="18"/>
    </row>
    <row r="75" spans="1:6" ht="15.6" x14ac:dyDescent="0.35">
      <c r="A75" s="32" t="s">
        <v>39</v>
      </c>
      <c r="B75" s="17">
        <f>(B26/B18)*6</f>
        <v>1949894.819623607</v>
      </c>
      <c r="C75" s="17">
        <f t="shared" ref="C75:E75" si="20">(C26/C18)*6</f>
        <v>1860269.6159299621</v>
      </c>
      <c r="D75" s="17">
        <f t="shared" si="20"/>
        <v>1860269.6159299621</v>
      </c>
      <c r="E75" s="17">
        <f t="shared" si="20"/>
        <v>1860269.6159299621</v>
      </c>
      <c r="F75" s="18"/>
    </row>
    <row r="76" spans="1:6" ht="15.6" x14ac:dyDescent="0.35">
      <c r="A76" s="32" t="s">
        <v>40</v>
      </c>
      <c r="B76" s="17">
        <f>(B27/B20)*6</f>
        <v>1909445.2931647855</v>
      </c>
      <c r="C76" s="17">
        <f t="shared" ref="C76:E76" si="21">(C27/C20)*6</f>
        <v>2087632.2991364263</v>
      </c>
      <c r="D76" s="17">
        <f t="shared" si="21"/>
        <v>1867518.5200788178</v>
      </c>
      <c r="E76" s="17">
        <f t="shared" si="21"/>
        <v>1785244.4061115668</v>
      </c>
      <c r="F76" s="18"/>
    </row>
    <row r="77" spans="1:6" ht="15.6" x14ac:dyDescent="0.35">
      <c r="A77" s="27"/>
      <c r="B77" s="17"/>
      <c r="C77" s="17"/>
      <c r="D77" s="17"/>
      <c r="E77" s="18"/>
      <c r="F77" s="18"/>
    </row>
    <row r="78" spans="1:6" ht="15.6" x14ac:dyDescent="0.35">
      <c r="A78" s="28" t="s">
        <v>29</v>
      </c>
      <c r="B78" s="17"/>
      <c r="C78" s="17"/>
      <c r="D78" s="17"/>
      <c r="E78" s="18"/>
      <c r="F78" s="18"/>
    </row>
    <row r="79" spans="1:6" ht="15.6" x14ac:dyDescent="0.35">
      <c r="A79" s="27" t="s">
        <v>30</v>
      </c>
      <c r="B79" s="17">
        <f>(B33/B32)*100</f>
        <v>0</v>
      </c>
      <c r="C79" s="17"/>
      <c r="D79" s="17"/>
      <c r="E79" s="18"/>
      <c r="F79" s="18"/>
    </row>
    <row r="80" spans="1:6" ht="15.6" x14ac:dyDescent="0.35">
      <c r="A80" s="27" t="s">
        <v>31</v>
      </c>
      <c r="B80" s="17" t="s">
        <v>50</v>
      </c>
      <c r="C80" s="17"/>
      <c r="D80" s="17"/>
      <c r="E80" s="18"/>
      <c r="F80" s="18"/>
    </row>
    <row r="81" spans="1:8" ht="16.2" thickBot="1" x14ac:dyDescent="0.4">
      <c r="A81" s="20"/>
      <c r="B81" s="22"/>
      <c r="C81" s="22"/>
      <c r="D81" s="22"/>
      <c r="E81" s="18"/>
      <c r="F81" s="18"/>
    </row>
    <row r="82" spans="1:8" customFormat="1" ht="16.2" thickTop="1" x14ac:dyDescent="0.3">
      <c r="A82" s="42" t="s">
        <v>98</v>
      </c>
      <c r="B82" s="42"/>
      <c r="C82" s="42"/>
      <c r="D82" s="42"/>
      <c r="E82" s="42"/>
      <c r="F82" s="42"/>
      <c r="G82" s="33"/>
      <c r="H82" s="33"/>
    </row>
    <row r="83" spans="1:8" customFormat="1" x14ac:dyDescent="0.3"/>
    <row r="84" spans="1:8" customFormat="1" x14ac:dyDescent="0.3"/>
    <row r="85" spans="1:8" customFormat="1" x14ac:dyDescent="0.3"/>
    <row r="86" spans="1:8" customFormat="1" x14ac:dyDescent="0.3"/>
    <row r="87" spans="1:8" customFormat="1" x14ac:dyDescent="0.3"/>
    <row r="88" spans="1:8" customFormat="1" x14ac:dyDescent="0.3"/>
    <row r="89" spans="1:8" customFormat="1" x14ac:dyDescent="0.3"/>
  </sheetData>
  <mergeCells count="4">
    <mergeCell ref="A82:F82"/>
    <mergeCell ref="A9:A10"/>
    <mergeCell ref="B9:B10"/>
    <mergeCell ref="C9:F9"/>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2"/>
  <sheetViews>
    <sheetView showGridLines="0" zoomScale="80" zoomScaleNormal="80" workbookViewId="0">
      <pane ySplit="10" topLeftCell="A11" activePane="bottomLeft" state="frozen"/>
      <selection activeCell="E17" sqref="E17"/>
      <selection pane="bottomLeft" activeCell="A9" sqref="A9:A10"/>
    </sheetView>
  </sheetViews>
  <sheetFormatPr baseColWidth="10" defaultColWidth="11.44140625" defaultRowHeight="14.4" x14ac:dyDescent="0.3"/>
  <cols>
    <col min="1" max="1" width="61.109375" style="3" customWidth="1"/>
    <col min="2" max="6" width="23.6640625" style="3" customWidth="1"/>
    <col min="7" max="16384" width="11.44140625" style="3"/>
  </cols>
  <sheetData>
    <row r="1" spans="1:7" customFormat="1" x14ac:dyDescent="0.3"/>
    <row r="2" spans="1:7" customFormat="1" x14ac:dyDescent="0.3"/>
    <row r="3" spans="1:7" customFormat="1" x14ac:dyDescent="0.3"/>
    <row r="4" spans="1:7" customFormat="1" x14ac:dyDescent="0.3"/>
    <row r="5" spans="1:7" customFormat="1" x14ac:dyDescent="0.3"/>
    <row r="6" spans="1:7" customFormat="1" x14ac:dyDescent="0.3"/>
    <row r="7" spans="1:7" customFormat="1" ht="30" customHeight="1" x14ac:dyDescent="0.3"/>
    <row r="8" spans="1:7" customFormat="1" ht="30" customHeight="1" x14ac:dyDescent="0.3"/>
    <row r="9" spans="1:7" customFormat="1" ht="15.6" x14ac:dyDescent="0.3">
      <c r="A9" s="39" t="s">
        <v>0</v>
      </c>
      <c r="B9" s="39" t="s">
        <v>44</v>
      </c>
      <c r="C9" s="41" t="s">
        <v>1</v>
      </c>
      <c r="D9" s="41"/>
      <c r="E9" s="41"/>
      <c r="F9" s="41"/>
    </row>
    <row r="10" spans="1:7" customFormat="1" ht="63" thickBot="1" x14ac:dyDescent="0.35">
      <c r="A10" s="40"/>
      <c r="B10" s="40"/>
      <c r="C10" s="26" t="s">
        <v>46</v>
      </c>
      <c r="D10" s="26" t="s">
        <v>47</v>
      </c>
      <c r="E10" s="26" t="s">
        <v>48</v>
      </c>
      <c r="F10" s="26" t="s">
        <v>49</v>
      </c>
    </row>
    <row r="11" spans="1:7" customFormat="1" ht="16.2" thickTop="1" x14ac:dyDescent="0.35">
      <c r="A11" s="27"/>
      <c r="B11" s="27"/>
      <c r="C11" s="27"/>
      <c r="D11" s="27"/>
      <c r="E11" s="27"/>
      <c r="F11" s="27"/>
    </row>
    <row r="12" spans="1:7" customFormat="1" ht="15.6" x14ac:dyDescent="0.35">
      <c r="A12" s="28" t="s">
        <v>3</v>
      </c>
      <c r="B12" s="27"/>
      <c r="C12" s="27"/>
      <c r="D12" s="27"/>
      <c r="E12" s="27"/>
      <c r="F12" s="27"/>
    </row>
    <row r="13" spans="1:7" customFormat="1" ht="15.6" x14ac:dyDescent="0.35">
      <c r="A13" s="27"/>
      <c r="B13" s="27"/>
      <c r="C13" s="27"/>
      <c r="D13" s="27"/>
      <c r="E13" s="27"/>
      <c r="F13" s="27"/>
    </row>
    <row r="14" spans="1:7" customFormat="1" ht="15.6" x14ac:dyDescent="0.35">
      <c r="A14" s="28" t="s">
        <v>4</v>
      </c>
      <c r="B14" s="27"/>
      <c r="C14" s="27"/>
      <c r="D14" s="27"/>
      <c r="E14" s="27"/>
      <c r="F14" s="27"/>
      <c r="G14" s="2"/>
    </row>
    <row r="15" spans="1:7" ht="15.6" x14ac:dyDescent="0.35">
      <c r="A15" s="29" t="s">
        <v>66</v>
      </c>
      <c r="B15" s="11">
        <f>+SUM(C15:E15)</f>
        <v>1015.6666666666667</v>
      </c>
      <c r="C15" s="35">
        <v>307</v>
      </c>
      <c r="D15" s="35">
        <v>245.33333333333334</v>
      </c>
      <c r="E15" s="35">
        <v>463.33333333333331</v>
      </c>
      <c r="F15" s="35"/>
    </row>
    <row r="16" spans="1:7" ht="15.6" x14ac:dyDescent="0.35">
      <c r="A16" s="30" t="s">
        <v>2</v>
      </c>
      <c r="B16" s="11">
        <f t="shared" ref="B16:B22" si="0">+SUM(C16:E16)</f>
        <v>4822</v>
      </c>
      <c r="C16" s="35">
        <v>1857</v>
      </c>
      <c r="D16" s="35">
        <v>1107</v>
      </c>
      <c r="E16" s="35">
        <v>1858</v>
      </c>
      <c r="F16" s="35"/>
    </row>
    <row r="17" spans="1:6" ht="15.6" x14ac:dyDescent="0.35">
      <c r="A17" s="29" t="s">
        <v>124</v>
      </c>
      <c r="B17" s="11">
        <f t="shared" si="0"/>
        <v>636.66666666666663</v>
      </c>
      <c r="C17" s="35">
        <v>198.66666666666666</v>
      </c>
      <c r="D17" s="35">
        <v>144</v>
      </c>
      <c r="E17" s="35">
        <v>294</v>
      </c>
      <c r="F17" s="35"/>
    </row>
    <row r="18" spans="1:6" ht="15.6" x14ac:dyDescent="0.35">
      <c r="A18" s="30" t="s">
        <v>2</v>
      </c>
      <c r="B18" s="11">
        <f t="shared" si="0"/>
        <v>2540</v>
      </c>
      <c r="C18" s="35">
        <v>915</v>
      </c>
      <c r="D18" s="35">
        <v>583</v>
      </c>
      <c r="E18" s="35">
        <v>1042</v>
      </c>
      <c r="F18" s="35"/>
    </row>
    <row r="19" spans="1:6" ht="15.6" x14ac:dyDescent="0.35">
      <c r="A19" s="29" t="s">
        <v>125</v>
      </c>
      <c r="B19" s="11">
        <f t="shared" si="0"/>
        <v>1258.3333333333333</v>
      </c>
      <c r="C19" s="35">
        <v>310.33333333333331</v>
      </c>
      <c r="D19" s="35">
        <v>352.33333333333331</v>
      </c>
      <c r="E19" s="35">
        <v>595.66666666666663</v>
      </c>
      <c r="F19" s="35"/>
    </row>
    <row r="20" spans="1:6" ht="15.6" x14ac:dyDescent="0.35">
      <c r="A20" s="30" t="s">
        <v>2</v>
      </c>
      <c r="B20" s="11">
        <f t="shared" si="0"/>
        <v>5694</v>
      </c>
      <c r="C20" s="35">
        <v>1777</v>
      </c>
      <c r="D20" s="35">
        <v>1572</v>
      </c>
      <c r="E20" s="35">
        <v>2345</v>
      </c>
      <c r="F20" s="35"/>
    </row>
    <row r="21" spans="1:6" ht="15.6" x14ac:dyDescent="0.35">
      <c r="A21" s="29" t="s">
        <v>88</v>
      </c>
      <c r="B21" s="11">
        <f t="shared" si="0"/>
        <v>2407.333333333333</v>
      </c>
      <c r="C21" s="35">
        <f>'[1]II Trimestre'!C21</f>
        <v>836.33333333333326</v>
      </c>
      <c r="D21" s="35">
        <f>'[1]II Trimestre'!D21</f>
        <v>558</v>
      </c>
      <c r="E21" s="35">
        <f>'[1]II Trimestre'!E21</f>
        <v>1012.9999999999999</v>
      </c>
      <c r="F21" s="35"/>
    </row>
    <row r="22" spans="1:6" ht="15.6" x14ac:dyDescent="0.35">
      <c r="A22" s="30" t="s">
        <v>2</v>
      </c>
      <c r="B22" s="11">
        <f t="shared" si="0"/>
        <v>10280</v>
      </c>
      <c r="C22" s="35">
        <v>4127</v>
      </c>
      <c r="D22" s="35">
        <v>2428</v>
      </c>
      <c r="E22" s="35">
        <v>3725</v>
      </c>
      <c r="F22" s="35"/>
    </row>
    <row r="23" spans="1:6" ht="15.6" x14ac:dyDescent="0.35">
      <c r="A23" s="27"/>
      <c r="B23" s="11"/>
      <c r="C23" s="35"/>
      <c r="D23" s="35"/>
      <c r="E23" s="36"/>
      <c r="F23" s="36"/>
    </row>
    <row r="24" spans="1:6" ht="15.6" x14ac:dyDescent="0.35">
      <c r="A24" s="31" t="s">
        <v>5</v>
      </c>
      <c r="B24" s="11"/>
      <c r="C24" s="35"/>
      <c r="D24" s="35"/>
      <c r="E24" s="36"/>
      <c r="F24" s="36"/>
    </row>
    <row r="25" spans="1:6" ht="15.6" x14ac:dyDescent="0.35">
      <c r="A25" s="29" t="s">
        <v>67</v>
      </c>
      <c r="B25" s="11">
        <f>+SUM(C25:F25)</f>
        <v>1068534248.0599998</v>
      </c>
      <c r="C25" s="14">
        <v>477370103.32999992</v>
      </c>
      <c r="D25" s="14">
        <v>265411212.33999997</v>
      </c>
      <c r="E25" s="35">
        <v>325752932.38999999</v>
      </c>
      <c r="F25" s="35">
        <v>0</v>
      </c>
    </row>
    <row r="26" spans="1:6" ht="15.6" x14ac:dyDescent="0.35">
      <c r="A26" s="29" t="s">
        <v>126</v>
      </c>
      <c r="B26" s="11">
        <f t="shared" ref="B26" si="1">+SUM(C26:F26)</f>
        <v>815014137.41035068</v>
      </c>
      <c r="C26" s="14">
        <v>283691116.42931926</v>
      </c>
      <c r="D26" s="14">
        <v>180756197.68119466</v>
      </c>
      <c r="E26" s="35">
        <v>323066823.29983675</v>
      </c>
      <c r="F26" s="35">
        <v>27500000.000000007</v>
      </c>
    </row>
    <row r="27" spans="1:6" ht="15.6" x14ac:dyDescent="0.35">
      <c r="A27" s="29" t="s">
        <v>127</v>
      </c>
      <c r="B27" s="11">
        <f>+SUM(C27:F27)</f>
        <v>1466638096.4200001</v>
      </c>
      <c r="C27" s="14">
        <v>488917447.97000003</v>
      </c>
      <c r="D27" s="14">
        <v>394114095.75</v>
      </c>
      <c r="E27" s="35">
        <v>583606552.69999993</v>
      </c>
      <c r="F27" s="35">
        <v>0</v>
      </c>
    </row>
    <row r="28" spans="1:6" ht="15.6" x14ac:dyDescent="0.35">
      <c r="A28" s="29" t="s">
        <v>91</v>
      </c>
      <c r="B28" s="11">
        <f>+SUM(C28:F28)</f>
        <v>3297261941.9600019</v>
      </c>
      <c r="C28" s="14">
        <v>1279555450.8238258</v>
      </c>
      <c r="D28" s="35">
        <v>752789104.57965803</v>
      </c>
      <c r="E28" s="35">
        <v>1154917386.5565181</v>
      </c>
      <c r="F28" s="35">
        <v>110000000.00000003</v>
      </c>
    </row>
    <row r="29" spans="1:6" ht="15.6" x14ac:dyDescent="0.35">
      <c r="A29" s="29" t="s">
        <v>128</v>
      </c>
      <c r="B29" s="11">
        <f>+SUM(C29:E29)</f>
        <v>1466638096.4200001</v>
      </c>
      <c r="C29" s="11">
        <f>C27</f>
        <v>488917447.97000003</v>
      </c>
      <c r="D29" s="11">
        <f t="shared" ref="D29:E29" si="2">D27</f>
        <v>394114095.75</v>
      </c>
      <c r="E29" s="11">
        <f t="shared" si="2"/>
        <v>583606552.69999993</v>
      </c>
      <c r="F29" s="11"/>
    </row>
    <row r="30" spans="1:6" ht="15.6" x14ac:dyDescent="0.35">
      <c r="A30" s="27"/>
      <c r="B30" s="11"/>
      <c r="C30" s="11"/>
      <c r="D30" s="11"/>
      <c r="E30" s="15"/>
      <c r="F30" s="15"/>
    </row>
    <row r="31" spans="1:6" ht="15.6" x14ac:dyDescent="0.35">
      <c r="A31" s="31" t="s">
        <v>6</v>
      </c>
      <c r="B31" s="11"/>
      <c r="C31" s="11"/>
      <c r="D31" s="11"/>
      <c r="E31" s="15"/>
      <c r="F31" s="15"/>
    </row>
    <row r="32" spans="1:6" ht="15.6" x14ac:dyDescent="0.35">
      <c r="A32" s="29" t="s">
        <v>129</v>
      </c>
      <c r="B32" s="11">
        <f>B26</f>
        <v>815014137.41035068</v>
      </c>
      <c r="C32" s="11"/>
      <c r="D32" s="11"/>
      <c r="E32" s="15"/>
      <c r="F32" s="15"/>
    </row>
    <row r="33" spans="1:6" ht="15.6" x14ac:dyDescent="0.35">
      <c r="A33" s="29" t="s">
        <v>130</v>
      </c>
      <c r="B33" s="11">
        <v>0</v>
      </c>
      <c r="C33" s="11"/>
      <c r="D33" s="11"/>
      <c r="E33" s="15"/>
      <c r="F33" s="15"/>
    </row>
    <row r="34" spans="1:6" ht="15.6" x14ac:dyDescent="0.35">
      <c r="A34" s="27"/>
      <c r="B34" s="16"/>
      <c r="C34" s="16"/>
      <c r="D34" s="16"/>
      <c r="E34" s="8"/>
      <c r="F34" s="8"/>
    </row>
    <row r="35" spans="1:6" ht="15.6" x14ac:dyDescent="0.35">
      <c r="A35" s="28" t="s">
        <v>7</v>
      </c>
      <c r="B35" s="16"/>
      <c r="C35" s="16"/>
      <c r="D35" s="16"/>
      <c r="E35" s="8"/>
      <c r="F35" s="8"/>
    </row>
    <row r="36" spans="1:6" ht="15.6" x14ac:dyDescent="0.35">
      <c r="A36" s="29" t="s">
        <v>68</v>
      </c>
      <c r="B36" s="24">
        <v>1.0948</v>
      </c>
      <c r="C36" s="24">
        <v>1.0948</v>
      </c>
      <c r="D36" s="24">
        <v>1.0948</v>
      </c>
      <c r="E36" s="24">
        <v>1.0948</v>
      </c>
      <c r="F36" s="24">
        <v>1.0948</v>
      </c>
    </row>
    <row r="37" spans="1:6" ht="15.6" x14ac:dyDescent="0.35">
      <c r="A37" s="29" t="s">
        <v>131</v>
      </c>
      <c r="B37" s="24">
        <v>1.0932999999999999</v>
      </c>
      <c r="C37" s="24">
        <v>1.0932999999999999</v>
      </c>
      <c r="D37" s="24">
        <v>1.0932999999999999</v>
      </c>
      <c r="E37" s="24">
        <v>1.0932999999999999</v>
      </c>
      <c r="F37" s="24">
        <v>1.0932999999999999</v>
      </c>
    </row>
    <row r="38" spans="1:6" ht="15.6" x14ac:dyDescent="0.35">
      <c r="A38" s="29" t="s">
        <v>8</v>
      </c>
      <c r="B38" s="24" t="s">
        <v>50</v>
      </c>
      <c r="C38" s="35"/>
      <c r="D38" s="35"/>
      <c r="E38" s="36"/>
      <c r="F38" s="36"/>
    </row>
    <row r="39" spans="1:6" ht="15.6" x14ac:dyDescent="0.35">
      <c r="A39" s="27"/>
      <c r="B39" s="11"/>
      <c r="C39" s="11"/>
      <c r="D39" s="11"/>
      <c r="E39" s="15"/>
      <c r="F39" s="15"/>
    </row>
    <row r="40" spans="1:6" ht="15.6" x14ac:dyDescent="0.35">
      <c r="A40" s="28" t="s">
        <v>9</v>
      </c>
      <c r="B40" s="11"/>
      <c r="C40" s="11"/>
      <c r="D40" s="11"/>
      <c r="E40" s="15"/>
      <c r="F40" s="15"/>
    </row>
    <row r="41" spans="1:6" ht="15.6" x14ac:dyDescent="0.35">
      <c r="A41" s="27" t="s">
        <v>69</v>
      </c>
      <c r="B41" s="11">
        <f>B25/B36</f>
        <v>976008629.94154167</v>
      </c>
      <c r="C41" s="11">
        <f>C25/C36</f>
        <v>436034073.19145042</v>
      </c>
      <c r="D41" s="11">
        <f>D25/D36</f>
        <v>242428948.06357324</v>
      </c>
      <c r="E41" s="15">
        <f>E25/E36</f>
        <v>297545608.68651807</v>
      </c>
      <c r="F41" s="15">
        <f>F25/F36</f>
        <v>0</v>
      </c>
    </row>
    <row r="42" spans="1:6" ht="15.6" x14ac:dyDescent="0.35">
      <c r="A42" s="27" t="s">
        <v>132</v>
      </c>
      <c r="B42" s="11">
        <f>B27/B37</f>
        <v>1341478182.0360379</v>
      </c>
      <c r="C42" s="11">
        <f>C27/C37</f>
        <v>447194226.62581182</v>
      </c>
      <c r="D42" s="11">
        <f>D27/D37</f>
        <v>360481199.80792099</v>
      </c>
      <c r="E42" s="15">
        <f>E27/E37</f>
        <v>533802755.60230494</v>
      </c>
      <c r="F42" s="15">
        <f>F27/F37</f>
        <v>0</v>
      </c>
    </row>
    <row r="43" spans="1:6" ht="15.6" x14ac:dyDescent="0.35">
      <c r="A43" s="27" t="s">
        <v>70</v>
      </c>
      <c r="B43" s="11">
        <f>B41/B15</f>
        <v>960953.68881674588</v>
      </c>
      <c r="C43" s="11">
        <f>C41/C15</f>
        <v>1420306.4273337147</v>
      </c>
      <c r="D43" s="11">
        <f>D41/D15</f>
        <v>988161.47308521695</v>
      </c>
      <c r="E43" s="15">
        <f>E41/E15</f>
        <v>642184.76694931963</v>
      </c>
      <c r="F43" s="15"/>
    </row>
    <row r="44" spans="1:6" ht="15.6" x14ac:dyDescent="0.35">
      <c r="A44" s="27" t="s">
        <v>133</v>
      </c>
      <c r="B44" s="11">
        <f>B42/B19</f>
        <v>1066075.3764524804</v>
      </c>
      <c r="C44" s="11">
        <f>C42/C19</f>
        <v>1441012.5455181906</v>
      </c>
      <c r="D44" s="11">
        <f>D42/D19</f>
        <v>1023125.4488398894</v>
      </c>
      <c r="E44" s="15">
        <f>E42/E19</f>
        <v>896143.40615943761</v>
      </c>
      <c r="F44" s="15"/>
    </row>
    <row r="45" spans="1:6" ht="15.6" x14ac:dyDescent="0.35">
      <c r="A45" s="27"/>
      <c r="B45" s="16"/>
      <c r="C45" s="16"/>
      <c r="D45" s="16"/>
      <c r="E45" s="8"/>
      <c r="F45" s="8"/>
    </row>
    <row r="46" spans="1:6" ht="15.6" x14ac:dyDescent="0.35">
      <c r="A46" s="28" t="s">
        <v>10</v>
      </c>
      <c r="B46" s="16"/>
      <c r="C46" s="16"/>
      <c r="D46" s="16"/>
      <c r="E46" s="8"/>
      <c r="F46" s="8"/>
    </row>
    <row r="47" spans="1:6" ht="15.6" x14ac:dyDescent="0.35">
      <c r="A47" s="27"/>
      <c r="B47" s="16"/>
      <c r="C47" s="16"/>
      <c r="D47" s="16"/>
      <c r="E47" s="8"/>
      <c r="F47" s="8"/>
    </row>
    <row r="48" spans="1:6" ht="15.6" x14ac:dyDescent="0.35">
      <c r="A48" s="28" t="s">
        <v>11</v>
      </c>
      <c r="B48" s="16"/>
      <c r="C48" s="16"/>
      <c r="D48" s="16"/>
      <c r="E48" s="8"/>
      <c r="F48" s="8"/>
    </row>
    <row r="49" spans="1:6" ht="15.6" x14ac:dyDescent="0.35">
      <c r="A49" s="27" t="s">
        <v>12</v>
      </c>
      <c r="B49" s="17" t="s">
        <v>50</v>
      </c>
      <c r="C49" s="17"/>
      <c r="D49" s="17"/>
      <c r="E49" s="18"/>
      <c r="F49" s="18"/>
    </row>
    <row r="50" spans="1:6" ht="15.6" x14ac:dyDescent="0.35">
      <c r="A50" s="27" t="s">
        <v>13</v>
      </c>
      <c r="B50" s="17" t="s">
        <v>50</v>
      </c>
      <c r="C50" s="17"/>
      <c r="D50" s="17"/>
      <c r="E50" s="18"/>
      <c r="F50" s="18"/>
    </row>
    <row r="51" spans="1:6" ht="15.6" x14ac:dyDescent="0.35">
      <c r="A51" s="27"/>
      <c r="B51" s="17"/>
      <c r="C51" s="17"/>
      <c r="D51" s="17"/>
      <c r="E51" s="18"/>
      <c r="F51" s="18"/>
    </row>
    <row r="52" spans="1:6" ht="15.6" x14ac:dyDescent="0.35">
      <c r="A52" s="28" t="s">
        <v>14</v>
      </c>
      <c r="B52" s="17"/>
      <c r="C52" s="17"/>
      <c r="D52" s="17"/>
      <c r="E52" s="18"/>
      <c r="F52" s="18"/>
    </row>
    <row r="53" spans="1:6" ht="15.6" x14ac:dyDescent="0.35">
      <c r="A53" s="27" t="s">
        <v>15</v>
      </c>
      <c r="B53" s="17">
        <f>(B19/B17)*100</f>
        <v>197.64397905759162</v>
      </c>
      <c r="C53" s="17">
        <f t="shared" ref="C53:E53" si="3">(C19/C17)*100</f>
        <v>156.20805369127518</v>
      </c>
      <c r="D53" s="17">
        <f t="shared" si="3"/>
        <v>244.6759259259259</v>
      </c>
      <c r="E53" s="18">
        <f t="shared" si="3"/>
        <v>202.60770975056687</v>
      </c>
      <c r="F53" s="18"/>
    </row>
    <row r="54" spans="1:6" ht="15.6" x14ac:dyDescent="0.35">
      <c r="A54" s="27" t="s">
        <v>16</v>
      </c>
      <c r="B54" s="17">
        <f>B27/B26*100</f>
        <v>179.9524731043486</v>
      </c>
      <c r="C54" s="17">
        <f t="shared" ref="C54:F54" si="4">C27/C26*100</f>
        <v>172.34147269881547</v>
      </c>
      <c r="D54" s="17">
        <f t="shared" si="4"/>
        <v>218.03628357192562</v>
      </c>
      <c r="E54" s="18">
        <f t="shared" si="4"/>
        <v>180.6457706609996</v>
      </c>
      <c r="F54" s="18">
        <f t="shared" si="4"/>
        <v>0</v>
      </c>
    </row>
    <row r="55" spans="1:6" ht="15.6" x14ac:dyDescent="0.35">
      <c r="A55" s="27" t="s">
        <v>17</v>
      </c>
      <c r="B55" s="17">
        <f>AVERAGE(B53:B54)</f>
        <v>188.7982260809701</v>
      </c>
      <c r="C55" s="17">
        <f t="shared" ref="C55:E55" si="5">AVERAGE(C53:C54)</f>
        <v>164.27476319504532</v>
      </c>
      <c r="D55" s="17">
        <f t="shared" si="5"/>
        <v>231.35610474892576</v>
      </c>
      <c r="E55" s="18">
        <f t="shared" si="5"/>
        <v>191.62674020578322</v>
      </c>
      <c r="F55" s="18"/>
    </row>
    <row r="56" spans="1:6" ht="15.6" x14ac:dyDescent="0.35">
      <c r="A56" s="27"/>
      <c r="B56" s="17"/>
      <c r="C56" s="17"/>
      <c r="D56" s="17"/>
      <c r="E56" s="18"/>
      <c r="F56" s="18"/>
    </row>
    <row r="57" spans="1:6" ht="15.6" x14ac:dyDescent="0.35">
      <c r="A57" s="28" t="s">
        <v>18</v>
      </c>
      <c r="B57" s="17"/>
      <c r="C57" s="17"/>
      <c r="D57" s="17"/>
      <c r="E57" s="18"/>
      <c r="F57" s="18"/>
    </row>
    <row r="58" spans="1:6" ht="15.6" x14ac:dyDescent="0.35">
      <c r="A58" s="27" t="s">
        <v>19</v>
      </c>
      <c r="B58" s="17">
        <f>(B19/B21)*100</f>
        <v>52.270839102741625</v>
      </c>
      <c r="C58" s="17">
        <f t="shared" ref="C58:E58" si="6">(C19/C21)*100</f>
        <v>37.106416899163015</v>
      </c>
      <c r="D58" s="17">
        <f t="shared" si="6"/>
        <v>63.142174432497015</v>
      </c>
      <c r="E58" s="18">
        <f t="shared" si="6"/>
        <v>58.802237578150709</v>
      </c>
      <c r="F58" s="18"/>
    </row>
    <row r="59" spans="1:6" ht="15.6" x14ac:dyDescent="0.35">
      <c r="A59" s="27" t="s">
        <v>20</v>
      </c>
      <c r="B59" s="17">
        <f>B27/B28*100</f>
        <v>44.480484785148178</v>
      </c>
      <c r="C59" s="17">
        <f t="shared" ref="C59:F59" si="7">C27/C28*100</f>
        <v>38.209946091450483</v>
      </c>
      <c r="D59" s="17">
        <f t="shared" si="7"/>
        <v>52.353852274478015</v>
      </c>
      <c r="E59" s="18">
        <f t="shared" si="7"/>
        <v>50.532320276177614</v>
      </c>
      <c r="F59" s="18">
        <f t="shared" si="7"/>
        <v>0</v>
      </c>
    </row>
    <row r="60" spans="1:6" ht="15.6" x14ac:dyDescent="0.35">
      <c r="A60" s="27" t="s">
        <v>21</v>
      </c>
      <c r="B60" s="17">
        <f>(B58+B59)/2</f>
        <v>48.375661943944905</v>
      </c>
      <c r="C60" s="17">
        <f t="shared" ref="C60:E60" si="8">(C58+C59)/2</f>
        <v>37.658181495306749</v>
      </c>
      <c r="D60" s="17">
        <f t="shared" si="8"/>
        <v>57.748013353487515</v>
      </c>
      <c r="E60" s="18">
        <f t="shared" si="8"/>
        <v>54.667278927164162</v>
      </c>
      <c r="F60" s="18"/>
    </row>
    <row r="61" spans="1:6" ht="15.6" x14ac:dyDescent="0.35">
      <c r="A61" s="27"/>
      <c r="B61" s="17"/>
      <c r="C61" s="17"/>
      <c r="D61" s="17"/>
      <c r="E61" s="18"/>
      <c r="F61" s="18"/>
    </row>
    <row r="62" spans="1:6" ht="15.6" x14ac:dyDescent="0.35">
      <c r="A62" s="28" t="s">
        <v>32</v>
      </c>
      <c r="B62" s="17"/>
      <c r="C62" s="17"/>
      <c r="D62" s="17"/>
      <c r="E62" s="18"/>
      <c r="F62" s="18"/>
    </row>
    <row r="63" spans="1:6" ht="15.6" x14ac:dyDescent="0.35">
      <c r="A63" s="27" t="s">
        <v>22</v>
      </c>
      <c r="B63" s="17">
        <f>(B29/B27)*100</f>
        <v>100</v>
      </c>
      <c r="C63" s="17"/>
      <c r="D63" s="17"/>
      <c r="E63" s="18"/>
      <c r="F63" s="18"/>
    </row>
    <row r="64" spans="1:6" ht="15.6" x14ac:dyDescent="0.35">
      <c r="A64" s="27"/>
      <c r="B64" s="17"/>
      <c r="C64" s="17"/>
      <c r="D64" s="17"/>
      <c r="E64" s="18"/>
      <c r="F64" s="18"/>
    </row>
    <row r="65" spans="1:6" ht="15.6" x14ac:dyDescent="0.35">
      <c r="A65" s="28" t="s">
        <v>23</v>
      </c>
      <c r="B65" s="17"/>
      <c r="C65" s="17"/>
      <c r="D65" s="17"/>
      <c r="E65" s="18"/>
      <c r="F65" s="18"/>
    </row>
    <row r="66" spans="1:6" ht="15.6" x14ac:dyDescent="0.35">
      <c r="A66" s="27" t="s">
        <v>24</v>
      </c>
      <c r="B66" s="17">
        <f>((B19/B15)-1)*100</f>
        <v>23.892353134230369</v>
      </c>
      <c r="C66" s="17">
        <f t="shared" ref="C66:E66" si="9">((C19/C15)-1)*100</f>
        <v>1.0857763300760048</v>
      </c>
      <c r="D66" s="17">
        <f t="shared" si="9"/>
        <v>43.614130434782595</v>
      </c>
      <c r="E66" s="17">
        <f t="shared" si="9"/>
        <v>28.561151079136682</v>
      </c>
      <c r="F66" s="18"/>
    </row>
    <row r="67" spans="1:6" ht="15.6" x14ac:dyDescent="0.35">
      <c r="A67" s="27" t="s">
        <v>25</v>
      </c>
      <c r="B67" s="17">
        <f>((B42/B41)-1)*100</f>
        <v>37.445319732099726</v>
      </c>
      <c r="C67" s="17">
        <f t="shared" ref="C67:E67" si="10">((C42/C41)-1)*100</f>
        <v>2.5594681976748301</v>
      </c>
      <c r="D67" s="17">
        <f t="shared" si="10"/>
        <v>48.695608625662288</v>
      </c>
      <c r="E67" s="17">
        <f t="shared" si="10"/>
        <v>79.401994187955822</v>
      </c>
      <c r="F67" s="17" t="s">
        <v>50</v>
      </c>
    </row>
    <row r="68" spans="1:6" ht="15.6" x14ac:dyDescent="0.35">
      <c r="A68" s="27" t="s">
        <v>26</v>
      </c>
      <c r="B68" s="17">
        <f>((B44/B43)-1)*100</f>
        <v>10.93930840363122</v>
      </c>
      <c r="C68" s="17">
        <f t="shared" ref="C68:E68" si="11">((C44/C43)-1)*100</f>
        <v>1.4578627390531951</v>
      </c>
      <c r="D68" s="17">
        <f t="shared" si="11"/>
        <v>3.5382856655510553</v>
      </c>
      <c r="E68" s="17">
        <f t="shared" si="11"/>
        <v>39.546039127732847</v>
      </c>
      <c r="F68" s="18"/>
    </row>
    <row r="69" spans="1:6" ht="15.6" x14ac:dyDescent="0.35">
      <c r="A69" s="27"/>
      <c r="B69" s="17"/>
      <c r="C69" s="17"/>
      <c r="D69" s="17"/>
      <c r="E69" s="18"/>
      <c r="F69" s="18"/>
    </row>
    <row r="70" spans="1:6" ht="15.6" x14ac:dyDescent="0.35">
      <c r="A70" s="28" t="s">
        <v>27</v>
      </c>
      <c r="B70" s="17"/>
      <c r="C70" s="17"/>
      <c r="D70" s="17"/>
      <c r="E70" s="18"/>
      <c r="F70" s="18"/>
    </row>
    <row r="71" spans="1:6" ht="15.6" x14ac:dyDescent="0.35">
      <c r="A71" s="27" t="s">
        <v>33</v>
      </c>
      <c r="B71" s="17">
        <f>B26/(B18)</f>
        <v>320871.70764187037</v>
      </c>
      <c r="C71" s="17">
        <f>C26/(C18)</f>
        <v>310044.93598832708</v>
      </c>
      <c r="D71" s="17">
        <f>D26/(D18)</f>
        <v>310044.93598832702</v>
      </c>
      <c r="E71" s="18">
        <f>E26/(E18)</f>
        <v>310044.93598832702</v>
      </c>
      <c r="F71" s="18"/>
    </row>
    <row r="72" spans="1:6" ht="15.6" x14ac:dyDescent="0.35">
      <c r="A72" s="27" t="s">
        <v>34</v>
      </c>
      <c r="B72" s="17">
        <f>B27/(B20)</f>
        <v>257576.06189322096</v>
      </c>
      <c r="C72" s="17">
        <f>C27/(C20)</f>
        <v>275136.43667416996</v>
      </c>
      <c r="D72" s="17">
        <f t="shared" ref="D72:E72" si="12">D27/(D20)</f>
        <v>250708.7123091603</v>
      </c>
      <c r="E72" s="18">
        <f t="shared" si="12"/>
        <v>248872.73036247332</v>
      </c>
      <c r="F72" s="18"/>
    </row>
    <row r="73" spans="1:6" ht="15.6" x14ac:dyDescent="0.35">
      <c r="A73" s="27" t="s">
        <v>43</v>
      </c>
      <c r="B73" s="17"/>
      <c r="C73" s="17">
        <f>C27/C20</f>
        <v>275136.43667416996</v>
      </c>
      <c r="D73" s="17">
        <f t="shared" ref="D73:E73" si="13">D27/D20</f>
        <v>250708.7123091603</v>
      </c>
      <c r="E73" s="18">
        <f t="shared" si="13"/>
        <v>248872.73036247332</v>
      </c>
      <c r="F73" s="18"/>
    </row>
    <row r="74" spans="1:6" ht="15.6" x14ac:dyDescent="0.35">
      <c r="A74" s="27" t="s">
        <v>28</v>
      </c>
      <c r="B74" s="17">
        <f>(B72/B71)*B55</f>
        <v>151.55559810414582</v>
      </c>
      <c r="C74" s="17">
        <f>(C72/C71)*C55</f>
        <v>145.77878150759256</v>
      </c>
      <c r="D74" s="17">
        <f t="shared" ref="D74:E74" si="14">(D72/D71)*D55</f>
        <v>187.07930488066464</v>
      </c>
      <c r="E74" s="18">
        <f t="shared" si="14"/>
        <v>153.81857437358414</v>
      </c>
      <c r="F74" s="18"/>
    </row>
    <row r="75" spans="1:6" ht="15.6" x14ac:dyDescent="0.35">
      <c r="A75" s="32" t="s">
        <v>35</v>
      </c>
      <c r="B75" s="17">
        <f>(B26/B18)*3</f>
        <v>962615.1229256111</v>
      </c>
      <c r="C75" s="17">
        <f>(C26/C18)*3</f>
        <v>930134.8079649813</v>
      </c>
      <c r="D75" s="17">
        <f t="shared" ref="D75:E75" si="15">(D26/D18)*3</f>
        <v>930134.80796498107</v>
      </c>
      <c r="E75" s="18">
        <f t="shared" si="15"/>
        <v>930134.80796498107</v>
      </c>
      <c r="F75" s="18"/>
    </row>
    <row r="76" spans="1:6" ht="15.6" x14ac:dyDescent="0.35">
      <c r="A76" s="32" t="s">
        <v>36</v>
      </c>
      <c r="B76" s="17">
        <f>(B27/B20)*3</f>
        <v>772728.18567966286</v>
      </c>
      <c r="C76" s="17">
        <f>(C27/C20)*3</f>
        <v>825409.31002250989</v>
      </c>
      <c r="D76" s="17">
        <f t="shared" ref="D76:E76" si="16">(D27/D20)*3</f>
        <v>752126.13692748093</v>
      </c>
      <c r="E76" s="18">
        <f t="shared" si="16"/>
        <v>746618.19108741998</v>
      </c>
      <c r="F76" s="18"/>
    </row>
    <row r="77" spans="1:6" ht="15.6" x14ac:dyDescent="0.35">
      <c r="A77" s="27"/>
      <c r="B77" s="17"/>
      <c r="C77" s="17"/>
      <c r="D77" s="17"/>
      <c r="E77" s="18"/>
      <c r="F77" s="18"/>
    </row>
    <row r="78" spans="1:6" ht="15.6" x14ac:dyDescent="0.35">
      <c r="A78" s="28" t="s">
        <v>29</v>
      </c>
      <c r="B78" s="17"/>
      <c r="C78" s="17"/>
      <c r="D78" s="17"/>
      <c r="E78" s="18"/>
      <c r="F78" s="18"/>
    </row>
    <row r="79" spans="1:6" ht="15.6" x14ac:dyDescent="0.35">
      <c r="A79" s="27" t="s">
        <v>30</v>
      </c>
      <c r="B79" s="17">
        <f>(B33/B32)*100</f>
        <v>0</v>
      </c>
      <c r="C79" s="17"/>
      <c r="D79" s="17"/>
      <c r="E79" s="18"/>
      <c r="F79" s="18"/>
    </row>
    <row r="80" spans="1:6" ht="15.6" x14ac:dyDescent="0.35">
      <c r="A80" s="27" t="s">
        <v>31</v>
      </c>
      <c r="B80" s="17" t="s">
        <v>50</v>
      </c>
      <c r="C80" s="17"/>
      <c r="D80" s="17"/>
      <c r="E80" s="18"/>
      <c r="F80" s="18"/>
    </row>
    <row r="81" spans="1:8" ht="16.2" thickBot="1" x14ac:dyDescent="0.4">
      <c r="A81" s="20"/>
      <c r="B81" s="22"/>
      <c r="C81" s="22"/>
      <c r="D81" s="22"/>
      <c r="E81" s="18"/>
      <c r="F81" s="18"/>
    </row>
    <row r="82" spans="1:8" customFormat="1" ht="16.2" thickTop="1" x14ac:dyDescent="0.3">
      <c r="A82" s="42" t="s">
        <v>98</v>
      </c>
      <c r="B82" s="42"/>
      <c r="C82" s="42"/>
      <c r="D82" s="42"/>
      <c r="E82" s="42"/>
      <c r="F82" s="42"/>
      <c r="G82" s="33"/>
      <c r="H82" s="33"/>
    </row>
    <row r="83" spans="1:8" customFormat="1" x14ac:dyDescent="0.3"/>
    <row r="84" spans="1:8" customFormat="1" ht="15.6" x14ac:dyDescent="0.35">
      <c r="A84" s="43" t="s">
        <v>85</v>
      </c>
      <c r="B84" s="43"/>
      <c r="C84" s="43"/>
      <c r="D84" s="43"/>
      <c r="E84" s="43"/>
      <c r="F84" s="43"/>
    </row>
    <row r="85" spans="1:8" customFormat="1" ht="60.75" customHeight="1" x14ac:dyDescent="0.35">
      <c r="A85" s="38" t="s">
        <v>134</v>
      </c>
      <c r="B85" s="38"/>
      <c r="C85" s="38"/>
      <c r="D85" s="38"/>
      <c r="E85" s="38"/>
      <c r="F85" s="38"/>
    </row>
    <row r="86" spans="1:8" customFormat="1" ht="15.6" x14ac:dyDescent="0.35">
      <c r="A86" s="27"/>
      <c r="B86" s="27"/>
      <c r="C86" s="27"/>
      <c r="D86" s="27"/>
      <c r="E86" s="27"/>
      <c r="F86" s="27"/>
    </row>
    <row r="87" spans="1:8" customFormat="1" ht="54.75" customHeight="1" x14ac:dyDescent="0.35">
      <c r="A87" s="38" t="s">
        <v>135</v>
      </c>
      <c r="B87" s="38"/>
      <c r="C87" s="38"/>
      <c r="D87" s="38"/>
      <c r="E87" s="38"/>
      <c r="F87" s="38"/>
    </row>
    <row r="88" spans="1:8" customFormat="1" ht="15.6" x14ac:dyDescent="0.35">
      <c r="A88" s="34"/>
      <c r="B88" s="27"/>
      <c r="C88" s="27"/>
      <c r="D88" s="27"/>
      <c r="E88" s="27"/>
      <c r="F88" s="27"/>
    </row>
    <row r="89" spans="1:8" customFormat="1" ht="15.6" x14ac:dyDescent="0.35">
      <c r="A89" s="34"/>
      <c r="B89" s="27"/>
      <c r="C89" s="27"/>
      <c r="D89" s="27"/>
      <c r="E89" s="27"/>
      <c r="F89" s="27"/>
    </row>
    <row r="90" spans="1:8" customFormat="1" ht="15.6" x14ac:dyDescent="0.35">
      <c r="A90" s="27"/>
      <c r="B90" s="27"/>
      <c r="C90" s="27"/>
      <c r="D90" s="27"/>
      <c r="E90" s="27"/>
      <c r="F90" s="27"/>
    </row>
    <row r="91" spans="1:8" customFormat="1" ht="15.6" x14ac:dyDescent="0.35">
      <c r="A91" s="27"/>
      <c r="B91" s="27"/>
      <c r="C91" s="27"/>
      <c r="D91" s="27"/>
      <c r="E91" s="27"/>
      <c r="F91" s="27"/>
    </row>
    <row r="92" spans="1:8" customFormat="1" ht="15.6" x14ac:dyDescent="0.35">
      <c r="A92" s="27"/>
      <c r="B92" s="27"/>
      <c r="C92" s="27"/>
      <c r="D92" s="27"/>
      <c r="E92" s="27"/>
      <c r="F92" s="27"/>
    </row>
  </sheetData>
  <mergeCells count="7">
    <mergeCell ref="A85:F85"/>
    <mergeCell ref="A87:F87"/>
    <mergeCell ref="A82:F82"/>
    <mergeCell ref="A9:A10"/>
    <mergeCell ref="B9:B10"/>
    <mergeCell ref="C9:F9"/>
    <mergeCell ref="A84:F84"/>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92"/>
  <sheetViews>
    <sheetView showGridLines="0" zoomScale="80" zoomScaleNormal="80" workbookViewId="0">
      <pane ySplit="10" topLeftCell="A11" activePane="bottomLeft" state="frozen"/>
      <selection activeCell="E17" sqref="E17"/>
      <selection pane="bottomLeft" activeCell="A9" sqref="A9:A10"/>
    </sheetView>
  </sheetViews>
  <sheetFormatPr baseColWidth="10" defaultColWidth="11.44140625" defaultRowHeight="14.4" x14ac:dyDescent="0.3"/>
  <cols>
    <col min="1" max="1" width="61.109375" style="3" customWidth="1"/>
    <col min="2" max="6" width="23.6640625" style="3" customWidth="1"/>
    <col min="7" max="16384" width="11.44140625" style="3"/>
  </cols>
  <sheetData>
    <row r="1" spans="1:7" customFormat="1" x14ac:dyDescent="0.3"/>
    <row r="2" spans="1:7" customFormat="1" x14ac:dyDescent="0.3"/>
    <row r="3" spans="1:7" customFormat="1" x14ac:dyDescent="0.3"/>
    <row r="4" spans="1:7" customFormat="1" x14ac:dyDescent="0.3"/>
    <row r="5" spans="1:7" customFormat="1" x14ac:dyDescent="0.3"/>
    <row r="6" spans="1:7" customFormat="1" x14ac:dyDescent="0.3"/>
    <row r="7" spans="1:7" customFormat="1" ht="30" customHeight="1" x14ac:dyDescent="0.3"/>
    <row r="8" spans="1:7" customFormat="1" ht="30" customHeight="1" x14ac:dyDescent="0.3"/>
    <row r="9" spans="1:7" customFormat="1" ht="15.6" x14ac:dyDescent="0.3">
      <c r="A9" s="39" t="s">
        <v>0</v>
      </c>
      <c r="B9" s="39" t="s">
        <v>44</v>
      </c>
      <c r="C9" s="41" t="s">
        <v>1</v>
      </c>
      <c r="D9" s="41"/>
      <c r="E9" s="41"/>
      <c r="F9" s="41"/>
    </row>
    <row r="10" spans="1:7" customFormat="1" ht="63" thickBot="1" x14ac:dyDescent="0.35">
      <c r="A10" s="40"/>
      <c r="B10" s="40"/>
      <c r="C10" s="26" t="s">
        <v>46</v>
      </c>
      <c r="D10" s="26" t="s">
        <v>47</v>
      </c>
      <c r="E10" s="26" t="s">
        <v>48</v>
      </c>
      <c r="F10" s="26" t="s">
        <v>49</v>
      </c>
    </row>
    <row r="11" spans="1:7" customFormat="1" ht="16.2" thickTop="1" x14ac:dyDescent="0.35">
      <c r="A11" s="27"/>
      <c r="B11" s="27"/>
      <c r="C11" s="27"/>
      <c r="D11" s="27"/>
      <c r="E11" s="27"/>
      <c r="F11" s="27"/>
    </row>
    <row r="12" spans="1:7" customFormat="1" ht="15.6" x14ac:dyDescent="0.35">
      <c r="A12" s="28" t="s">
        <v>3</v>
      </c>
      <c r="B12" s="27"/>
      <c r="C12" s="27"/>
      <c r="D12" s="27"/>
      <c r="E12" s="27"/>
      <c r="F12" s="27"/>
    </row>
    <row r="13" spans="1:7" customFormat="1" ht="15.6" x14ac:dyDescent="0.35">
      <c r="A13" s="27"/>
      <c r="B13" s="27"/>
      <c r="C13" s="27"/>
      <c r="D13" s="27"/>
      <c r="E13" s="27"/>
      <c r="F13" s="27"/>
    </row>
    <row r="14" spans="1:7" customFormat="1" ht="15.6" x14ac:dyDescent="0.35">
      <c r="A14" s="28" t="s">
        <v>4</v>
      </c>
      <c r="B14" s="27"/>
      <c r="C14" s="27"/>
      <c r="D14" s="27"/>
      <c r="E14" s="27"/>
      <c r="F14" s="27"/>
      <c r="G14" s="2"/>
    </row>
    <row r="15" spans="1:7" ht="15.6" x14ac:dyDescent="0.35">
      <c r="A15" s="29" t="s">
        <v>71</v>
      </c>
      <c r="B15" s="11">
        <f>+SUM(C15:E15)</f>
        <v>2203.6666666666665</v>
      </c>
      <c r="C15" s="11">
        <f>+'I Trimestre'!C15+'II Trimestre'!C15+'III Trimestre'!C15</f>
        <v>702.66666666666663</v>
      </c>
      <c r="D15" s="11">
        <f>+'I Trimestre'!D15+'II Trimestre'!D15+'III Trimestre'!D15</f>
        <v>542</v>
      </c>
      <c r="E15" s="11">
        <f>+'I Trimestre'!E15+'II Trimestre'!E15+'III Trimestre'!E15</f>
        <v>959</v>
      </c>
      <c r="F15" s="15"/>
    </row>
    <row r="16" spans="1:7" ht="15.6" x14ac:dyDescent="0.35">
      <c r="A16" s="30" t="s">
        <v>2</v>
      </c>
      <c r="B16" s="11">
        <f t="shared" ref="B16:B22" si="0">+SUM(C16:E16)</f>
        <v>9680</v>
      </c>
      <c r="C16" s="11">
        <f>+'I Trimestre'!C16+'II Trimestre'!C16+'III Trimestre'!C16</f>
        <v>3698</v>
      </c>
      <c r="D16" s="11">
        <f>+'I Trimestre'!D16+'II Trimestre'!D16+'III Trimestre'!D16</f>
        <v>2365</v>
      </c>
      <c r="E16" s="11">
        <f>+'I Trimestre'!E16+'II Trimestre'!E16+'III Trimestre'!E16</f>
        <v>3617</v>
      </c>
      <c r="F16" s="15"/>
    </row>
    <row r="17" spans="1:6" ht="15.6" x14ac:dyDescent="0.35">
      <c r="A17" s="29" t="s">
        <v>136</v>
      </c>
      <c r="B17" s="11">
        <f t="shared" si="0"/>
        <v>1553</v>
      </c>
      <c r="C17" s="11">
        <f>+'I Trimestre'!C17+'II Trimestre'!C17+'III Trimestre'!C17</f>
        <v>553.33333333333326</v>
      </c>
      <c r="D17" s="11">
        <f>+'I Trimestre'!D17+'II Trimestre'!D17+'III Trimestre'!D17</f>
        <v>368</v>
      </c>
      <c r="E17" s="11">
        <f>+'I Trimestre'!E17+'II Trimestre'!E17+'III Trimestre'!E17</f>
        <v>631.66666666666663</v>
      </c>
      <c r="F17" s="15"/>
    </row>
    <row r="18" spans="1:6" ht="15.6" x14ac:dyDescent="0.35">
      <c r="A18" s="30" t="s">
        <v>2</v>
      </c>
      <c r="B18" s="11">
        <f t="shared" si="0"/>
        <v>6222</v>
      </c>
      <c r="C18" s="11">
        <f>+'I Trimestre'!C18+'II Trimestre'!C18+'III Trimestre'!C18</f>
        <v>2489</v>
      </c>
      <c r="D18" s="11">
        <f>+'I Trimestre'!D18+'II Trimestre'!D18+'III Trimestre'!D18</f>
        <v>1501</v>
      </c>
      <c r="E18" s="11">
        <f>+'I Trimestre'!E18+'II Trimestre'!E18+'III Trimestre'!E18</f>
        <v>2232</v>
      </c>
      <c r="F18" s="15"/>
    </row>
    <row r="19" spans="1:6" ht="15.6" x14ac:dyDescent="0.35">
      <c r="A19" s="29" t="s">
        <v>137</v>
      </c>
      <c r="B19" s="11">
        <f t="shared" si="0"/>
        <v>2787.6666666666665</v>
      </c>
      <c r="C19" s="11">
        <f>+'I Trimestre'!C19+'II Trimestre'!C19+'III Trimestre'!C19</f>
        <v>738</v>
      </c>
      <c r="D19" s="11">
        <f>+'I Trimestre'!D19+'II Trimestre'!D19+'III Trimestre'!D19</f>
        <v>816</v>
      </c>
      <c r="E19" s="11">
        <f>+'I Trimestre'!E19+'II Trimestre'!E19+'III Trimestre'!E19</f>
        <v>1233.6666666666665</v>
      </c>
      <c r="F19" s="15"/>
    </row>
    <row r="20" spans="1:6" ht="15.6" x14ac:dyDescent="0.35">
      <c r="A20" s="30" t="s">
        <v>2</v>
      </c>
      <c r="B20" s="11">
        <f t="shared" si="0"/>
        <v>12339</v>
      </c>
      <c r="C20" s="11">
        <f>+'I Trimestre'!C20+'II Trimestre'!C20+'III Trimestre'!C20</f>
        <v>3954</v>
      </c>
      <c r="D20" s="11">
        <f>+'I Trimestre'!D20+'II Trimestre'!D20+'III Trimestre'!D20</f>
        <v>3602</v>
      </c>
      <c r="E20" s="11">
        <f>+'I Trimestre'!E20+'II Trimestre'!E20+'III Trimestre'!E20</f>
        <v>4783</v>
      </c>
      <c r="F20" s="15"/>
    </row>
    <row r="21" spans="1:6" ht="15.6" x14ac:dyDescent="0.35">
      <c r="A21" s="29" t="s">
        <v>88</v>
      </c>
      <c r="B21" s="11">
        <f t="shared" si="0"/>
        <v>2407.333333333333</v>
      </c>
      <c r="C21" s="11">
        <f>+'III Trimestre'!C21</f>
        <v>836.33333333333326</v>
      </c>
      <c r="D21" s="11">
        <f>+'III Trimestre'!D21</f>
        <v>558</v>
      </c>
      <c r="E21" s="11">
        <f>+'III Trimestre'!E21</f>
        <v>1012.9999999999999</v>
      </c>
      <c r="F21" s="15"/>
    </row>
    <row r="22" spans="1:6" ht="15.6" x14ac:dyDescent="0.35">
      <c r="A22" s="30" t="s">
        <v>2</v>
      </c>
      <c r="B22" s="11">
        <f t="shared" si="0"/>
        <v>10280</v>
      </c>
      <c r="C22" s="11">
        <f>+'III Trimestre'!C22</f>
        <v>4127</v>
      </c>
      <c r="D22" s="11">
        <f>+'III Trimestre'!D22</f>
        <v>2428</v>
      </c>
      <c r="E22" s="11">
        <f>+'III Trimestre'!E22</f>
        <v>3725</v>
      </c>
      <c r="F22" s="15"/>
    </row>
    <row r="23" spans="1:6" ht="15.6" x14ac:dyDescent="0.35">
      <c r="A23" s="27"/>
      <c r="B23" s="11"/>
      <c r="C23" s="11"/>
      <c r="D23" s="11"/>
      <c r="E23" s="15"/>
      <c r="F23" s="15"/>
    </row>
    <row r="24" spans="1:6" ht="15.6" x14ac:dyDescent="0.35">
      <c r="A24" s="31" t="s">
        <v>5</v>
      </c>
      <c r="B24" s="11"/>
      <c r="C24" s="11"/>
      <c r="D24" s="11"/>
      <c r="E24" s="15"/>
      <c r="F24" s="15"/>
    </row>
    <row r="25" spans="1:6" ht="15.6" x14ac:dyDescent="0.35">
      <c r="A25" s="29" t="s">
        <v>72</v>
      </c>
      <c r="B25" s="11">
        <f>+SUM(C25:F25)</f>
        <v>2729229540.21</v>
      </c>
      <c r="C25" s="11">
        <f>+'I Trimestre'!C25+'II Trimestre'!C25+'III Trimestre'!C25</f>
        <v>1195049900.0599999</v>
      </c>
      <c r="D25" s="11">
        <f>+'I Trimestre'!D25+'II Trimestre'!D25+'III Trimestre'!D25</f>
        <v>705992715.8599999</v>
      </c>
      <c r="E25" s="11">
        <f>+'I Trimestre'!E25+'II Trimestre'!E25+'III Trimestre'!E25</f>
        <v>828186924.28999996</v>
      </c>
      <c r="F25" s="11">
        <f>+'I Trimestre'!F25+'II Trimestre'!F25+'III Trimestre'!F25</f>
        <v>0</v>
      </c>
    </row>
    <row r="26" spans="1:6" ht="15.6" x14ac:dyDescent="0.35">
      <c r="A26" s="29" t="s">
        <v>138</v>
      </c>
      <c r="B26" s="11">
        <f t="shared" ref="B26:B27" si="1">+SUM(C26:F26)</f>
        <v>2011599591.7193708</v>
      </c>
      <c r="C26" s="11">
        <f>+'I Trimestre'!C26+'II Trimestre'!C26+'III Trimestre'!C26</f>
        <v>771701845.67494607</v>
      </c>
      <c r="D26" s="11">
        <f>+'I Trimestre'!D26+'II Trimestre'!D26+'III Trimestre'!D26</f>
        <v>465377448.91847885</v>
      </c>
      <c r="E26" s="11">
        <f>+'I Trimestre'!E26+'II Trimestre'!E26+'III Trimestre'!E26</f>
        <v>692020297.12594593</v>
      </c>
      <c r="F26" s="11">
        <f>+'I Trimestre'!F26+'II Trimestre'!F26+'III Trimestre'!F26</f>
        <v>82500000.00000003</v>
      </c>
    </row>
    <row r="27" spans="1:6" ht="15.6" x14ac:dyDescent="0.35">
      <c r="A27" s="29" t="s">
        <v>139</v>
      </c>
      <c r="B27" s="11">
        <f t="shared" si="1"/>
        <v>3581348758.6000004</v>
      </c>
      <c r="C27" s="11">
        <f>+'I Trimestre'!C27+'II Trimestre'!C27+'III Trimestre'!C27</f>
        <v>1246380033.8400002</v>
      </c>
      <c r="D27" s="11">
        <f>+'I Trimestre'!D27+'II Trimestre'!D27+'III Trimestre'!D27</f>
        <v>1025957861.71</v>
      </c>
      <c r="E27" s="11">
        <f>+'I Trimestre'!E27+'II Trimestre'!E27+'III Trimestre'!E27</f>
        <v>1309010863.05</v>
      </c>
      <c r="F27" s="11">
        <f>+'I Trimestre'!F27+'II Trimestre'!F27+'III Trimestre'!F27</f>
        <v>0</v>
      </c>
    </row>
    <row r="28" spans="1:6" ht="15.6" x14ac:dyDescent="0.35">
      <c r="A28" s="29" t="s">
        <v>91</v>
      </c>
      <c r="B28" s="11">
        <f>+SUM(C28:F28)</f>
        <v>3297261941.9600019</v>
      </c>
      <c r="C28" s="11">
        <f>+'III Trimestre'!C28</f>
        <v>1279555450.8238258</v>
      </c>
      <c r="D28" s="11">
        <f>+'III Trimestre'!D28</f>
        <v>752789104.57965803</v>
      </c>
      <c r="E28" s="11">
        <f>+'III Trimestre'!E28</f>
        <v>1154917386.5565181</v>
      </c>
      <c r="F28" s="11">
        <f>+'III Trimestre'!F28</f>
        <v>110000000.00000003</v>
      </c>
    </row>
    <row r="29" spans="1:6" ht="15.6" x14ac:dyDescent="0.35">
      <c r="A29" s="29" t="s">
        <v>140</v>
      </c>
      <c r="B29" s="11">
        <f>+SUM(C29:E29)</f>
        <v>3581348758.6000004</v>
      </c>
      <c r="C29" s="11">
        <f>C27</f>
        <v>1246380033.8400002</v>
      </c>
      <c r="D29" s="11">
        <f t="shared" ref="D29:E29" si="2">D27</f>
        <v>1025957861.71</v>
      </c>
      <c r="E29" s="11">
        <f t="shared" si="2"/>
        <v>1309010863.05</v>
      </c>
      <c r="F29" s="11"/>
    </row>
    <row r="30" spans="1:6" ht="15.6" x14ac:dyDescent="0.35">
      <c r="A30" s="28"/>
      <c r="B30" s="11"/>
      <c r="C30" s="11"/>
      <c r="D30" s="11"/>
      <c r="E30" s="15"/>
      <c r="F30" s="15"/>
    </row>
    <row r="31" spans="1:6" ht="15.6" x14ac:dyDescent="0.35">
      <c r="A31" s="31" t="s">
        <v>6</v>
      </c>
      <c r="B31" s="11"/>
      <c r="C31" s="11"/>
      <c r="D31" s="11"/>
      <c r="E31" s="15"/>
      <c r="F31" s="15"/>
    </row>
    <row r="32" spans="1:6" ht="15.6" x14ac:dyDescent="0.35">
      <c r="A32" s="29" t="s">
        <v>141</v>
      </c>
      <c r="B32" s="11">
        <f>B26</f>
        <v>2011599591.7193708</v>
      </c>
      <c r="C32" s="11"/>
      <c r="D32" s="11"/>
      <c r="E32" s="15"/>
      <c r="F32" s="15"/>
    </row>
    <row r="33" spans="1:6" ht="15.6" x14ac:dyDescent="0.35">
      <c r="A33" s="29" t="s">
        <v>142</v>
      </c>
      <c r="B33" s="11">
        <f>'I Trimestre'!B33+'II Trimestre'!B33+'III Trimestre'!B33</f>
        <v>0</v>
      </c>
      <c r="C33" s="11"/>
      <c r="D33" s="11"/>
      <c r="E33" s="15"/>
      <c r="F33" s="15"/>
    </row>
    <row r="34" spans="1:6" ht="15.6" x14ac:dyDescent="0.35">
      <c r="A34" s="27"/>
      <c r="B34" s="16"/>
      <c r="C34" s="16"/>
      <c r="D34" s="16"/>
      <c r="E34" s="8"/>
      <c r="F34" s="8"/>
    </row>
    <row r="35" spans="1:6" ht="15.6" x14ac:dyDescent="0.35">
      <c r="A35" s="28" t="s">
        <v>7</v>
      </c>
      <c r="B35" s="16"/>
      <c r="C35" s="16"/>
      <c r="D35" s="16"/>
      <c r="E35" s="8"/>
      <c r="F35" s="8"/>
    </row>
    <row r="36" spans="1:6" ht="15.6" x14ac:dyDescent="0.35">
      <c r="A36" s="29" t="s">
        <v>73</v>
      </c>
      <c r="B36" s="24">
        <v>1.0948</v>
      </c>
      <c r="C36" s="24">
        <v>1.0948</v>
      </c>
      <c r="D36" s="24">
        <v>1.0948</v>
      </c>
      <c r="E36" s="24">
        <v>1.0948</v>
      </c>
      <c r="F36" s="24">
        <v>1.0948</v>
      </c>
    </row>
    <row r="37" spans="1:6" ht="15.6" x14ac:dyDescent="0.35">
      <c r="A37" s="29" t="s">
        <v>143</v>
      </c>
      <c r="B37" s="24">
        <v>1.0932999999999999</v>
      </c>
      <c r="C37" s="24">
        <v>1.0932999999999999</v>
      </c>
      <c r="D37" s="24">
        <v>1.0932999999999999</v>
      </c>
      <c r="E37" s="24">
        <v>1.0932999999999999</v>
      </c>
      <c r="F37" s="24">
        <v>1.0932999999999999</v>
      </c>
    </row>
    <row r="38" spans="1:6" ht="15.6" x14ac:dyDescent="0.35">
      <c r="A38" s="29" t="s">
        <v>8</v>
      </c>
      <c r="B38" s="35" t="s">
        <v>50</v>
      </c>
      <c r="C38" s="35"/>
      <c r="D38" s="35"/>
      <c r="E38" s="36"/>
      <c r="F38" s="36"/>
    </row>
    <row r="39" spans="1:6" ht="15.6" x14ac:dyDescent="0.35">
      <c r="A39" s="27"/>
      <c r="B39" s="11"/>
      <c r="C39" s="11"/>
      <c r="D39" s="11"/>
      <c r="E39" s="15"/>
      <c r="F39" s="15"/>
    </row>
    <row r="40" spans="1:6" ht="15.6" x14ac:dyDescent="0.35">
      <c r="A40" s="28" t="s">
        <v>9</v>
      </c>
      <c r="B40" s="11"/>
      <c r="C40" s="11"/>
      <c r="D40" s="11"/>
      <c r="E40" s="15"/>
      <c r="F40" s="15"/>
    </row>
    <row r="41" spans="1:6" ht="15.6" x14ac:dyDescent="0.35">
      <c r="A41" s="27" t="s">
        <v>74</v>
      </c>
      <c r="B41" s="11">
        <f>B25/B36</f>
        <v>2492902393.3229814</v>
      </c>
      <c r="C41" s="11">
        <f t="shared" ref="C41:D41" si="3">C25/C36</f>
        <v>1091569145.1041286</v>
      </c>
      <c r="D41" s="11">
        <f t="shared" si="3"/>
        <v>644859988.91121662</v>
      </c>
      <c r="E41" s="11">
        <f>E25/E36</f>
        <v>756473259.30763602</v>
      </c>
      <c r="F41" s="11">
        <f>F25/F36</f>
        <v>0</v>
      </c>
    </row>
    <row r="42" spans="1:6" ht="15.6" x14ac:dyDescent="0.35">
      <c r="A42" s="27" t="s">
        <v>144</v>
      </c>
      <c r="B42" s="11">
        <f>B27/B37</f>
        <v>3275723734.199214</v>
      </c>
      <c r="C42" s="11">
        <f t="shared" ref="C42:D42" si="4">C27/C37</f>
        <v>1140016494.8687463</v>
      </c>
      <c r="D42" s="11">
        <f t="shared" si="4"/>
        <v>938404702.92691863</v>
      </c>
      <c r="E42" s="11">
        <f>E27/E37</f>
        <v>1197302536.403549</v>
      </c>
      <c r="F42" s="11">
        <f>F27/F37</f>
        <v>0</v>
      </c>
    </row>
    <row r="43" spans="1:6" ht="15.6" x14ac:dyDescent="0.35">
      <c r="A43" s="27" t="s">
        <v>75</v>
      </c>
      <c r="B43" s="11">
        <f>B41/B15</f>
        <v>1131252.031458016</v>
      </c>
      <c r="C43" s="11">
        <f t="shared" ref="C43:D43" si="5">C41/C15</f>
        <v>1553466.5252905057</v>
      </c>
      <c r="D43" s="11">
        <f t="shared" si="5"/>
        <v>1189778.5773269678</v>
      </c>
      <c r="E43" s="11">
        <f>E41/E15</f>
        <v>788814.66038335348</v>
      </c>
      <c r="F43" s="11"/>
    </row>
    <row r="44" spans="1:6" ht="15.6" x14ac:dyDescent="0.35">
      <c r="A44" s="27" t="s">
        <v>145</v>
      </c>
      <c r="B44" s="11">
        <f>B42/B19</f>
        <v>1175077.2692332468</v>
      </c>
      <c r="C44" s="11">
        <f t="shared" ref="C44:D44" si="6">C42/C19</f>
        <v>1544737.7979251305</v>
      </c>
      <c r="D44" s="11">
        <f t="shared" si="6"/>
        <v>1150005.7633908316</v>
      </c>
      <c r="E44" s="11">
        <f>E42/E19</f>
        <v>970523.53666864289</v>
      </c>
      <c r="F44" s="11"/>
    </row>
    <row r="45" spans="1:6" ht="15.6" x14ac:dyDescent="0.35">
      <c r="A45" s="27"/>
      <c r="B45" s="16"/>
      <c r="C45" s="16"/>
      <c r="D45" s="16"/>
      <c r="E45" s="8"/>
      <c r="F45" s="8"/>
    </row>
    <row r="46" spans="1:6" ht="15.6" x14ac:dyDescent="0.35">
      <c r="A46" s="28" t="s">
        <v>10</v>
      </c>
      <c r="B46" s="16"/>
      <c r="C46" s="16"/>
      <c r="D46" s="16"/>
      <c r="E46" s="8"/>
      <c r="F46" s="8"/>
    </row>
    <row r="47" spans="1:6" ht="15.6" x14ac:dyDescent="0.35">
      <c r="A47" s="27"/>
      <c r="B47" s="16"/>
      <c r="C47" s="16"/>
      <c r="D47" s="16"/>
      <c r="E47" s="8"/>
      <c r="F47" s="8"/>
    </row>
    <row r="48" spans="1:6" ht="15.6" x14ac:dyDescent="0.35">
      <c r="A48" s="28" t="s">
        <v>11</v>
      </c>
      <c r="B48" s="16"/>
      <c r="C48" s="16"/>
      <c r="D48" s="16"/>
      <c r="E48" s="8"/>
      <c r="F48" s="8"/>
    </row>
    <row r="49" spans="1:6" ht="15.6" x14ac:dyDescent="0.35">
      <c r="A49" s="27" t="s">
        <v>12</v>
      </c>
      <c r="B49" s="17" t="s">
        <v>50</v>
      </c>
      <c r="C49" s="17"/>
      <c r="D49" s="17"/>
      <c r="E49" s="17"/>
      <c r="F49" s="17"/>
    </row>
    <row r="50" spans="1:6" ht="15.6" x14ac:dyDescent="0.35">
      <c r="A50" s="27" t="s">
        <v>13</v>
      </c>
      <c r="B50" s="17" t="s">
        <v>50</v>
      </c>
      <c r="C50" s="17"/>
      <c r="D50" s="17"/>
      <c r="E50" s="17"/>
      <c r="F50" s="17"/>
    </row>
    <row r="51" spans="1:6" ht="15.6" x14ac:dyDescent="0.35">
      <c r="A51" s="27"/>
      <c r="B51" s="17"/>
      <c r="C51" s="17"/>
      <c r="D51" s="17"/>
      <c r="E51" s="17"/>
      <c r="F51" s="17"/>
    </row>
    <row r="52" spans="1:6" ht="15.6" x14ac:dyDescent="0.35">
      <c r="A52" s="28" t="s">
        <v>14</v>
      </c>
      <c r="B52" s="17"/>
      <c r="C52" s="17"/>
      <c r="D52" s="17"/>
      <c r="E52" s="17"/>
      <c r="F52" s="17"/>
    </row>
    <row r="53" spans="1:6" ht="15.6" x14ac:dyDescent="0.35">
      <c r="A53" s="27" t="s">
        <v>15</v>
      </c>
      <c r="B53" s="17">
        <f>(B19/B17)*100</f>
        <v>179.50203906417684</v>
      </c>
      <c r="C53" s="17">
        <f t="shared" ref="C53:E53" si="7">(C19/C17)*100</f>
        <v>133.37349397590364</v>
      </c>
      <c r="D53" s="17">
        <f t="shared" si="7"/>
        <v>221.73913043478262</v>
      </c>
      <c r="E53" s="17">
        <f t="shared" si="7"/>
        <v>195.30343007915567</v>
      </c>
      <c r="F53" s="17"/>
    </row>
    <row r="54" spans="1:6" ht="15.6" x14ac:dyDescent="0.35">
      <c r="A54" s="27" t="s">
        <v>16</v>
      </c>
      <c r="B54" s="17">
        <f>B27/B26*100</f>
        <v>178.03487201639967</v>
      </c>
      <c r="C54" s="17">
        <f t="shared" ref="C54:E54" si="8">C27/C26*100</f>
        <v>161.51056795126505</v>
      </c>
      <c r="D54" s="17">
        <f t="shared" si="8"/>
        <v>220.45715023241689</v>
      </c>
      <c r="E54" s="17">
        <f t="shared" si="8"/>
        <v>189.15787130615956</v>
      </c>
      <c r="F54" s="17">
        <f>F27/F26*100</f>
        <v>0</v>
      </c>
    </row>
    <row r="55" spans="1:6" ht="15.6" x14ac:dyDescent="0.35">
      <c r="A55" s="27" t="s">
        <v>17</v>
      </c>
      <c r="B55" s="17">
        <f>AVERAGE(B53:B54)</f>
        <v>178.76845554028824</v>
      </c>
      <c r="C55" s="17">
        <f t="shared" ref="C55:E55" si="9">AVERAGE(C53:C54)</f>
        <v>147.44203096358433</v>
      </c>
      <c r="D55" s="17">
        <f t="shared" si="9"/>
        <v>221.09814033359976</v>
      </c>
      <c r="E55" s="17">
        <f t="shared" si="9"/>
        <v>192.2306506926576</v>
      </c>
      <c r="F55" s="17"/>
    </row>
    <row r="56" spans="1:6" ht="15.6" x14ac:dyDescent="0.35">
      <c r="A56" s="27"/>
      <c r="B56" s="17"/>
      <c r="C56" s="17"/>
      <c r="D56" s="17"/>
      <c r="E56" s="17"/>
      <c r="F56" s="17"/>
    </row>
    <row r="57" spans="1:6" ht="15.6" x14ac:dyDescent="0.35">
      <c r="A57" s="28" t="s">
        <v>18</v>
      </c>
      <c r="B57" s="17"/>
      <c r="C57" s="17"/>
      <c r="D57" s="17"/>
      <c r="E57" s="17"/>
      <c r="F57" s="17"/>
    </row>
    <row r="58" spans="1:6" ht="15.6" x14ac:dyDescent="0.35">
      <c r="A58" s="27" t="s">
        <v>19</v>
      </c>
      <c r="B58" s="17">
        <f>(B19/B21)*100</f>
        <v>115.798947659928</v>
      </c>
      <c r="C58" s="17">
        <f t="shared" ref="C58:E58" si="10">(C19/C21)*100</f>
        <v>88.242327620565973</v>
      </c>
      <c r="D58" s="17">
        <f t="shared" si="10"/>
        <v>146.23655913978496</v>
      </c>
      <c r="E58" s="17">
        <f t="shared" si="10"/>
        <v>121.78348140835801</v>
      </c>
      <c r="F58" s="17"/>
    </row>
    <row r="59" spans="1:6" ht="15.6" x14ac:dyDescent="0.35">
      <c r="A59" s="27" t="s">
        <v>20</v>
      </c>
      <c r="B59" s="17">
        <f>B27/B28*100</f>
        <v>108.61584010129106</v>
      </c>
      <c r="C59" s="17">
        <f t="shared" ref="C59:E59" si="11">C27/C28*100</f>
        <v>97.407270082553595</v>
      </c>
      <c r="D59" s="17">
        <f t="shared" si="11"/>
        <v>136.28755457119345</v>
      </c>
      <c r="E59" s="17">
        <f t="shared" si="11"/>
        <v>113.34238087391898</v>
      </c>
      <c r="F59" s="17">
        <f>F27/F28*100</f>
        <v>0</v>
      </c>
    </row>
    <row r="60" spans="1:6" ht="15.6" x14ac:dyDescent="0.35">
      <c r="A60" s="27" t="s">
        <v>21</v>
      </c>
      <c r="B60" s="17">
        <f>(B58+B59)/2</f>
        <v>112.20739388060953</v>
      </c>
      <c r="C60" s="17">
        <f t="shared" ref="C60:E60" si="12">(C58+C59)/2</f>
        <v>92.824798851559791</v>
      </c>
      <c r="D60" s="17">
        <f t="shared" si="12"/>
        <v>141.26205685548922</v>
      </c>
      <c r="E60" s="17">
        <f t="shared" si="12"/>
        <v>117.56293114113851</v>
      </c>
      <c r="F60" s="17"/>
    </row>
    <row r="61" spans="1:6" ht="15.6" x14ac:dyDescent="0.35">
      <c r="A61" s="27"/>
      <c r="B61" s="17"/>
      <c r="C61" s="17"/>
      <c r="D61" s="17"/>
      <c r="E61" s="17"/>
      <c r="F61" s="17"/>
    </row>
    <row r="62" spans="1:6" ht="15.6" x14ac:dyDescent="0.35">
      <c r="A62" s="28" t="s">
        <v>32</v>
      </c>
      <c r="B62" s="17"/>
      <c r="C62" s="17"/>
      <c r="D62" s="17"/>
      <c r="E62" s="17"/>
      <c r="F62" s="17"/>
    </row>
    <row r="63" spans="1:6" ht="15.6" x14ac:dyDescent="0.35">
      <c r="A63" s="27" t="s">
        <v>22</v>
      </c>
      <c r="B63" s="17">
        <f>(B29/B27)*100</f>
        <v>100</v>
      </c>
      <c r="C63" s="17"/>
      <c r="D63" s="17"/>
      <c r="E63" s="17"/>
      <c r="F63" s="17"/>
    </row>
    <row r="64" spans="1:6" ht="15.6" x14ac:dyDescent="0.35">
      <c r="A64" s="27"/>
      <c r="B64" s="17"/>
      <c r="C64" s="17"/>
      <c r="D64" s="17"/>
      <c r="E64" s="17"/>
      <c r="F64" s="17"/>
    </row>
    <row r="65" spans="1:6" ht="15.6" x14ac:dyDescent="0.35">
      <c r="A65" s="28" t="s">
        <v>23</v>
      </c>
      <c r="B65" s="17"/>
      <c r="C65" s="17"/>
      <c r="D65" s="17"/>
      <c r="E65" s="17"/>
      <c r="F65" s="17"/>
    </row>
    <row r="66" spans="1:6" ht="15.6" x14ac:dyDescent="0.35">
      <c r="A66" s="27" t="s">
        <v>24</v>
      </c>
      <c r="B66" s="17">
        <f>((B19/B15)-1)*100</f>
        <v>26.501285735894719</v>
      </c>
      <c r="C66" s="17">
        <f t="shared" ref="C66:E66" si="13">((C19/C15)-1)*100</f>
        <v>5.0284629981024676</v>
      </c>
      <c r="D66" s="17">
        <f t="shared" si="13"/>
        <v>50.553505535055351</v>
      </c>
      <c r="E66" s="17">
        <f t="shared" si="13"/>
        <v>28.640945429266583</v>
      </c>
      <c r="F66" s="17"/>
    </row>
    <row r="67" spans="1:6" ht="15.6" x14ac:dyDescent="0.35">
      <c r="A67" s="27" t="s">
        <v>25</v>
      </c>
      <c r="B67" s="17">
        <f>((B42/B41)-1)*100</f>
        <v>31.402005267953935</v>
      </c>
      <c r="C67" s="17">
        <f t="shared" ref="C67:E67" si="14">((C42/C41)-1)*100</f>
        <v>4.4383216566639128</v>
      </c>
      <c r="D67" s="17">
        <f t="shared" si="14"/>
        <v>45.520689616876943</v>
      </c>
      <c r="E67" s="17">
        <f t="shared" si="14"/>
        <v>58.274270990012653</v>
      </c>
      <c r="F67" s="17" t="s">
        <v>50</v>
      </c>
    </row>
    <row r="68" spans="1:6" ht="15.6" x14ac:dyDescent="0.35">
      <c r="A68" s="27" t="s">
        <v>26</v>
      </c>
      <c r="B68" s="17">
        <f>((B44/B43)-1)*100</f>
        <v>3.8740472111017166</v>
      </c>
      <c r="C68" s="17">
        <f t="shared" ref="C68:E68" si="15">((C44/C43)-1)*100</f>
        <v>-0.56188705860545918</v>
      </c>
      <c r="D68" s="17">
        <f t="shared" si="15"/>
        <v>-3.3428752789861349</v>
      </c>
      <c r="E68" s="17">
        <f t="shared" si="15"/>
        <v>23.035687013852058</v>
      </c>
      <c r="F68" s="17"/>
    </row>
    <row r="69" spans="1:6" ht="15.6" x14ac:dyDescent="0.35">
      <c r="A69" s="27"/>
      <c r="B69" s="17"/>
      <c r="C69" s="17"/>
      <c r="D69" s="17"/>
      <c r="E69" s="17"/>
      <c r="F69" s="17"/>
    </row>
    <row r="70" spans="1:6" ht="15.6" x14ac:dyDescent="0.35">
      <c r="A70" s="28" t="s">
        <v>27</v>
      </c>
      <c r="B70" s="17"/>
      <c r="C70" s="17"/>
      <c r="D70" s="17"/>
      <c r="E70" s="17"/>
      <c r="F70" s="17"/>
    </row>
    <row r="71" spans="1:6" ht="15.6" x14ac:dyDescent="0.35">
      <c r="A71" s="27" t="s">
        <v>33</v>
      </c>
      <c r="B71" s="17">
        <f>B26/(B18)</f>
        <v>323304.33810983138</v>
      </c>
      <c r="C71" s="17">
        <f>C26/(C18)</f>
        <v>310044.93598832708</v>
      </c>
      <c r="D71" s="17">
        <f t="shared" ref="D71:E71" si="16">D26/(D18)</f>
        <v>310044.93598832702</v>
      </c>
      <c r="E71" s="17">
        <f t="shared" si="16"/>
        <v>310044.93598832702</v>
      </c>
      <c r="F71" s="17"/>
    </row>
    <row r="72" spans="1:6" ht="15.6" x14ac:dyDescent="0.35">
      <c r="A72" s="27" t="s">
        <v>34</v>
      </c>
      <c r="B72" s="17">
        <f>B27/(B20)</f>
        <v>290246.27268011996</v>
      </c>
      <c r="C72" s="17">
        <f t="shared" ref="C72:E72" si="17">C27/(C20)</f>
        <v>315220.03890743555</v>
      </c>
      <c r="D72" s="17">
        <f t="shared" si="17"/>
        <v>284830.05599944474</v>
      </c>
      <c r="E72" s="17">
        <f t="shared" si="17"/>
        <v>273679.87937486934</v>
      </c>
      <c r="F72" s="17"/>
    </row>
    <row r="73" spans="1:6" ht="15.6" x14ac:dyDescent="0.35">
      <c r="A73" s="27" t="s">
        <v>43</v>
      </c>
      <c r="B73" s="17"/>
      <c r="C73" s="17">
        <f>C27/C20</f>
        <v>315220.03890743555</v>
      </c>
      <c r="D73" s="17">
        <f t="shared" ref="D73" si="18">D27/D20</f>
        <v>284830.05599944474</v>
      </c>
      <c r="E73" s="17">
        <f>E27/E20</f>
        <v>273679.87937486934</v>
      </c>
      <c r="F73" s="17"/>
    </row>
    <row r="74" spans="1:6" ht="15.6" x14ac:dyDescent="0.35">
      <c r="A74" s="27" t="s">
        <v>28</v>
      </c>
      <c r="B74" s="17">
        <f>(B72/B71)*B55</f>
        <v>160.48927211030383</v>
      </c>
      <c r="C74" s="17">
        <f t="shared" ref="C74:E74" si="19">(C72/C71)*C55</f>
        <v>149.90305385501335</v>
      </c>
      <c r="D74" s="17">
        <f t="shared" si="19"/>
        <v>203.11699493444812</v>
      </c>
      <c r="E74" s="17">
        <f t="shared" si="19"/>
        <v>169.68398830968133</v>
      </c>
      <c r="F74" s="17"/>
    </row>
    <row r="75" spans="1:6" ht="15.6" x14ac:dyDescent="0.35">
      <c r="A75" s="32" t="s">
        <v>41</v>
      </c>
      <c r="B75" s="17">
        <f>(B26/B18)*9</f>
        <v>2909739.0429884824</v>
      </c>
      <c r="C75" s="17">
        <f t="shared" ref="C75:E75" si="20">(C26/C18)*9</f>
        <v>2790404.4238949437</v>
      </c>
      <c r="D75" s="17">
        <f t="shared" si="20"/>
        <v>2790404.4238949432</v>
      </c>
      <c r="E75" s="17">
        <f t="shared" si="20"/>
        <v>2790404.4238949432</v>
      </c>
      <c r="F75" s="17"/>
    </row>
    <row r="76" spans="1:6" ht="15.6" x14ac:dyDescent="0.35">
      <c r="A76" s="32" t="s">
        <v>42</v>
      </c>
      <c r="B76" s="17">
        <f>(B27/B20)*9</f>
        <v>2612216.4541210798</v>
      </c>
      <c r="C76" s="17">
        <f t="shared" ref="C76:E76" si="21">(C27/C20)*9</f>
        <v>2836980.3501669201</v>
      </c>
      <c r="D76" s="17">
        <f t="shared" si="21"/>
        <v>2563470.5039950027</v>
      </c>
      <c r="E76" s="17">
        <f t="shared" si="21"/>
        <v>2463118.9143738239</v>
      </c>
      <c r="F76" s="17"/>
    </row>
    <row r="77" spans="1:6" ht="15.6" x14ac:dyDescent="0.35">
      <c r="A77" s="27"/>
      <c r="B77" s="17"/>
      <c r="C77" s="17"/>
      <c r="D77" s="17"/>
      <c r="E77" s="17"/>
      <c r="F77" s="17"/>
    </row>
    <row r="78" spans="1:6" ht="15.6" x14ac:dyDescent="0.35">
      <c r="A78" s="28" t="s">
        <v>29</v>
      </c>
      <c r="B78" s="17"/>
      <c r="C78" s="17"/>
      <c r="D78" s="17"/>
      <c r="E78" s="17"/>
      <c r="F78" s="17"/>
    </row>
    <row r="79" spans="1:6" ht="15.6" x14ac:dyDescent="0.35">
      <c r="A79" s="27" t="s">
        <v>30</v>
      </c>
      <c r="B79" s="17">
        <f>(B33/B32)*100</f>
        <v>0</v>
      </c>
      <c r="C79" s="17"/>
      <c r="D79" s="17"/>
      <c r="E79" s="17"/>
      <c r="F79" s="17"/>
    </row>
    <row r="80" spans="1:6" ht="15.6" x14ac:dyDescent="0.35">
      <c r="A80" s="27" t="s">
        <v>31</v>
      </c>
      <c r="B80" s="17" t="s">
        <v>50</v>
      </c>
      <c r="C80" s="17"/>
      <c r="D80" s="17"/>
      <c r="E80" s="17"/>
      <c r="F80" s="17"/>
    </row>
    <row r="81" spans="1:8" ht="16.2" thickBot="1" x14ac:dyDescent="0.4">
      <c r="A81" s="20"/>
      <c r="B81" s="20"/>
      <c r="C81" s="20"/>
      <c r="D81" s="20"/>
      <c r="E81" s="8"/>
      <c r="F81" s="8"/>
    </row>
    <row r="82" spans="1:8" customFormat="1" ht="16.2" thickTop="1" x14ac:dyDescent="0.3">
      <c r="A82" s="42" t="s">
        <v>98</v>
      </c>
      <c r="B82" s="42"/>
      <c r="C82" s="42"/>
      <c r="D82" s="42"/>
      <c r="E82" s="42"/>
      <c r="F82" s="42"/>
      <c r="G82" s="33"/>
      <c r="H82" s="33"/>
    </row>
    <row r="83" spans="1:8" x14ac:dyDescent="0.3">
      <c r="A83" s="1"/>
    </row>
    <row r="85" spans="1:8" x14ac:dyDescent="0.3">
      <c r="B85" s="23"/>
    </row>
    <row r="86" spans="1:8" x14ac:dyDescent="0.3">
      <c r="A86" s="1"/>
    </row>
    <row r="88" spans="1:8" x14ac:dyDescent="0.3">
      <c r="B88" s="23"/>
    </row>
    <row r="89" spans="1:8" x14ac:dyDescent="0.3">
      <c r="A89" s="1"/>
    </row>
    <row r="90" spans="1:8" x14ac:dyDescent="0.3">
      <c r="A90" s="1"/>
    </row>
    <row r="92" spans="1:8" x14ac:dyDescent="0.3">
      <c r="B92" s="23"/>
    </row>
  </sheetData>
  <mergeCells count="4">
    <mergeCell ref="A9:A10"/>
    <mergeCell ref="B9:B10"/>
    <mergeCell ref="C9:F9"/>
    <mergeCell ref="A82:F8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H89"/>
  <sheetViews>
    <sheetView showGridLines="0" zoomScale="80" zoomScaleNormal="80" workbookViewId="0">
      <pane ySplit="10" topLeftCell="A11" activePane="bottomLeft" state="frozen"/>
      <selection activeCell="E17" sqref="E17"/>
      <selection pane="bottomLeft" activeCell="A9" sqref="A9:A10"/>
    </sheetView>
  </sheetViews>
  <sheetFormatPr baseColWidth="10" defaultColWidth="11.44140625" defaultRowHeight="14.4" x14ac:dyDescent="0.3"/>
  <cols>
    <col min="1" max="1" width="61" style="3" customWidth="1"/>
    <col min="2" max="6" width="23.6640625" style="3" customWidth="1"/>
    <col min="7" max="16384" width="11.44140625" style="3"/>
  </cols>
  <sheetData>
    <row r="7" spans="1:6" ht="30" customHeight="1" x14ac:dyDescent="0.3"/>
    <row r="8" spans="1:6" ht="30" customHeight="1" x14ac:dyDescent="0.3"/>
    <row r="9" spans="1:6" ht="15.6" x14ac:dyDescent="0.3">
      <c r="A9" s="44" t="s">
        <v>0</v>
      </c>
      <c r="B9" s="44" t="s">
        <v>44</v>
      </c>
      <c r="C9" s="46" t="s">
        <v>1</v>
      </c>
      <c r="D9" s="46"/>
      <c r="E9" s="46"/>
      <c r="F9" s="46"/>
    </row>
    <row r="10" spans="1:6" ht="63" thickBot="1" x14ac:dyDescent="0.35">
      <c r="A10" s="45"/>
      <c r="B10" s="45"/>
      <c r="C10" s="7" t="s">
        <v>46</v>
      </c>
      <c r="D10" s="7" t="s">
        <v>47</v>
      </c>
      <c r="E10" s="7" t="s">
        <v>48</v>
      </c>
      <c r="F10" s="7" t="s">
        <v>49</v>
      </c>
    </row>
    <row r="11" spans="1:6" ht="15" thickTop="1" x14ac:dyDescent="0.3"/>
    <row r="12" spans="1:6" ht="15.6" x14ac:dyDescent="0.35">
      <c r="A12" s="9" t="s">
        <v>3</v>
      </c>
      <c r="B12" s="8"/>
      <c r="C12" s="8"/>
      <c r="D12" s="8"/>
      <c r="E12" s="8"/>
      <c r="F12" s="8"/>
    </row>
    <row r="13" spans="1:6" ht="15.6" x14ac:dyDescent="0.35">
      <c r="A13" s="8"/>
      <c r="B13" s="8"/>
      <c r="C13" s="8"/>
      <c r="D13" s="8"/>
      <c r="E13" s="8"/>
      <c r="F13" s="8"/>
    </row>
    <row r="14" spans="1:6" ht="15.6" x14ac:dyDescent="0.35">
      <c r="A14" s="9" t="s">
        <v>4</v>
      </c>
      <c r="B14" s="8"/>
      <c r="C14" s="8"/>
      <c r="D14" s="8"/>
      <c r="E14" s="8"/>
      <c r="F14" s="8"/>
    </row>
    <row r="15" spans="1:6" ht="15.6" x14ac:dyDescent="0.35">
      <c r="A15" s="10" t="s">
        <v>76</v>
      </c>
      <c r="B15" s="11">
        <f>+SUM(C15:E15)</f>
        <v>724</v>
      </c>
      <c r="C15" s="11">
        <v>230</v>
      </c>
      <c r="D15" s="11">
        <v>194.66666666666666</v>
      </c>
      <c r="E15" s="15">
        <v>299.33333333333331</v>
      </c>
      <c r="F15" s="15"/>
    </row>
    <row r="16" spans="1:6" ht="15.6" x14ac:dyDescent="0.35">
      <c r="A16" s="12" t="s">
        <v>2</v>
      </c>
      <c r="B16" s="11">
        <f t="shared" ref="B16:B22" si="0">+SUM(C16:E16)</f>
        <v>3007</v>
      </c>
      <c r="C16" s="11">
        <v>1051</v>
      </c>
      <c r="D16" s="11">
        <v>845</v>
      </c>
      <c r="E16" s="15">
        <v>1111</v>
      </c>
      <c r="F16" s="15"/>
    </row>
    <row r="17" spans="1:6" ht="15.6" x14ac:dyDescent="0.35">
      <c r="A17" s="10" t="s">
        <v>146</v>
      </c>
      <c r="B17" s="11">
        <f t="shared" si="0"/>
        <v>854</v>
      </c>
      <c r="C17" s="11">
        <v>283</v>
      </c>
      <c r="D17" s="11">
        <v>190</v>
      </c>
      <c r="E17" s="15">
        <v>381</v>
      </c>
      <c r="F17" s="15"/>
    </row>
    <row r="18" spans="1:6" ht="15.6" x14ac:dyDescent="0.35">
      <c r="A18" s="12" t="s">
        <v>2</v>
      </c>
      <c r="B18" s="11">
        <f t="shared" si="0"/>
        <v>4058</v>
      </c>
      <c r="C18" s="11">
        <v>1638</v>
      </c>
      <c r="D18" s="11">
        <v>927</v>
      </c>
      <c r="E18" s="15">
        <v>1493</v>
      </c>
      <c r="F18" s="15"/>
    </row>
    <row r="19" spans="1:6" ht="15.6" x14ac:dyDescent="0.35">
      <c r="A19" s="10" t="s">
        <v>147</v>
      </c>
      <c r="B19" s="11">
        <f t="shared" si="0"/>
        <v>1048.6666666666665</v>
      </c>
      <c r="C19" s="11">
        <v>229.66666666666666</v>
      </c>
      <c r="D19" s="11">
        <v>310</v>
      </c>
      <c r="E19" s="15">
        <v>509</v>
      </c>
      <c r="F19" s="15"/>
    </row>
    <row r="20" spans="1:6" ht="15.6" x14ac:dyDescent="0.35">
      <c r="A20" s="12" t="s">
        <v>2</v>
      </c>
      <c r="B20" s="11">
        <f t="shared" si="0"/>
        <v>4194</v>
      </c>
      <c r="C20" s="11">
        <v>1036</v>
      </c>
      <c r="D20" s="11">
        <v>1262</v>
      </c>
      <c r="E20" s="15">
        <v>1896</v>
      </c>
      <c r="F20" s="15"/>
    </row>
    <row r="21" spans="1:6" ht="15.6" x14ac:dyDescent="0.35">
      <c r="A21" s="10" t="s">
        <v>88</v>
      </c>
      <c r="B21" s="11">
        <f t="shared" si="0"/>
        <v>2407.333333333333</v>
      </c>
      <c r="C21" s="11">
        <v>836.33333333333326</v>
      </c>
      <c r="D21" s="11">
        <v>558</v>
      </c>
      <c r="E21" s="11">
        <v>1013</v>
      </c>
      <c r="F21" s="15"/>
    </row>
    <row r="22" spans="1:6" ht="15.6" x14ac:dyDescent="0.35">
      <c r="A22" s="12" t="s">
        <v>2</v>
      </c>
      <c r="B22" s="11">
        <f t="shared" si="0"/>
        <v>10280</v>
      </c>
      <c r="C22" s="11">
        <v>4127</v>
      </c>
      <c r="D22" s="11">
        <v>2428</v>
      </c>
      <c r="E22" s="11">
        <v>3725</v>
      </c>
      <c r="F22" s="15"/>
    </row>
    <row r="23" spans="1:6" ht="15.6" x14ac:dyDescent="0.35">
      <c r="A23" s="8"/>
      <c r="B23" s="11"/>
      <c r="C23" s="11"/>
      <c r="D23" s="11"/>
      <c r="E23" s="15"/>
      <c r="F23" s="15"/>
    </row>
    <row r="24" spans="1:6" ht="15.6" x14ac:dyDescent="0.35">
      <c r="A24" s="13" t="s">
        <v>5</v>
      </c>
      <c r="B24" s="11"/>
      <c r="C24" s="11"/>
      <c r="D24" s="11"/>
      <c r="E24" s="15"/>
      <c r="F24" s="15"/>
    </row>
    <row r="25" spans="1:6" ht="15.6" x14ac:dyDescent="0.35">
      <c r="A25" s="10" t="s">
        <v>77</v>
      </c>
      <c r="B25" s="11">
        <f>+SUM(C25:F25)</f>
        <v>998349252.1500001</v>
      </c>
      <c r="C25" s="11">
        <v>419417999.85000002</v>
      </c>
      <c r="D25" s="11">
        <v>267289142.28000003</v>
      </c>
      <c r="E25" s="15">
        <v>311642110.01999998</v>
      </c>
      <c r="F25" s="15">
        <v>0</v>
      </c>
    </row>
    <row r="26" spans="1:6" ht="15.6" x14ac:dyDescent="0.35">
      <c r="A26" s="10" t="s">
        <v>148</v>
      </c>
      <c r="B26" s="11">
        <f t="shared" ref="B26:B28" si="1">+SUM(C26:F26)</f>
        <v>1285662350.2406311</v>
      </c>
      <c r="C26" s="14">
        <v>507853605.14887965</v>
      </c>
      <c r="D26" s="14">
        <v>287411655.66117913</v>
      </c>
      <c r="E26" s="15">
        <v>462897089.43057221</v>
      </c>
      <c r="F26" s="15">
        <v>27500000.000000007</v>
      </c>
    </row>
    <row r="27" spans="1:6" ht="15.6" x14ac:dyDescent="0.35">
      <c r="A27" s="10" t="s">
        <v>149</v>
      </c>
      <c r="B27" s="11">
        <f t="shared" si="1"/>
        <v>1364417383.8</v>
      </c>
      <c r="C27" s="11">
        <v>405928949.47000003</v>
      </c>
      <c r="D27" s="11">
        <v>359688205.44</v>
      </c>
      <c r="E27" s="15">
        <v>571020797.02999997</v>
      </c>
      <c r="F27" s="15">
        <v>27779431.859999999</v>
      </c>
    </row>
    <row r="28" spans="1:6" ht="15.6" x14ac:dyDescent="0.35">
      <c r="A28" s="10" t="s">
        <v>91</v>
      </c>
      <c r="B28" s="11">
        <f t="shared" si="1"/>
        <v>3297261941.9600019</v>
      </c>
      <c r="C28" s="14">
        <v>1279555450.8238258</v>
      </c>
      <c r="D28" s="11">
        <v>752789104.57965803</v>
      </c>
      <c r="E28" s="15">
        <v>1154917386.5565181</v>
      </c>
      <c r="F28" s="15">
        <v>110000000.00000003</v>
      </c>
    </row>
    <row r="29" spans="1:6" ht="15.6" x14ac:dyDescent="0.35">
      <c r="A29" s="10" t="s">
        <v>150</v>
      </c>
      <c r="B29" s="11">
        <f>+SUM(C29:E29)</f>
        <v>1336637951.9400001</v>
      </c>
      <c r="C29" s="11">
        <f>C27</f>
        <v>405928949.47000003</v>
      </c>
      <c r="D29" s="11">
        <f t="shared" ref="D29:E29" si="2">D27</f>
        <v>359688205.44</v>
      </c>
      <c r="E29" s="11">
        <f t="shared" si="2"/>
        <v>571020797.02999997</v>
      </c>
      <c r="F29" s="15"/>
    </row>
    <row r="30" spans="1:6" ht="15.6" x14ac:dyDescent="0.35">
      <c r="A30" s="8"/>
      <c r="B30" s="11"/>
      <c r="C30" s="11"/>
      <c r="D30" s="11"/>
      <c r="E30" s="15"/>
      <c r="F30" s="15"/>
    </row>
    <row r="31" spans="1:6" ht="15.6" x14ac:dyDescent="0.35">
      <c r="A31" s="13" t="s">
        <v>6</v>
      </c>
      <c r="B31" s="11"/>
      <c r="C31" s="11"/>
      <c r="D31" s="11"/>
      <c r="E31" s="15"/>
      <c r="F31" s="15"/>
    </row>
    <row r="32" spans="1:6" ht="15.6" x14ac:dyDescent="0.35">
      <c r="A32" s="10" t="s">
        <v>151</v>
      </c>
      <c r="B32" s="11">
        <f>B26</f>
        <v>1285662350.2406311</v>
      </c>
      <c r="C32" s="11"/>
      <c r="D32" s="11"/>
      <c r="E32" s="15"/>
      <c r="F32" s="15"/>
    </row>
    <row r="33" spans="1:6" ht="15.6" x14ac:dyDescent="0.35">
      <c r="A33" s="10" t="s">
        <v>152</v>
      </c>
      <c r="B33" s="11">
        <v>3297261942</v>
      </c>
      <c r="C33" s="11"/>
      <c r="D33" s="11"/>
      <c r="E33" s="15"/>
      <c r="F33" s="15"/>
    </row>
    <row r="34" spans="1:6" ht="15.6" x14ac:dyDescent="0.35">
      <c r="A34" s="8"/>
      <c r="B34" s="16"/>
      <c r="C34" s="16"/>
      <c r="D34" s="16"/>
      <c r="E34" s="8"/>
      <c r="F34" s="8"/>
    </row>
    <row r="35" spans="1:6" ht="15.6" x14ac:dyDescent="0.35">
      <c r="A35" s="9" t="s">
        <v>7</v>
      </c>
      <c r="B35" s="16"/>
      <c r="C35" s="16"/>
      <c r="D35" s="16"/>
      <c r="E35" s="8"/>
      <c r="F35" s="8"/>
    </row>
    <row r="36" spans="1:6" ht="15.6" x14ac:dyDescent="0.35">
      <c r="A36" s="10" t="s">
        <v>78</v>
      </c>
      <c r="B36" s="17">
        <v>1.0947</v>
      </c>
      <c r="C36" s="17">
        <v>1.0947</v>
      </c>
      <c r="D36" s="17">
        <v>1.0947</v>
      </c>
      <c r="E36" s="17">
        <v>1.0947</v>
      </c>
      <c r="F36" s="17">
        <v>1.0947</v>
      </c>
    </row>
    <row r="37" spans="1:6" ht="15.6" x14ac:dyDescent="0.35">
      <c r="A37" s="10" t="s">
        <v>153</v>
      </c>
      <c r="B37" s="17">
        <v>1.1039000000000001</v>
      </c>
      <c r="C37" s="17">
        <v>1.1039000000000001</v>
      </c>
      <c r="D37" s="17">
        <v>1.1039000000000001</v>
      </c>
      <c r="E37" s="17">
        <v>1.1039000000000001</v>
      </c>
      <c r="F37" s="17">
        <v>1.1039000000000001</v>
      </c>
    </row>
    <row r="38" spans="1:6" ht="15.6" x14ac:dyDescent="0.35">
      <c r="A38" s="10" t="s">
        <v>8</v>
      </c>
      <c r="B38" s="11" t="s">
        <v>50</v>
      </c>
      <c r="C38" s="11"/>
      <c r="D38" s="11"/>
      <c r="E38" s="15"/>
      <c r="F38" s="15"/>
    </row>
    <row r="39" spans="1:6" ht="15.6" x14ac:dyDescent="0.35">
      <c r="A39" s="8"/>
      <c r="B39" s="11"/>
      <c r="C39" s="11"/>
      <c r="D39" s="11"/>
      <c r="E39" s="15"/>
      <c r="F39" s="15"/>
    </row>
    <row r="40" spans="1:6" ht="15.6" x14ac:dyDescent="0.35">
      <c r="A40" s="9" t="s">
        <v>9</v>
      </c>
      <c r="B40" s="11"/>
      <c r="C40" s="11"/>
      <c r="D40" s="11"/>
      <c r="E40" s="15"/>
      <c r="F40" s="15"/>
    </row>
    <row r="41" spans="1:6" ht="15.6" x14ac:dyDescent="0.35">
      <c r="A41" s="8" t="s">
        <v>79</v>
      </c>
      <c r="B41" s="11">
        <f>B25/B36</f>
        <v>911984335.57138956</v>
      </c>
      <c r="C41" s="11">
        <f>C25/C36</f>
        <v>383135105.37133461</v>
      </c>
      <c r="D41" s="11">
        <f>D25/D36</f>
        <v>244166568.26527819</v>
      </c>
      <c r="E41" s="15">
        <f>E25/E36</f>
        <v>284682661.9347766</v>
      </c>
      <c r="F41" s="15">
        <f>F25/F36</f>
        <v>0</v>
      </c>
    </row>
    <row r="42" spans="1:6" ht="15.6" x14ac:dyDescent="0.35">
      <c r="A42" s="8" t="s">
        <v>154</v>
      </c>
      <c r="B42" s="11">
        <f>B27/B37</f>
        <v>1235997267.6872904</v>
      </c>
      <c r="C42" s="11">
        <f>C27/C37</f>
        <v>367722574.02844459</v>
      </c>
      <c r="D42" s="11">
        <f>D27/D37</f>
        <v>325834047.86665457</v>
      </c>
      <c r="E42" s="15">
        <f>E27/E37</f>
        <v>517275837.51245576</v>
      </c>
      <c r="F42" s="15">
        <f>F27/F37</f>
        <v>25164808.27973548</v>
      </c>
    </row>
    <row r="43" spans="1:6" ht="15.6" x14ac:dyDescent="0.35">
      <c r="A43" s="8" t="s">
        <v>80</v>
      </c>
      <c r="B43" s="11">
        <f>B41/B15</f>
        <v>1259646.8723361734</v>
      </c>
      <c r="C43" s="11">
        <f>C41/C15</f>
        <v>1665804.8059623244</v>
      </c>
      <c r="D43" s="11">
        <f>D41/D15</f>
        <v>1254280.3164312236</v>
      </c>
      <c r="E43" s="15">
        <f>E41/E15</f>
        <v>951055.66347920918</v>
      </c>
      <c r="F43" s="15"/>
    </row>
    <row r="44" spans="1:6" ht="15.6" x14ac:dyDescent="0.35">
      <c r="A44" s="8" t="s">
        <v>155</v>
      </c>
      <c r="B44" s="11">
        <f>B42/B19</f>
        <v>1178636.9367647399</v>
      </c>
      <c r="C44" s="11">
        <f>C42/C19</f>
        <v>1601114.2555665222</v>
      </c>
      <c r="D44" s="11">
        <f>D42/D19</f>
        <v>1051077.5737634019</v>
      </c>
      <c r="E44" s="15">
        <f>E42/E19</f>
        <v>1016259.0127946086</v>
      </c>
      <c r="F44" s="15"/>
    </row>
    <row r="45" spans="1:6" ht="15.6" x14ac:dyDescent="0.35">
      <c r="A45" s="8"/>
      <c r="B45" s="16"/>
      <c r="C45" s="16"/>
      <c r="D45" s="16"/>
      <c r="E45" s="8"/>
      <c r="F45" s="8"/>
    </row>
    <row r="46" spans="1:6" ht="15.6" x14ac:dyDescent="0.35">
      <c r="A46" s="9" t="s">
        <v>10</v>
      </c>
      <c r="B46" s="16"/>
      <c r="C46" s="16"/>
      <c r="D46" s="16"/>
      <c r="E46" s="8"/>
      <c r="F46" s="8"/>
    </row>
    <row r="47" spans="1:6" ht="15.6" x14ac:dyDescent="0.35">
      <c r="A47" s="8"/>
      <c r="B47" s="16"/>
      <c r="C47" s="16"/>
      <c r="D47" s="16"/>
      <c r="E47" s="8"/>
      <c r="F47" s="8"/>
    </row>
    <row r="48" spans="1:6" ht="15.6" x14ac:dyDescent="0.35">
      <c r="A48" s="9" t="s">
        <v>11</v>
      </c>
      <c r="B48" s="16"/>
      <c r="C48" s="16"/>
      <c r="D48" s="16"/>
      <c r="E48" s="8"/>
      <c r="F48" s="8"/>
    </row>
    <row r="49" spans="1:6" ht="15.6" x14ac:dyDescent="0.35">
      <c r="A49" s="8" t="s">
        <v>12</v>
      </c>
      <c r="B49" s="17" t="s">
        <v>50</v>
      </c>
      <c r="C49" s="17"/>
      <c r="D49" s="17"/>
      <c r="E49" s="18"/>
      <c r="F49" s="18"/>
    </row>
    <row r="50" spans="1:6" ht="15.6" x14ac:dyDescent="0.35">
      <c r="A50" s="8" t="s">
        <v>13</v>
      </c>
      <c r="B50" s="17" t="s">
        <v>50</v>
      </c>
      <c r="C50" s="17"/>
      <c r="D50" s="17"/>
      <c r="E50" s="18"/>
      <c r="F50" s="18"/>
    </row>
    <row r="51" spans="1:6" ht="15.6" x14ac:dyDescent="0.35">
      <c r="A51" s="8"/>
      <c r="B51" s="17"/>
      <c r="C51" s="17"/>
      <c r="D51" s="17"/>
      <c r="E51" s="18"/>
      <c r="F51" s="18"/>
    </row>
    <row r="52" spans="1:6" ht="15.6" x14ac:dyDescent="0.35">
      <c r="A52" s="9" t="s">
        <v>14</v>
      </c>
      <c r="B52" s="17"/>
      <c r="C52" s="17"/>
      <c r="D52" s="17"/>
      <c r="E52" s="18"/>
      <c r="F52" s="18"/>
    </row>
    <row r="53" spans="1:6" ht="15.6" x14ac:dyDescent="0.35">
      <c r="A53" s="8" t="s">
        <v>15</v>
      </c>
      <c r="B53" s="17">
        <f>(B19/B17)*100</f>
        <v>122.79469164715064</v>
      </c>
      <c r="C53" s="17">
        <f t="shared" ref="C53:E53" si="3">(C19/C17)*100</f>
        <v>81.154299175500583</v>
      </c>
      <c r="D53" s="17">
        <f t="shared" si="3"/>
        <v>163.15789473684211</v>
      </c>
      <c r="E53" s="18">
        <f t="shared" si="3"/>
        <v>133.59580052493439</v>
      </c>
      <c r="F53" s="18"/>
    </row>
    <row r="54" spans="1:6" ht="15.6" x14ac:dyDescent="0.35">
      <c r="A54" s="8" t="s">
        <v>16</v>
      </c>
      <c r="B54" s="17">
        <f>B27/B26*100</f>
        <v>106.1256389396974</v>
      </c>
      <c r="C54" s="17">
        <f t="shared" ref="C54:F54" si="4">C27/C26*100</f>
        <v>79.930307741145228</v>
      </c>
      <c r="D54" s="17">
        <f t="shared" si="4"/>
        <v>125.14739689750978</v>
      </c>
      <c r="E54" s="18">
        <f t="shared" si="4"/>
        <v>123.3580443835659</v>
      </c>
      <c r="F54" s="18">
        <f t="shared" si="4"/>
        <v>101.01611585454542</v>
      </c>
    </row>
    <row r="55" spans="1:6" ht="15.6" x14ac:dyDescent="0.35">
      <c r="A55" s="8" t="s">
        <v>17</v>
      </c>
      <c r="B55" s="17">
        <f>AVERAGE(B53:B54)</f>
        <v>114.46016529342401</v>
      </c>
      <c r="C55" s="17">
        <f t="shared" ref="C55:E55" si="5">AVERAGE(C53:C54)</f>
        <v>80.542303458322905</v>
      </c>
      <c r="D55" s="17">
        <f t="shared" si="5"/>
        <v>144.15264581717594</v>
      </c>
      <c r="E55" s="18">
        <f t="shared" si="5"/>
        <v>128.47692245425014</v>
      </c>
      <c r="F55" s="18"/>
    </row>
    <row r="56" spans="1:6" ht="15.6" x14ac:dyDescent="0.35">
      <c r="A56" s="8"/>
      <c r="B56" s="17"/>
      <c r="C56" s="17"/>
      <c r="D56" s="17"/>
      <c r="E56" s="18"/>
      <c r="F56" s="18"/>
    </row>
    <row r="57" spans="1:6" ht="15.6" x14ac:dyDescent="0.35">
      <c r="A57" s="9" t="s">
        <v>18</v>
      </c>
      <c r="B57" s="17"/>
      <c r="C57" s="17"/>
      <c r="D57" s="17"/>
      <c r="E57" s="18"/>
      <c r="F57" s="18"/>
    </row>
    <row r="58" spans="1:6" ht="15.6" x14ac:dyDescent="0.35">
      <c r="A58" s="8" t="s">
        <v>19</v>
      </c>
      <c r="B58" s="17">
        <f>(B19/B21)*100</f>
        <v>43.561340348933811</v>
      </c>
      <c r="C58" s="17">
        <f t="shared" ref="C58:E58" si="6">(C19/C21)*100</f>
        <v>27.461139896373059</v>
      </c>
      <c r="D58" s="17">
        <f t="shared" si="6"/>
        <v>55.555555555555557</v>
      </c>
      <c r="E58" s="18">
        <f t="shared" si="6"/>
        <v>50.246791707798621</v>
      </c>
      <c r="F58" s="18"/>
    </row>
    <row r="59" spans="1:6" ht="15.6" x14ac:dyDescent="0.35">
      <c r="A59" s="8" t="s">
        <v>20</v>
      </c>
      <c r="B59" s="17">
        <f>B27/B28*100</f>
        <v>41.380315177172271</v>
      </c>
      <c r="C59" s="17">
        <f t="shared" ref="C59:F59" si="7">C27/C28*100</f>
        <v>31.724217126240816</v>
      </c>
      <c r="D59" s="17">
        <f t="shared" si="7"/>
        <v>47.780740084016294</v>
      </c>
      <c r="E59" s="18">
        <f t="shared" si="7"/>
        <v>49.44256651400373</v>
      </c>
      <c r="F59" s="18">
        <f t="shared" si="7"/>
        <v>25.254028963636355</v>
      </c>
    </row>
    <row r="60" spans="1:6" ht="15.6" x14ac:dyDescent="0.35">
      <c r="A60" s="8" t="s">
        <v>21</v>
      </c>
      <c r="B60" s="17">
        <f>(B58+B59)/2</f>
        <v>42.470827763053038</v>
      </c>
      <c r="C60" s="17">
        <f t="shared" ref="C60:E60" si="8">(C58+C59)/2</f>
        <v>29.592678511306936</v>
      </c>
      <c r="D60" s="17">
        <f t="shared" si="8"/>
        <v>51.668147819785929</v>
      </c>
      <c r="E60" s="18">
        <f t="shared" si="8"/>
        <v>49.844679110901176</v>
      </c>
      <c r="F60" s="18"/>
    </row>
    <row r="61" spans="1:6" ht="15.6" x14ac:dyDescent="0.35">
      <c r="A61" s="8"/>
      <c r="B61" s="17"/>
      <c r="C61" s="17"/>
      <c r="D61" s="17"/>
      <c r="E61" s="18"/>
      <c r="F61" s="18"/>
    </row>
    <row r="62" spans="1:6" ht="15.6" x14ac:dyDescent="0.35">
      <c r="A62" s="9" t="s">
        <v>32</v>
      </c>
      <c r="B62" s="17"/>
      <c r="C62" s="17"/>
      <c r="D62" s="17"/>
      <c r="E62" s="18"/>
      <c r="F62" s="18"/>
    </row>
    <row r="63" spans="1:6" ht="15.6" x14ac:dyDescent="0.35">
      <c r="A63" s="8" t="s">
        <v>22</v>
      </c>
      <c r="B63" s="17">
        <f>(B29/B27)*100</f>
        <v>97.964007774319612</v>
      </c>
      <c r="C63" s="17"/>
      <c r="D63" s="17"/>
      <c r="E63" s="18"/>
      <c r="F63" s="18"/>
    </row>
    <row r="64" spans="1:6" ht="15.6" x14ac:dyDescent="0.35">
      <c r="A64" s="8"/>
      <c r="B64" s="17"/>
      <c r="C64" s="17"/>
      <c r="D64" s="17"/>
      <c r="E64" s="18"/>
      <c r="F64" s="18"/>
    </row>
    <row r="65" spans="1:6" ht="15.6" x14ac:dyDescent="0.35">
      <c r="A65" s="9" t="s">
        <v>23</v>
      </c>
      <c r="B65" s="17"/>
      <c r="C65" s="17"/>
      <c r="D65" s="17"/>
      <c r="E65" s="18"/>
      <c r="F65" s="18"/>
    </row>
    <row r="66" spans="1:6" ht="15.6" x14ac:dyDescent="0.35">
      <c r="A66" s="8" t="s">
        <v>24</v>
      </c>
      <c r="B66" s="17">
        <f>((B19/B15)-1)*100</f>
        <v>44.843462246777136</v>
      </c>
      <c r="C66" s="17">
        <f t="shared" ref="C66:E66" si="9">((C19/C15)-1)*100</f>
        <v>-0.14492753623188692</v>
      </c>
      <c r="D66" s="17">
        <f t="shared" si="9"/>
        <v>59.246575342465761</v>
      </c>
      <c r="E66" s="17">
        <f t="shared" si="9"/>
        <v>70.044543429844126</v>
      </c>
      <c r="F66" s="18"/>
    </row>
    <row r="67" spans="1:6" ht="15.6" x14ac:dyDescent="0.35">
      <c r="A67" s="8" t="s">
        <v>25</v>
      </c>
      <c r="B67" s="17">
        <f>((B42/B41)-1)*100</f>
        <v>35.528344016226512</v>
      </c>
      <c r="C67" s="17">
        <f t="shared" ref="C67:E67" si="10">((C42/C41)-1)*100</f>
        <v>-4.0227405755346224</v>
      </c>
      <c r="D67" s="17">
        <f t="shared" si="10"/>
        <v>33.447445398277289</v>
      </c>
      <c r="E67" s="17">
        <f t="shared" si="10"/>
        <v>81.702613709214361</v>
      </c>
      <c r="F67" s="17" t="s">
        <v>50</v>
      </c>
    </row>
    <row r="68" spans="1:6" ht="15.6" x14ac:dyDescent="0.35">
      <c r="A68" s="8" t="s">
        <v>26</v>
      </c>
      <c r="B68" s="17">
        <f>((B44/B43)-1)*100</f>
        <v>-6.4311623638766635</v>
      </c>
      <c r="C68" s="17">
        <f t="shared" ref="C68:E68" si="11">((C44/C43)-1)*100</f>
        <v>-3.8834412149766129</v>
      </c>
      <c r="D68" s="17">
        <f t="shared" si="11"/>
        <v>-16.200743964952746</v>
      </c>
      <c r="E68" s="17">
        <f t="shared" si="11"/>
        <v>6.8558920175995297</v>
      </c>
      <c r="F68" s="18"/>
    </row>
    <row r="69" spans="1:6" ht="15.6" x14ac:dyDescent="0.35">
      <c r="A69" s="8"/>
      <c r="B69" s="17"/>
      <c r="C69" s="17"/>
      <c r="D69" s="17"/>
      <c r="E69" s="18"/>
      <c r="F69" s="18"/>
    </row>
    <row r="70" spans="1:6" ht="15.6" x14ac:dyDescent="0.35">
      <c r="A70" s="9" t="s">
        <v>27</v>
      </c>
      <c r="B70" s="17"/>
      <c r="C70" s="17"/>
      <c r="D70" s="17"/>
      <c r="E70" s="18"/>
      <c r="F70" s="18"/>
    </row>
    <row r="71" spans="1:6" ht="15.6" x14ac:dyDescent="0.35">
      <c r="A71" s="8" t="s">
        <v>33</v>
      </c>
      <c r="B71" s="17">
        <f>B26/(B18)</f>
        <v>316821.67329734628</v>
      </c>
      <c r="C71" s="17">
        <f>C26/(C18)</f>
        <v>310044.93598832702</v>
      </c>
      <c r="D71" s="17">
        <f>D26/(D18)</f>
        <v>310044.93598832702</v>
      </c>
      <c r="E71" s="18">
        <f>E26/(E18)</f>
        <v>310044.93598832702</v>
      </c>
      <c r="F71" s="18"/>
    </row>
    <row r="72" spans="1:6" ht="15.6" x14ac:dyDescent="0.35">
      <c r="A72" s="8" t="s">
        <v>34</v>
      </c>
      <c r="B72" s="17">
        <f>B27/(B20)</f>
        <v>325326.03333333333</v>
      </c>
      <c r="C72" s="17">
        <f>C27/(C20)</f>
        <v>391823.31029922783</v>
      </c>
      <c r="D72" s="17">
        <f t="shared" ref="D72:E72" si="12">D27/(D20)</f>
        <v>285014.42586370837</v>
      </c>
      <c r="E72" s="18">
        <f t="shared" si="12"/>
        <v>301171.30645042192</v>
      </c>
      <c r="F72" s="18"/>
    </row>
    <row r="73" spans="1:6" ht="15.6" x14ac:dyDescent="0.35">
      <c r="A73" s="8" t="s">
        <v>43</v>
      </c>
      <c r="B73" s="17"/>
      <c r="C73" s="17">
        <f>C27/C20</f>
        <v>391823.31029922783</v>
      </c>
      <c r="D73" s="17">
        <f t="shared" ref="D73:E73" si="13">D27/D20</f>
        <v>285014.42586370837</v>
      </c>
      <c r="E73" s="18">
        <f t="shared" si="13"/>
        <v>301171.30645042192</v>
      </c>
      <c r="F73" s="18"/>
    </row>
    <row r="74" spans="1:6" ht="15.6" x14ac:dyDescent="0.35">
      <c r="A74" s="8" t="s">
        <v>28</v>
      </c>
      <c r="B74" s="17">
        <f>(B72/B71)*B55</f>
        <v>117.53258911248608</v>
      </c>
      <c r="C74" s="17">
        <f>(C72/C71)*C55</f>
        <v>101.78638093077313</v>
      </c>
      <c r="D74" s="17">
        <f t="shared" ref="D74:E74" si="14">(D72/D71)*D55</f>
        <v>132.51493191897754</v>
      </c>
      <c r="E74" s="18">
        <f t="shared" si="14"/>
        <v>124.79985348231216</v>
      </c>
      <c r="F74" s="18"/>
    </row>
    <row r="75" spans="1:6" ht="15.6" x14ac:dyDescent="0.35">
      <c r="A75" s="19" t="s">
        <v>35</v>
      </c>
      <c r="B75" s="17">
        <f>(B26/B18)*3</f>
        <v>950465.01989203878</v>
      </c>
      <c r="C75" s="17">
        <f>(C26/C18)*3</f>
        <v>930134.80796498107</v>
      </c>
      <c r="D75" s="17">
        <f t="shared" ref="D75" si="15">(D26/D18)*3</f>
        <v>930134.80796498107</v>
      </c>
      <c r="E75" s="18">
        <f>(E26/E18)*3</f>
        <v>930134.80796498107</v>
      </c>
      <c r="F75" s="18"/>
    </row>
    <row r="76" spans="1:6" ht="15.6" x14ac:dyDescent="0.35">
      <c r="A76" s="19" t="s">
        <v>36</v>
      </c>
      <c r="B76" s="17">
        <f>(B27/B20)*3</f>
        <v>975978.1</v>
      </c>
      <c r="C76" s="17">
        <f>(C27/C20)*3</f>
        <v>1175469.9308976834</v>
      </c>
      <c r="D76" s="17">
        <f t="shared" ref="D76:E76" si="16">(D27/D20)*3</f>
        <v>855043.27759112511</v>
      </c>
      <c r="E76" s="18">
        <f t="shared" si="16"/>
        <v>903513.91935126577</v>
      </c>
      <c r="F76" s="18"/>
    </row>
    <row r="77" spans="1:6" ht="15.6" x14ac:dyDescent="0.35">
      <c r="A77" s="8"/>
      <c r="B77" s="17"/>
      <c r="C77" s="17"/>
      <c r="D77" s="17"/>
      <c r="E77" s="18"/>
      <c r="F77" s="18"/>
    </row>
    <row r="78" spans="1:6" ht="15.6" x14ac:dyDescent="0.35">
      <c r="A78" s="9" t="s">
        <v>29</v>
      </c>
      <c r="B78" s="17"/>
      <c r="C78" s="17"/>
      <c r="D78" s="17"/>
      <c r="E78" s="18"/>
      <c r="F78" s="18"/>
    </row>
    <row r="79" spans="1:6" ht="15.6" x14ac:dyDescent="0.35">
      <c r="A79" s="8" t="s">
        <v>30</v>
      </c>
      <c r="B79" s="17">
        <f>(B33/B32)*100</f>
        <v>256.46406627547799</v>
      </c>
      <c r="C79" s="17"/>
      <c r="D79" s="17"/>
      <c r="E79" s="18"/>
      <c r="F79" s="18"/>
    </row>
    <row r="80" spans="1:6" ht="15.6" x14ac:dyDescent="0.35">
      <c r="A80" s="8" t="s">
        <v>31</v>
      </c>
      <c r="B80" s="17">
        <f>(B27/B33)*100</f>
        <v>41.380315176670301</v>
      </c>
      <c r="C80" s="17"/>
      <c r="D80" s="17"/>
      <c r="E80" s="18"/>
      <c r="F80" s="18"/>
    </row>
    <row r="81" spans="1:8" ht="16.2" thickBot="1" x14ac:dyDescent="0.4">
      <c r="A81" s="20"/>
      <c r="B81" s="20"/>
      <c r="C81" s="20"/>
      <c r="D81" s="20"/>
      <c r="E81" s="20"/>
      <c r="F81" s="20"/>
    </row>
    <row r="82" spans="1:8" customFormat="1" ht="16.2" thickTop="1" x14ac:dyDescent="0.3">
      <c r="A82" s="42" t="s">
        <v>98</v>
      </c>
      <c r="B82" s="42"/>
      <c r="C82" s="42"/>
      <c r="D82" s="42"/>
      <c r="E82" s="42"/>
      <c r="F82" s="42"/>
      <c r="G82" s="33"/>
      <c r="H82" s="33"/>
    </row>
    <row r="83" spans="1:8" customFormat="1" x14ac:dyDescent="0.3"/>
    <row r="84" spans="1:8" customFormat="1" ht="15.6" x14ac:dyDescent="0.35">
      <c r="A84" s="43" t="s">
        <v>85</v>
      </c>
      <c r="B84" s="43"/>
      <c r="C84" s="43"/>
      <c r="D84" s="43"/>
      <c r="E84" s="43"/>
      <c r="F84" s="43"/>
    </row>
    <row r="85" spans="1:8" customFormat="1" ht="60.75" customHeight="1" x14ac:dyDescent="0.35">
      <c r="A85" s="38" t="s">
        <v>167</v>
      </c>
      <c r="B85" s="38"/>
      <c r="C85" s="38"/>
      <c r="D85" s="38"/>
      <c r="E85" s="38"/>
      <c r="F85" s="38"/>
    </row>
    <row r="86" spans="1:8" customFormat="1" ht="15.6" x14ac:dyDescent="0.35">
      <c r="A86" s="27"/>
      <c r="B86" s="27"/>
      <c r="C86" s="27"/>
      <c r="D86" s="27"/>
      <c r="E86" s="27"/>
      <c r="F86" s="27"/>
    </row>
    <row r="87" spans="1:8" customFormat="1" ht="54.75" customHeight="1" x14ac:dyDescent="0.35">
      <c r="A87" s="38" t="s">
        <v>168</v>
      </c>
      <c r="B87" s="38"/>
      <c r="C87" s="38"/>
      <c r="D87" s="38"/>
      <c r="E87" s="38"/>
      <c r="F87" s="38"/>
    </row>
    <row r="89" spans="1:8" ht="18" customHeight="1" x14ac:dyDescent="0.35">
      <c r="A89" s="38" t="s">
        <v>169</v>
      </c>
      <c r="B89" s="38"/>
      <c r="C89" s="38"/>
      <c r="D89" s="38"/>
      <c r="E89" s="38"/>
      <c r="F89" s="38"/>
    </row>
  </sheetData>
  <mergeCells count="8">
    <mergeCell ref="A85:F85"/>
    <mergeCell ref="A87:F87"/>
    <mergeCell ref="A89:F89"/>
    <mergeCell ref="A9:A10"/>
    <mergeCell ref="B9:B10"/>
    <mergeCell ref="C9:F9"/>
    <mergeCell ref="A82:F82"/>
    <mergeCell ref="A84:F84"/>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H82"/>
  <sheetViews>
    <sheetView showGridLines="0" zoomScale="80" zoomScaleNormal="80" workbookViewId="0">
      <pane ySplit="10" topLeftCell="A11" activePane="bottomLeft" state="frozen"/>
      <selection activeCell="E17" sqref="E17"/>
      <selection pane="bottomLeft" activeCell="A9" sqref="A9:A10"/>
    </sheetView>
  </sheetViews>
  <sheetFormatPr baseColWidth="10" defaultColWidth="11.44140625" defaultRowHeight="14.4" x14ac:dyDescent="0.3"/>
  <cols>
    <col min="1" max="1" width="61" style="3" customWidth="1"/>
    <col min="2" max="6" width="23.6640625" style="3" customWidth="1"/>
    <col min="7" max="16384" width="11.44140625" style="3"/>
  </cols>
  <sheetData>
    <row r="7" spans="1:8" ht="30" customHeight="1" x14ac:dyDescent="0.3"/>
    <row r="8" spans="1:8" ht="30" customHeight="1" x14ac:dyDescent="0.3"/>
    <row r="9" spans="1:8" ht="15.6" x14ac:dyDescent="0.3">
      <c r="A9" s="44" t="s">
        <v>0</v>
      </c>
      <c r="B9" s="44" t="s">
        <v>44</v>
      </c>
      <c r="C9" s="46" t="s">
        <v>1</v>
      </c>
      <c r="D9" s="46"/>
      <c r="E9" s="46"/>
      <c r="F9" s="46"/>
    </row>
    <row r="10" spans="1:8" ht="63" thickBot="1" x14ac:dyDescent="0.35">
      <c r="A10" s="45"/>
      <c r="B10" s="45"/>
      <c r="C10" s="7" t="s">
        <v>46</v>
      </c>
      <c r="D10" s="7" t="s">
        <v>47</v>
      </c>
      <c r="E10" s="7" t="s">
        <v>48</v>
      </c>
      <c r="F10" s="7" t="s">
        <v>49</v>
      </c>
    </row>
    <row r="11" spans="1:8" ht="15" thickTop="1" x14ac:dyDescent="0.3"/>
    <row r="12" spans="1:8" ht="15.6" x14ac:dyDescent="0.35">
      <c r="A12" s="9" t="s">
        <v>3</v>
      </c>
      <c r="B12" s="8"/>
      <c r="C12" s="8"/>
      <c r="D12" s="8"/>
      <c r="E12" s="8"/>
      <c r="F12" s="8"/>
      <c r="G12" s="8"/>
      <c r="H12" s="8"/>
    </row>
    <row r="13" spans="1:8" ht="15.6" x14ac:dyDescent="0.35">
      <c r="A13" s="8"/>
      <c r="B13" s="8"/>
      <c r="C13" s="8"/>
      <c r="D13" s="8"/>
      <c r="E13" s="8"/>
      <c r="F13" s="8"/>
      <c r="G13" s="8"/>
      <c r="H13" s="8"/>
    </row>
    <row r="14" spans="1:8" ht="15.6" x14ac:dyDescent="0.35">
      <c r="A14" s="9" t="s">
        <v>4</v>
      </c>
      <c r="B14" s="8"/>
      <c r="C14" s="8"/>
      <c r="D14" s="8"/>
      <c r="E14" s="8"/>
      <c r="F14" s="8"/>
      <c r="G14" s="8"/>
      <c r="H14" s="8"/>
    </row>
    <row r="15" spans="1:8" ht="15.6" x14ac:dyDescent="0.35">
      <c r="A15" s="10" t="s">
        <v>166</v>
      </c>
      <c r="B15" s="11">
        <f>+SUM(C15:E15)</f>
        <v>2927.6666666666665</v>
      </c>
      <c r="C15" s="11">
        <f>+('I Trimestre'!C15+'II Trimestre'!C15+'III Trimestre'!C15+'IV Trimestre'!C15)</f>
        <v>932.66666666666663</v>
      </c>
      <c r="D15" s="11">
        <f>+('I Trimestre'!D15+'II Trimestre'!D15+'III Trimestre'!D15+'IV Trimestre'!D15)</f>
        <v>736.66666666666663</v>
      </c>
      <c r="E15" s="11">
        <f>+('I Trimestre'!E15+'II Trimestre'!E15+'III Trimestre'!E15+'IV Trimestre'!E15)</f>
        <v>1258.3333333333333</v>
      </c>
      <c r="F15" s="15"/>
      <c r="G15" s="8"/>
      <c r="H15" s="8"/>
    </row>
    <row r="16" spans="1:8" ht="15.6" x14ac:dyDescent="0.35">
      <c r="A16" s="12" t="s">
        <v>2</v>
      </c>
      <c r="B16" s="11">
        <f t="shared" ref="B16:B22" si="0">+SUM(C16:E16)</f>
        <v>12687</v>
      </c>
      <c r="C16" s="11">
        <f>+('I Trimestre'!C16+'II Trimestre'!C16+'III Trimestre'!C16+'IV Trimestre'!C16)</f>
        <v>4749</v>
      </c>
      <c r="D16" s="11">
        <f>+('I Trimestre'!D16+'II Trimestre'!D16+'III Trimestre'!D16+'IV Trimestre'!D16)</f>
        <v>3210</v>
      </c>
      <c r="E16" s="11">
        <f>+('I Trimestre'!E16+'II Trimestre'!E16+'III Trimestre'!E16+'IV Trimestre'!E16)</f>
        <v>4728</v>
      </c>
      <c r="F16" s="15"/>
      <c r="G16" s="8"/>
      <c r="H16" s="8"/>
    </row>
    <row r="17" spans="1:8" ht="15.6" x14ac:dyDescent="0.35">
      <c r="A17" s="10" t="s">
        <v>156</v>
      </c>
      <c r="B17" s="11">
        <f>+SUM(C17:E17)</f>
        <v>2407</v>
      </c>
      <c r="C17" s="11">
        <f>+('I Trimestre'!C17+'II Trimestre'!C17+'III Trimestre'!C17+'IV Trimestre'!C17)</f>
        <v>836.33333333333326</v>
      </c>
      <c r="D17" s="11">
        <f>+('I Trimestre'!D17+'II Trimestre'!D17+'III Trimestre'!D17+'IV Trimestre'!D17)</f>
        <v>558</v>
      </c>
      <c r="E17" s="11">
        <f>+('I Trimestre'!E17+'II Trimestre'!E17+'III Trimestre'!E17+'IV Trimestre'!E17)</f>
        <v>1012.6666666666666</v>
      </c>
      <c r="F17" s="15"/>
      <c r="G17" s="8"/>
      <c r="H17" s="8"/>
    </row>
    <row r="18" spans="1:8" ht="15.6" x14ac:dyDescent="0.35">
      <c r="A18" s="12" t="s">
        <v>2</v>
      </c>
      <c r="B18" s="11">
        <f>+SUM(C18:E18)</f>
        <v>10280</v>
      </c>
      <c r="C18" s="11">
        <f>+('I Trimestre'!C18+'II Trimestre'!C18+'III Trimestre'!C18+'IV Trimestre'!C18)</f>
        <v>4127</v>
      </c>
      <c r="D18" s="11">
        <f>+('I Trimestre'!D18+'II Trimestre'!D18+'III Trimestre'!D18+'IV Trimestre'!D18)</f>
        <v>2428</v>
      </c>
      <c r="E18" s="11">
        <f>+('I Trimestre'!E18+'II Trimestre'!E18+'III Trimestre'!E18+'IV Trimestre'!E18)</f>
        <v>3725</v>
      </c>
      <c r="F18" s="15"/>
      <c r="G18" s="8"/>
      <c r="H18" s="8"/>
    </row>
    <row r="19" spans="1:8" ht="15.6" x14ac:dyDescent="0.35">
      <c r="A19" s="10" t="s">
        <v>157</v>
      </c>
      <c r="B19" s="11">
        <f t="shared" si="0"/>
        <v>3836.333333333333</v>
      </c>
      <c r="C19" s="11">
        <f>+('I Trimestre'!C19+'II Trimestre'!C19+'III Trimestre'!C19+'IV Trimestre'!C19)</f>
        <v>967.66666666666663</v>
      </c>
      <c r="D19" s="11">
        <f>+('I Trimestre'!D19+'II Trimestre'!D19+'III Trimestre'!D19+'IV Trimestre'!D19)</f>
        <v>1126</v>
      </c>
      <c r="E19" s="11">
        <f>+('I Trimestre'!E19+'II Trimestre'!E19+'III Trimestre'!E19+'IV Trimestre'!E19)</f>
        <v>1742.6666666666665</v>
      </c>
      <c r="F19" s="15"/>
      <c r="G19" s="8"/>
      <c r="H19" s="8"/>
    </row>
    <row r="20" spans="1:8" ht="15.6" x14ac:dyDescent="0.35">
      <c r="A20" s="12" t="s">
        <v>2</v>
      </c>
      <c r="B20" s="11">
        <f t="shared" si="0"/>
        <v>16533</v>
      </c>
      <c r="C20" s="11">
        <f>+('I Trimestre'!C20+'II Trimestre'!C20+'III Trimestre'!C20+'IV Trimestre'!C20)</f>
        <v>4990</v>
      </c>
      <c r="D20" s="11">
        <f>+('I Trimestre'!D20+'II Trimestre'!D20+'III Trimestre'!D20+'IV Trimestre'!D20)</f>
        <v>4864</v>
      </c>
      <c r="E20" s="11">
        <f>+('I Trimestre'!E20+'II Trimestre'!E20+'III Trimestre'!E20+'IV Trimestre'!E20)</f>
        <v>6679</v>
      </c>
      <c r="F20" s="15"/>
      <c r="G20" s="8"/>
      <c r="H20" s="8"/>
    </row>
    <row r="21" spans="1:8" ht="15.6" x14ac:dyDescent="0.35">
      <c r="A21" s="10" t="s">
        <v>88</v>
      </c>
      <c r="B21" s="11">
        <f t="shared" si="0"/>
        <v>2407.333333333333</v>
      </c>
      <c r="C21" s="11">
        <f>'IV Trimestre'!C21</f>
        <v>836.33333333333326</v>
      </c>
      <c r="D21" s="11">
        <f>'IV Trimestre'!D21</f>
        <v>558</v>
      </c>
      <c r="E21" s="11">
        <f>'IV Trimestre'!E21</f>
        <v>1013</v>
      </c>
      <c r="F21" s="15"/>
      <c r="G21" s="8"/>
      <c r="H21" s="8"/>
    </row>
    <row r="22" spans="1:8" ht="15.6" x14ac:dyDescent="0.35">
      <c r="A22" s="12" t="s">
        <v>2</v>
      </c>
      <c r="B22" s="11">
        <f t="shared" si="0"/>
        <v>10280</v>
      </c>
      <c r="C22" s="11">
        <f>'IV Trimestre'!C22</f>
        <v>4127</v>
      </c>
      <c r="D22" s="11">
        <f>'IV Trimestre'!D22</f>
        <v>2428</v>
      </c>
      <c r="E22" s="11">
        <f>'IV Trimestre'!E22</f>
        <v>3725</v>
      </c>
      <c r="F22" s="15"/>
      <c r="G22" s="8"/>
      <c r="H22" s="8"/>
    </row>
    <row r="23" spans="1:8" ht="15.6" x14ac:dyDescent="0.35">
      <c r="A23" s="8"/>
      <c r="B23" s="11"/>
      <c r="C23" s="11"/>
      <c r="D23" s="11"/>
      <c r="E23" s="15"/>
      <c r="F23" s="15"/>
      <c r="G23" s="8"/>
      <c r="H23" s="8"/>
    </row>
    <row r="24" spans="1:8" ht="15.6" x14ac:dyDescent="0.35">
      <c r="A24" s="13" t="s">
        <v>5</v>
      </c>
      <c r="B24" s="11"/>
      <c r="C24" s="11"/>
      <c r="D24" s="11"/>
      <c r="E24" s="15"/>
      <c r="F24" s="15"/>
      <c r="G24" s="8"/>
      <c r="H24" s="8"/>
    </row>
    <row r="25" spans="1:8" ht="15.6" x14ac:dyDescent="0.35">
      <c r="A25" s="10" t="s">
        <v>81</v>
      </c>
      <c r="B25" s="11">
        <f>+SUM(C25:F25)</f>
        <v>3727578792.3599997</v>
      </c>
      <c r="C25" s="11">
        <f>+'I Trimestre'!C25+'II Trimestre'!C25+'III Trimestre'!C25+'IV Trimestre'!C25</f>
        <v>1614467899.9099998</v>
      </c>
      <c r="D25" s="11">
        <f>+'I Trimestre'!D25+'II Trimestre'!D25+'III Trimestre'!D25+'IV Trimestre'!D25</f>
        <v>973281858.13999987</v>
      </c>
      <c r="E25" s="11">
        <f>+'I Trimestre'!E25+'II Trimestre'!E25+'III Trimestre'!E25+'IV Trimestre'!E25</f>
        <v>1139829034.3099999</v>
      </c>
      <c r="F25" s="11">
        <f>+'I Trimestre'!F25+'II Trimestre'!F25+'III Trimestre'!F25+'IV Trimestre'!F25</f>
        <v>0</v>
      </c>
      <c r="G25" s="8"/>
      <c r="H25" s="8"/>
    </row>
    <row r="26" spans="1:8" ht="15.6" x14ac:dyDescent="0.35">
      <c r="A26" s="10" t="s">
        <v>158</v>
      </c>
      <c r="B26" s="11">
        <f t="shared" ref="B26:B28" si="1">+SUM(C26:F26)</f>
        <v>3297261941.9600019</v>
      </c>
      <c r="C26" s="11">
        <f>+'I Trimestre'!C26+'II Trimestre'!C26+'III Trimestre'!C26+'IV Trimestre'!C26</f>
        <v>1279555450.8238258</v>
      </c>
      <c r="D26" s="11">
        <f>+'I Trimestre'!D26+'II Trimestre'!D26+'III Trimestre'!D26+'IV Trimestre'!D26</f>
        <v>752789104.57965803</v>
      </c>
      <c r="E26" s="11">
        <f>+'I Trimestre'!E26+'II Trimestre'!E26+'III Trimestre'!E26+'IV Trimestre'!E26</f>
        <v>1154917386.5565181</v>
      </c>
      <c r="F26" s="11">
        <f>+'I Trimestre'!F26+'II Trimestre'!F26+'III Trimestre'!F26+'IV Trimestre'!F26</f>
        <v>110000000.00000003</v>
      </c>
      <c r="G26" s="8"/>
      <c r="H26" s="8"/>
    </row>
    <row r="27" spans="1:8" ht="15.6" x14ac:dyDescent="0.35">
      <c r="A27" s="10" t="s">
        <v>159</v>
      </c>
      <c r="B27" s="11">
        <f>+SUM(C27:F27)</f>
        <v>4945766142.3999996</v>
      </c>
      <c r="C27" s="11">
        <f>+'I Trimestre'!C27+'II Trimestre'!C27+'III Trimestre'!C27+'IV Trimestre'!C27</f>
        <v>1652308983.3100002</v>
      </c>
      <c r="D27" s="11">
        <f>+'I Trimestre'!D27+'II Trimestre'!D27+'III Trimestre'!D27+'IV Trimestre'!D27</f>
        <v>1385646067.1500001</v>
      </c>
      <c r="E27" s="11">
        <f>+'I Trimestre'!E27+'II Trimestre'!E27+'III Trimestre'!E27+'IV Trimestre'!E27</f>
        <v>1880031660.0799999</v>
      </c>
      <c r="F27" s="11">
        <f>+'I Trimestre'!F27+'II Trimestre'!F27+'III Trimestre'!F27+'IV Trimestre'!F27</f>
        <v>27779431.859999999</v>
      </c>
      <c r="G27" s="11"/>
      <c r="H27" s="8"/>
    </row>
    <row r="28" spans="1:8" ht="15" customHeight="1" x14ac:dyDescent="0.35">
      <c r="A28" s="10" t="s">
        <v>91</v>
      </c>
      <c r="B28" s="11">
        <f t="shared" si="1"/>
        <v>3297261941.9600019</v>
      </c>
      <c r="C28" s="11">
        <f>+'IV Trimestre'!C28</f>
        <v>1279555450.8238258</v>
      </c>
      <c r="D28" s="11">
        <f>+'IV Trimestre'!D28</f>
        <v>752789104.57965803</v>
      </c>
      <c r="E28" s="11">
        <f>+'IV Trimestre'!E28</f>
        <v>1154917386.5565181</v>
      </c>
      <c r="F28" s="11">
        <f>+'IV Trimestre'!F28</f>
        <v>110000000.00000003</v>
      </c>
      <c r="G28" s="8"/>
      <c r="H28" s="8"/>
    </row>
    <row r="29" spans="1:8" ht="15.6" x14ac:dyDescent="0.35">
      <c r="A29" s="10" t="s">
        <v>160</v>
      </c>
      <c r="B29" s="11">
        <f>+SUM(C29:E29)</f>
        <v>4917986710.54</v>
      </c>
      <c r="C29" s="11">
        <f>+C27</f>
        <v>1652308983.3100002</v>
      </c>
      <c r="D29" s="11">
        <f t="shared" ref="D29:E29" si="2">+D27</f>
        <v>1385646067.1500001</v>
      </c>
      <c r="E29" s="11">
        <f t="shared" si="2"/>
        <v>1880031660.0799999</v>
      </c>
      <c r="F29" s="11"/>
      <c r="G29" s="8"/>
      <c r="H29" s="8"/>
    </row>
    <row r="30" spans="1:8" ht="15.6" x14ac:dyDescent="0.35">
      <c r="A30" s="8"/>
      <c r="B30" s="11"/>
      <c r="C30" s="11"/>
      <c r="D30" s="11"/>
      <c r="E30" s="15"/>
      <c r="F30" s="15"/>
      <c r="G30" s="8"/>
      <c r="H30" s="8"/>
    </row>
    <row r="31" spans="1:8" ht="15.6" x14ac:dyDescent="0.35">
      <c r="A31" s="13" t="s">
        <v>6</v>
      </c>
      <c r="B31" s="11"/>
      <c r="C31" s="11"/>
      <c r="D31" s="11"/>
      <c r="E31" s="15"/>
      <c r="F31" s="15"/>
      <c r="G31" s="8"/>
      <c r="H31" s="8"/>
    </row>
    <row r="32" spans="1:8" ht="15.6" x14ac:dyDescent="0.35">
      <c r="A32" s="10" t="s">
        <v>161</v>
      </c>
      <c r="B32" s="11">
        <f>B26</f>
        <v>3297261941.9600019</v>
      </c>
      <c r="C32" s="11"/>
      <c r="D32" s="11"/>
      <c r="E32" s="15"/>
      <c r="F32" s="15"/>
      <c r="G32" s="8"/>
      <c r="H32" s="8"/>
    </row>
    <row r="33" spans="1:8" ht="15.6" x14ac:dyDescent="0.35">
      <c r="A33" s="10" t="s">
        <v>162</v>
      </c>
      <c r="B33" s="11">
        <f>'I Trimestre'!B33+'II Trimestre'!B33+'III Trimestre'!B33+'IV Trimestre'!B33</f>
        <v>3297261942</v>
      </c>
      <c r="C33" s="11"/>
      <c r="D33" s="11"/>
      <c r="E33" s="15"/>
      <c r="F33" s="15"/>
      <c r="G33" s="8"/>
      <c r="H33" s="8"/>
    </row>
    <row r="34" spans="1:8" ht="15.6" x14ac:dyDescent="0.35">
      <c r="A34" s="8"/>
      <c r="B34" s="16"/>
      <c r="C34" s="11"/>
      <c r="D34" s="16"/>
      <c r="E34" s="8"/>
      <c r="F34" s="8"/>
      <c r="G34" s="8"/>
      <c r="H34" s="8"/>
    </row>
    <row r="35" spans="1:8" ht="15.6" x14ac:dyDescent="0.35">
      <c r="A35" s="9" t="s">
        <v>7</v>
      </c>
      <c r="B35" s="16"/>
      <c r="C35" s="16"/>
      <c r="D35" s="16"/>
      <c r="E35" s="8"/>
      <c r="F35" s="8"/>
      <c r="G35" s="8"/>
      <c r="H35" s="8"/>
    </row>
    <row r="36" spans="1:8" ht="15.6" x14ac:dyDescent="0.35">
      <c r="A36" s="10" t="s">
        <v>82</v>
      </c>
      <c r="B36" s="17">
        <v>1.0947</v>
      </c>
      <c r="C36" s="17">
        <v>1.0947</v>
      </c>
      <c r="D36" s="17">
        <v>1.0947</v>
      </c>
      <c r="E36" s="17">
        <v>1.0947</v>
      </c>
      <c r="F36" s="17">
        <v>1.0947</v>
      </c>
      <c r="G36" s="8"/>
      <c r="H36" s="8"/>
    </row>
    <row r="37" spans="1:8" ht="15.6" x14ac:dyDescent="0.35">
      <c r="A37" s="10" t="s">
        <v>163</v>
      </c>
      <c r="B37" s="17">
        <v>1.1039000000000001</v>
      </c>
      <c r="C37" s="17">
        <v>1.1039000000000001</v>
      </c>
      <c r="D37" s="17">
        <v>1.1039000000000001</v>
      </c>
      <c r="E37" s="17">
        <v>1.1039000000000001</v>
      </c>
      <c r="F37" s="17">
        <v>1.1039000000000001</v>
      </c>
      <c r="G37" s="8"/>
      <c r="H37" s="8"/>
    </row>
    <row r="38" spans="1:8" ht="15.6" x14ac:dyDescent="0.35">
      <c r="A38" s="10" t="s">
        <v>8</v>
      </c>
      <c r="B38" s="11" t="s">
        <v>50</v>
      </c>
      <c r="C38" s="11"/>
      <c r="D38" s="11"/>
      <c r="E38" s="15"/>
      <c r="F38" s="15"/>
    </row>
    <row r="39" spans="1:8" ht="15.6" x14ac:dyDescent="0.35">
      <c r="A39" s="8"/>
      <c r="B39" s="11"/>
      <c r="C39" s="11"/>
      <c r="D39" s="11"/>
      <c r="E39" s="15"/>
      <c r="F39" s="15"/>
      <c r="G39" s="8"/>
      <c r="H39" s="8"/>
    </row>
    <row r="40" spans="1:8" ht="15.6" x14ac:dyDescent="0.35">
      <c r="A40" s="9" t="s">
        <v>9</v>
      </c>
      <c r="B40" s="11"/>
      <c r="C40" s="11"/>
      <c r="D40" s="11"/>
      <c r="E40" s="15"/>
      <c r="F40" s="15"/>
      <c r="G40" s="8"/>
      <c r="H40" s="8"/>
    </row>
    <row r="41" spans="1:8" ht="15.6" x14ac:dyDescent="0.35">
      <c r="A41" s="8" t="s">
        <v>83</v>
      </c>
      <c r="B41" s="11">
        <f>B25/B36</f>
        <v>3405114453.6037269</v>
      </c>
      <c r="C41" s="11">
        <f>C25/C36</f>
        <v>1474803964.4742851</v>
      </c>
      <c r="D41" s="11">
        <f>D25/D36</f>
        <v>889085464.63871372</v>
      </c>
      <c r="E41" s="15">
        <f>E25/E36</f>
        <v>1041225024.490728</v>
      </c>
      <c r="F41" s="15">
        <f>F25/F36</f>
        <v>0</v>
      </c>
      <c r="G41" s="8"/>
      <c r="H41" s="8"/>
    </row>
    <row r="42" spans="1:8" ht="15.6" x14ac:dyDescent="0.35">
      <c r="A42" s="8" t="s">
        <v>164</v>
      </c>
      <c r="B42" s="11">
        <f>B27/B37</f>
        <v>4480266457.4689732</v>
      </c>
      <c r="C42" s="11">
        <f>C27/C37</f>
        <v>1496792266.7904701</v>
      </c>
      <c r="D42" s="11">
        <f>D27/D37</f>
        <v>1255227889.437449</v>
      </c>
      <c r="E42" s="15">
        <f>E27/E37</f>
        <v>1703081492.9613187</v>
      </c>
      <c r="F42" s="15">
        <f>F27/F37</f>
        <v>25164808.27973548</v>
      </c>
      <c r="G42" s="8"/>
      <c r="H42" s="8"/>
    </row>
    <row r="43" spans="1:8" ht="15.6" x14ac:dyDescent="0.35">
      <c r="A43" s="8" t="s">
        <v>84</v>
      </c>
      <c r="B43" s="11">
        <f>B41/B15</f>
        <v>1163081.3344883504</v>
      </c>
      <c r="C43" s="11">
        <f>C41/C15</f>
        <v>1581276.5880710706</v>
      </c>
      <c r="D43" s="11">
        <f>D41/D15</f>
        <v>1206903.3456634122</v>
      </c>
      <c r="E43" s="15">
        <f>E41/E15</f>
        <v>827463.59562177071</v>
      </c>
      <c r="F43" s="15"/>
      <c r="G43" s="8"/>
      <c r="H43" s="8"/>
    </row>
    <row r="44" spans="1:8" ht="15.6" x14ac:dyDescent="0.35">
      <c r="A44" s="8" t="s">
        <v>165</v>
      </c>
      <c r="B44" s="11">
        <f>B42/B19</f>
        <v>1167851.192319656</v>
      </c>
      <c r="C44" s="11">
        <f>C42/C19</f>
        <v>1546805.6494562214</v>
      </c>
      <c r="D44" s="11">
        <f>D42/D19</f>
        <v>1114767.2197490665</v>
      </c>
      <c r="E44" s="15">
        <f>E42/E19</f>
        <v>977284.71286992286</v>
      </c>
      <c r="F44" s="15"/>
      <c r="G44" s="8"/>
      <c r="H44" s="8"/>
    </row>
    <row r="45" spans="1:8" ht="15.6" x14ac:dyDescent="0.35">
      <c r="A45" s="8"/>
      <c r="B45" s="11"/>
      <c r="C45" s="11"/>
      <c r="D45" s="11"/>
      <c r="E45" s="8"/>
      <c r="F45" s="8"/>
      <c r="G45" s="8"/>
      <c r="H45" s="8"/>
    </row>
    <row r="46" spans="1:8" ht="15.6" x14ac:dyDescent="0.35">
      <c r="A46" s="9" t="s">
        <v>10</v>
      </c>
      <c r="B46" s="16"/>
      <c r="C46" s="16"/>
      <c r="D46" s="16"/>
      <c r="E46" s="8"/>
      <c r="F46" s="8"/>
      <c r="G46" s="8"/>
      <c r="H46" s="8"/>
    </row>
    <row r="47" spans="1:8" ht="15.6" x14ac:dyDescent="0.35">
      <c r="A47" s="8"/>
      <c r="B47" s="16"/>
      <c r="C47" s="16"/>
      <c r="D47" s="16"/>
      <c r="E47" s="8"/>
      <c r="F47" s="8"/>
      <c r="G47" s="8"/>
      <c r="H47" s="8"/>
    </row>
    <row r="48" spans="1:8" ht="15.6" x14ac:dyDescent="0.35">
      <c r="A48" s="9" t="s">
        <v>11</v>
      </c>
      <c r="B48" s="16"/>
      <c r="C48" s="16"/>
      <c r="D48" s="16"/>
      <c r="E48" s="8"/>
      <c r="F48" s="8"/>
      <c r="G48" s="8"/>
      <c r="H48" s="8"/>
    </row>
    <row r="49" spans="1:8" ht="15.6" x14ac:dyDescent="0.35">
      <c r="A49" s="8" t="s">
        <v>12</v>
      </c>
      <c r="B49" s="17" t="s">
        <v>50</v>
      </c>
      <c r="C49" s="17"/>
      <c r="D49" s="17"/>
      <c r="E49" s="18"/>
      <c r="F49" s="18"/>
      <c r="G49" s="8"/>
      <c r="H49" s="8"/>
    </row>
    <row r="50" spans="1:8" ht="15.6" x14ac:dyDescent="0.35">
      <c r="A50" s="8" t="s">
        <v>13</v>
      </c>
      <c r="B50" s="17" t="s">
        <v>50</v>
      </c>
      <c r="C50" s="17"/>
      <c r="D50" s="17"/>
      <c r="E50" s="18"/>
      <c r="F50" s="18"/>
      <c r="G50" s="8"/>
      <c r="H50" s="8"/>
    </row>
    <row r="51" spans="1:8" ht="15.6" x14ac:dyDescent="0.35">
      <c r="A51" s="8"/>
      <c r="B51" s="17"/>
      <c r="C51" s="17"/>
      <c r="D51" s="17"/>
      <c r="E51" s="18"/>
      <c r="F51" s="18"/>
      <c r="G51" s="8"/>
      <c r="H51" s="8"/>
    </row>
    <row r="52" spans="1:8" ht="15.6" x14ac:dyDescent="0.35">
      <c r="A52" s="9" t="s">
        <v>14</v>
      </c>
      <c r="B52" s="17"/>
      <c r="C52" s="17"/>
      <c r="D52" s="17"/>
      <c r="E52" s="18"/>
      <c r="F52" s="18"/>
      <c r="G52" s="8"/>
      <c r="H52" s="8"/>
    </row>
    <row r="53" spans="1:8" ht="15.6" x14ac:dyDescent="0.35">
      <c r="A53" s="8" t="s">
        <v>15</v>
      </c>
      <c r="B53" s="17">
        <f>(B19/B17)*100</f>
        <v>159.38235701426393</v>
      </c>
      <c r="C53" s="17">
        <f t="shared" ref="C53:E53" si="3">(C19/C17)*100</f>
        <v>115.70346751693903</v>
      </c>
      <c r="D53" s="17">
        <f t="shared" si="3"/>
        <v>201.79211469534047</v>
      </c>
      <c r="E53" s="18">
        <f t="shared" si="3"/>
        <v>172.08689927583936</v>
      </c>
      <c r="F53" s="18"/>
      <c r="G53" s="8"/>
      <c r="H53" s="8"/>
    </row>
    <row r="54" spans="1:8" ht="15.6" x14ac:dyDescent="0.35">
      <c r="A54" s="8" t="s">
        <v>16</v>
      </c>
      <c r="B54" s="17">
        <f>B27/B26*100</f>
        <v>149.99615527846333</v>
      </c>
      <c r="C54" s="17">
        <f t="shared" ref="C54:F54" si="4">C27/C26*100</f>
        <v>129.1314872087944</v>
      </c>
      <c r="D54" s="17">
        <f t="shared" si="4"/>
        <v>184.06829465520974</v>
      </c>
      <c r="E54" s="18">
        <f t="shared" si="4"/>
        <v>162.7849473879227</v>
      </c>
      <c r="F54" s="18">
        <f t="shared" si="4"/>
        <v>25.254028963636355</v>
      </c>
      <c r="G54" s="8"/>
      <c r="H54" s="8"/>
    </row>
    <row r="55" spans="1:8" ht="15.6" x14ac:dyDescent="0.35">
      <c r="A55" s="8" t="s">
        <v>17</v>
      </c>
      <c r="B55" s="17">
        <f>AVERAGE(B53:B54)</f>
        <v>154.68925614636362</v>
      </c>
      <c r="C55" s="17">
        <f t="shared" ref="C55:E55" si="5">AVERAGE(C53:C54)</f>
        <v>122.41747736286672</v>
      </c>
      <c r="D55" s="17">
        <f t="shared" si="5"/>
        <v>192.93020467527509</v>
      </c>
      <c r="E55" s="18">
        <f t="shared" si="5"/>
        <v>167.43592333188104</v>
      </c>
      <c r="F55" s="18"/>
      <c r="G55" s="8"/>
      <c r="H55" s="8"/>
    </row>
    <row r="56" spans="1:8" ht="15.6" x14ac:dyDescent="0.35">
      <c r="A56" s="8"/>
      <c r="B56" s="17"/>
      <c r="C56" s="17"/>
      <c r="D56" s="17"/>
      <c r="E56" s="18"/>
      <c r="F56" s="18"/>
      <c r="G56" s="8"/>
      <c r="H56" s="8"/>
    </row>
    <row r="57" spans="1:8" ht="15.6" x14ac:dyDescent="0.35">
      <c r="A57" s="9" t="s">
        <v>18</v>
      </c>
      <c r="B57" s="17"/>
      <c r="C57" s="17"/>
      <c r="D57" s="17"/>
      <c r="E57" s="18"/>
      <c r="F57" s="18"/>
      <c r="G57" s="8"/>
      <c r="H57" s="8"/>
    </row>
    <row r="58" spans="1:8" ht="15.6" x14ac:dyDescent="0.35">
      <c r="A58" s="8" t="s">
        <v>19</v>
      </c>
      <c r="B58" s="17">
        <f>(B19/B21)*100</f>
        <v>159.36028800886183</v>
      </c>
      <c r="C58" s="17">
        <f t="shared" ref="C58:E58" si="6">(C19/C21)*100</f>
        <v>115.70346751693903</v>
      </c>
      <c r="D58" s="17">
        <f t="shared" si="6"/>
        <v>201.79211469534047</v>
      </c>
      <c r="E58" s="18">
        <f t="shared" si="6"/>
        <v>172.03027311615662</v>
      </c>
      <c r="F58" s="18"/>
      <c r="G58" s="8"/>
      <c r="H58" s="8"/>
    </row>
    <row r="59" spans="1:8" ht="15.6" x14ac:dyDescent="0.35">
      <c r="A59" s="8" t="s">
        <v>20</v>
      </c>
      <c r="B59" s="17">
        <f>B27/B28*100</f>
        <v>149.99615527846333</v>
      </c>
      <c r="C59" s="17">
        <f t="shared" ref="C59:F59" si="7">C27/C28*100</f>
        <v>129.1314872087944</v>
      </c>
      <c r="D59" s="17">
        <f t="shared" si="7"/>
        <v>184.06829465520974</v>
      </c>
      <c r="E59" s="18">
        <f t="shared" si="7"/>
        <v>162.7849473879227</v>
      </c>
      <c r="F59" s="18">
        <f t="shared" si="7"/>
        <v>25.254028963636355</v>
      </c>
      <c r="G59" s="8"/>
      <c r="H59" s="8"/>
    </row>
    <row r="60" spans="1:8" ht="15.6" x14ac:dyDescent="0.35">
      <c r="A60" s="8" t="s">
        <v>21</v>
      </c>
      <c r="B60" s="17">
        <f>(B58+B59)/2</f>
        <v>154.6782216436626</v>
      </c>
      <c r="C60" s="17">
        <f t="shared" ref="C60:E60" si="8">(C58+C59)/2</f>
        <v>122.41747736286672</v>
      </c>
      <c r="D60" s="17">
        <f t="shared" si="8"/>
        <v>192.93020467527509</v>
      </c>
      <c r="E60" s="18">
        <f t="shared" si="8"/>
        <v>167.40761025203966</v>
      </c>
      <c r="F60" s="18"/>
      <c r="G60" s="8"/>
      <c r="H60" s="8"/>
    </row>
    <row r="61" spans="1:8" ht="15.6" x14ac:dyDescent="0.35">
      <c r="A61" s="8"/>
      <c r="B61" s="17"/>
      <c r="C61" s="17"/>
      <c r="D61" s="17"/>
      <c r="E61" s="18"/>
      <c r="F61" s="18"/>
      <c r="G61" s="8"/>
      <c r="H61" s="8"/>
    </row>
    <row r="62" spans="1:8" ht="15.6" x14ac:dyDescent="0.35">
      <c r="A62" s="9" t="s">
        <v>32</v>
      </c>
      <c r="B62" s="17"/>
      <c r="C62" s="17"/>
      <c r="D62" s="17"/>
      <c r="E62" s="18"/>
      <c r="F62" s="18"/>
      <c r="G62" s="8"/>
      <c r="H62" s="8"/>
    </row>
    <row r="63" spans="1:8" ht="15.6" x14ac:dyDescent="0.35">
      <c r="A63" s="8" t="s">
        <v>22</v>
      </c>
      <c r="B63" s="17">
        <f>(B29/B27)*100</f>
        <v>99.438318936638609</v>
      </c>
      <c r="C63" s="17"/>
      <c r="D63" s="17"/>
      <c r="E63" s="18"/>
      <c r="F63" s="18"/>
      <c r="G63" s="8"/>
      <c r="H63" s="8"/>
    </row>
    <row r="64" spans="1:8" ht="15.6" x14ac:dyDescent="0.35">
      <c r="A64" s="8"/>
      <c r="B64" s="17"/>
      <c r="C64" s="17"/>
      <c r="D64" s="17"/>
      <c r="E64" s="18"/>
      <c r="F64" s="18"/>
      <c r="G64" s="8"/>
      <c r="H64" s="8"/>
    </row>
    <row r="65" spans="1:8" ht="15.6" x14ac:dyDescent="0.35">
      <c r="A65" s="9" t="s">
        <v>23</v>
      </c>
      <c r="B65" s="17"/>
      <c r="C65" s="17"/>
      <c r="D65" s="17"/>
      <c r="E65" s="18"/>
      <c r="F65" s="18"/>
      <c r="G65" s="8"/>
      <c r="H65" s="8"/>
    </row>
    <row r="66" spans="1:8" ht="15.6" x14ac:dyDescent="0.35">
      <c r="A66" s="8" t="s">
        <v>24</v>
      </c>
      <c r="B66" s="17">
        <f>((B19/B15)-1)*100</f>
        <v>31.037231014459742</v>
      </c>
      <c r="C66" s="17">
        <f t="shared" ref="C66:E66" si="9">((C19/C15)-1)*100</f>
        <v>3.7526804860614771</v>
      </c>
      <c r="D66" s="17">
        <f t="shared" si="9"/>
        <v>52.850678733031685</v>
      </c>
      <c r="E66" s="17">
        <f t="shared" si="9"/>
        <v>38.490066225165556</v>
      </c>
      <c r="F66" s="18"/>
      <c r="G66" s="8"/>
      <c r="H66" s="8"/>
    </row>
    <row r="67" spans="1:8" ht="15.6" x14ac:dyDescent="0.35">
      <c r="A67" s="8" t="s">
        <v>25</v>
      </c>
      <c r="B67" s="17">
        <f>((B42/B41)-1)*100</f>
        <v>31.57462160273008</v>
      </c>
      <c r="C67" s="17">
        <f t="shared" ref="C67:E67" si="10">((C42/C41)-1)*100</f>
        <v>1.4909305131969308</v>
      </c>
      <c r="D67" s="17">
        <f t="shared" si="10"/>
        <v>41.181915503198539</v>
      </c>
      <c r="E67" s="17">
        <f t="shared" si="10"/>
        <v>63.565171111240851</v>
      </c>
      <c r="F67" s="17" t="s">
        <v>50</v>
      </c>
      <c r="G67" s="8"/>
      <c r="H67" s="8"/>
    </row>
    <row r="68" spans="1:8" ht="15.6" x14ac:dyDescent="0.35">
      <c r="A68" s="8" t="s">
        <v>26</v>
      </c>
      <c r="B68" s="17">
        <f>((B44/B43)-1)*100</f>
        <v>0.41010526864004859</v>
      </c>
      <c r="C68" s="17">
        <f t="shared" ref="C68:E68" si="11">((C44/C43)-1)*100</f>
        <v>-2.1799436527988325</v>
      </c>
      <c r="D68" s="17">
        <f t="shared" si="11"/>
        <v>-7.6340931728629986</v>
      </c>
      <c r="E68" s="17">
        <f t="shared" si="11"/>
        <v>18.106067510507696</v>
      </c>
      <c r="F68" s="18"/>
      <c r="G68" s="8"/>
      <c r="H68" s="8"/>
    </row>
    <row r="69" spans="1:8" ht="15.6" x14ac:dyDescent="0.35">
      <c r="A69" s="8"/>
      <c r="B69" s="17"/>
      <c r="C69" s="17"/>
      <c r="D69" s="17"/>
      <c r="E69" s="18"/>
      <c r="F69" s="18"/>
      <c r="G69" s="8"/>
      <c r="H69" s="8"/>
    </row>
    <row r="70" spans="1:8" ht="15.6" x14ac:dyDescent="0.35">
      <c r="A70" s="9" t="s">
        <v>27</v>
      </c>
      <c r="B70" s="17"/>
      <c r="C70" s="17"/>
      <c r="D70" s="17"/>
      <c r="E70" s="18"/>
      <c r="F70" s="18"/>
      <c r="G70" s="8"/>
      <c r="H70" s="8"/>
    </row>
    <row r="71" spans="1:8" ht="15.6" x14ac:dyDescent="0.35">
      <c r="A71" s="8" t="s">
        <v>33</v>
      </c>
      <c r="B71" s="17">
        <f>B26/(B18)</f>
        <v>320745.32509338541</v>
      </c>
      <c r="C71" s="17">
        <f>C26/(C18)</f>
        <v>310044.93598832708</v>
      </c>
      <c r="D71" s="17">
        <f>D26/(D18)</f>
        <v>310044.93598832702</v>
      </c>
      <c r="E71" s="17">
        <f>E26/(E18)</f>
        <v>310044.93598832702</v>
      </c>
      <c r="F71" s="18"/>
      <c r="G71" s="8"/>
      <c r="H71" s="8"/>
    </row>
    <row r="72" spans="1:8" ht="15.6" x14ac:dyDescent="0.35">
      <c r="A72" s="8" t="s">
        <v>34</v>
      </c>
      <c r="B72" s="17">
        <f>B27/(B20)</f>
        <v>299145.11234500696</v>
      </c>
      <c r="C72" s="17">
        <f>C27/(C20)</f>
        <v>331124.04475150304</v>
      </c>
      <c r="D72" s="17">
        <f t="shared" ref="D72:E72" si="12">D27/(D20)</f>
        <v>284877.89209498354</v>
      </c>
      <c r="E72" s="17">
        <f t="shared" si="12"/>
        <v>281484.00360533013</v>
      </c>
      <c r="F72" s="18"/>
      <c r="G72" s="8"/>
      <c r="H72" s="8"/>
    </row>
    <row r="73" spans="1:8" ht="15.6" x14ac:dyDescent="0.35">
      <c r="A73" s="8" t="s">
        <v>43</v>
      </c>
      <c r="B73" s="17"/>
      <c r="C73" s="17">
        <f>C27/C20</f>
        <v>331124.04475150304</v>
      </c>
      <c r="D73" s="17">
        <f t="shared" ref="D73:E73" si="13">D27/D20</f>
        <v>284877.89209498354</v>
      </c>
      <c r="E73" s="17">
        <f t="shared" si="13"/>
        <v>281484.00360533013</v>
      </c>
      <c r="F73" s="18"/>
      <c r="G73" s="8"/>
      <c r="H73" s="8"/>
    </row>
    <row r="74" spans="1:8" ht="15.6" x14ac:dyDescent="0.35">
      <c r="A74" s="8" t="s">
        <v>28</v>
      </c>
      <c r="B74" s="17">
        <f>(B72/B71)*B55</f>
        <v>144.27189202211011</v>
      </c>
      <c r="C74" s="17">
        <f>(C72/C71)*C55</f>
        <v>130.74030744431869</v>
      </c>
      <c r="D74" s="17">
        <f t="shared" ref="D74:E74" si="14">(D72/D71)*D55</f>
        <v>177.26962659185432</v>
      </c>
      <c r="E74" s="17">
        <f t="shared" si="14"/>
        <v>152.01194593478996</v>
      </c>
      <c r="F74" s="18"/>
      <c r="G74" s="8"/>
      <c r="H74" s="8"/>
    </row>
    <row r="75" spans="1:8" ht="15.6" x14ac:dyDescent="0.35">
      <c r="A75" s="19" t="s">
        <v>37</v>
      </c>
      <c r="B75" s="17">
        <f>(B26/B18)*12</f>
        <v>3848943.901120625</v>
      </c>
      <c r="C75" s="17">
        <f>(C26/C18)*12</f>
        <v>3720539.2318599252</v>
      </c>
      <c r="D75" s="17">
        <f t="shared" ref="D75:E75" si="15">(D26/D18)*12</f>
        <v>3720539.2318599243</v>
      </c>
      <c r="E75" s="17">
        <f t="shared" si="15"/>
        <v>3720539.2318599243</v>
      </c>
      <c r="F75" s="18"/>
      <c r="G75" s="8"/>
      <c r="H75" s="8"/>
    </row>
    <row r="76" spans="1:8" ht="15.6" x14ac:dyDescent="0.35">
      <c r="A76" s="19" t="s">
        <v>38</v>
      </c>
      <c r="B76" s="17">
        <f>(B27/B20)*12</f>
        <v>3589741.3481400833</v>
      </c>
      <c r="C76" s="17">
        <f t="shared" ref="C76:E76" si="16">(C27/C20)*12</f>
        <v>3973488.5370180365</v>
      </c>
      <c r="D76" s="17">
        <f t="shared" si="16"/>
        <v>3418534.7051398028</v>
      </c>
      <c r="E76" s="17">
        <f t="shared" si="16"/>
        <v>3377808.0432639616</v>
      </c>
      <c r="F76" s="18"/>
      <c r="G76" s="8"/>
      <c r="H76" s="8"/>
    </row>
    <row r="77" spans="1:8" ht="15.6" x14ac:dyDescent="0.35">
      <c r="A77" s="8"/>
      <c r="B77" s="17"/>
      <c r="C77" s="17"/>
      <c r="D77" s="17"/>
      <c r="E77" s="18"/>
      <c r="F77" s="18"/>
      <c r="G77" s="8"/>
      <c r="H77" s="8"/>
    </row>
    <row r="78" spans="1:8" ht="15.6" x14ac:dyDescent="0.35">
      <c r="A78" s="9" t="s">
        <v>29</v>
      </c>
      <c r="B78" s="17"/>
      <c r="C78" s="17"/>
      <c r="D78" s="17"/>
      <c r="E78" s="18"/>
      <c r="F78" s="18"/>
      <c r="G78" s="8"/>
      <c r="H78" s="8"/>
    </row>
    <row r="79" spans="1:8" ht="15.6" x14ac:dyDescent="0.35">
      <c r="A79" s="8" t="s">
        <v>30</v>
      </c>
      <c r="B79" s="17">
        <f>(B33/B32)*100</f>
        <v>100.00000000121307</v>
      </c>
      <c r="C79" s="17"/>
      <c r="D79" s="17"/>
      <c r="E79" s="18"/>
      <c r="F79" s="18"/>
      <c r="G79" s="8"/>
      <c r="H79" s="8"/>
    </row>
    <row r="80" spans="1:8" ht="15.6" x14ac:dyDescent="0.35">
      <c r="A80" s="8" t="s">
        <v>31</v>
      </c>
      <c r="B80" s="17">
        <f>(B27/B33)*100</f>
        <v>149.99615527664375</v>
      </c>
      <c r="C80" s="17"/>
      <c r="D80" s="17"/>
      <c r="E80" s="18"/>
      <c r="F80" s="18"/>
      <c r="G80" s="8"/>
      <c r="H80" s="8"/>
    </row>
    <row r="81" spans="1:8" ht="16.2" thickBot="1" x14ac:dyDescent="0.4">
      <c r="A81" s="20"/>
      <c r="B81" s="20"/>
      <c r="C81" s="20"/>
      <c r="D81" s="20"/>
      <c r="E81" s="20"/>
      <c r="F81" s="20"/>
      <c r="G81" s="8"/>
      <c r="H81" s="8"/>
    </row>
    <row r="82" spans="1:8" ht="16.2" thickTop="1" x14ac:dyDescent="0.3">
      <c r="A82" s="47" t="s">
        <v>98</v>
      </c>
      <c r="B82" s="47"/>
      <c r="C82" s="47"/>
      <c r="D82" s="47"/>
      <c r="E82" s="47"/>
      <c r="F82" s="47"/>
      <c r="G82" s="25"/>
      <c r="H82" s="25"/>
    </row>
  </sheetData>
  <mergeCells count="4">
    <mergeCell ref="A9:A10"/>
    <mergeCell ref="B9:B10"/>
    <mergeCell ref="C9:F9"/>
    <mergeCell ref="A82:F8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 Trimestre</vt:lpstr>
      <vt:lpstr>II Trimestre</vt:lpstr>
      <vt:lpstr>I semestre</vt:lpstr>
      <vt:lpstr>III Trimestre</vt:lpstr>
      <vt:lpstr>III T Acumulado</vt:lpstr>
      <vt:lpstr>IV Trimestre</vt:lpstr>
      <vt:lpstr>Anual</vt:lpstr>
    </vt:vector>
  </TitlesOfParts>
  <Company>FAM ASTORGA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NASTORGA</dc:creator>
  <cp:lastModifiedBy>Stephanie Tatiana Salas Soto</cp:lastModifiedBy>
  <dcterms:created xsi:type="dcterms:W3CDTF">2012-04-21T15:36:23Z</dcterms:created>
  <dcterms:modified xsi:type="dcterms:W3CDTF">2026-01-03T06:13:51Z</dcterms:modified>
</cp:coreProperties>
</file>