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207180055\Desktop\ACTUALIZACIÓN PW 2025\2024\Indicadores\"/>
    </mc:Choice>
  </mc:AlternateContent>
  <xr:revisionPtr revIDLastSave="0" documentId="13_ncr:1_{04C1AF7A-4A1D-4F5C-A0D3-0EFC99B7A844}" xr6:coauthVersionLast="47" xr6:coauthVersionMax="47" xr10:uidLastSave="{00000000-0000-0000-0000-000000000000}"/>
  <bookViews>
    <workbookView xWindow="-108" yWindow="-108" windowWidth="23256" windowHeight="13896" tabRatio="699" xr2:uid="{00000000-000D-0000-FFFF-FFFF00000000}"/>
  </bookViews>
  <sheets>
    <sheet name="I Trimestre" sheetId="2" r:id="rId1"/>
    <sheet name="II Trimestre" sheetId="4" r:id="rId2"/>
    <sheet name="I Semestre" sheetId="5" r:id="rId3"/>
    <sheet name="III Trimestre" sheetId="8" r:id="rId4"/>
    <sheet name="III T Acumulado" sheetId="9" r:id="rId5"/>
    <sheet name="IV Trimestre" sheetId="12" r:id="rId6"/>
    <sheet name="Anual"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6" i="13" l="1"/>
  <c r="B71" i="13"/>
  <c r="B69" i="13"/>
  <c r="B68" i="13"/>
  <c r="B27" i="13"/>
  <c r="B30" i="13"/>
  <c r="B25" i="13"/>
  <c r="B69" i="12"/>
  <c r="B71" i="12" l="1"/>
  <c r="B68" i="12"/>
  <c r="B68" i="8"/>
  <c r="B69" i="9"/>
  <c r="B68" i="9"/>
  <c r="B19" i="13"/>
  <c r="B18" i="13"/>
  <c r="B23" i="13" l="1"/>
  <c r="B15" i="13"/>
  <c r="B48" i="12" l="1"/>
  <c r="B47" i="12"/>
  <c r="B48" i="8"/>
  <c r="B47" i="8"/>
  <c r="B48" i="4"/>
  <c r="B47" i="4"/>
  <c r="B48" i="2"/>
  <c r="B47" i="2"/>
  <c r="B47" i="13" l="1"/>
  <c r="B16" i="9"/>
  <c r="B47" i="9" s="1"/>
  <c r="B48" i="13"/>
  <c r="B20" i="9" l="1"/>
  <c r="B17" i="9"/>
  <c r="B39" i="13" l="1"/>
  <c r="B76" i="12"/>
  <c r="B72" i="12"/>
  <c r="B63" i="12"/>
  <c r="B57" i="12"/>
  <c r="B56" i="12"/>
  <c r="B52" i="12"/>
  <c r="B51" i="12"/>
  <c r="B53" i="12" s="1"/>
  <c r="B40" i="12"/>
  <c r="B42" i="12" s="1"/>
  <c r="B39" i="12"/>
  <c r="B41" i="12" s="1"/>
  <c r="B23" i="9"/>
  <c r="B39" i="9" s="1"/>
  <c r="B18" i="9"/>
  <c r="B48" i="9" s="1"/>
  <c r="B15" i="9"/>
  <c r="B76" i="8"/>
  <c r="B72" i="8"/>
  <c r="B71" i="8"/>
  <c r="B69" i="8"/>
  <c r="B63" i="8"/>
  <c r="B57" i="8"/>
  <c r="B56" i="8"/>
  <c r="B52" i="8"/>
  <c r="B53" i="8" s="1"/>
  <c r="B51" i="8"/>
  <c r="B40" i="8"/>
  <c r="B39" i="8"/>
  <c r="B41" i="8" s="1"/>
  <c r="B23" i="5"/>
  <c r="B39" i="5" s="1"/>
  <c r="B18" i="5"/>
  <c r="B48" i="5" s="1"/>
  <c r="B17" i="5"/>
  <c r="B15" i="5"/>
  <c r="B63" i="4"/>
  <c r="B40" i="4"/>
  <c r="B64" i="4" s="1"/>
  <c r="B39" i="4"/>
  <c r="B41" i="4" s="1"/>
  <c r="B30" i="2"/>
  <c r="B63" i="2"/>
  <c r="B40" i="2"/>
  <c r="B64" i="2" s="1"/>
  <c r="B39" i="2"/>
  <c r="B41" i="2" s="1"/>
  <c r="B64" i="8" l="1"/>
  <c r="B42" i="4"/>
  <c r="B65" i="4" s="1"/>
  <c r="B63" i="5"/>
  <c r="B51" i="9"/>
  <c r="B63" i="9"/>
  <c r="B58" i="12"/>
  <c r="B65" i="12"/>
  <c r="B58" i="8"/>
  <c r="B70" i="8"/>
  <c r="B41" i="9"/>
  <c r="B51" i="13"/>
  <c r="B56" i="13"/>
  <c r="B63" i="13"/>
  <c r="B41" i="13"/>
  <c r="B70" i="12"/>
  <c r="B64" i="12"/>
  <c r="B42" i="8"/>
  <c r="B65" i="8" s="1"/>
  <c r="B42" i="2"/>
  <c r="B65" i="2" s="1"/>
  <c r="B52" i="4" l="1"/>
  <c r="B31" i="9"/>
  <c r="B16" i="5"/>
  <c r="B47" i="5" l="1"/>
  <c r="B41" i="5"/>
  <c r="B51" i="5"/>
  <c r="B60" i="13"/>
  <c r="B40" i="13"/>
  <c r="B72" i="13"/>
  <c r="B57" i="13"/>
  <c r="B58" i="13" s="1"/>
  <c r="B52" i="13"/>
  <c r="B53" i="13" s="1"/>
  <c r="B19" i="9"/>
  <c r="B19" i="5"/>
  <c r="B42" i="13" l="1"/>
  <c r="B65" i="13" s="1"/>
  <c r="B64" i="13"/>
  <c r="B70" i="13"/>
  <c r="B75" i="13"/>
  <c r="B30" i="12"/>
  <c r="B75" i="12" s="1"/>
  <c r="B27" i="12"/>
  <c r="B60" i="12" s="1"/>
  <c r="B56" i="9"/>
  <c r="B26" i="9" l="1"/>
  <c r="B25" i="9"/>
  <c r="B24" i="9"/>
  <c r="B40" i="9" l="1"/>
  <c r="B72" i="9"/>
  <c r="B76" i="9"/>
  <c r="B57" i="9"/>
  <c r="B58" i="9" s="1"/>
  <c r="B52" i="9"/>
  <c r="B53" i="9" s="1"/>
  <c r="B71" i="9"/>
  <c r="B27" i="9"/>
  <c r="B60" i="9" s="1"/>
  <c r="B30" i="9"/>
  <c r="B75" i="9" s="1"/>
  <c r="B30" i="8"/>
  <c r="B75" i="8" s="1"/>
  <c r="B27" i="8"/>
  <c r="B60" i="8" s="1"/>
  <c r="B72" i="4"/>
  <c r="B71" i="4"/>
  <c r="B69" i="4"/>
  <c r="B68" i="4"/>
  <c r="B72" i="2"/>
  <c r="B71" i="2"/>
  <c r="B69" i="2"/>
  <c r="B68" i="2"/>
  <c r="B64" i="9" l="1"/>
  <c r="B42" i="9"/>
  <c r="B65" i="9" s="1"/>
  <c r="B70" i="9"/>
  <c r="B31" i="5"/>
  <c r="B24" i="5"/>
  <c r="B26" i="5"/>
  <c r="B25" i="5"/>
  <c r="B20" i="5"/>
  <c r="B56" i="5" s="1"/>
  <c r="B71" i="5" l="1"/>
  <c r="B68" i="5"/>
  <c r="B72" i="5"/>
  <c r="B52" i="5"/>
  <c r="B53" i="5" s="1"/>
  <c r="B69" i="5"/>
  <c r="B40" i="5"/>
  <c r="B76" i="5"/>
  <c r="B57" i="5"/>
  <c r="B58" i="5" s="1"/>
  <c r="B30" i="5"/>
  <c r="B75" i="5" s="1"/>
  <c r="B27" i="5"/>
  <c r="B60" i="5" s="1"/>
  <c r="B70" i="5" l="1"/>
  <c r="B64" i="5"/>
  <c r="B42" i="5"/>
  <c r="B65" i="5" s="1"/>
  <c r="B76" i="4"/>
  <c r="B57" i="4"/>
  <c r="B56" i="4"/>
  <c r="B51" i="4"/>
  <c r="B30" i="4"/>
  <c r="B75" i="4" s="1"/>
  <c r="B27" i="4"/>
  <c r="B60" i="4" s="1"/>
  <c r="B58" i="4" l="1"/>
  <c r="B53" i="4"/>
  <c r="B70" i="4" s="1"/>
  <c r="B76" i="2" l="1"/>
  <c r="B57" i="2"/>
  <c r="B56" i="2"/>
  <c r="B52" i="2"/>
  <c r="B51" i="2"/>
  <c r="B27" i="2"/>
  <c r="B60" i="2" s="1"/>
  <c r="B53" i="2" l="1"/>
  <c r="B70" i="2" s="1"/>
  <c r="B58" i="2"/>
  <c r="B75" i="2" l="1"/>
</calcChain>
</file>

<file path=xl/sharedStrings.xml><?xml version="1.0" encoding="utf-8"?>
<sst xmlns="http://schemas.openxmlformats.org/spreadsheetml/2006/main" count="398" uniqueCount="134">
  <si>
    <t>Indicador</t>
  </si>
  <si>
    <t>Insumos</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</si>
  <si>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</si>
  <si>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</si>
  <si>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</si>
  <si>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</si>
  <si>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</si>
  <si>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</si>
  <si>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</si>
  <si>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</si>
  <si>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</si>
  <si>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</si>
  <si>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</si>
  <si>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</si>
  <si>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</si>
  <si>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</si>
  <si>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</si>
  <si>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</si>
  <si>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</si>
  <si>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</si>
  <si>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</si>
  <si>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</si>
  <si>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</si>
  <si>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</si>
  <si>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</si>
  <si>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</si>
  <si>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</si>
  <si>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</si>
  <si>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</si>
  <si>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 xml:space="preserve">Gasto mensual programado por beneficiario (GPB) </t>
  </si>
  <si>
    <t xml:space="preserve">Gasto mensual efectivo por beneficiario (GEB) </t>
  </si>
  <si>
    <t>Beneficiarios</t>
  </si>
  <si>
    <t xml:space="preserve">Gasto programado trimestral por beneficiario (GPB) </t>
  </si>
  <si>
    <t xml:space="preserve">Gasto efectivo trimestral por beneficiario (GEB) </t>
  </si>
  <si>
    <t xml:space="preserve">Producto </t>
  </si>
  <si>
    <t>Becas Postsecundaria</t>
  </si>
  <si>
    <t xml:space="preserve">Gasto semestral programado por beneficiario (GPB) </t>
  </si>
  <si>
    <t xml:space="preserve">Gasto semestral efectivo por beneficiario (GEB) </t>
  </si>
  <si>
    <t xml:space="preserve">Gasto acumulado programado por beneficiario (GPB) </t>
  </si>
  <si>
    <t xml:space="preserve">Gasto acumulado efectivo por beneficiario (GEB) </t>
  </si>
  <si>
    <t xml:space="preserve">Gasto anual programado por beneficiario (GPB) </t>
  </si>
  <si>
    <t xml:space="preserve">Gasto anual efectivo por beneficiario (GEB) </t>
  </si>
  <si>
    <t>Efectivos 1T 2023</t>
  </si>
  <si>
    <t>IPC (1T 2023)</t>
  </si>
  <si>
    <t>Gasto efectivo real 1T 2023</t>
  </si>
  <si>
    <t>Gasto efectivo real por beneficiario 1T 2023</t>
  </si>
  <si>
    <t>Efectivos 2T 2023</t>
  </si>
  <si>
    <t>IPC (2T 2023)</t>
  </si>
  <si>
    <t>Gasto efectivo real 2T 2023</t>
  </si>
  <si>
    <t>Gasto efectivo real por beneficiario 2T 2023</t>
  </si>
  <si>
    <t>Efectivos IS 2023</t>
  </si>
  <si>
    <t>IPC (IS 2023)</t>
  </si>
  <si>
    <t>Gasto efectivo real IS 2023</t>
  </si>
  <si>
    <t>Gasto efectivo real por beneficiario IS 2023</t>
  </si>
  <si>
    <t>Efectivos 3T 2023</t>
  </si>
  <si>
    <t>IPC (3T 2023)</t>
  </si>
  <si>
    <t>Gasto efectivo real 3T 2023</t>
  </si>
  <si>
    <t>Gasto efectivo real por beneficiario 3T 2023</t>
  </si>
  <si>
    <t>Efectivos 3 TA 2023</t>
  </si>
  <si>
    <t>IPC (3 TA 2023)</t>
  </si>
  <si>
    <t>Gasto efectivo real 3 TA 2023</t>
  </si>
  <si>
    <t>Gasto efectivo real por beneficiario 3 TA 2023</t>
  </si>
  <si>
    <t>Efectivos 4T 2023</t>
  </si>
  <si>
    <t>IPC (4T 2023)</t>
  </si>
  <si>
    <t>Gasto efectivo real 4T 2023</t>
  </si>
  <si>
    <t>Gasto efectivo real por beneficiario 4T 2023</t>
  </si>
  <si>
    <t>Efectivos 2023</t>
  </si>
  <si>
    <t>IPC (2023)</t>
  </si>
  <si>
    <t>Gasto efectivo real 2023</t>
  </si>
  <si>
    <t>Gasto efectivo real por beneficiario 2023</t>
  </si>
  <si>
    <t>Programados 1T 2024</t>
  </si>
  <si>
    <t>Desembolsos programados 1T 2024</t>
  </si>
  <si>
    <t>Efectivos 1T 2024</t>
  </si>
  <si>
    <t>Desembolsos efectivos 1T 2024</t>
  </si>
  <si>
    <t>Programados año 2024</t>
  </si>
  <si>
    <t>En transferencias 1T 2024</t>
  </si>
  <si>
    <t>IPC (1T 2024)</t>
  </si>
  <si>
    <t>Gasto efectivo real 1T 2024</t>
  </si>
  <si>
    <t>Gasto efectivo real por beneficiario 1T 2024</t>
  </si>
  <si>
    <r>
      <rPr>
        <b/>
        <sz val="11"/>
        <color theme="1"/>
        <rFont val="Palatino Linotype"/>
        <family val="1"/>
      </rPr>
      <t xml:space="preserve">Fuentes:  </t>
    </r>
    <r>
      <rPr>
        <sz val="11"/>
        <color theme="1"/>
        <rFont val="Palatino Linotype"/>
        <family val="1"/>
      </rPr>
      <t xml:space="preserve">Informes Trimestrales 2023 y 2024 - Cronogramas de Metas e Inversión - Modificaciones 2024 - IPC, INEC 2023 y 2024. </t>
    </r>
  </si>
  <si>
    <t>Programados 2T 2024</t>
  </si>
  <si>
    <t>Desembolsos programados 2T 2024</t>
  </si>
  <si>
    <t>Efectivos 2T 2024</t>
  </si>
  <si>
    <t>Desembolsos efectivos 2T 2024</t>
  </si>
  <si>
    <t>En transferencias 2T 2024</t>
  </si>
  <si>
    <t>IPC (2T 2024)</t>
  </si>
  <si>
    <t>Gasto efectivo real 2T 2024</t>
  </si>
  <si>
    <t>Gasto efectivo real por beneficiario 2T 2024</t>
  </si>
  <si>
    <r>
      <rPr>
        <b/>
        <sz val="11"/>
        <color theme="1"/>
        <rFont val="Palatino Linotype"/>
        <family val="1"/>
      </rPr>
      <t>Nota:</t>
    </r>
    <r>
      <rPr>
        <sz val="11"/>
        <color theme="1"/>
        <rFont val="Palatino Linotype"/>
        <family val="1"/>
      </rPr>
      <t xml:space="preserve">  
En el II Trimestre 2024 el total de recursos otorgados por 0.43% Ley Fodesaf fue de ¢384.388.584,88, distribuidos de la siguiente forma:  en el mes de abril no fue depositada ninguna suma, en el mes de mayo  ¢192.194.292,44 y la misma cantidad en el mes junio.  
El motivo por el cual no se libero la cuota (depósito de recursos) en el mes de abril fue por cuanto no se había aprobado el primer traslado de partidas, esto por cuanto la coletilla presupuestaria estaba en proceso de modificación.  Esta aprobación se dio a fnales del mes de abril, por lo que el monto de la cuota depositada se ajustó al mes de mayo y junio. </t>
    </r>
  </si>
  <si>
    <t>Programados IS 2024</t>
  </si>
  <si>
    <t>Desembolsos programados IS 2024</t>
  </si>
  <si>
    <t>Efectivos IS 2024</t>
  </si>
  <si>
    <t>Desembolsos efectivos IS 2024</t>
  </si>
  <si>
    <t>En transferencias IS 2024</t>
  </si>
  <si>
    <t>IPC (IS 2024)</t>
  </si>
  <si>
    <t>Gasto efectivo real IS 2024</t>
  </si>
  <si>
    <t>Gasto efectivo real por beneficiario IS 2024</t>
  </si>
  <si>
    <t xml:space="preserve">Notas: </t>
  </si>
  <si>
    <r>
      <rPr>
        <b/>
        <sz val="11"/>
        <color theme="1"/>
        <rFont val="Palatino Linotype"/>
        <family val="1"/>
      </rPr>
      <t xml:space="preserve">1. </t>
    </r>
    <r>
      <rPr>
        <sz val="11"/>
        <color theme="1"/>
        <rFont val="Palatino Linotype"/>
        <family val="1"/>
      </rPr>
      <t>En el I Semestre los recursos otorgados por la fuente de financiamiento fue por un total de ¢1.414.988.238,88 dispuestos de la siguiente manera:  I Trimestre un monto de ¢1.030.599.654,00 y en el II Trimestre un monto de ¢384.388.584.88.</t>
    </r>
  </si>
  <si>
    <r>
      <rPr>
        <b/>
        <sz val="11"/>
        <color theme="1"/>
        <rFont val="Palatino Linotype"/>
        <family val="1"/>
      </rPr>
      <t>2.</t>
    </r>
    <r>
      <rPr>
        <sz val="11"/>
        <color theme="1"/>
        <rFont val="Palatino Linotype"/>
        <family val="1"/>
      </rPr>
      <t xml:space="preserve"> El deficit de recursos que no fueron depositados en la cuota de inicio del II Trimestre (mes de abril), fueron solventados con los recursos del saldo de caja fnal del I Trimestre 2024. La misma dinámica aplicó para los meses de mayo y junio.</t>
    </r>
  </si>
  <si>
    <t>Programados 3T 2024</t>
  </si>
  <si>
    <t>Desembolsos programados 3T 2024</t>
  </si>
  <si>
    <t>Efectivos 3T 2024</t>
  </si>
  <si>
    <t>Desembolsos efectivos 3T 2024</t>
  </si>
  <si>
    <t>En transferencias 3T 2024</t>
  </si>
  <si>
    <t>IPC (3T 2024)</t>
  </si>
  <si>
    <t>Gasto efectivo real 3T 2024</t>
  </si>
  <si>
    <t>Gasto efectivo real por beneficiario 3T 2024</t>
  </si>
  <si>
    <t>Programados 3 TA 2024</t>
  </si>
  <si>
    <t>Desembolsos programados 3 TA 2024</t>
  </si>
  <si>
    <t>Efectivos 3 TA 2024</t>
  </si>
  <si>
    <t>Desembolsos efectivos 3 TA 2024</t>
  </si>
  <si>
    <t>En transferencias 3 TA 2024</t>
  </si>
  <si>
    <t>IPC (3 TA 2024)</t>
  </si>
  <si>
    <t>Gasto efectivo real 3 TA 2024</t>
  </si>
  <si>
    <t>Gasto efectivo real por beneficiario 3 TA 2024</t>
  </si>
  <si>
    <t>Programados 4T 2024</t>
  </si>
  <si>
    <t>Desembolsos programados 4T 2024</t>
  </si>
  <si>
    <t>Efectivos 4T 2024</t>
  </si>
  <si>
    <t>Desembolsos efectivos 4T 2024</t>
  </si>
  <si>
    <t>En transferencias 4T 2024</t>
  </si>
  <si>
    <t>IPC (4T 2024)</t>
  </si>
  <si>
    <t>Gasto efectivo real 4T 2024</t>
  </si>
  <si>
    <t>Gasto efectivo real por beneficiario 4T 2024</t>
  </si>
  <si>
    <t>Programados 2024</t>
  </si>
  <si>
    <t>Desembolsos programados 2024</t>
  </si>
  <si>
    <t>Efectivos 2024</t>
  </si>
  <si>
    <t>Desembolsos efectivos 2024</t>
  </si>
  <si>
    <t>En transferencias 2024</t>
  </si>
  <si>
    <t>IPC (2024)</t>
  </si>
  <si>
    <t>Gasto efectivo real 2024</t>
  </si>
  <si>
    <t>Gasto efectivo real por beneficiario 2024</t>
  </si>
  <si>
    <r>
      <rPr>
        <b/>
        <sz val="11"/>
        <color theme="1"/>
        <rFont val="Palatino Linotype"/>
        <family val="1"/>
      </rPr>
      <t xml:space="preserve">Nota: </t>
    </r>
    <r>
      <rPr>
        <sz val="11"/>
        <color theme="1"/>
        <rFont val="Palatino Linotype"/>
        <family val="1"/>
      </rPr>
      <t xml:space="preserve">
En el Cronograma de Metas e Inversión se agrega lo siguiente: Debido a la aprobación del Decreto 44724H de fecha 24/10/2024 y publicado en el diario oficial La Gaceta el 30/10/2024, se da una disminución por un monto de ¢1.292.303.200,00 al presupuesto inicial del Programa de Becas Postsecundaria pasando de ¢4.122.398.618,75 a ¢2.830.095.418,45
** Este dato fue el que se utilizó para el cálculo de los indicadores. </t>
    </r>
  </si>
  <si>
    <r>
      <rPr>
        <b/>
        <sz val="11"/>
        <color theme="1"/>
        <rFont val="Palatino Linotype"/>
        <family val="1"/>
      </rPr>
      <t xml:space="preserve">Nota: </t>
    </r>
    <r>
      <rPr>
        <sz val="11"/>
        <color theme="1"/>
        <rFont val="Palatino Linotype"/>
        <family val="1"/>
      </rPr>
      <t xml:space="preserve">
En el Cronograma de Metas e Inversión se agrega lo siguiente: Debido a la aprobación del Decreto 44724H de fecha 24/10/2024 y publicado en el diario oficial La Gaceta el 30/10/2024, se da una disminución por un monto de ¢1.292.303.200,00 al presupuesto inicial del Programa de Becas Postsecundaria pasando de ¢4.122.398.618,75 a ¢2.830.095.418,45
**</t>
    </r>
    <r>
      <rPr>
        <u/>
        <sz val="11"/>
        <color theme="1"/>
        <rFont val="Palatino Linotype"/>
        <family val="1"/>
      </rPr>
      <t xml:space="preserve"> Este dato fue el que se utilizó para el cálculo de los indicadores</t>
    </r>
    <r>
      <rPr>
        <sz val="11"/>
        <color theme="1"/>
        <rFont val="Palatino Linotyp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</si>
</sst>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1"/>
      <color theme="1"/>
      <name val="Calibri"/>
      <family val="2"/>
    </font>
    <font>
      <b/>
      <sz val="11"/>
      <color theme="1"/>
      <name val="Palatino Linotype"/>
      <family val="1"/>
    </font>
    <font>
      <sz val="11"/>
      <color theme="1"/>
      <name val="Palatino Linotype"/>
      <family val="1"/>
    </font>
    <font>
      <u/>
      <sz val="11"/>
      <color theme="1"/>
      <name val="Palatino Linotype"/>
      <family val="1"/>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right/>
      <top style="double">
        <color indexed="64"/>
      </top>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165" fontId="0" fillId="0" borderId="0" xfId="1" applyNumberFormat="1" applyFont="1" applyFill="1"/>
    <xf numFmtId="0" fontId="0" fillId="0" borderId="0" xfId="0" applyFont="1" applyFill="1"/>
    <xf numFmtId="164" fontId="3" fillId="0" borderId="3" xfId="1" applyFont="1" applyFill="1" applyBorder="1" applyAlignment="1">
      <alignment horizontal="center"/>
    </xf>
    <xf numFmtId="0" fontId="3" fillId="0" borderId="0" xfId="0" applyFont="1" applyFill="1"/>
    <xf numFmtId="0" fontId="4" fillId="0" borderId="0" xfId="0" applyFont="1" applyFill="1"/>
    <xf numFmtId="3" fontId="4" fillId="0" borderId="0" xfId="0" applyNumberFormat="1" applyFont="1" applyFill="1" applyAlignment="1">
      <alignment horizontal="right"/>
    </xf>
    <xf numFmtId="3" fontId="4" fillId="0" borderId="0" xfId="0" applyNumberFormat="1" applyFont="1" applyFill="1"/>
    <xf numFmtId="0" fontId="3" fillId="0" borderId="0" xfId="0" applyFont="1" applyFill="1" applyAlignment="1">
      <alignment horizontal="left"/>
    </xf>
    <xf numFmtId="0" fontId="4" fillId="0" borderId="0" xfId="0" applyFont="1" applyFill="1" applyAlignment="1">
      <alignment horizontal="right"/>
    </xf>
    <xf numFmtId="4" fontId="4" fillId="0" borderId="0" xfId="0" applyNumberFormat="1" applyFont="1" applyFill="1" applyAlignment="1">
      <alignment horizontal="right"/>
    </xf>
    <xf numFmtId="0" fontId="4" fillId="0" borderId="2" xfId="0" applyFont="1" applyFill="1" applyBorder="1"/>
    <xf numFmtId="0" fontId="4" fillId="0" borderId="2" xfId="0" applyFont="1" applyFill="1" applyBorder="1" applyAlignment="1">
      <alignment horizontal="right"/>
    </xf>
    <xf numFmtId="0" fontId="4" fillId="0" borderId="0" xfId="0" applyFont="1" applyFill="1" applyAlignment="1">
      <alignment horizontal="left" indent="1"/>
    </xf>
    <xf numFmtId="3" fontId="0" fillId="0" borderId="0" xfId="0" applyNumberFormat="1" applyFont="1" applyFill="1"/>
    <xf numFmtId="0" fontId="4" fillId="2" borderId="0" xfId="0" applyFont="1" applyFill="1" applyAlignment="1">
      <alignment horizontal="left" indent="1"/>
    </xf>
    <xf numFmtId="3" fontId="4" fillId="2" borderId="0" xfId="0" applyNumberFormat="1" applyFont="1" applyFill="1" applyAlignment="1">
      <alignment horizontal="right"/>
    </xf>
    <xf numFmtId="2" fontId="4" fillId="0" borderId="0" xfId="0" applyNumberFormat="1" applyFont="1" applyAlignment="1">
      <alignment horizontal="right"/>
    </xf>
    <xf numFmtId="0" fontId="3" fillId="0" borderId="2" xfId="0" applyFont="1" applyBorder="1" applyAlignment="1">
      <alignment horizontal="center" vertical="center" wrapText="1"/>
    </xf>
    <xf numFmtId="0" fontId="4" fillId="0" borderId="0" xfId="0" applyFont="1"/>
    <xf numFmtId="0" fontId="3" fillId="0" borderId="0" xfId="0" applyFont="1"/>
    <xf numFmtId="0" fontId="4" fillId="0" borderId="0" xfId="0" applyFont="1" applyAlignment="1">
      <alignment horizontal="left" indent="1"/>
    </xf>
    <xf numFmtId="0" fontId="3" fillId="0" borderId="0" xfId="0" applyFont="1" applyAlignment="1">
      <alignment horizontal="left"/>
    </xf>
    <xf numFmtId="0" fontId="2" fillId="0" borderId="0" xfId="0" applyFont="1" applyAlignment="1">
      <alignment vertical="top" wrapText="1"/>
    </xf>
    <xf numFmtId="3" fontId="4" fillId="0" borderId="0" xfId="0" applyNumberFormat="1" applyFont="1" applyAlignment="1">
      <alignment horizontal="right"/>
    </xf>
    <xf numFmtId="3" fontId="4" fillId="0" borderId="0" xfId="0" applyNumberFormat="1" applyFont="1"/>
    <xf numFmtId="164" fontId="4" fillId="0" borderId="0" xfId="1" applyFont="1" applyFill="1" applyAlignment="1">
      <alignment horizontal="right"/>
    </xf>
    <xf numFmtId="0" fontId="0" fillId="0" borderId="0" xfId="0" applyFont="1"/>
    <xf numFmtId="0" fontId="4" fillId="0" borderId="0" xfId="0" applyFont="1" applyAlignment="1">
      <alignment horizontal="left" vertical="top" wrapText="1"/>
    </xf>
    <xf numFmtId="2" fontId="4" fillId="0" borderId="0" xfId="0" applyNumberFormat="1" applyFont="1" applyFill="1" applyAlignment="1">
      <alignment horizontal="righ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4" xfId="0" applyFont="1" applyBorder="1" applyAlignment="1">
      <alignment horizontal="left" vertical="top" wrapText="1"/>
    </xf>
    <xf numFmtId="0" fontId="4" fillId="0" borderId="0" xfId="0" applyFont="1" applyAlignment="1">
      <alignment horizontal="left" wrapText="1"/>
    </xf>
    <xf numFmtId="165" fontId="3" fillId="0" borderId="0" xfId="1" applyNumberFormat="1" applyFont="1" applyFill="1" applyAlignment="1">
      <alignment horizontal="left"/>
    </xf>
    <xf numFmtId="0" fontId="4" fillId="0" borderId="0" xfId="0" applyFont="1" applyFill="1" applyBorder="1" applyAlignment="1">
      <alignment horizontal="left" vertical="top" wrapText="1"/>
    </xf>
  </cellXfs>
  <cellStyles count="2">
    <cellStyle name="Millares" xfId="1" builtinId="3"/>
    <cellStyle name="Normal" xfId="0" builtinId="0"/>
  </cellStyles>
  <dxfs count="0"/>
  <tableStyles count="0" defaultTableStyle="TableStyleMedium2" defaultPivotStyle="PivotStyleLight16"/>
  <colors>
    <mruColors>
      <color rgb="FFC1BFC8"/>
      <color rgb="FF0035A0"/>
      <color rgb="FF192952"/>
      <color rgb="FFC1BF14"/>
      <color rgb="FF102D7C"/>
      <color rgb="FF4071B9"/>
      <color rgb="FFA2B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a:pPr>
            <a:r>
              <a:rPr lang="es-CR" sz="1600"/>
              <a:t>Becas</a:t>
            </a:r>
            <a:r>
              <a:rPr lang="es-CR" sz="1600" baseline="0"/>
              <a:t> Postsecundaria</a:t>
            </a:r>
            <a:r>
              <a:rPr lang="es-CR" sz="1600"/>
              <a:t>:  Indicadores de resultado 2024</a:t>
            </a:r>
          </a:p>
        </c:rich>
      </c:tx>
      <c:layout>
        <c:manualLayout>
          <c:xMode val="edge"/>
          <c:yMode val="edge"/>
          <c:x val="0.13422880657616018"/>
          <c:y val="3.9506085213486503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5.1875983940864602E-2"/>
          <c:y val="0.18608496519591425"/>
          <c:w val="0.93423464566929137"/>
          <c:h val="0.59757193908112805"/>
        </c:manualLayout>
      </c:layout>
      <c:bar3DChart>
        <c:barDir val="col"/>
        <c:grouping val="clustered"/>
        <c:varyColors val="0"/>
        <c:ser>
          <c:idx val="0"/>
          <c:order val="0"/>
          <c:tx>
            <c:strRef>
              <c:f>Anual!$A$51</c:f>
              <c:strCache>
                <c:ptCount val="1"/>
                <c:pt idx="0">
                  <c:v>Índice efectividad en beneficiarios (IEB)</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wrap="square" lIns="38100" tIns="19050" rIns="38100" bIns="19050" anchor="ctr">
                <a:spAutoFit/>
              </a:bodyPr>
              <a:lstStyle/>
              <a:p>
                <a:pPr>
                  <a:defRPr>
                    <a:solidFill>
                      <a:schemeClr val="tx1"/>
                    </a:solidFil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Anual!$B$51</c:f>
              <c:numCache>
                <c:formatCode>#,##0.00</c:formatCode>
                <c:ptCount val="1"/>
                <c:pt idx="0">
                  <c:v>82.725922041601123</c:v>
                </c:pt>
              </c:numCache>
            </c:numRef>
          </c:val>
          <c:extLst>
            <c:ext xmlns:c16="http://schemas.microsoft.com/office/drawing/2014/chart" uri="{C3380CC4-5D6E-409C-BE32-E72D297353CC}">
              <c16:uniqueId val="{00000000-D1DC-4933-84D8-984087D2FC33}"/>
            </c:ext>
          </c:extLst>
        </c:ser>
        <c:ser>
          <c:idx val="1"/>
          <c:order val="1"/>
          <c:tx>
            <c:strRef>
              <c:f>Anual!$A$52</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Anual!$B$52</c:f>
              <c:numCache>
                <c:formatCode>#,##0.00</c:formatCode>
                <c:ptCount val="1"/>
                <c:pt idx="0">
                  <c:v>95.25488018621121</c:v>
                </c:pt>
              </c:numCache>
            </c:numRef>
          </c:val>
          <c:extLst>
            <c:ext xmlns:c16="http://schemas.microsoft.com/office/drawing/2014/chart" uri="{C3380CC4-5D6E-409C-BE32-E72D297353CC}">
              <c16:uniqueId val="{00000005-D1DC-4933-84D8-984087D2FC33}"/>
            </c:ext>
          </c:extLst>
        </c:ser>
        <c:ser>
          <c:idx val="2"/>
          <c:order val="2"/>
          <c:tx>
            <c:strRef>
              <c:f>Anual!$A$53</c:f>
              <c:strCache>
                <c:ptCount val="1"/>
                <c:pt idx="0">
                  <c:v>Índice efectividad total (IET)</c:v>
                </c:pt>
              </c:strCache>
            </c:strRef>
          </c:tx>
          <c:spPr>
            <a:solidFill>
              <a:srgbClr val="C1BFC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0"/>
            <c:invertIfNegative val="0"/>
            <c:bubble3D val="0"/>
            <c:spPr>
              <a:solidFill>
                <a:srgbClr val="C1BFC8"/>
              </a:solidFill>
              <a:ln>
                <a:solidFill>
                  <a:srgbClr val="C1BF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0DC-42BC-9D85-B4F8AC472C1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Anual!$B$53</c:f>
              <c:numCache>
                <c:formatCode>#,##0.00</c:formatCode>
                <c:ptCount val="1"/>
                <c:pt idx="0">
                  <c:v>88.990401113906159</c:v>
                </c:pt>
              </c:numCache>
            </c:numRef>
          </c:val>
          <c:extLst>
            <c:ext xmlns:c16="http://schemas.microsoft.com/office/drawing/2014/chart" uri="{C3380CC4-5D6E-409C-BE32-E72D297353CC}">
              <c16:uniqueId val="{00000006-D1DC-4933-84D8-984087D2FC33}"/>
            </c:ext>
          </c:extLst>
        </c:ser>
        <c:dLbls>
          <c:showLegendKey val="0"/>
          <c:showVal val="1"/>
          <c:showCatName val="0"/>
          <c:showSerName val="0"/>
          <c:showPercent val="0"/>
          <c:showBubbleSize val="0"/>
        </c:dLbls>
        <c:gapWidth val="100"/>
        <c:shape val="box"/>
        <c:axId val="50849280"/>
        <c:axId val="50850816"/>
        <c:axId val="0"/>
      </c:bar3DChart>
      <c:catAx>
        <c:axId val="508492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0850816"/>
        <c:crosses val="autoZero"/>
        <c:auto val="1"/>
        <c:lblAlgn val="ctr"/>
        <c:lblOffset val="100"/>
        <c:noMultiLvlLbl val="0"/>
      </c:catAx>
      <c:valAx>
        <c:axId val="508508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0849280"/>
        <c:crosses val="autoZero"/>
        <c:crossBetween val="between"/>
        <c:majorUnit val="50"/>
      </c:valAx>
    </c:plotArea>
    <c:legend>
      <c:legendPos val="b"/>
      <c:layout>
        <c:manualLayout>
          <c:xMode val="edge"/>
          <c:yMode val="edge"/>
          <c:x val="7.6081593063553277E-2"/>
          <c:y val="0.90394196343658673"/>
          <c:w val="0.88771622015597318"/>
          <c:h val="6.4593892226517874E-2"/>
        </c:manualLayout>
      </c:layout>
      <c:overlay val="0"/>
      <c:spPr>
        <a:noFill/>
        <a:ln>
          <a:noFill/>
        </a:ln>
        <a:effectLst/>
      </c:spPr>
      <c:txPr>
        <a:bodyPr rot="0" vert="horz"/>
        <a:lstStyle/>
        <a:p>
          <a:pPr>
            <a:defRPr sz="900"/>
          </a:pPr>
          <a:endParaRPr lang="es-C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a:pPr>
            <a:r>
              <a:rPr lang="es-CR" sz="1600"/>
              <a:t>Becas</a:t>
            </a:r>
            <a:r>
              <a:rPr lang="es-CR" sz="1600" baseline="0"/>
              <a:t> Postsecundaria</a:t>
            </a:r>
            <a:r>
              <a:rPr lang="es-CR" sz="1600"/>
              <a:t>:  Indicadores de avance 2024</a:t>
            </a:r>
          </a:p>
        </c:rich>
      </c:tx>
      <c:layout>
        <c:manualLayout>
          <c:xMode val="edge"/>
          <c:yMode val="edge"/>
          <c:x val="0.12829623989189029"/>
          <c:y val="6.6703782682227375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5.3057259130777044E-2"/>
          <c:y val="0.18189428599240728"/>
          <c:w val="0.93423464566929137"/>
          <c:h val="0.59757193908112805"/>
        </c:manualLayout>
      </c:layout>
      <c:bar3DChart>
        <c:barDir val="col"/>
        <c:grouping val="clustered"/>
        <c:varyColors val="0"/>
        <c:ser>
          <c:idx val="0"/>
          <c:order val="0"/>
          <c:tx>
            <c:strRef>
              <c:f>Anual!$A$56</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Anual!$B$56</c:f>
              <c:numCache>
                <c:formatCode>#,##0.00</c:formatCode>
                <c:ptCount val="1"/>
                <c:pt idx="0">
                  <c:v>82.725922041601123</c:v>
                </c:pt>
              </c:numCache>
            </c:numRef>
          </c:val>
          <c:extLst>
            <c:ext xmlns:c16="http://schemas.microsoft.com/office/drawing/2014/chart" uri="{C3380CC4-5D6E-409C-BE32-E72D297353CC}">
              <c16:uniqueId val="{00000000-5AF8-4981-8C7A-C2896B70FE25}"/>
            </c:ext>
          </c:extLst>
        </c:ser>
        <c:ser>
          <c:idx val="1"/>
          <c:order val="1"/>
          <c:tx>
            <c:strRef>
              <c:f>Anual!$A$57</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Anual!$B$57</c:f>
              <c:numCache>
                <c:formatCode>#,##0.00</c:formatCode>
                <c:ptCount val="1"/>
                <c:pt idx="0">
                  <c:v>95.25488018621121</c:v>
                </c:pt>
              </c:numCache>
            </c:numRef>
          </c:val>
          <c:extLst>
            <c:ext xmlns:c16="http://schemas.microsoft.com/office/drawing/2014/chart" uri="{C3380CC4-5D6E-409C-BE32-E72D297353CC}">
              <c16:uniqueId val="{00000001-5AF8-4981-8C7A-C2896B70FE25}"/>
            </c:ext>
          </c:extLst>
        </c:ser>
        <c:ser>
          <c:idx val="2"/>
          <c:order val="2"/>
          <c:tx>
            <c:strRef>
              <c:f>Anual!$A$58</c:f>
              <c:strCache>
                <c:ptCount val="1"/>
                <c:pt idx="0">
                  <c:v>Índice avance total (IAT) </c:v>
                </c:pt>
              </c:strCache>
            </c:strRef>
          </c:tx>
          <c:spPr>
            <a:solidFill>
              <a:srgbClr val="C1BFC8"/>
            </a:solidFill>
            <a:ln>
              <a:solidFill>
                <a:srgbClr val="C1BF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Anual!$B$58</c:f>
              <c:numCache>
                <c:formatCode>#,##0.00</c:formatCode>
                <c:ptCount val="1"/>
                <c:pt idx="0">
                  <c:v>88.990401113906159</c:v>
                </c:pt>
              </c:numCache>
            </c:numRef>
          </c:val>
          <c:extLst>
            <c:ext xmlns:c16="http://schemas.microsoft.com/office/drawing/2014/chart" uri="{C3380CC4-5D6E-409C-BE32-E72D297353CC}">
              <c16:uniqueId val="{00000002-5AF8-4981-8C7A-C2896B70FE25}"/>
            </c:ext>
          </c:extLst>
        </c:ser>
        <c:dLbls>
          <c:showLegendKey val="0"/>
          <c:showVal val="1"/>
          <c:showCatName val="0"/>
          <c:showSerName val="0"/>
          <c:showPercent val="0"/>
          <c:showBubbleSize val="0"/>
        </c:dLbls>
        <c:gapWidth val="100"/>
        <c:shape val="box"/>
        <c:axId val="50849280"/>
        <c:axId val="50850816"/>
        <c:axId val="0"/>
      </c:bar3DChart>
      <c:catAx>
        <c:axId val="508492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0850816"/>
        <c:crosses val="autoZero"/>
        <c:auto val="1"/>
        <c:lblAlgn val="ctr"/>
        <c:lblOffset val="100"/>
        <c:noMultiLvlLbl val="0"/>
      </c:catAx>
      <c:valAx>
        <c:axId val="508508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0849280"/>
        <c:crosses val="autoZero"/>
        <c:crossBetween val="between"/>
        <c:majorUnit val="50"/>
      </c:valAx>
    </c:plotArea>
    <c:legend>
      <c:legendPos val="b"/>
      <c:layout>
        <c:manualLayout>
          <c:xMode val="edge"/>
          <c:yMode val="edge"/>
          <c:x val="7.6081593063553277E-2"/>
          <c:y val="0.90394196343658673"/>
          <c:w val="0.88771622015597318"/>
          <c:h val="6.4593892226517874E-2"/>
        </c:manualLayout>
      </c:layout>
      <c:overlay val="0"/>
      <c:spPr>
        <a:noFill/>
        <a:ln>
          <a:noFill/>
        </a:ln>
        <a:effectLst/>
      </c:spPr>
      <c:txPr>
        <a:bodyPr rot="0" vert="horz"/>
        <a:lstStyle/>
        <a:p>
          <a:pPr>
            <a:defRPr sz="900"/>
          </a:pPr>
          <a:endParaRPr lang="es-C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a:pPr>
            <a:r>
              <a:rPr lang="es-CR" sz="1600"/>
              <a:t>Becas</a:t>
            </a:r>
            <a:r>
              <a:rPr lang="es-CR" sz="1600" baseline="0"/>
              <a:t> Postsecundaria</a:t>
            </a:r>
            <a:r>
              <a:rPr lang="es-CR" sz="1600"/>
              <a:t>: Indicadores</a:t>
            </a:r>
            <a:r>
              <a:rPr lang="es-CR" sz="1600" baseline="0"/>
              <a:t> de </a:t>
            </a:r>
            <a:r>
              <a:rPr lang="es-CR" sz="1600"/>
              <a:t>gasto medio 2024</a:t>
            </a:r>
          </a:p>
        </c:rich>
      </c:tx>
      <c:layout>
        <c:manualLayout>
          <c:xMode val="edge"/>
          <c:yMode val="edge"/>
          <c:x val="0.12440480208493082"/>
          <c:y val="2.5021721612659809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0.10770576716408274"/>
          <c:y val="0.17653875378691608"/>
          <c:w val="0.87331440032770857"/>
          <c:h val="0.35130135938219331"/>
        </c:manualLayout>
      </c:layout>
      <c:bar3DChart>
        <c:barDir val="col"/>
        <c:grouping val="clustered"/>
        <c:varyColors val="0"/>
        <c:ser>
          <c:idx val="0"/>
          <c:order val="0"/>
          <c:tx>
            <c:strRef>
              <c:f>Anual!$A$71</c:f>
              <c:strCache>
                <c:ptCount val="1"/>
                <c:pt idx="0">
                  <c:v>Gasto anual programado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Anual!$B$10</c:f>
              <c:strCache>
                <c:ptCount val="1"/>
                <c:pt idx="0">
                  <c:v>Becas Postsecundaria</c:v>
                </c:pt>
              </c:strCache>
            </c:strRef>
          </c:cat>
          <c:val>
            <c:numRef>
              <c:f>Anual!$B$71</c:f>
              <c:numCache>
                <c:formatCode>#,##0.00</c:formatCode>
                <c:ptCount val="1"/>
                <c:pt idx="0">
                  <c:v>741947.10902497103</c:v>
                </c:pt>
              </c:numCache>
            </c:numRef>
          </c:val>
          <c:extLst>
            <c:ext xmlns:c16="http://schemas.microsoft.com/office/drawing/2014/chart" uri="{C3380CC4-5D6E-409C-BE32-E72D297353CC}">
              <c16:uniqueId val="{00000000-FC37-4CE6-9D84-5A3FE830DA37}"/>
            </c:ext>
          </c:extLst>
        </c:ser>
        <c:ser>
          <c:idx val="1"/>
          <c:order val="1"/>
          <c:tx>
            <c:strRef>
              <c:f>Anual!$A$72</c:f>
              <c:strCache>
                <c:ptCount val="1"/>
                <c:pt idx="0">
                  <c:v>Gasto anual efectivo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Anual!$B$10</c:f>
              <c:strCache>
                <c:ptCount val="1"/>
                <c:pt idx="0">
                  <c:v>Becas Postsecundaria</c:v>
                </c:pt>
              </c:strCache>
            </c:strRef>
          </c:cat>
          <c:val>
            <c:numRef>
              <c:f>Anual!$B$72</c:f>
              <c:numCache>
                <c:formatCode>#,##0.00</c:formatCode>
                <c:ptCount val="1"/>
                <c:pt idx="0">
                  <c:v>877421.35669532663</c:v>
                </c:pt>
              </c:numCache>
            </c:numRef>
          </c:val>
          <c:extLst>
            <c:ext xmlns:c16="http://schemas.microsoft.com/office/drawing/2014/chart" uri="{C3380CC4-5D6E-409C-BE32-E72D297353CC}">
              <c16:uniqueId val="{00000001-FC37-4CE6-9D84-5A3FE830DA37}"/>
            </c:ext>
          </c:extLst>
        </c:ser>
        <c:dLbls>
          <c:showLegendKey val="0"/>
          <c:showVal val="0"/>
          <c:showCatName val="0"/>
          <c:showSerName val="0"/>
          <c:showPercent val="0"/>
          <c:showBubbleSize val="0"/>
        </c:dLbls>
        <c:gapWidth val="150"/>
        <c:shape val="box"/>
        <c:axId val="53707904"/>
        <c:axId val="53709440"/>
        <c:axId val="0"/>
      </c:bar3DChart>
      <c:catAx>
        <c:axId val="537079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vert="horz"/>
          <a:lstStyle/>
          <a:p>
            <a:pPr>
              <a:defRPr/>
            </a:pPr>
            <a:endParaRPr lang="es-CR"/>
          </a:p>
        </c:txPr>
        <c:crossAx val="53709440"/>
        <c:crosses val="autoZero"/>
        <c:auto val="1"/>
        <c:lblAlgn val="ctr"/>
        <c:lblOffset val="100"/>
        <c:noMultiLvlLbl val="0"/>
      </c:catAx>
      <c:valAx>
        <c:axId val="53709440"/>
        <c:scaling>
          <c:orientation val="minMax"/>
          <c:max val="15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3707904"/>
        <c:crosses val="autoZero"/>
        <c:crossBetween val="between"/>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600" b="1" i="0" u="none" strike="noStrike" kern="1200" spc="0" baseline="0">
                <a:solidFill>
                  <a:schemeClr val="tx1"/>
                </a:solidFill>
                <a:latin typeface="Palatino Linotype" panose="02040502050505030304" pitchFamily="18" charset="0"/>
                <a:ea typeface="+mn-ea"/>
                <a:cs typeface="+mn-cs"/>
              </a:defRPr>
            </a:pPr>
            <a:r>
              <a:rPr lang="es-CR" sz="1600" b="1"/>
              <a:t>Becas</a:t>
            </a:r>
            <a:r>
              <a:rPr lang="es-CR" sz="1600" b="1" baseline="0"/>
              <a:t> Postsecundaria</a:t>
            </a:r>
            <a:r>
              <a:rPr lang="es-CR" sz="1600" b="1"/>
              <a:t>: Indicadores de giro de recursos 2024</a:t>
            </a:r>
          </a:p>
        </c:rich>
      </c:tx>
      <c:overlay val="1"/>
      <c:spPr>
        <a:noFill/>
        <a:ln>
          <a:noFill/>
        </a:ln>
        <a:effectLst/>
      </c:spPr>
      <c:txPr>
        <a:bodyPr rot="0" spcFirstLastPara="1" vertOverflow="ellipsis" vert="horz" wrap="square" anchor="ctr" anchorCtr="1"/>
        <a:lstStyle/>
        <a:p>
          <a:pPr algn="ctr">
            <a:defRPr sz="1600" b="1"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plotArea>
      <c:layout>
        <c:manualLayout>
          <c:layoutTarget val="inner"/>
          <c:xMode val="edge"/>
          <c:yMode val="edge"/>
          <c:x val="0.17794152834798377"/>
          <c:y val="0.1555339610916629"/>
          <c:w val="0.78064539476147099"/>
          <c:h val="0.60170893436273554"/>
        </c:manualLayout>
      </c:layout>
      <c:barChart>
        <c:barDir val="bar"/>
        <c:grouping val="clustered"/>
        <c:varyColors val="0"/>
        <c:ser>
          <c:idx val="0"/>
          <c:order val="0"/>
          <c:tx>
            <c:strRef>
              <c:f>Anual!$A$75</c:f>
              <c:strCache>
                <c:ptCount val="1"/>
                <c:pt idx="0">
                  <c:v>Índice de giro efectivo (IGE)</c:v>
                </c:pt>
              </c:strCache>
            </c:strRef>
          </c:tx>
          <c:spPr>
            <a:solidFill>
              <a:srgbClr val="0035A0"/>
            </a:solidFill>
            <a:ln w="19050">
              <a:solidFill>
                <a:srgbClr val="0035A0"/>
              </a:solidFill>
            </a:ln>
            <a:effectLst/>
          </c:spPr>
          <c:invertIfNegative val="0"/>
          <c:dPt>
            <c:idx val="0"/>
            <c:invertIfNegative val="0"/>
            <c:bubble3D val="0"/>
            <c:spPr>
              <a:solidFill>
                <a:srgbClr val="0035A0"/>
              </a:solidFill>
              <a:ln w="19050">
                <a:solidFill>
                  <a:srgbClr val="0035A0"/>
                </a:solidFill>
              </a:ln>
              <a:effectLst/>
            </c:spPr>
            <c:extLst>
              <c:ext xmlns:c16="http://schemas.microsoft.com/office/drawing/2014/chart" uri="{C3380CC4-5D6E-409C-BE32-E72D297353CC}">
                <c16:uniqueId val="{00000001-273A-4016-84F9-356D11D408A5}"/>
              </c:ext>
            </c:extLst>
          </c:dPt>
          <c:dPt>
            <c:idx val="1"/>
            <c:invertIfNegative val="0"/>
            <c:bubble3D val="0"/>
            <c:spPr>
              <a:solidFill>
                <a:srgbClr val="0035A0"/>
              </a:solidFill>
              <a:ln w="19050">
                <a:solidFill>
                  <a:srgbClr val="0035A0"/>
                </a:solidFill>
              </a:ln>
              <a:effectLst/>
            </c:spPr>
            <c:extLst>
              <c:ext xmlns:c16="http://schemas.microsoft.com/office/drawing/2014/chart" uri="{C3380CC4-5D6E-409C-BE32-E72D297353CC}">
                <c16:uniqueId val="{00000003-273A-4016-84F9-356D11D408A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Anual!$B$10</c:f>
              <c:strCache>
                <c:ptCount val="1"/>
                <c:pt idx="0">
                  <c:v>Becas Postsecundaria</c:v>
                </c:pt>
              </c:strCache>
            </c:strRef>
          </c:cat>
          <c:val>
            <c:numRef>
              <c:f>Anual!$B$75</c:f>
              <c:numCache>
                <c:formatCode>#,##0.00</c:formatCode>
                <c:ptCount val="1"/>
                <c:pt idx="0">
                  <c:v>100.00000000000003</c:v>
                </c:pt>
              </c:numCache>
            </c:numRef>
          </c:val>
          <c:extLst>
            <c:ext xmlns:c16="http://schemas.microsoft.com/office/drawing/2014/chart" uri="{C3380CC4-5D6E-409C-BE32-E72D297353CC}">
              <c16:uniqueId val="{00000004-273A-4016-84F9-356D11D408A5}"/>
            </c:ext>
          </c:extLst>
        </c:ser>
        <c:ser>
          <c:idx val="1"/>
          <c:order val="1"/>
          <c:tx>
            <c:strRef>
              <c:f>Anual!$A$76</c:f>
              <c:strCache>
                <c:ptCount val="1"/>
                <c:pt idx="0">
                  <c:v>Índice de uso de recursos (IUR) </c:v>
                </c:pt>
              </c:strCache>
            </c:strRef>
          </c:tx>
          <c:spPr>
            <a:solidFill>
              <a:srgbClr val="192952"/>
            </a:solidFill>
            <a:ln w="19050">
              <a:solidFill>
                <a:srgbClr val="19295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Anual!$B$10</c:f>
              <c:strCache>
                <c:ptCount val="1"/>
                <c:pt idx="0">
                  <c:v>Becas Postsecundaria</c:v>
                </c:pt>
              </c:strCache>
            </c:strRef>
          </c:cat>
          <c:val>
            <c:numRef>
              <c:f>Anual!$B$76</c:f>
              <c:numCache>
                <c:formatCode>#,##0.00</c:formatCode>
                <c:ptCount val="1"/>
                <c:pt idx="0">
                  <c:v>95.254880186211182</c:v>
                </c:pt>
              </c:numCache>
            </c:numRef>
          </c:val>
          <c:extLst>
            <c:ext xmlns:c16="http://schemas.microsoft.com/office/drawing/2014/chart" uri="{C3380CC4-5D6E-409C-BE32-E72D297353CC}">
              <c16:uniqueId val="{00000006-273A-4016-84F9-356D11D408A5}"/>
            </c:ext>
          </c:extLst>
        </c:ser>
        <c:dLbls>
          <c:dLblPos val="outEnd"/>
          <c:showLegendKey val="0"/>
          <c:showVal val="1"/>
          <c:showCatName val="0"/>
          <c:showSerName val="0"/>
          <c:showPercent val="0"/>
          <c:showBubbleSize val="0"/>
        </c:dLbls>
        <c:gapWidth val="100"/>
        <c:axId val="623248728"/>
        <c:axId val="623246432"/>
      </c:barChart>
      <c:valAx>
        <c:axId val="623246432"/>
        <c:scaling>
          <c:orientation val="minMax"/>
          <c:max val="12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623248728"/>
        <c:crosses val="autoZero"/>
        <c:crossBetween val="between"/>
        <c:majorUnit val="30"/>
      </c:valAx>
      <c:catAx>
        <c:axId val="62324872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6232464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a:pPr>
            <a:r>
              <a:rPr lang="es-CR" sz="1600"/>
              <a:t>Becas</a:t>
            </a:r>
            <a:r>
              <a:rPr lang="es-CR" sz="1600" baseline="0"/>
              <a:t> Postsecundaria</a:t>
            </a:r>
            <a:r>
              <a:rPr lang="es-CR" sz="1600"/>
              <a:t>:  Indicadores de</a:t>
            </a:r>
            <a:r>
              <a:rPr lang="es-CR" sz="1600" baseline="0"/>
              <a:t> expansión</a:t>
            </a:r>
            <a:r>
              <a:rPr lang="es-CR" sz="1600"/>
              <a:t> 2024</a:t>
            </a:r>
          </a:p>
        </c:rich>
      </c:tx>
      <c:layout>
        <c:manualLayout>
          <c:xMode val="edge"/>
          <c:yMode val="edge"/>
          <c:x val="0.13422880657616018"/>
          <c:y val="3.9506085213486503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5.1875983940864602E-2"/>
          <c:y val="0.18608496519591425"/>
          <c:w val="0.93423464566929137"/>
          <c:h val="0.55890892484504484"/>
        </c:manualLayout>
      </c:layout>
      <c:bar3DChart>
        <c:barDir val="col"/>
        <c:grouping val="clustered"/>
        <c:varyColors val="0"/>
        <c:ser>
          <c:idx val="0"/>
          <c:order val="0"/>
          <c:tx>
            <c:strRef>
              <c:f>Anual!$A$63</c:f>
              <c:strCache>
                <c:ptCount val="1"/>
                <c:pt idx="0">
                  <c:v>Índice de crecimiento beneficiarios (ICB)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wrap="square" lIns="38100" tIns="19050" rIns="38100" bIns="19050" anchor="ctr">
                <a:spAutoFit/>
              </a:bodyPr>
              <a:lstStyle/>
              <a:p>
                <a:pPr>
                  <a:defRPr>
                    <a:solidFill>
                      <a:schemeClr val="tx1"/>
                    </a:solidFil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Anual!$B$63</c:f>
              <c:numCache>
                <c:formatCode>#,##0.00</c:formatCode>
                <c:ptCount val="1"/>
                <c:pt idx="0">
                  <c:v>-3.1265991198444421</c:v>
                </c:pt>
              </c:numCache>
            </c:numRef>
          </c:val>
          <c:extLst>
            <c:ext xmlns:c16="http://schemas.microsoft.com/office/drawing/2014/chart" uri="{C3380CC4-5D6E-409C-BE32-E72D297353CC}">
              <c16:uniqueId val="{00000000-1EBB-43EE-A355-2072937157DF}"/>
            </c:ext>
          </c:extLst>
        </c:ser>
        <c:ser>
          <c:idx val="1"/>
          <c:order val="1"/>
          <c:tx>
            <c:strRef>
              <c:f>Anual!$A$64</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Anual!$B$64</c:f>
              <c:numCache>
                <c:formatCode>#,##0.00</c:formatCode>
                <c:ptCount val="1"/>
                <c:pt idx="0">
                  <c:v>1.9412433176889454</c:v>
                </c:pt>
              </c:numCache>
            </c:numRef>
          </c:val>
          <c:extLst>
            <c:ext xmlns:c16="http://schemas.microsoft.com/office/drawing/2014/chart" uri="{C3380CC4-5D6E-409C-BE32-E72D297353CC}">
              <c16:uniqueId val="{00000001-1EBB-43EE-A355-2072937157DF}"/>
            </c:ext>
          </c:extLst>
        </c:ser>
        <c:ser>
          <c:idx val="2"/>
          <c:order val="2"/>
          <c:tx>
            <c:strRef>
              <c:f>Anual!$A$65</c:f>
              <c:strCache>
                <c:ptCount val="1"/>
                <c:pt idx="0">
                  <c:v>Índice de crecimiento del gasto real por beneficiario (ICGRB) </c:v>
                </c:pt>
              </c:strCache>
            </c:strRef>
          </c:tx>
          <c:spPr>
            <a:solidFill>
              <a:srgbClr val="C1BFC8"/>
            </a:solidFill>
            <a:ln>
              <a:solidFill>
                <a:srgbClr val="C1BF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Anual!$B$65</c:f>
              <c:numCache>
                <c:formatCode>#,##0.00</c:formatCode>
                <c:ptCount val="1"/>
                <c:pt idx="0">
                  <c:v>23.22769067043442</c:v>
                </c:pt>
              </c:numCache>
            </c:numRef>
          </c:val>
          <c:extLst>
            <c:ext xmlns:c16="http://schemas.microsoft.com/office/drawing/2014/chart" uri="{C3380CC4-5D6E-409C-BE32-E72D297353CC}">
              <c16:uniqueId val="{00000002-1EBB-43EE-A355-2072937157DF}"/>
            </c:ext>
          </c:extLst>
        </c:ser>
        <c:dLbls>
          <c:showLegendKey val="0"/>
          <c:showVal val="1"/>
          <c:showCatName val="0"/>
          <c:showSerName val="0"/>
          <c:showPercent val="0"/>
          <c:showBubbleSize val="0"/>
        </c:dLbls>
        <c:gapWidth val="100"/>
        <c:shape val="box"/>
        <c:axId val="50849280"/>
        <c:axId val="50850816"/>
        <c:axId val="0"/>
      </c:bar3DChart>
      <c:catAx>
        <c:axId val="5084928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0850816"/>
        <c:crosses val="autoZero"/>
        <c:auto val="1"/>
        <c:lblAlgn val="ctr"/>
        <c:lblOffset val="100"/>
        <c:noMultiLvlLbl val="0"/>
      </c:catAx>
      <c:valAx>
        <c:axId val="50850816"/>
        <c:scaling>
          <c:orientation val="minMax"/>
          <c:max val="4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0849280"/>
        <c:crosses val="autoZero"/>
        <c:crossBetween val="between"/>
        <c:majorUnit val="20"/>
      </c:valAx>
    </c:plotArea>
    <c:legend>
      <c:legendPos val="b"/>
      <c:layout>
        <c:manualLayout>
          <c:xMode val="edge"/>
          <c:yMode val="edge"/>
          <c:x val="1.2081594653299605E-2"/>
          <c:y val="0.85057697558335577"/>
          <c:w val="0.98148359966594834"/>
          <c:h val="0.10081010726082634"/>
        </c:manualLayout>
      </c:layout>
      <c:overlay val="0"/>
      <c:spPr>
        <a:noFill/>
        <a:ln>
          <a:noFill/>
        </a:ln>
        <a:effectLst/>
      </c:spPr>
      <c:txPr>
        <a:bodyPr rot="0" vert="horz"/>
        <a:lstStyle/>
        <a:p>
          <a:pPr>
            <a:defRPr sz="900"/>
          </a:pPr>
          <a:endParaRPr lang="es-C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a:pPr>
            <a:r>
              <a:rPr lang="es-CR" sz="1600"/>
              <a:t>Becas</a:t>
            </a:r>
            <a:r>
              <a:rPr lang="es-CR" sz="1600" baseline="0"/>
              <a:t> Postsecundaria</a:t>
            </a:r>
            <a:r>
              <a:rPr lang="es-CR" sz="1600"/>
              <a:t>:  Indicadores de cobertura 2024</a:t>
            </a:r>
          </a:p>
        </c:rich>
      </c:tx>
      <c:layout>
        <c:manualLayout>
          <c:xMode val="edge"/>
          <c:yMode val="edge"/>
          <c:x val="0.13422880657616018"/>
          <c:y val="3.9506085213486503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5.1875983940864602E-2"/>
          <c:y val="0.18608496519591425"/>
          <c:w val="0.93423464566929137"/>
          <c:h val="0.59757193908112805"/>
        </c:manualLayout>
      </c:layout>
      <c:bar3DChart>
        <c:barDir val="col"/>
        <c:grouping val="clustered"/>
        <c:varyColors val="0"/>
        <c:ser>
          <c:idx val="0"/>
          <c:order val="0"/>
          <c:tx>
            <c:strRef>
              <c:f>Anual!$A$47</c:f>
              <c:strCache>
                <c:ptCount val="1"/>
                <c:pt idx="0">
                  <c:v>Cobertura Programada</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wrap="square" lIns="38100" tIns="19050" rIns="38100" bIns="19050" anchor="ctr">
                <a:spAutoFit/>
              </a:bodyPr>
              <a:lstStyle/>
              <a:p>
                <a:pPr>
                  <a:defRPr>
                    <a:solidFill>
                      <a:schemeClr val="tx1"/>
                    </a:solidFil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Anual!$B$47</c:f>
              <c:numCache>
                <c:formatCode>#,##0.00</c:formatCode>
                <c:ptCount val="1"/>
                <c:pt idx="0">
                  <c:v>13.16579792191653</c:v>
                </c:pt>
              </c:numCache>
            </c:numRef>
          </c:val>
          <c:extLst>
            <c:ext xmlns:c16="http://schemas.microsoft.com/office/drawing/2014/chart" uri="{C3380CC4-5D6E-409C-BE32-E72D297353CC}">
              <c16:uniqueId val="{00000000-9C0C-44B1-9E51-A0A55E4CBF82}"/>
            </c:ext>
          </c:extLst>
        </c:ser>
        <c:ser>
          <c:idx val="1"/>
          <c:order val="1"/>
          <c:tx>
            <c:strRef>
              <c:f>Anual!$A$48</c:f>
              <c:strCache>
                <c:ptCount val="1"/>
                <c:pt idx="0">
                  <c:v>Cobertura Efectiva</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Becas Postsecundaria</c:v>
                </c:pt>
              </c:strCache>
            </c:strRef>
          </c:cat>
          <c:val>
            <c:numRef>
              <c:f>Anual!$B$48</c:f>
              <c:numCache>
                <c:formatCode>#,##0.00</c:formatCode>
                <c:ptCount val="1"/>
                <c:pt idx="0">
                  <c:v>10.89152772503941</c:v>
                </c:pt>
              </c:numCache>
            </c:numRef>
          </c:val>
          <c:extLst>
            <c:ext xmlns:c16="http://schemas.microsoft.com/office/drawing/2014/chart" uri="{C3380CC4-5D6E-409C-BE32-E72D297353CC}">
              <c16:uniqueId val="{00000001-9C0C-44B1-9E51-A0A55E4CBF82}"/>
            </c:ext>
          </c:extLst>
        </c:ser>
        <c:dLbls>
          <c:showLegendKey val="0"/>
          <c:showVal val="1"/>
          <c:showCatName val="0"/>
          <c:showSerName val="0"/>
          <c:showPercent val="0"/>
          <c:showBubbleSize val="0"/>
        </c:dLbls>
        <c:gapWidth val="100"/>
        <c:shape val="box"/>
        <c:axId val="50849280"/>
        <c:axId val="50850816"/>
        <c:axId val="0"/>
      </c:bar3DChart>
      <c:catAx>
        <c:axId val="508492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0850816"/>
        <c:crosses val="autoZero"/>
        <c:auto val="1"/>
        <c:lblAlgn val="ctr"/>
        <c:lblOffset val="100"/>
        <c:noMultiLvlLbl val="0"/>
      </c:catAx>
      <c:valAx>
        <c:axId val="50850816"/>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0849280"/>
        <c:crosses val="autoZero"/>
        <c:crossBetween val="between"/>
        <c:majorUnit val="5"/>
      </c:valAx>
    </c:plotArea>
    <c:legend>
      <c:legendPos val="b"/>
      <c:layout>
        <c:manualLayout>
          <c:xMode val="edge"/>
          <c:yMode val="edge"/>
          <c:x val="7.6081593063553277E-2"/>
          <c:y val="0.90394196343658673"/>
          <c:w val="0.88771622015597318"/>
          <c:h val="6.4593892226517874E-2"/>
        </c:manualLayout>
      </c:layout>
      <c:overlay val="0"/>
      <c:spPr>
        <a:noFill/>
        <a:ln>
          <a:noFill/>
        </a:ln>
        <a:effectLst/>
      </c:spPr>
      <c:txPr>
        <a:bodyPr rot="0" vert="horz"/>
        <a:lstStyle/>
        <a:p>
          <a:pPr>
            <a:defRPr sz="900"/>
          </a:pPr>
          <a:endParaRPr lang="es-C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056" l="0.70000000000000051" r="0.70000000000000051" t="0.7500000000000005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1</xdr:colOff>
      <xdr:row>5</xdr:row>
      <xdr:rowOff>178592</xdr:rowOff>
    </xdr:to>
    <xdr:sp macro="" textlink="">
      <xdr:nvSpPr>
        <xdr:cNvPr id="12" name="Rectángulo 11">
          <a:extLst>
            <a:ext uri="{FF2B5EF4-FFF2-40B4-BE49-F238E27FC236}">
              <a16:creationId xmlns:a16="http://schemas.microsoft.com/office/drawing/2014/main" id="{F439E582-047D-4B6D-AF1D-2335CC13E5AF}"/>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3" name="Imagen 12">
          <a:extLst>
            <a:ext uri="{FF2B5EF4-FFF2-40B4-BE49-F238E27FC236}">
              <a16:creationId xmlns:a16="http://schemas.microsoft.com/office/drawing/2014/main" id="{58C4480C-6303-4A2F-AEFE-ED7FA8B027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14" name="Imagen 13">
          <a:extLst>
            <a:ext uri="{FF2B5EF4-FFF2-40B4-BE49-F238E27FC236}">
              <a16:creationId xmlns:a16="http://schemas.microsoft.com/office/drawing/2014/main" id="{5A333F5C-E690-4CED-9A97-D4572E13243F}"/>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15" name="Rectángulo 14">
          <a:extLst>
            <a:ext uri="{FF2B5EF4-FFF2-40B4-BE49-F238E27FC236}">
              <a16:creationId xmlns:a16="http://schemas.microsoft.com/office/drawing/2014/main" id="{86ACAB3D-8489-48D0-87BB-830A0BE68DD1}"/>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35719</xdr:colOff>
      <xdr:row>6</xdr:row>
      <xdr:rowOff>47627</xdr:rowOff>
    </xdr:from>
    <xdr:to>
      <xdr:col>1</xdr:col>
      <xdr:colOff>1928811</xdr:colOff>
      <xdr:row>7</xdr:row>
      <xdr:rowOff>381001</xdr:rowOff>
    </xdr:to>
    <xdr:sp macro="" textlink="">
      <xdr:nvSpPr>
        <xdr:cNvPr id="16" name="CuadroTexto 15">
          <a:extLst>
            <a:ext uri="{FF2B5EF4-FFF2-40B4-BE49-F238E27FC236}">
              <a16:creationId xmlns:a16="http://schemas.microsoft.com/office/drawing/2014/main" id="{001D9B4E-F930-4121-A749-2D78D203A711}"/>
            </a:ext>
          </a:extLst>
        </xdr:cNvPr>
        <xdr:cNvSpPr txBox="1"/>
      </xdr:nvSpPr>
      <xdr:spPr>
        <a:xfrm>
          <a:off x="35719" y="1190627"/>
          <a:ext cx="5960267"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2024                     Fecha Actualización: 07-05-2024</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1</xdr:colOff>
      <xdr:row>5</xdr:row>
      <xdr:rowOff>178592</xdr:rowOff>
    </xdr:to>
    <xdr:sp macro="" textlink="">
      <xdr:nvSpPr>
        <xdr:cNvPr id="8" name="Rectángulo 7">
          <a:extLst>
            <a:ext uri="{FF2B5EF4-FFF2-40B4-BE49-F238E27FC236}">
              <a16:creationId xmlns:a16="http://schemas.microsoft.com/office/drawing/2014/main" id="{BE7C5B39-C713-4FB6-9DAA-69B0D2F43E71}"/>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9" name="Imagen 8">
          <a:extLst>
            <a:ext uri="{FF2B5EF4-FFF2-40B4-BE49-F238E27FC236}">
              <a16:creationId xmlns:a16="http://schemas.microsoft.com/office/drawing/2014/main" id="{EC8E4C2D-7120-4341-B38B-C5FCC7D20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14" name="Imagen 13">
          <a:extLst>
            <a:ext uri="{FF2B5EF4-FFF2-40B4-BE49-F238E27FC236}">
              <a16:creationId xmlns:a16="http://schemas.microsoft.com/office/drawing/2014/main" id="{12CDB264-2262-4D50-853A-AED845AEC711}"/>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15" name="Rectángulo 14">
          <a:extLst>
            <a:ext uri="{FF2B5EF4-FFF2-40B4-BE49-F238E27FC236}">
              <a16:creationId xmlns:a16="http://schemas.microsoft.com/office/drawing/2014/main" id="{90155972-BF73-4A76-BA35-8B195E799561}"/>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35719</xdr:colOff>
      <xdr:row>6</xdr:row>
      <xdr:rowOff>47627</xdr:rowOff>
    </xdr:from>
    <xdr:to>
      <xdr:col>1</xdr:col>
      <xdr:colOff>1928811</xdr:colOff>
      <xdr:row>7</xdr:row>
      <xdr:rowOff>381001</xdr:rowOff>
    </xdr:to>
    <xdr:sp macro="" textlink="">
      <xdr:nvSpPr>
        <xdr:cNvPr id="16" name="CuadroTexto 15">
          <a:extLst>
            <a:ext uri="{FF2B5EF4-FFF2-40B4-BE49-F238E27FC236}">
              <a16:creationId xmlns:a16="http://schemas.microsoft.com/office/drawing/2014/main" id="{0263A96E-E0B0-45B2-A3A1-6C5FDD20FBEA}"/>
            </a:ext>
          </a:extLst>
        </xdr:cNvPr>
        <xdr:cNvSpPr txBox="1"/>
      </xdr:nvSpPr>
      <xdr:spPr>
        <a:xfrm>
          <a:off x="35719" y="1190627"/>
          <a:ext cx="5960267"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2024                     Fecha Actualización: 01-08-2024</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1</xdr:colOff>
      <xdr:row>5</xdr:row>
      <xdr:rowOff>178592</xdr:rowOff>
    </xdr:to>
    <xdr:sp macro="" textlink="">
      <xdr:nvSpPr>
        <xdr:cNvPr id="8" name="Rectángulo 7">
          <a:extLst>
            <a:ext uri="{FF2B5EF4-FFF2-40B4-BE49-F238E27FC236}">
              <a16:creationId xmlns:a16="http://schemas.microsoft.com/office/drawing/2014/main" id="{DEFCE576-EFAD-4459-AE04-F65667063FA4}"/>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9" name="Imagen 8">
          <a:extLst>
            <a:ext uri="{FF2B5EF4-FFF2-40B4-BE49-F238E27FC236}">
              <a16:creationId xmlns:a16="http://schemas.microsoft.com/office/drawing/2014/main" id="{82285CA1-4E5B-40B9-B733-A870685C8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14" name="Imagen 13">
          <a:extLst>
            <a:ext uri="{FF2B5EF4-FFF2-40B4-BE49-F238E27FC236}">
              <a16:creationId xmlns:a16="http://schemas.microsoft.com/office/drawing/2014/main" id="{D6CC14CB-1564-4663-94C9-29A90CC5956C}"/>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15" name="Rectángulo 14">
          <a:extLst>
            <a:ext uri="{FF2B5EF4-FFF2-40B4-BE49-F238E27FC236}">
              <a16:creationId xmlns:a16="http://schemas.microsoft.com/office/drawing/2014/main" id="{AA879065-8561-4413-B9A3-58CFCE503497}"/>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35719</xdr:colOff>
      <xdr:row>6</xdr:row>
      <xdr:rowOff>47627</xdr:rowOff>
    </xdr:from>
    <xdr:to>
      <xdr:col>1</xdr:col>
      <xdr:colOff>1928811</xdr:colOff>
      <xdr:row>7</xdr:row>
      <xdr:rowOff>381001</xdr:rowOff>
    </xdr:to>
    <xdr:sp macro="" textlink="">
      <xdr:nvSpPr>
        <xdr:cNvPr id="16" name="CuadroTexto 15">
          <a:extLst>
            <a:ext uri="{FF2B5EF4-FFF2-40B4-BE49-F238E27FC236}">
              <a16:creationId xmlns:a16="http://schemas.microsoft.com/office/drawing/2014/main" id="{3DF1E3CD-775E-478A-90FD-BBB899B0D18E}"/>
            </a:ext>
          </a:extLst>
        </xdr:cNvPr>
        <xdr:cNvSpPr txBox="1"/>
      </xdr:nvSpPr>
      <xdr:spPr>
        <a:xfrm>
          <a:off x="35719" y="1190627"/>
          <a:ext cx="5960267"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2024                     Fecha Actualización: 01-08-2024</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1</xdr:colOff>
      <xdr:row>5</xdr:row>
      <xdr:rowOff>178592</xdr:rowOff>
    </xdr:to>
    <xdr:sp macro="" textlink="">
      <xdr:nvSpPr>
        <xdr:cNvPr id="8" name="Rectángulo 7">
          <a:extLst>
            <a:ext uri="{FF2B5EF4-FFF2-40B4-BE49-F238E27FC236}">
              <a16:creationId xmlns:a16="http://schemas.microsoft.com/office/drawing/2014/main" id="{E114FF35-7207-4708-8312-80BB50BFE60B}"/>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9" name="Imagen 8">
          <a:extLst>
            <a:ext uri="{FF2B5EF4-FFF2-40B4-BE49-F238E27FC236}">
              <a16:creationId xmlns:a16="http://schemas.microsoft.com/office/drawing/2014/main" id="{4DFD9E45-6578-4C96-A54D-1E2F3ED5E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14" name="Imagen 13">
          <a:extLst>
            <a:ext uri="{FF2B5EF4-FFF2-40B4-BE49-F238E27FC236}">
              <a16:creationId xmlns:a16="http://schemas.microsoft.com/office/drawing/2014/main" id="{2EFAC5C8-EBFC-4BF4-B99A-BD68F008CC12}"/>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15" name="Rectángulo 14">
          <a:extLst>
            <a:ext uri="{FF2B5EF4-FFF2-40B4-BE49-F238E27FC236}">
              <a16:creationId xmlns:a16="http://schemas.microsoft.com/office/drawing/2014/main" id="{C7D6B8A3-A359-4940-AEA8-93AD248386E0}"/>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130969</xdr:colOff>
      <xdr:row>6</xdr:row>
      <xdr:rowOff>59532</xdr:rowOff>
    </xdr:from>
    <xdr:to>
      <xdr:col>2</xdr:col>
      <xdr:colOff>95249</xdr:colOff>
      <xdr:row>7</xdr:row>
      <xdr:rowOff>392906</xdr:rowOff>
    </xdr:to>
    <xdr:sp macro="" textlink="">
      <xdr:nvSpPr>
        <xdr:cNvPr id="16" name="CuadroTexto 15">
          <a:extLst>
            <a:ext uri="{FF2B5EF4-FFF2-40B4-BE49-F238E27FC236}">
              <a16:creationId xmlns:a16="http://schemas.microsoft.com/office/drawing/2014/main" id="{22934747-CEA6-48B0-91E3-91747FBC3D94}"/>
            </a:ext>
          </a:extLst>
        </xdr:cNvPr>
        <xdr:cNvSpPr txBox="1"/>
      </xdr:nvSpPr>
      <xdr:spPr>
        <a:xfrm>
          <a:off x="130969" y="1202532"/>
          <a:ext cx="5965030"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2024                     Fecha Actualización: 12-11-2024</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1</xdr:colOff>
      <xdr:row>5</xdr:row>
      <xdr:rowOff>178592</xdr:rowOff>
    </xdr:to>
    <xdr:sp macro="" textlink="">
      <xdr:nvSpPr>
        <xdr:cNvPr id="8" name="Rectángulo 7">
          <a:extLst>
            <a:ext uri="{FF2B5EF4-FFF2-40B4-BE49-F238E27FC236}">
              <a16:creationId xmlns:a16="http://schemas.microsoft.com/office/drawing/2014/main" id="{73B2487C-AE55-4989-9608-C4C1CA4F281B}"/>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9" name="Imagen 8">
          <a:extLst>
            <a:ext uri="{FF2B5EF4-FFF2-40B4-BE49-F238E27FC236}">
              <a16:creationId xmlns:a16="http://schemas.microsoft.com/office/drawing/2014/main" id="{C8BAC1C8-7451-4A28-AA70-A1A43DA51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14" name="Imagen 13">
          <a:extLst>
            <a:ext uri="{FF2B5EF4-FFF2-40B4-BE49-F238E27FC236}">
              <a16:creationId xmlns:a16="http://schemas.microsoft.com/office/drawing/2014/main" id="{728CD864-F54D-4308-A2D0-AD055866DA30}"/>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15" name="Rectángulo 14">
          <a:extLst>
            <a:ext uri="{FF2B5EF4-FFF2-40B4-BE49-F238E27FC236}">
              <a16:creationId xmlns:a16="http://schemas.microsoft.com/office/drawing/2014/main" id="{03DF0BCA-A05E-41FC-87FA-BBE3700CF36D}"/>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83344</xdr:colOff>
      <xdr:row>6</xdr:row>
      <xdr:rowOff>71439</xdr:rowOff>
    </xdr:from>
    <xdr:to>
      <xdr:col>2</xdr:col>
      <xdr:colOff>47624</xdr:colOff>
      <xdr:row>7</xdr:row>
      <xdr:rowOff>404813</xdr:rowOff>
    </xdr:to>
    <xdr:sp macro="" textlink="">
      <xdr:nvSpPr>
        <xdr:cNvPr id="16" name="CuadroTexto 15">
          <a:extLst>
            <a:ext uri="{FF2B5EF4-FFF2-40B4-BE49-F238E27FC236}">
              <a16:creationId xmlns:a16="http://schemas.microsoft.com/office/drawing/2014/main" id="{A667705A-1F8E-48DF-BD71-AFAD2C02ECA0}"/>
            </a:ext>
          </a:extLst>
        </xdr:cNvPr>
        <xdr:cNvSpPr txBox="1"/>
      </xdr:nvSpPr>
      <xdr:spPr>
        <a:xfrm>
          <a:off x="83344" y="1214439"/>
          <a:ext cx="5965030"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l"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Período</a:t>
          </a:r>
          <a:r>
            <a:rPr lang="es-CR" sz="1100" b="1" baseline="0">
              <a:solidFill>
                <a:schemeClr val="bg1"/>
              </a:solidFill>
              <a:effectLst/>
              <a:latin typeface="Palatino Linotype" panose="02040502050505030304" pitchFamily="18" charset="0"/>
              <a:ea typeface="+mn-ea"/>
              <a:cs typeface="+mn-cs"/>
            </a:rPr>
            <a:t>:  III Trimestre Acumulado 2024        Fecha Actualización: 12-11-2024</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1</xdr:colOff>
      <xdr:row>5</xdr:row>
      <xdr:rowOff>178592</xdr:rowOff>
    </xdr:to>
    <xdr:sp macro="" textlink="">
      <xdr:nvSpPr>
        <xdr:cNvPr id="6" name="Rectángulo 5">
          <a:extLst>
            <a:ext uri="{FF2B5EF4-FFF2-40B4-BE49-F238E27FC236}">
              <a16:creationId xmlns:a16="http://schemas.microsoft.com/office/drawing/2014/main" id="{6BC126F6-385E-401E-A9E8-01FE06EB01CF}"/>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B4D5553E-C25A-4CE1-8A73-3152C1AFC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8" name="Imagen 7">
          <a:extLst>
            <a:ext uri="{FF2B5EF4-FFF2-40B4-BE49-F238E27FC236}">
              <a16:creationId xmlns:a16="http://schemas.microsoft.com/office/drawing/2014/main" id="{3CD4E54C-3C94-432C-A43C-DE6A0F3AE13F}"/>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9" name="Rectángulo 8">
          <a:extLst>
            <a:ext uri="{FF2B5EF4-FFF2-40B4-BE49-F238E27FC236}">
              <a16:creationId xmlns:a16="http://schemas.microsoft.com/office/drawing/2014/main" id="{E73D0B54-DAB0-4692-AC77-BCB560F5232C}"/>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83344</xdr:colOff>
      <xdr:row>6</xdr:row>
      <xdr:rowOff>47628</xdr:rowOff>
    </xdr:from>
    <xdr:to>
      <xdr:col>2</xdr:col>
      <xdr:colOff>47624</xdr:colOff>
      <xdr:row>7</xdr:row>
      <xdr:rowOff>381002</xdr:rowOff>
    </xdr:to>
    <xdr:sp macro="" textlink="">
      <xdr:nvSpPr>
        <xdr:cNvPr id="3" name="CuadroTexto 2">
          <a:extLst>
            <a:ext uri="{FF2B5EF4-FFF2-40B4-BE49-F238E27FC236}">
              <a16:creationId xmlns:a16="http://schemas.microsoft.com/office/drawing/2014/main" id="{520810C2-B224-4342-828A-E709D2D9AEC8}"/>
            </a:ext>
          </a:extLst>
        </xdr:cNvPr>
        <xdr:cNvSpPr txBox="1"/>
      </xdr:nvSpPr>
      <xdr:spPr>
        <a:xfrm>
          <a:off x="83344" y="1190628"/>
          <a:ext cx="5965030"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2024                     Fecha Actualización: 25-02-2025</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685803</xdr:colOff>
      <xdr:row>12</xdr:row>
      <xdr:rowOff>57151</xdr:rowOff>
    </xdr:from>
    <xdr:to>
      <xdr:col>11</xdr:col>
      <xdr:colOff>250031</xdr:colOff>
      <xdr:row>27</xdr:row>
      <xdr:rowOff>111124</xdr:rowOff>
    </xdr:to>
    <xdr:graphicFrame macro="">
      <xdr:nvGraphicFramePr>
        <xdr:cNvPr id="7" name="Gráfico 6">
          <a:extLst>
            <a:ext uri="{FF2B5EF4-FFF2-40B4-BE49-F238E27FC236}">
              <a16:creationId xmlns:a16="http://schemas.microsoft.com/office/drawing/2014/main" id="{E894ABF4-B84F-4AAE-99B6-BF7F3A097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682625</xdr:colOff>
      <xdr:row>28</xdr:row>
      <xdr:rowOff>79375</xdr:rowOff>
    </xdr:from>
    <xdr:to>
      <xdr:col>11</xdr:col>
      <xdr:colOff>238125</xdr:colOff>
      <xdr:row>43</xdr:row>
      <xdr:rowOff>133348</xdr:rowOff>
    </xdr:to>
    <xdr:graphicFrame macro="">
      <xdr:nvGraphicFramePr>
        <xdr:cNvPr id="8" name="Gráfico 7">
          <a:extLst>
            <a:ext uri="{FF2B5EF4-FFF2-40B4-BE49-F238E27FC236}">
              <a16:creationId xmlns:a16="http://schemas.microsoft.com/office/drawing/2014/main" id="{2A431129-8897-48D5-8693-0661342DD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317500</xdr:colOff>
      <xdr:row>28</xdr:row>
      <xdr:rowOff>100541</xdr:rowOff>
    </xdr:from>
    <xdr:to>
      <xdr:col>21</xdr:col>
      <xdr:colOff>698500</xdr:colOff>
      <xdr:row>43</xdr:row>
      <xdr:rowOff>95250</xdr:rowOff>
    </xdr:to>
    <xdr:graphicFrame macro="">
      <xdr:nvGraphicFramePr>
        <xdr:cNvPr id="12" name="Gráfico 11">
          <a:extLst>
            <a:ext uri="{FF2B5EF4-FFF2-40B4-BE49-F238E27FC236}">
              <a16:creationId xmlns:a16="http://schemas.microsoft.com/office/drawing/2014/main" id="{EBBF25E9-8F06-4609-90AD-14163D22F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659947</xdr:colOff>
      <xdr:row>44</xdr:row>
      <xdr:rowOff>61233</xdr:rowOff>
    </xdr:from>
    <xdr:to>
      <xdr:col>12</xdr:col>
      <xdr:colOff>54429</xdr:colOff>
      <xdr:row>59</xdr:row>
      <xdr:rowOff>109764</xdr:rowOff>
    </xdr:to>
    <xdr:graphicFrame macro="">
      <xdr:nvGraphicFramePr>
        <xdr:cNvPr id="13" name="Gráfico 12">
          <a:extLst>
            <a:ext uri="{FF2B5EF4-FFF2-40B4-BE49-F238E27FC236}">
              <a16:creationId xmlns:a16="http://schemas.microsoft.com/office/drawing/2014/main" id="{79887ED6-FAE8-4595-9DF8-06AA40F2E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325436</xdr:colOff>
      <xdr:row>12</xdr:row>
      <xdr:rowOff>55563</xdr:rowOff>
    </xdr:from>
    <xdr:to>
      <xdr:col>21</xdr:col>
      <xdr:colOff>698500</xdr:colOff>
      <xdr:row>27</xdr:row>
      <xdr:rowOff>127000</xdr:rowOff>
    </xdr:to>
    <xdr:graphicFrame macro="">
      <xdr:nvGraphicFramePr>
        <xdr:cNvPr id="10" name="Gráfico 9">
          <a:extLst>
            <a:ext uri="{FF2B5EF4-FFF2-40B4-BE49-F238E27FC236}">
              <a16:creationId xmlns:a16="http://schemas.microsoft.com/office/drawing/2014/main" id="{1C8B196D-F7EC-4AFE-9A59-B8306DA29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231321</xdr:colOff>
      <xdr:row>44</xdr:row>
      <xdr:rowOff>68036</xdr:rowOff>
    </xdr:from>
    <xdr:to>
      <xdr:col>20</xdr:col>
      <xdr:colOff>557549</xdr:colOff>
      <xdr:row>59</xdr:row>
      <xdr:rowOff>108401</xdr:rowOff>
    </xdr:to>
    <xdr:graphicFrame macro="">
      <xdr:nvGraphicFramePr>
        <xdr:cNvPr id="11" name="Gráfico 10">
          <a:extLst>
            <a:ext uri="{FF2B5EF4-FFF2-40B4-BE49-F238E27FC236}">
              <a16:creationId xmlns:a16="http://schemas.microsoft.com/office/drawing/2014/main" id="{B68626DF-2D86-447C-A362-68D415396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0</xdr:row>
      <xdr:rowOff>0</xdr:rowOff>
    </xdr:from>
    <xdr:to>
      <xdr:col>2</xdr:col>
      <xdr:colOff>1</xdr:colOff>
      <xdr:row>5</xdr:row>
      <xdr:rowOff>178592</xdr:rowOff>
    </xdr:to>
    <xdr:sp macro="" textlink="">
      <xdr:nvSpPr>
        <xdr:cNvPr id="14" name="Rectángulo 13">
          <a:extLst>
            <a:ext uri="{FF2B5EF4-FFF2-40B4-BE49-F238E27FC236}">
              <a16:creationId xmlns:a16="http://schemas.microsoft.com/office/drawing/2014/main" id="{15CB5D81-8FCF-41DF-85C0-617488CE5894}"/>
            </a:ext>
          </a:extLst>
        </xdr:cNvPr>
        <xdr:cNvSpPr/>
      </xdr:nvSpPr>
      <xdr:spPr>
        <a:xfrm>
          <a:off x="1" y="0"/>
          <a:ext cx="60007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5" name="Imagen 14">
          <a:extLst>
            <a:ext uri="{FF2B5EF4-FFF2-40B4-BE49-F238E27FC236}">
              <a16:creationId xmlns:a16="http://schemas.microsoft.com/office/drawing/2014/main" id="{4DDC1360-FDD4-4B44-BFA9-ABCEAF30D2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1476374</xdr:colOff>
      <xdr:row>4</xdr:row>
      <xdr:rowOff>130969</xdr:rowOff>
    </xdr:to>
    <xdr:pic>
      <xdr:nvPicPr>
        <xdr:cNvPr id="16" name="Imagen 15">
          <a:extLst>
            <a:ext uri="{FF2B5EF4-FFF2-40B4-BE49-F238E27FC236}">
              <a16:creationId xmlns:a16="http://schemas.microsoft.com/office/drawing/2014/main" id="{7E73C389-B02A-4E1B-9D9E-4C156CC3314E}"/>
            </a:ext>
          </a:extLst>
        </xdr:cNvPr>
        <xdr:cNvPicPr>
          <a:picLocks noChangeAspect="1"/>
        </xdr:cNvPicPr>
      </xdr:nvPicPr>
      <xdr:blipFill rotWithShape="1">
        <a:blip xmlns:r="http://schemas.openxmlformats.org/officeDocument/2006/relationships" r:embed="rId8"/>
        <a:srcRect l="63388" r="1826" b="1724"/>
        <a:stretch/>
      </xdr:blipFill>
      <xdr:spPr>
        <a:xfrm>
          <a:off x="3405187" y="214313"/>
          <a:ext cx="2138362" cy="678656"/>
        </a:xfrm>
        <a:prstGeom prst="rect">
          <a:avLst/>
        </a:prstGeom>
      </xdr:spPr>
    </xdr:pic>
    <xdr:clientData/>
  </xdr:twoCellAnchor>
  <xdr:twoCellAnchor>
    <xdr:from>
      <xdr:col>0</xdr:col>
      <xdr:colOff>0</xdr:colOff>
      <xdr:row>6</xdr:row>
      <xdr:rowOff>0</xdr:rowOff>
    </xdr:from>
    <xdr:to>
      <xdr:col>2</xdr:col>
      <xdr:colOff>0</xdr:colOff>
      <xdr:row>7</xdr:row>
      <xdr:rowOff>416719</xdr:rowOff>
    </xdr:to>
    <xdr:sp macro="" textlink="">
      <xdr:nvSpPr>
        <xdr:cNvPr id="17" name="Rectángulo 16">
          <a:extLst>
            <a:ext uri="{FF2B5EF4-FFF2-40B4-BE49-F238E27FC236}">
              <a16:creationId xmlns:a16="http://schemas.microsoft.com/office/drawing/2014/main" id="{A86E6152-DE2A-4F38-A8D6-302BE915A0E1}"/>
            </a:ext>
          </a:extLst>
        </xdr:cNvPr>
        <xdr:cNvSpPr/>
      </xdr:nvSpPr>
      <xdr:spPr>
        <a:xfrm>
          <a:off x="0" y="1143000"/>
          <a:ext cx="6000750" cy="607219"/>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47626</xdr:colOff>
      <xdr:row>6</xdr:row>
      <xdr:rowOff>83346</xdr:rowOff>
    </xdr:from>
    <xdr:to>
      <xdr:col>2</xdr:col>
      <xdr:colOff>11906</xdr:colOff>
      <xdr:row>7</xdr:row>
      <xdr:rowOff>416720</xdr:rowOff>
    </xdr:to>
    <xdr:sp macro="" textlink="">
      <xdr:nvSpPr>
        <xdr:cNvPr id="3" name="CuadroTexto 2">
          <a:extLst>
            <a:ext uri="{FF2B5EF4-FFF2-40B4-BE49-F238E27FC236}">
              <a16:creationId xmlns:a16="http://schemas.microsoft.com/office/drawing/2014/main" id="{BAAA1A1B-AD87-4AB7-BBD0-41562303ED2A}"/>
            </a:ext>
          </a:extLst>
        </xdr:cNvPr>
        <xdr:cNvSpPr txBox="1"/>
      </xdr:nvSpPr>
      <xdr:spPr>
        <a:xfrm>
          <a:off x="47626" y="1226346"/>
          <a:ext cx="5965030" cy="52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Ministerio de Educación Pública           Programa de Becas Postsecundaria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2024                     Fecha Actualización: 25-02-2025</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9"/>
  <sheetViews>
    <sheetView showGridLines="0" tabSelected="1" zoomScale="80" zoomScaleNormal="80" workbookViewId="0">
      <pane ySplit="8" topLeftCell="A9" activePane="bottomLeft" state="frozen"/>
      <selection pane="bottomLeft" activeCell="A9" sqref="A9:A10"/>
    </sheetView>
  </sheetViews>
  <sheetFormatPr baseColWidth="10" defaultColWidth="11.44140625" defaultRowHeight="14.4" x14ac:dyDescent="0.3"/>
  <cols>
    <col min="1" max="1" width="61" style="2" customWidth="1"/>
    <col min="2" max="2" width="29" style="2" customWidth="1"/>
    <col min="3" max="16384" width="11.44140625" style="2"/>
  </cols>
  <sheetData>
    <row r="1" spans="1:2" customFormat="1" x14ac:dyDescent="0.3"/>
    <row r="2" spans="1:2" customFormat="1" x14ac:dyDescent="0.3"/>
    <row r="3" spans="1:2" customFormat="1" x14ac:dyDescent="0.3"/>
    <row r="4" spans="1:2" customFormat="1" x14ac:dyDescent="0.3"/>
    <row r="5" spans="1:2" customFormat="1" x14ac:dyDescent="0.3"/>
    <row r="6" spans="1:2" customFormat="1" x14ac:dyDescent="0.3"/>
    <row r="7" spans="1:2" customFormat="1" x14ac:dyDescent="0.3"/>
    <row r="8" spans="1:2" customFormat="1" ht="33.75" customHeight="1" x14ac:dyDescent="0.3"/>
    <row r="9" spans="1:2" customFormat="1" ht="15.6" x14ac:dyDescent="0.35">
      <c r="A9" s="30" t="s">
        <v>0</v>
      </c>
      <c r="B9" s="3" t="s">
        <v>34</v>
      </c>
    </row>
    <row r="10" spans="1:2" customFormat="1" ht="16.2" thickBot="1" x14ac:dyDescent="0.35">
      <c r="A10" s="31"/>
      <c r="B10" s="18" t="s">
        <v>35</v>
      </c>
    </row>
    <row r="11" spans="1:2" customFormat="1" ht="16.2" thickTop="1" x14ac:dyDescent="0.35">
      <c r="A11" s="19"/>
      <c r="B11" s="19"/>
    </row>
    <row r="12" spans="1:2" customFormat="1" ht="15.6" x14ac:dyDescent="0.35">
      <c r="A12" s="20" t="s">
        <v>1</v>
      </c>
      <c r="B12" s="19"/>
    </row>
    <row r="13" spans="1:2" customFormat="1" ht="15.6" x14ac:dyDescent="0.35">
      <c r="A13" s="19"/>
      <c r="B13" s="19"/>
    </row>
    <row r="14" spans="1:2" customFormat="1" ht="15.6" x14ac:dyDescent="0.35">
      <c r="A14" s="20" t="s">
        <v>31</v>
      </c>
      <c r="B14" s="19"/>
    </row>
    <row r="15" spans="1:2" ht="15.6" x14ac:dyDescent="0.35">
      <c r="A15" s="21" t="s">
        <v>42</v>
      </c>
      <c r="B15" s="24">
        <v>3206</v>
      </c>
    </row>
    <row r="16" spans="1:2" ht="15.6" x14ac:dyDescent="0.35">
      <c r="A16" s="21" t="s">
        <v>70</v>
      </c>
      <c r="B16" s="24">
        <v>4139</v>
      </c>
    </row>
    <row r="17" spans="1:3" ht="15.6" x14ac:dyDescent="0.35">
      <c r="A17" s="15" t="s">
        <v>71</v>
      </c>
      <c r="B17" s="16">
        <v>12416</v>
      </c>
    </row>
    <row r="18" spans="1:3" ht="15.6" x14ac:dyDescent="0.35">
      <c r="A18" s="21" t="s">
        <v>72</v>
      </c>
      <c r="B18" s="24">
        <v>1978</v>
      </c>
    </row>
    <row r="19" spans="1:3" ht="15.6" x14ac:dyDescent="0.35">
      <c r="A19" s="15" t="s">
        <v>73</v>
      </c>
      <c r="B19" s="16">
        <v>5860</v>
      </c>
    </row>
    <row r="20" spans="1:3" ht="15.6" x14ac:dyDescent="0.35">
      <c r="A20" s="21" t="s">
        <v>74</v>
      </c>
      <c r="B20" s="24">
        <v>4139</v>
      </c>
    </row>
    <row r="21" spans="1:3" ht="15.6" x14ac:dyDescent="0.35">
      <c r="A21" s="19"/>
      <c r="B21" s="25"/>
    </row>
    <row r="22" spans="1:3" ht="15.6" x14ac:dyDescent="0.35">
      <c r="A22" s="22" t="s">
        <v>2</v>
      </c>
      <c r="B22" s="25"/>
    </row>
    <row r="23" spans="1:3" ht="15.6" x14ac:dyDescent="0.35">
      <c r="A23" s="21" t="s">
        <v>42</v>
      </c>
      <c r="B23" s="24">
        <v>668617000</v>
      </c>
    </row>
    <row r="24" spans="1:3" ht="15.6" x14ac:dyDescent="0.35">
      <c r="A24" s="21" t="s">
        <v>70</v>
      </c>
      <c r="B24" s="24">
        <v>1030528000</v>
      </c>
    </row>
    <row r="25" spans="1:3" ht="15.6" x14ac:dyDescent="0.35">
      <c r="A25" s="21" t="s">
        <v>72</v>
      </c>
      <c r="B25" s="24">
        <v>418862600</v>
      </c>
    </row>
    <row r="26" spans="1:3" ht="15.6" x14ac:dyDescent="0.35">
      <c r="A26" s="21" t="s">
        <v>74</v>
      </c>
      <c r="B26" s="24">
        <v>4122361000</v>
      </c>
    </row>
    <row r="27" spans="1:3" ht="15.6" x14ac:dyDescent="0.35">
      <c r="A27" s="21" t="s">
        <v>75</v>
      </c>
      <c r="B27" s="6">
        <f>+B25</f>
        <v>418862600</v>
      </c>
    </row>
    <row r="28" spans="1:3" ht="15.6" x14ac:dyDescent="0.35">
      <c r="A28" s="19"/>
      <c r="B28" s="7"/>
    </row>
    <row r="29" spans="1:3" ht="15.6" x14ac:dyDescent="0.35">
      <c r="A29" s="22" t="s">
        <v>3</v>
      </c>
      <c r="B29" s="7"/>
    </row>
    <row r="30" spans="1:3" ht="15.6" x14ac:dyDescent="0.35">
      <c r="A30" s="21" t="s">
        <v>70</v>
      </c>
      <c r="B30" s="7">
        <f>B24</f>
        <v>1030528000</v>
      </c>
    </row>
    <row r="31" spans="1:3" ht="15.6" x14ac:dyDescent="0.35">
      <c r="A31" s="21" t="s">
        <v>72</v>
      </c>
      <c r="B31" s="7">
        <v>1030599654</v>
      </c>
      <c r="C31" s="14"/>
    </row>
    <row r="32" spans="1:3" ht="15.6" x14ac:dyDescent="0.35">
      <c r="A32" s="19"/>
      <c r="B32" s="5"/>
    </row>
    <row r="33" spans="1:2" ht="15.6" x14ac:dyDescent="0.35">
      <c r="A33" s="20" t="s">
        <v>4</v>
      </c>
      <c r="B33" s="5"/>
    </row>
    <row r="34" spans="1:2" ht="15.6" x14ac:dyDescent="0.35">
      <c r="A34" s="21" t="s">
        <v>43</v>
      </c>
      <c r="B34" s="26">
        <v>1.1041000000000001</v>
      </c>
    </row>
    <row r="35" spans="1:2" ht="15.6" x14ac:dyDescent="0.35">
      <c r="A35" s="21" t="s">
        <v>76</v>
      </c>
      <c r="B35" s="26">
        <v>1.091</v>
      </c>
    </row>
    <row r="36" spans="1:2" ht="15.6" x14ac:dyDescent="0.35">
      <c r="A36" s="21" t="s">
        <v>5</v>
      </c>
      <c r="B36" s="6">
        <v>28969</v>
      </c>
    </row>
    <row r="37" spans="1:2" ht="15.6" x14ac:dyDescent="0.35">
      <c r="A37" s="19"/>
      <c r="B37" s="7"/>
    </row>
    <row r="38" spans="1:2" ht="15.6" x14ac:dyDescent="0.35">
      <c r="A38" s="20" t="s">
        <v>6</v>
      </c>
      <c r="B38" s="7"/>
    </row>
    <row r="39" spans="1:2" ht="15.6" x14ac:dyDescent="0.35">
      <c r="A39" s="19" t="s">
        <v>44</v>
      </c>
      <c r="B39" s="6">
        <f t="shared" ref="B39" si="0">B23/B34</f>
        <v>605576487.63698936</v>
      </c>
    </row>
    <row r="40" spans="1:2" ht="15.6" x14ac:dyDescent="0.35">
      <c r="A40" s="19" t="s">
        <v>77</v>
      </c>
      <c r="B40" s="6">
        <f t="shared" ref="B40" si="1">B25/B35</f>
        <v>383925389.55087078</v>
      </c>
    </row>
    <row r="41" spans="1:2" ht="15.6" x14ac:dyDescent="0.35">
      <c r="A41" s="19" t="s">
        <v>45</v>
      </c>
      <c r="B41" s="6">
        <f>B39/B16</f>
        <v>146309.85446653524</v>
      </c>
    </row>
    <row r="42" spans="1:2" ht="15.6" x14ac:dyDescent="0.35">
      <c r="A42" s="19" t="s">
        <v>78</v>
      </c>
      <c r="B42" s="6">
        <f>B40/B18</f>
        <v>194097.77024816521</v>
      </c>
    </row>
    <row r="43" spans="1:2" ht="15.6" x14ac:dyDescent="0.35">
      <c r="A43" s="19"/>
      <c r="B43" s="9"/>
    </row>
    <row r="44" spans="1:2" ht="15.6" x14ac:dyDescent="0.35">
      <c r="A44" s="20" t="s">
        <v>7</v>
      </c>
      <c r="B44" s="9"/>
    </row>
    <row r="45" spans="1:2" ht="15.6" x14ac:dyDescent="0.35">
      <c r="A45" s="19"/>
      <c r="B45" s="9"/>
    </row>
    <row r="46" spans="1:2" ht="15.6" x14ac:dyDescent="0.35">
      <c r="A46" s="20" t="s">
        <v>8</v>
      </c>
      <c r="B46" s="9"/>
    </row>
    <row r="47" spans="1:2" ht="15.6" x14ac:dyDescent="0.35">
      <c r="A47" s="19" t="s">
        <v>9</v>
      </c>
      <c r="B47" s="10">
        <f>B16/B36*100</f>
        <v>14.287686837654043</v>
      </c>
    </row>
    <row r="48" spans="1:2" ht="15.6" x14ac:dyDescent="0.35">
      <c r="A48" s="19" t="s">
        <v>10</v>
      </c>
      <c r="B48" s="10">
        <f>B18/B36*100</f>
        <v>6.82798853947323</v>
      </c>
    </row>
    <row r="49" spans="1:2" ht="15.6" x14ac:dyDescent="0.35">
      <c r="A49" s="19"/>
      <c r="B49" s="10"/>
    </row>
    <row r="50" spans="1:2" ht="15.6" x14ac:dyDescent="0.35">
      <c r="A50" s="20" t="s">
        <v>11</v>
      </c>
      <c r="B50" s="10"/>
    </row>
    <row r="51" spans="1:2" ht="15.6" x14ac:dyDescent="0.35">
      <c r="A51" s="19" t="s">
        <v>12</v>
      </c>
      <c r="B51" s="10">
        <f>B18/B16*100</f>
        <v>47.789321092051217</v>
      </c>
    </row>
    <row r="52" spans="1:2" ht="15.6" x14ac:dyDescent="0.35">
      <c r="A52" s="19" t="s">
        <v>13</v>
      </c>
      <c r="B52" s="10">
        <f>B25/B24*100</f>
        <v>40.645436125947086</v>
      </c>
    </row>
    <row r="53" spans="1:2" ht="15.6" x14ac:dyDescent="0.35">
      <c r="A53" s="19" t="s">
        <v>14</v>
      </c>
      <c r="B53" s="10">
        <f>AVERAGE(B51:B52)</f>
        <v>44.217378608999155</v>
      </c>
    </row>
    <row r="54" spans="1:2" ht="15.6" x14ac:dyDescent="0.35">
      <c r="A54" s="19"/>
      <c r="B54" s="10"/>
    </row>
    <row r="55" spans="1:2" ht="15.6" x14ac:dyDescent="0.35">
      <c r="A55" s="20" t="s">
        <v>15</v>
      </c>
      <c r="B55" s="10"/>
    </row>
    <row r="56" spans="1:2" ht="15.6" x14ac:dyDescent="0.35">
      <c r="A56" s="19" t="s">
        <v>16</v>
      </c>
      <c r="B56" s="10">
        <f>B18/B20*100</f>
        <v>47.789321092051217</v>
      </c>
    </row>
    <row r="57" spans="1:2" ht="15.6" x14ac:dyDescent="0.35">
      <c r="A57" s="19" t="s">
        <v>17</v>
      </c>
      <c r="B57" s="10">
        <f>B25/B26*100</f>
        <v>10.160745262241711</v>
      </c>
    </row>
    <row r="58" spans="1:2" ht="15.6" x14ac:dyDescent="0.35">
      <c r="A58" s="19" t="s">
        <v>18</v>
      </c>
      <c r="B58" s="10">
        <f>(B56+B57)/2</f>
        <v>28.975033177146464</v>
      </c>
    </row>
    <row r="59" spans="1:2" ht="15.6" x14ac:dyDescent="0.35">
      <c r="A59" s="19"/>
      <c r="B59" s="10"/>
    </row>
    <row r="60" spans="1:2" ht="15.6" x14ac:dyDescent="0.35">
      <c r="A60" s="20" t="s">
        <v>19</v>
      </c>
      <c r="B60" s="10">
        <f>B27/B25*100</f>
        <v>100</v>
      </c>
    </row>
    <row r="61" spans="1:2" ht="15.6" x14ac:dyDescent="0.35">
      <c r="A61" s="19"/>
      <c r="B61" s="10"/>
    </row>
    <row r="62" spans="1:2" ht="15.6" x14ac:dyDescent="0.35">
      <c r="A62" s="20" t="s">
        <v>20</v>
      </c>
      <c r="B62" s="10"/>
    </row>
    <row r="63" spans="1:2" ht="15.6" x14ac:dyDescent="0.35">
      <c r="A63" s="19" t="s">
        <v>21</v>
      </c>
      <c r="B63" s="10">
        <f>((B18/B15)-1)*100</f>
        <v>-38.303181534622588</v>
      </c>
    </row>
    <row r="64" spans="1:2" ht="15.6" x14ac:dyDescent="0.35">
      <c r="A64" s="19" t="s">
        <v>22</v>
      </c>
      <c r="B64" s="10">
        <f>((B40/B39)-1)*100</f>
        <v>-36.601668428544819</v>
      </c>
    </row>
    <row r="65" spans="1:3" ht="15.6" x14ac:dyDescent="0.35">
      <c r="A65" s="19" t="s">
        <v>23</v>
      </c>
      <c r="B65" s="10">
        <f>((B42/B41)-1)*100</f>
        <v>32.662130623990393</v>
      </c>
    </row>
    <row r="66" spans="1:3" ht="15.6" x14ac:dyDescent="0.35">
      <c r="A66" s="19"/>
      <c r="B66" s="10"/>
    </row>
    <row r="67" spans="1:3" ht="15.6" x14ac:dyDescent="0.35">
      <c r="A67" s="20" t="s">
        <v>24</v>
      </c>
      <c r="B67" s="10"/>
    </row>
    <row r="68" spans="1:3" ht="15.6" x14ac:dyDescent="0.35">
      <c r="A68" s="19" t="s">
        <v>29</v>
      </c>
      <c r="B68" s="10">
        <f>B24/(B17)</f>
        <v>83000</v>
      </c>
    </row>
    <row r="69" spans="1:3" ht="15.6" x14ac:dyDescent="0.35">
      <c r="A69" s="19" t="s">
        <v>30</v>
      </c>
      <c r="B69" s="10">
        <f>B25/(B19)</f>
        <v>71478.259385665529</v>
      </c>
    </row>
    <row r="70" spans="1:3" ht="15.6" x14ac:dyDescent="0.35">
      <c r="A70" s="19" t="s">
        <v>25</v>
      </c>
      <c r="B70" s="10">
        <f>(B69/B68)*B53</f>
        <v>38.079292259858072</v>
      </c>
    </row>
    <row r="71" spans="1:3" ht="15.6" x14ac:dyDescent="0.35">
      <c r="A71" s="19" t="s">
        <v>32</v>
      </c>
      <c r="B71" s="10">
        <f>(B24/B17)*3</f>
        <v>249000</v>
      </c>
    </row>
    <row r="72" spans="1:3" ht="15.6" x14ac:dyDescent="0.35">
      <c r="A72" s="19" t="s">
        <v>33</v>
      </c>
      <c r="B72" s="10">
        <f>(B25/B19)*3</f>
        <v>214434.77815699659</v>
      </c>
    </row>
    <row r="73" spans="1:3" ht="15.6" x14ac:dyDescent="0.35">
      <c r="A73" s="19"/>
      <c r="B73" s="10"/>
    </row>
    <row r="74" spans="1:3" ht="15.6" x14ac:dyDescent="0.35">
      <c r="A74" s="20" t="s">
        <v>26</v>
      </c>
      <c r="B74" s="10"/>
    </row>
    <row r="75" spans="1:3" ht="15.6" x14ac:dyDescent="0.35">
      <c r="A75" s="19" t="s">
        <v>27</v>
      </c>
      <c r="B75" s="10">
        <f>(B31/B30)*100</f>
        <v>100.00695313470376</v>
      </c>
    </row>
    <row r="76" spans="1:3" ht="15.6" x14ac:dyDescent="0.35">
      <c r="A76" s="19" t="s">
        <v>28</v>
      </c>
      <c r="B76" s="10">
        <f>(B25/B31)*100</f>
        <v>40.642610190513416</v>
      </c>
    </row>
    <row r="77" spans="1:3" ht="16.2" thickBot="1" x14ac:dyDescent="0.4">
      <c r="A77" s="11"/>
      <c r="B77" s="12"/>
    </row>
    <row r="78" spans="1:3" customFormat="1" ht="44.25" customHeight="1" thickTop="1" x14ac:dyDescent="0.3">
      <c r="A78" s="32" t="s">
        <v>79</v>
      </c>
      <c r="B78" s="32"/>
      <c r="C78" s="23"/>
    </row>
    <row r="79" spans="1:3" customFormat="1" ht="15.6" x14ac:dyDescent="0.35">
      <c r="A79" s="19"/>
      <c r="B79" s="19"/>
    </row>
    <row r="80" spans="1:3" customFormat="1" ht="15.6" x14ac:dyDescent="0.35">
      <c r="A80" s="19"/>
      <c r="B80" s="19"/>
    </row>
    <row r="81" spans="1:2" customFormat="1" ht="15.6" x14ac:dyDescent="0.35">
      <c r="A81" s="19"/>
      <c r="B81" s="19"/>
    </row>
    <row r="82" spans="1:2" customFormat="1" ht="15.6" x14ac:dyDescent="0.35">
      <c r="A82" s="19"/>
      <c r="B82" s="19"/>
    </row>
    <row r="83" spans="1:2" customFormat="1" ht="15.6" x14ac:dyDescent="0.35">
      <c r="A83" s="19"/>
      <c r="B83" s="19"/>
    </row>
    <row r="84" spans="1:2" customFormat="1" ht="15.6" x14ac:dyDescent="0.35">
      <c r="A84" s="19"/>
      <c r="B84" s="19"/>
    </row>
    <row r="85" spans="1:2" customFormat="1" ht="15.6" x14ac:dyDescent="0.35">
      <c r="A85" s="19"/>
      <c r="B85" s="19"/>
    </row>
    <row r="86" spans="1:2" customFormat="1" ht="15.6" x14ac:dyDescent="0.35">
      <c r="A86" s="19"/>
      <c r="B86" s="19"/>
    </row>
    <row r="87" spans="1:2" customFormat="1" ht="15.6" x14ac:dyDescent="0.35">
      <c r="A87" s="19"/>
      <c r="B87" s="19"/>
    </row>
    <row r="88" spans="1:2" customFormat="1" ht="15.6" x14ac:dyDescent="0.35">
      <c r="A88" s="19"/>
      <c r="B88" s="19"/>
    </row>
    <row r="89" spans="1:2" customFormat="1" ht="15.6" x14ac:dyDescent="0.35">
      <c r="A89" s="19"/>
      <c r="B89" s="19"/>
    </row>
    <row r="90" spans="1:2" customFormat="1" ht="15.6" x14ac:dyDescent="0.35">
      <c r="A90" s="19"/>
      <c r="B90" s="19"/>
    </row>
    <row r="91" spans="1:2" customFormat="1" x14ac:dyDescent="0.3"/>
    <row r="92" spans="1:2" customFormat="1" x14ac:dyDescent="0.3"/>
    <row r="93" spans="1:2" customFormat="1" x14ac:dyDescent="0.3"/>
    <row r="94" spans="1:2" customFormat="1" x14ac:dyDescent="0.3"/>
    <row r="95" spans="1:2" customFormat="1" x14ac:dyDescent="0.3"/>
    <row r="96" spans="1:2"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87" spans="1:2" x14ac:dyDescent="0.3">
      <c r="A187" s="1"/>
      <c r="B187" s="1"/>
    </row>
    <row r="188" spans="1:2" x14ac:dyDescent="0.3">
      <c r="A188" s="1"/>
      <c r="B188" s="1"/>
    </row>
    <row r="189" spans="1:2" x14ac:dyDescent="0.3">
      <c r="A189" s="1"/>
      <c r="B189" s="1"/>
    </row>
  </sheetData>
  <mergeCells count="2">
    <mergeCell ref="A9:A10"/>
    <mergeCell ref="A78:B7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5CB6-447B-4586-A805-8C48C12E3C67}">
  <dimension ref="A1:C189"/>
  <sheetViews>
    <sheetView showGridLines="0" zoomScale="80" zoomScaleNormal="80" workbookViewId="0">
      <pane ySplit="8" topLeftCell="A9" activePane="bottomLeft" state="frozen"/>
      <selection pane="bottomLeft" activeCell="A9" sqref="A9:A10"/>
    </sheetView>
  </sheetViews>
  <sheetFormatPr baseColWidth="10" defaultColWidth="11.44140625" defaultRowHeight="14.4" x14ac:dyDescent="0.3"/>
  <cols>
    <col min="1" max="1" width="61" style="2" customWidth="1"/>
    <col min="2" max="2" width="29" style="2" customWidth="1"/>
    <col min="3" max="16384" width="11.44140625" style="2"/>
  </cols>
  <sheetData>
    <row r="1" spans="1:2" customFormat="1" x14ac:dyDescent="0.3"/>
    <row r="2" spans="1:2" customFormat="1" x14ac:dyDescent="0.3"/>
    <row r="3" spans="1:2" customFormat="1" x14ac:dyDescent="0.3"/>
    <row r="4" spans="1:2" customFormat="1" x14ac:dyDescent="0.3"/>
    <row r="5" spans="1:2" customFormat="1" x14ac:dyDescent="0.3"/>
    <row r="6" spans="1:2" customFormat="1" x14ac:dyDescent="0.3"/>
    <row r="7" spans="1:2" customFormat="1" x14ac:dyDescent="0.3"/>
    <row r="8" spans="1:2" customFormat="1" ht="33.75" customHeight="1" x14ac:dyDescent="0.3"/>
    <row r="9" spans="1:2" customFormat="1" ht="15.6" x14ac:dyDescent="0.35">
      <c r="A9" s="30" t="s">
        <v>0</v>
      </c>
      <c r="B9" s="3" t="s">
        <v>34</v>
      </c>
    </row>
    <row r="10" spans="1:2" customFormat="1" ht="16.2" thickBot="1" x14ac:dyDescent="0.35">
      <c r="A10" s="31"/>
      <c r="B10" s="18" t="s">
        <v>35</v>
      </c>
    </row>
    <row r="11" spans="1:2" customFormat="1" ht="16.2" thickTop="1" x14ac:dyDescent="0.35">
      <c r="A11" s="19"/>
      <c r="B11" s="19"/>
    </row>
    <row r="12" spans="1:2" customFormat="1" ht="15.6" x14ac:dyDescent="0.35">
      <c r="A12" s="20" t="s">
        <v>1</v>
      </c>
      <c r="B12" s="19"/>
    </row>
    <row r="13" spans="1:2" customFormat="1" ht="15.6" x14ac:dyDescent="0.35">
      <c r="A13" s="19"/>
      <c r="B13" s="19"/>
    </row>
    <row r="14" spans="1:2" customFormat="1" ht="15.6" x14ac:dyDescent="0.35">
      <c r="A14" s="20" t="s">
        <v>31</v>
      </c>
      <c r="B14" s="19"/>
    </row>
    <row r="15" spans="1:2" ht="15.6" x14ac:dyDescent="0.35">
      <c r="A15" s="21" t="s">
        <v>46</v>
      </c>
      <c r="B15" s="24">
        <v>3206</v>
      </c>
    </row>
    <row r="16" spans="1:2" ht="15.6" x14ac:dyDescent="0.35">
      <c r="A16" s="21" t="s">
        <v>80</v>
      </c>
      <c r="B16" s="24">
        <v>4139</v>
      </c>
    </row>
    <row r="17" spans="1:3" ht="15.6" x14ac:dyDescent="0.35">
      <c r="A17" s="15" t="s">
        <v>81</v>
      </c>
      <c r="B17" s="16">
        <v>12417</v>
      </c>
    </row>
    <row r="18" spans="1:3" ht="15.6" x14ac:dyDescent="0.35">
      <c r="A18" s="21" t="s">
        <v>82</v>
      </c>
      <c r="B18" s="24">
        <v>3060.6666666666665</v>
      </c>
    </row>
    <row r="19" spans="1:3" ht="15.6" x14ac:dyDescent="0.35">
      <c r="A19" s="15" t="s">
        <v>83</v>
      </c>
      <c r="B19" s="16">
        <v>10917</v>
      </c>
    </row>
    <row r="20" spans="1:3" ht="15.6" x14ac:dyDescent="0.35">
      <c r="A20" s="21" t="s">
        <v>74</v>
      </c>
      <c r="B20" s="24">
        <v>4139</v>
      </c>
    </row>
    <row r="21" spans="1:3" ht="15.6" x14ac:dyDescent="0.35">
      <c r="A21" s="19"/>
      <c r="B21" s="25"/>
    </row>
    <row r="22" spans="1:3" ht="15.6" x14ac:dyDescent="0.35">
      <c r="A22" s="22" t="s">
        <v>2</v>
      </c>
      <c r="B22" s="25"/>
    </row>
    <row r="23" spans="1:3" ht="15.6" x14ac:dyDescent="0.35">
      <c r="A23" s="21" t="s">
        <v>46</v>
      </c>
      <c r="B23" s="24">
        <v>633403000</v>
      </c>
    </row>
    <row r="24" spans="1:3" ht="15.6" x14ac:dyDescent="0.35">
      <c r="A24" s="21" t="s">
        <v>80</v>
      </c>
      <c r="B24" s="24">
        <v>1030611000</v>
      </c>
    </row>
    <row r="25" spans="1:3" ht="15.6" x14ac:dyDescent="0.35">
      <c r="A25" s="21" t="s">
        <v>82</v>
      </c>
      <c r="B25" s="24">
        <v>799812600</v>
      </c>
    </row>
    <row r="26" spans="1:3" ht="15.6" x14ac:dyDescent="0.35">
      <c r="A26" s="21" t="s">
        <v>74</v>
      </c>
      <c r="B26" s="24">
        <v>4122361000</v>
      </c>
    </row>
    <row r="27" spans="1:3" ht="15.6" x14ac:dyDescent="0.35">
      <c r="A27" s="21" t="s">
        <v>84</v>
      </c>
      <c r="B27" s="6">
        <f>+B25</f>
        <v>799812600</v>
      </c>
    </row>
    <row r="28" spans="1:3" ht="15.6" x14ac:dyDescent="0.35">
      <c r="A28" s="19"/>
      <c r="B28" s="7"/>
    </row>
    <row r="29" spans="1:3" ht="15.6" x14ac:dyDescent="0.35">
      <c r="A29" s="22" t="s">
        <v>3</v>
      </c>
      <c r="B29" s="7"/>
    </row>
    <row r="30" spans="1:3" ht="15.6" x14ac:dyDescent="0.35">
      <c r="A30" s="21" t="s">
        <v>80</v>
      </c>
      <c r="B30" s="7">
        <f>B24</f>
        <v>1030611000</v>
      </c>
    </row>
    <row r="31" spans="1:3" ht="15.6" x14ac:dyDescent="0.35">
      <c r="A31" s="21" t="s">
        <v>82</v>
      </c>
      <c r="B31" s="25">
        <v>384388584.88</v>
      </c>
      <c r="C31" s="14"/>
    </row>
    <row r="32" spans="1:3" ht="15.6" x14ac:dyDescent="0.35">
      <c r="A32" s="19"/>
      <c r="B32" s="5"/>
    </row>
    <row r="33" spans="1:2" ht="15.6" x14ac:dyDescent="0.35">
      <c r="A33" s="20" t="s">
        <v>4</v>
      </c>
      <c r="B33" s="5"/>
    </row>
    <row r="34" spans="1:2" ht="15.6" x14ac:dyDescent="0.35">
      <c r="A34" s="21" t="s">
        <v>47</v>
      </c>
      <c r="B34" s="26">
        <v>1.0973999999999999</v>
      </c>
    </row>
    <row r="35" spans="1:2" ht="15.6" x14ac:dyDescent="0.35">
      <c r="A35" s="21" t="s">
        <v>85</v>
      </c>
      <c r="B35" s="26">
        <v>1.0971</v>
      </c>
    </row>
    <row r="36" spans="1:2" ht="15.6" x14ac:dyDescent="0.35">
      <c r="A36" s="21" t="s">
        <v>5</v>
      </c>
      <c r="B36" s="6">
        <v>28969</v>
      </c>
    </row>
    <row r="37" spans="1:2" ht="15.6" x14ac:dyDescent="0.35">
      <c r="A37" s="19"/>
      <c r="B37" s="7"/>
    </row>
    <row r="38" spans="1:2" ht="15.6" x14ac:dyDescent="0.35">
      <c r="A38" s="20" t="s">
        <v>6</v>
      </c>
      <c r="B38" s="7"/>
    </row>
    <row r="39" spans="1:2" ht="15.6" x14ac:dyDescent="0.35">
      <c r="A39" s="19" t="s">
        <v>48</v>
      </c>
      <c r="B39" s="6">
        <f t="shared" ref="B39" si="0">B23/B34</f>
        <v>577185164.93530166</v>
      </c>
    </row>
    <row r="40" spans="1:2" ht="15.6" x14ac:dyDescent="0.35">
      <c r="A40" s="19" t="s">
        <v>86</v>
      </c>
      <c r="B40" s="6">
        <f t="shared" ref="B40" si="1">B25/B35</f>
        <v>729024336.88815975</v>
      </c>
    </row>
    <row r="41" spans="1:2" ht="15.6" x14ac:dyDescent="0.35">
      <c r="A41" s="19" t="s">
        <v>49</v>
      </c>
      <c r="B41" s="6">
        <f>B39/B16</f>
        <v>139450.39017523595</v>
      </c>
    </row>
    <row r="42" spans="1:2" ht="15.6" x14ac:dyDescent="0.35">
      <c r="A42" s="19" t="s">
        <v>87</v>
      </c>
      <c r="B42" s="6">
        <f>B40/B18</f>
        <v>238191.35380793721</v>
      </c>
    </row>
    <row r="43" spans="1:2" ht="15.6" x14ac:dyDescent="0.35">
      <c r="A43" s="19"/>
      <c r="B43" s="9"/>
    </row>
    <row r="44" spans="1:2" ht="15.6" x14ac:dyDescent="0.35">
      <c r="A44" s="20" t="s">
        <v>7</v>
      </c>
      <c r="B44" s="9"/>
    </row>
    <row r="45" spans="1:2" ht="15.6" x14ac:dyDescent="0.35">
      <c r="A45" s="19"/>
      <c r="B45" s="9"/>
    </row>
    <row r="46" spans="1:2" ht="15.6" x14ac:dyDescent="0.35">
      <c r="A46" s="20" t="s">
        <v>8</v>
      </c>
      <c r="B46" s="9"/>
    </row>
    <row r="47" spans="1:2" ht="15.6" x14ac:dyDescent="0.35">
      <c r="A47" s="19" t="s">
        <v>9</v>
      </c>
      <c r="B47" s="10">
        <f>B16/B36*100</f>
        <v>14.287686837654043</v>
      </c>
    </row>
    <row r="48" spans="1:2" ht="15.6" x14ac:dyDescent="0.35">
      <c r="A48" s="19" t="s">
        <v>10</v>
      </c>
      <c r="B48" s="10">
        <f>B18/B36*100</f>
        <v>10.565316948001886</v>
      </c>
    </row>
    <row r="49" spans="1:2" ht="15.6" x14ac:dyDescent="0.35">
      <c r="A49" s="19"/>
      <c r="B49" s="10"/>
    </row>
    <row r="50" spans="1:2" ht="15.6" x14ac:dyDescent="0.35">
      <c r="A50" s="20" t="s">
        <v>11</v>
      </c>
      <c r="B50" s="10"/>
    </row>
    <row r="51" spans="1:2" ht="15.6" x14ac:dyDescent="0.35">
      <c r="A51" s="19" t="s">
        <v>12</v>
      </c>
      <c r="B51" s="10">
        <f>B18/B16*100</f>
        <v>73.94700813400982</v>
      </c>
    </row>
    <row r="52" spans="1:2" ht="15.6" x14ac:dyDescent="0.35">
      <c r="A52" s="19" t="s">
        <v>13</v>
      </c>
      <c r="B52" s="10">
        <f>B25/B24*100</f>
        <v>77.605672751406686</v>
      </c>
    </row>
    <row r="53" spans="1:2" ht="15.6" x14ac:dyDescent="0.35">
      <c r="A53" s="19" t="s">
        <v>14</v>
      </c>
      <c r="B53" s="10">
        <f>AVERAGE(B51:B52)</f>
        <v>75.776340442708261</v>
      </c>
    </row>
    <row r="54" spans="1:2" ht="15.6" x14ac:dyDescent="0.35">
      <c r="A54" s="19"/>
      <c r="B54" s="10"/>
    </row>
    <row r="55" spans="1:2" ht="15.6" x14ac:dyDescent="0.35">
      <c r="A55" s="20" t="s">
        <v>15</v>
      </c>
      <c r="B55" s="10"/>
    </row>
    <row r="56" spans="1:2" ht="15.6" x14ac:dyDescent="0.35">
      <c r="A56" s="19" t="s">
        <v>16</v>
      </c>
      <c r="B56" s="10">
        <f>B18/B20*100</f>
        <v>73.94700813400982</v>
      </c>
    </row>
    <row r="57" spans="1:2" ht="15.6" x14ac:dyDescent="0.35">
      <c r="A57" s="19" t="s">
        <v>17</v>
      </c>
      <c r="B57" s="10">
        <f>B25/B26*100</f>
        <v>19.401808817810959</v>
      </c>
    </row>
    <row r="58" spans="1:2" ht="15.6" x14ac:dyDescent="0.35">
      <c r="A58" s="19" t="s">
        <v>18</v>
      </c>
      <c r="B58" s="10">
        <f>(B56+B57)/2</f>
        <v>46.67440847591039</v>
      </c>
    </row>
    <row r="59" spans="1:2" ht="15.6" x14ac:dyDescent="0.35">
      <c r="A59" s="19"/>
      <c r="B59" s="10"/>
    </row>
    <row r="60" spans="1:2" ht="15.6" x14ac:dyDescent="0.35">
      <c r="A60" s="20" t="s">
        <v>19</v>
      </c>
      <c r="B60" s="10">
        <f>B27/B25*100</f>
        <v>100</v>
      </c>
    </row>
    <row r="61" spans="1:2" ht="15.6" x14ac:dyDescent="0.35">
      <c r="A61" s="19"/>
      <c r="B61" s="10"/>
    </row>
    <row r="62" spans="1:2" ht="15.6" x14ac:dyDescent="0.35">
      <c r="A62" s="20" t="s">
        <v>20</v>
      </c>
      <c r="B62" s="10"/>
    </row>
    <row r="63" spans="1:2" ht="15.6" x14ac:dyDescent="0.35">
      <c r="A63" s="19" t="s">
        <v>21</v>
      </c>
      <c r="B63" s="10">
        <f>((B18/B15)-1)*100</f>
        <v>-4.5331669785818267</v>
      </c>
    </row>
    <row r="64" spans="1:2" ht="15.6" x14ac:dyDescent="0.35">
      <c r="A64" s="19" t="s">
        <v>22</v>
      </c>
      <c r="B64" s="10">
        <f>((B40/B39)-1)*100</f>
        <v>26.306838979459602</v>
      </c>
    </row>
    <row r="65" spans="1:3" ht="15.6" x14ac:dyDescent="0.35">
      <c r="A65" s="19" t="s">
        <v>23</v>
      </c>
      <c r="B65" s="10">
        <f>((B42/B41)-1)*100</f>
        <v>70.807233675446525</v>
      </c>
    </row>
    <row r="66" spans="1:3" ht="15.6" x14ac:dyDescent="0.35">
      <c r="A66" s="19"/>
      <c r="B66" s="10"/>
    </row>
    <row r="67" spans="1:3" ht="15.6" x14ac:dyDescent="0.35">
      <c r="A67" s="20" t="s">
        <v>24</v>
      </c>
      <c r="B67" s="10"/>
    </row>
    <row r="68" spans="1:3" ht="15.6" x14ac:dyDescent="0.35">
      <c r="A68" s="19" t="s">
        <v>29</v>
      </c>
      <c r="B68" s="10">
        <f>B24/(B17)</f>
        <v>83000</v>
      </c>
    </row>
    <row r="69" spans="1:3" ht="15.6" x14ac:dyDescent="0.35">
      <c r="A69" s="19" t="s">
        <v>30</v>
      </c>
      <c r="B69" s="10">
        <f>B25/(B19)</f>
        <v>73263.039296510033</v>
      </c>
    </row>
    <row r="70" spans="1:3" ht="15.6" x14ac:dyDescent="0.35">
      <c r="A70" s="19" t="s">
        <v>25</v>
      </c>
      <c r="B70" s="10">
        <f>(B69/B68)*B53</f>
        <v>66.886807320480216</v>
      </c>
    </row>
    <row r="71" spans="1:3" ht="15.6" x14ac:dyDescent="0.35">
      <c r="A71" s="19" t="s">
        <v>32</v>
      </c>
      <c r="B71" s="10">
        <f>(B24/B17)*3</f>
        <v>249000</v>
      </c>
    </row>
    <row r="72" spans="1:3" ht="15.6" x14ac:dyDescent="0.35">
      <c r="A72" s="19" t="s">
        <v>33</v>
      </c>
      <c r="B72" s="10">
        <f>(B25/B19)*3</f>
        <v>219789.11788953008</v>
      </c>
    </row>
    <row r="73" spans="1:3" ht="15.6" x14ac:dyDescent="0.35">
      <c r="A73" s="19"/>
      <c r="B73" s="10"/>
    </row>
    <row r="74" spans="1:3" ht="15.6" x14ac:dyDescent="0.35">
      <c r="A74" s="20" t="s">
        <v>26</v>
      </c>
      <c r="B74" s="10"/>
    </row>
    <row r="75" spans="1:3" ht="15.6" x14ac:dyDescent="0.35">
      <c r="A75" s="19" t="s">
        <v>27</v>
      </c>
      <c r="B75" s="10">
        <f>(B31/B30)*100</f>
        <v>37.297155268088538</v>
      </c>
    </row>
    <row r="76" spans="1:3" ht="15.6" x14ac:dyDescent="0.35">
      <c r="A76" s="19" t="s">
        <v>28</v>
      </c>
      <c r="B76" s="10">
        <f>(B25/B31)*100</f>
        <v>208.07397291719494</v>
      </c>
    </row>
    <row r="77" spans="1:3" ht="16.2" thickBot="1" x14ac:dyDescent="0.4">
      <c r="A77" s="11"/>
      <c r="B77" s="12"/>
    </row>
    <row r="78" spans="1:3" customFormat="1" ht="44.25" customHeight="1" thickTop="1" x14ac:dyDescent="0.3">
      <c r="A78" s="32" t="s">
        <v>79</v>
      </c>
      <c r="B78" s="32"/>
      <c r="C78" s="23"/>
    </row>
    <row r="79" spans="1:3" customFormat="1" ht="15.6" x14ac:dyDescent="0.3">
      <c r="A79" s="28"/>
      <c r="B79" s="28"/>
      <c r="C79" s="23"/>
    </row>
    <row r="80" spans="1:3" customFormat="1" ht="156.75" customHeight="1" x14ac:dyDescent="0.35">
      <c r="A80" s="33" t="s">
        <v>88</v>
      </c>
      <c r="B80" s="33"/>
    </row>
    <row r="81" spans="1:2" customFormat="1" ht="15.6" x14ac:dyDescent="0.35">
      <c r="A81" s="19"/>
      <c r="B81" s="19"/>
    </row>
    <row r="82" spans="1:2" customFormat="1" ht="15.6" x14ac:dyDescent="0.35">
      <c r="A82" s="19"/>
      <c r="B82" s="19"/>
    </row>
    <row r="83" spans="1:2" customFormat="1" ht="15.6" x14ac:dyDescent="0.35">
      <c r="A83" s="19"/>
      <c r="B83" s="19"/>
    </row>
    <row r="84" spans="1:2" customFormat="1" ht="15.6" x14ac:dyDescent="0.35">
      <c r="A84" s="19"/>
      <c r="B84" s="19"/>
    </row>
    <row r="85" spans="1:2" customFormat="1" ht="15.6" x14ac:dyDescent="0.35">
      <c r="A85" s="19"/>
      <c r="B85" s="19"/>
    </row>
    <row r="86" spans="1:2" customFormat="1" ht="15.6" x14ac:dyDescent="0.35">
      <c r="A86" s="19"/>
      <c r="B86" s="19"/>
    </row>
    <row r="87" spans="1:2" customFormat="1" ht="15.6" x14ac:dyDescent="0.35">
      <c r="A87" s="19"/>
      <c r="B87" s="19"/>
    </row>
    <row r="88" spans="1:2" customFormat="1" ht="15.6" x14ac:dyDescent="0.35">
      <c r="A88" s="19"/>
      <c r="B88" s="19"/>
    </row>
    <row r="89" spans="1:2" customFormat="1" ht="15.6" x14ac:dyDescent="0.35">
      <c r="A89" s="19"/>
      <c r="B89" s="19"/>
    </row>
    <row r="90" spans="1:2" customFormat="1" ht="15.6" x14ac:dyDescent="0.35">
      <c r="A90" s="19"/>
      <c r="B90" s="19"/>
    </row>
    <row r="91" spans="1:2" customFormat="1" ht="15.6" x14ac:dyDescent="0.35">
      <c r="A91" s="19"/>
      <c r="B91" s="19"/>
    </row>
    <row r="92" spans="1:2" customFormat="1" ht="15.6" x14ac:dyDescent="0.35">
      <c r="A92" s="19"/>
      <c r="B92" s="19"/>
    </row>
    <row r="93" spans="1:2" customFormat="1" ht="15.6" x14ac:dyDescent="0.35">
      <c r="A93" s="19"/>
      <c r="B93" s="19"/>
    </row>
    <row r="94" spans="1:2" customFormat="1" ht="15.6" x14ac:dyDescent="0.35">
      <c r="A94" s="19"/>
      <c r="B94" s="19"/>
    </row>
    <row r="95" spans="1:2" customFormat="1" x14ac:dyDescent="0.3"/>
    <row r="96" spans="1:2"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87" spans="1:2" x14ac:dyDescent="0.3">
      <c r="A187" s="1"/>
      <c r="B187" s="1"/>
    </row>
    <row r="188" spans="1:2" x14ac:dyDescent="0.3">
      <c r="A188" s="1"/>
      <c r="B188" s="1"/>
    </row>
    <row r="189" spans="1:2" x14ac:dyDescent="0.3">
      <c r="A189" s="1"/>
      <c r="B189" s="1"/>
    </row>
  </sheetData>
  <mergeCells count="3">
    <mergeCell ref="A9:A10"/>
    <mergeCell ref="A78:B78"/>
    <mergeCell ref="A80:B8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657D-50C4-43D2-BBD9-41F9E3530919}">
  <dimension ref="A1:C189"/>
  <sheetViews>
    <sheetView showGridLines="0" zoomScale="80" zoomScaleNormal="80" workbookViewId="0">
      <pane ySplit="8" topLeftCell="A9" activePane="bottomLeft" state="frozen"/>
      <selection pane="bottomLeft" activeCell="A9" sqref="A9:A10"/>
    </sheetView>
  </sheetViews>
  <sheetFormatPr baseColWidth="10" defaultColWidth="11.44140625" defaultRowHeight="14.4" x14ac:dyDescent="0.3"/>
  <cols>
    <col min="1" max="1" width="61" style="2" customWidth="1"/>
    <col min="2" max="2" width="29" style="2" customWidth="1"/>
    <col min="3" max="16384" width="11.44140625" style="2"/>
  </cols>
  <sheetData>
    <row r="1" spans="1:2" customFormat="1" x14ac:dyDescent="0.3"/>
    <row r="2" spans="1:2" customFormat="1" x14ac:dyDescent="0.3"/>
    <row r="3" spans="1:2" customFormat="1" x14ac:dyDescent="0.3"/>
    <row r="4" spans="1:2" customFormat="1" x14ac:dyDescent="0.3"/>
    <row r="5" spans="1:2" customFormat="1" x14ac:dyDescent="0.3"/>
    <row r="6" spans="1:2" customFormat="1" x14ac:dyDescent="0.3"/>
    <row r="7" spans="1:2" customFormat="1" x14ac:dyDescent="0.3"/>
    <row r="8" spans="1:2" customFormat="1" ht="33.75" customHeight="1" x14ac:dyDescent="0.3"/>
    <row r="9" spans="1:2" customFormat="1" ht="15.6" x14ac:dyDescent="0.35">
      <c r="A9" s="30" t="s">
        <v>0</v>
      </c>
      <c r="B9" s="3" t="s">
        <v>34</v>
      </c>
    </row>
    <row r="10" spans="1:2" customFormat="1" ht="16.2" thickBot="1" x14ac:dyDescent="0.35">
      <c r="A10" s="31"/>
      <c r="B10" s="18" t="s">
        <v>35</v>
      </c>
    </row>
    <row r="11" spans="1:2" customFormat="1" ht="16.2" thickTop="1" x14ac:dyDescent="0.35">
      <c r="A11" s="19"/>
      <c r="B11" s="19"/>
    </row>
    <row r="12" spans="1:2" customFormat="1" ht="15.6" x14ac:dyDescent="0.35">
      <c r="A12" s="20" t="s">
        <v>1</v>
      </c>
      <c r="B12" s="19"/>
    </row>
    <row r="13" spans="1:2" customFormat="1" ht="15.6" x14ac:dyDescent="0.35">
      <c r="A13" s="19"/>
      <c r="B13" s="19"/>
    </row>
    <row r="14" spans="1:2" customFormat="1" ht="15.6" x14ac:dyDescent="0.35">
      <c r="A14" s="20" t="s">
        <v>31</v>
      </c>
      <c r="B14" s="19"/>
    </row>
    <row r="15" spans="1:2" ht="15.6" x14ac:dyDescent="0.35">
      <c r="A15" s="21" t="s">
        <v>50</v>
      </c>
      <c r="B15" s="6">
        <f>+AVERAGE('I Trimestre'!B15,'II Trimestre'!B15)</f>
        <v>3206</v>
      </c>
    </row>
    <row r="16" spans="1:2" ht="15.6" x14ac:dyDescent="0.35">
      <c r="A16" s="21" t="s">
        <v>89</v>
      </c>
      <c r="B16" s="6">
        <f>+'II Trimestre'!B16</f>
        <v>4139</v>
      </c>
    </row>
    <row r="17" spans="1:3" ht="15.6" x14ac:dyDescent="0.35">
      <c r="A17" s="15" t="s">
        <v>90</v>
      </c>
      <c r="B17" s="16">
        <f>+SUM('I Trimestre'!B17+'II Trimestre'!B17)</f>
        <v>24833</v>
      </c>
    </row>
    <row r="18" spans="1:3" ht="15.6" x14ac:dyDescent="0.35">
      <c r="A18" s="21" t="s">
        <v>91</v>
      </c>
      <c r="B18" s="6">
        <f>+AVERAGE('I Trimestre'!B18,'II Trimestre'!B18)</f>
        <v>2519.333333333333</v>
      </c>
    </row>
    <row r="19" spans="1:3" ht="15.6" x14ac:dyDescent="0.35">
      <c r="A19" s="15" t="s">
        <v>92</v>
      </c>
      <c r="B19" s="16">
        <f>+SUM('I Trimestre'!B19+'II Trimestre'!B19)</f>
        <v>16777</v>
      </c>
    </row>
    <row r="20" spans="1:3" ht="15.6" x14ac:dyDescent="0.35">
      <c r="A20" s="21" t="s">
        <v>74</v>
      </c>
      <c r="B20" s="6">
        <f>+'II Trimestre'!B20</f>
        <v>4139</v>
      </c>
    </row>
    <row r="21" spans="1:3" ht="15.6" x14ac:dyDescent="0.35">
      <c r="A21" s="19"/>
      <c r="B21" s="7"/>
    </row>
    <row r="22" spans="1:3" ht="15.6" x14ac:dyDescent="0.35">
      <c r="A22" s="22" t="s">
        <v>2</v>
      </c>
      <c r="B22" s="7"/>
    </row>
    <row r="23" spans="1:3" ht="15.6" x14ac:dyDescent="0.35">
      <c r="A23" s="21" t="s">
        <v>50</v>
      </c>
      <c r="B23" s="6">
        <f>+'I Trimestre'!B23+'II Trimestre'!B23</f>
        <v>1302020000</v>
      </c>
    </row>
    <row r="24" spans="1:3" ht="15.6" x14ac:dyDescent="0.35">
      <c r="A24" s="21" t="s">
        <v>89</v>
      </c>
      <c r="B24" s="6">
        <f>+'I Trimestre'!B24+'II Trimestre'!B24</f>
        <v>2061139000</v>
      </c>
    </row>
    <row r="25" spans="1:3" ht="15.6" x14ac:dyDescent="0.35">
      <c r="A25" s="21" t="s">
        <v>91</v>
      </c>
      <c r="B25" s="6">
        <f>+'I Trimestre'!B25+'II Trimestre'!B25</f>
        <v>1218675200</v>
      </c>
    </row>
    <row r="26" spans="1:3" ht="15.6" x14ac:dyDescent="0.35">
      <c r="A26" s="21" t="s">
        <v>74</v>
      </c>
      <c r="B26" s="6">
        <f>+'II Trimestre'!B26</f>
        <v>4122361000</v>
      </c>
    </row>
    <row r="27" spans="1:3" ht="15.6" x14ac:dyDescent="0.35">
      <c r="A27" s="21" t="s">
        <v>93</v>
      </c>
      <c r="B27" s="6">
        <f>+B25</f>
        <v>1218675200</v>
      </c>
    </row>
    <row r="28" spans="1:3" ht="15.6" x14ac:dyDescent="0.35">
      <c r="A28" s="19"/>
      <c r="B28" s="7"/>
    </row>
    <row r="29" spans="1:3" ht="15.6" x14ac:dyDescent="0.35">
      <c r="A29" s="22" t="s">
        <v>3</v>
      </c>
      <c r="B29" s="7"/>
    </row>
    <row r="30" spans="1:3" ht="15.6" x14ac:dyDescent="0.35">
      <c r="A30" s="21" t="s">
        <v>89</v>
      </c>
      <c r="B30" s="7">
        <f>B24</f>
        <v>2061139000</v>
      </c>
    </row>
    <row r="31" spans="1:3" ht="15.6" x14ac:dyDescent="0.35">
      <c r="A31" s="21" t="s">
        <v>91</v>
      </c>
      <c r="B31" s="7">
        <f>+'I Trimestre'!B31+'II Trimestre'!B31</f>
        <v>1414988238.8800001</v>
      </c>
      <c r="C31" s="14"/>
    </row>
    <row r="32" spans="1:3" ht="15.6" x14ac:dyDescent="0.35">
      <c r="A32" s="19"/>
      <c r="B32" s="5"/>
    </row>
    <row r="33" spans="1:2" ht="15.6" x14ac:dyDescent="0.35">
      <c r="A33" s="20" t="s">
        <v>4</v>
      </c>
      <c r="B33" s="5"/>
    </row>
    <row r="34" spans="1:2" ht="15.6" x14ac:dyDescent="0.35">
      <c r="A34" s="21" t="s">
        <v>51</v>
      </c>
      <c r="B34" s="26">
        <v>1.0973999999999999</v>
      </c>
    </row>
    <row r="35" spans="1:2" ht="15.6" x14ac:dyDescent="0.35">
      <c r="A35" s="21" t="s">
        <v>94</v>
      </c>
      <c r="B35" s="26">
        <v>1.0971</v>
      </c>
    </row>
    <row r="36" spans="1:2" ht="15.6" x14ac:dyDescent="0.35">
      <c r="A36" s="21" t="s">
        <v>5</v>
      </c>
      <c r="B36" s="6">
        <v>28969</v>
      </c>
    </row>
    <row r="37" spans="1:2" ht="15.6" x14ac:dyDescent="0.35">
      <c r="A37" s="19"/>
      <c r="B37" s="7"/>
    </row>
    <row r="38" spans="1:2" ht="15.6" x14ac:dyDescent="0.35">
      <c r="A38" s="20" t="s">
        <v>6</v>
      </c>
      <c r="B38" s="7"/>
    </row>
    <row r="39" spans="1:2" ht="15.6" x14ac:dyDescent="0.35">
      <c r="A39" s="19" t="s">
        <v>52</v>
      </c>
      <c r="B39" s="6">
        <f t="shared" ref="B39" si="0">B23/B34</f>
        <v>1186458902.8613086</v>
      </c>
    </row>
    <row r="40" spans="1:2" ht="15.6" x14ac:dyDescent="0.35">
      <c r="A40" s="19" t="s">
        <v>95</v>
      </c>
      <c r="B40" s="6">
        <f t="shared" ref="B40" si="1">B25/B35</f>
        <v>1110815057.8798652</v>
      </c>
    </row>
    <row r="41" spans="1:2" ht="15.6" x14ac:dyDescent="0.35">
      <c r="A41" s="19" t="s">
        <v>53</v>
      </c>
      <c r="B41" s="6">
        <f>B39/B16</f>
        <v>286653.51603317435</v>
      </c>
    </row>
    <row r="42" spans="1:2" ht="15.6" x14ac:dyDescent="0.35">
      <c r="A42" s="19" t="s">
        <v>96</v>
      </c>
      <c r="B42" s="6">
        <f>B40/B18</f>
        <v>440916.27065885102</v>
      </c>
    </row>
    <row r="43" spans="1:2" ht="15.6" x14ac:dyDescent="0.35">
      <c r="A43" s="19"/>
      <c r="B43" s="9"/>
    </row>
    <row r="44" spans="1:2" ht="15.6" x14ac:dyDescent="0.35">
      <c r="A44" s="20" t="s">
        <v>7</v>
      </c>
      <c r="B44" s="9"/>
    </row>
    <row r="45" spans="1:2" ht="15.6" x14ac:dyDescent="0.35">
      <c r="A45" s="19"/>
      <c r="B45" s="9"/>
    </row>
    <row r="46" spans="1:2" ht="15.6" x14ac:dyDescent="0.35">
      <c r="A46" s="20" t="s">
        <v>8</v>
      </c>
      <c r="B46" s="9"/>
    </row>
    <row r="47" spans="1:2" ht="15.6" x14ac:dyDescent="0.35">
      <c r="A47" s="19" t="s">
        <v>9</v>
      </c>
      <c r="B47" s="10">
        <f>B16/B36*100</f>
        <v>14.287686837654043</v>
      </c>
    </row>
    <row r="48" spans="1:2" ht="15.6" x14ac:dyDescent="0.35">
      <c r="A48" s="19" t="s">
        <v>10</v>
      </c>
      <c r="B48" s="10">
        <f>B18/B36*100</f>
        <v>8.6966527437375571</v>
      </c>
    </row>
    <row r="49" spans="1:2" ht="15.6" x14ac:dyDescent="0.35">
      <c r="A49" s="19"/>
      <c r="B49" s="10"/>
    </row>
    <row r="50" spans="1:2" ht="15.6" x14ac:dyDescent="0.35">
      <c r="A50" s="20" t="s">
        <v>11</v>
      </c>
      <c r="B50" s="10"/>
    </row>
    <row r="51" spans="1:2" ht="15.6" x14ac:dyDescent="0.35">
      <c r="A51" s="19" t="s">
        <v>12</v>
      </c>
      <c r="B51" s="10">
        <f>B18/B16*100</f>
        <v>60.868164613030515</v>
      </c>
    </row>
    <row r="52" spans="1:2" ht="15.6" x14ac:dyDescent="0.35">
      <c r="A52" s="19" t="s">
        <v>13</v>
      </c>
      <c r="B52" s="10">
        <f>B25/B24*100</f>
        <v>59.126298614503924</v>
      </c>
    </row>
    <row r="53" spans="1:2" ht="15.6" x14ac:dyDescent="0.35">
      <c r="A53" s="19" t="s">
        <v>14</v>
      </c>
      <c r="B53" s="10">
        <f>AVERAGE(B51:B52)</f>
        <v>59.997231613767219</v>
      </c>
    </row>
    <row r="54" spans="1:2" ht="15.6" x14ac:dyDescent="0.35">
      <c r="A54" s="19"/>
      <c r="B54" s="10"/>
    </row>
    <row r="55" spans="1:2" ht="15.6" x14ac:dyDescent="0.35">
      <c r="A55" s="20" t="s">
        <v>15</v>
      </c>
      <c r="B55" s="10"/>
    </row>
    <row r="56" spans="1:2" ht="15.6" x14ac:dyDescent="0.35">
      <c r="A56" s="19" t="s">
        <v>16</v>
      </c>
      <c r="B56" s="10">
        <f>B18/B20*100</f>
        <v>60.868164613030515</v>
      </c>
    </row>
    <row r="57" spans="1:2" ht="15.6" x14ac:dyDescent="0.35">
      <c r="A57" s="19" t="s">
        <v>17</v>
      </c>
      <c r="B57" s="10">
        <f>B25/B26*100</f>
        <v>29.562554080052667</v>
      </c>
    </row>
    <row r="58" spans="1:2" ht="15.6" x14ac:dyDescent="0.35">
      <c r="A58" s="19" t="s">
        <v>18</v>
      </c>
      <c r="B58" s="10">
        <f>(B56+B57)/2</f>
        <v>45.21535934654159</v>
      </c>
    </row>
    <row r="59" spans="1:2" ht="15.6" x14ac:dyDescent="0.35">
      <c r="A59" s="19"/>
      <c r="B59" s="10"/>
    </row>
    <row r="60" spans="1:2" ht="15.6" x14ac:dyDescent="0.35">
      <c r="A60" s="20" t="s">
        <v>19</v>
      </c>
      <c r="B60" s="10">
        <f>B27/B25*100</f>
        <v>100</v>
      </c>
    </row>
    <row r="61" spans="1:2" ht="15.6" x14ac:dyDescent="0.35">
      <c r="A61" s="19"/>
      <c r="B61" s="10"/>
    </row>
    <row r="62" spans="1:2" ht="15.6" x14ac:dyDescent="0.35">
      <c r="A62" s="20" t="s">
        <v>20</v>
      </c>
      <c r="B62" s="10"/>
    </row>
    <row r="63" spans="1:2" ht="15.6" x14ac:dyDescent="0.35">
      <c r="A63" s="19" t="s">
        <v>21</v>
      </c>
      <c r="B63" s="10">
        <f>((B18/B15)-1)*100</f>
        <v>-21.418174256602217</v>
      </c>
    </row>
    <row r="64" spans="1:2" ht="15.6" x14ac:dyDescent="0.35">
      <c r="A64" s="19" t="s">
        <v>22</v>
      </c>
      <c r="B64" s="10">
        <f>((B40/B39)-1)*100</f>
        <v>-6.3755975701322516</v>
      </c>
    </row>
    <row r="65" spans="1:3" ht="15.6" x14ac:dyDescent="0.35">
      <c r="A65" s="19" t="s">
        <v>23</v>
      </c>
      <c r="B65" s="10">
        <f>((B42/B41)-1)*100</f>
        <v>53.815057551160074</v>
      </c>
    </row>
    <row r="66" spans="1:3" ht="15.6" x14ac:dyDescent="0.35">
      <c r="A66" s="19"/>
      <c r="B66" s="10"/>
    </row>
    <row r="67" spans="1:3" ht="15.6" x14ac:dyDescent="0.35">
      <c r="A67" s="20" t="s">
        <v>24</v>
      </c>
      <c r="B67" s="10"/>
    </row>
    <row r="68" spans="1:3" ht="15.6" x14ac:dyDescent="0.35">
      <c r="A68" s="19" t="s">
        <v>29</v>
      </c>
      <c r="B68" s="10">
        <f>B24/(B17)</f>
        <v>83000</v>
      </c>
    </row>
    <row r="69" spans="1:3" ht="15.6" x14ac:dyDescent="0.35">
      <c r="A69" s="19" t="s">
        <v>30</v>
      </c>
      <c r="B69" s="10">
        <f>B25/(B19)</f>
        <v>72639.637599094</v>
      </c>
    </row>
    <row r="70" spans="1:3" ht="15.6" x14ac:dyDescent="0.35">
      <c r="A70" s="19" t="s">
        <v>25</v>
      </c>
      <c r="B70" s="10">
        <f>(B69/B68)*B53</f>
        <v>52.508158570758511</v>
      </c>
    </row>
    <row r="71" spans="1:3" ht="15.6" x14ac:dyDescent="0.35">
      <c r="A71" s="19" t="s">
        <v>36</v>
      </c>
      <c r="B71" s="10">
        <f>(B24/B17)*6</f>
        <v>498000</v>
      </c>
    </row>
    <row r="72" spans="1:3" ht="15.6" x14ac:dyDescent="0.35">
      <c r="A72" s="19" t="s">
        <v>37</v>
      </c>
      <c r="B72" s="10">
        <f>(B25/B19)*6</f>
        <v>435837.82559456397</v>
      </c>
    </row>
    <row r="73" spans="1:3" ht="15.6" x14ac:dyDescent="0.35">
      <c r="A73" s="19"/>
      <c r="B73" s="10"/>
    </row>
    <row r="74" spans="1:3" ht="15.6" x14ac:dyDescent="0.35">
      <c r="A74" s="20" t="s">
        <v>26</v>
      </c>
      <c r="B74" s="10"/>
    </row>
    <row r="75" spans="1:3" ht="15.6" x14ac:dyDescent="0.35">
      <c r="A75" s="19" t="s">
        <v>27</v>
      </c>
      <c r="B75" s="10">
        <f>(B31/B30)*100</f>
        <v>68.65079157106824</v>
      </c>
    </row>
    <row r="76" spans="1:3" ht="15.6" x14ac:dyDescent="0.35">
      <c r="A76" s="19" t="s">
        <v>28</v>
      </c>
      <c r="B76" s="10">
        <f>(B25/B31)*100</f>
        <v>86.126171689215809</v>
      </c>
    </row>
    <row r="77" spans="1:3" ht="16.2" thickBot="1" x14ac:dyDescent="0.4">
      <c r="A77" s="11"/>
      <c r="B77" s="12"/>
    </row>
    <row r="78" spans="1:3" customFormat="1" ht="44.25" customHeight="1" thickTop="1" x14ac:dyDescent="0.3">
      <c r="A78" s="32" t="s">
        <v>79</v>
      </c>
      <c r="B78" s="32"/>
      <c r="C78" s="23"/>
    </row>
    <row r="79" spans="1:3" customFormat="1" ht="15.6" x14ac:dyDescent="0.3">
      <c r="A79" s="28"/>
      <c r="B79" s="28"/>
      <c r="C79" s="23"/>
    </row>
    <row r="80" spans="1:3" customFormat="1" ht="15.6" x14ac:dyDescent="0.35">
      <c r="A80" s="34" t="s">
        <v>97</v>
      </c>
      <c r="B80" s="34"/>
    </row>
    <row r="81" spans="1:2" customFormat="1" ht="53.25" customHeight="1" x14ac:dyDescent="0.35">
      <c r="A81" s="33" t="s">
        <v>98</v>
      </c>
      <c r="B81" s="33"/>
    </row>
    <row r="82" spans="1:2" customFormat="1" ht="58.5" customHeight="1" x14ac:dyDescent="0.35">
      <c r="A82" s="33" t="s">
        <v>99</v>
      </c>
      <c r="B82" s="33"/>
    </row>
    <row r="83" spans="1:2" customFormat="1" ht="15.6" x14ac:dyDescent="0.35">
      <c r="A83" s="19"/>
      <c r="B83" s="19"/>
    </row>
    <row r="84" spans="1:2" customFormat="1" ht="15.6" x14ac:dyDescent="0.35">
      <c r="A84" s="19"/>
      <c r="B84" s="19"/>
    </row>
    <row r="85" spans="1:2" customFormat="1" ht="15.6" x14ac:dyDescent="0.35">
      <c r="A85" s="19"/>
      <c r="B85" s="19"/>
    </row>
    <row r="86" spans="1:2" customFormat="1" ht="15.6" x14ac:dyDescent="0.35">
      <c r="A86" s="19"/>
      <c r="B86" s="19"/>
    </row>
    <row r="87" spans="1:2" customFormat="1" ht="15.6" x14ac:dyDescent="0.35">
      <c r="A87" s="19"/>
      <c r="B87" s="19"/>
    </row>
    <row r="88" spans="1:2" customFormat="1" ht="15.6" x14ac:dyDescent="0.35">
      <c r="A88" s="19"/>
      <c r="B88" s="19"/>
    </row>
    <row r="89" spans="1:2" customFormat="1" ht="15.6" x14ac:dyDescent="0.35">
      <c r="A89" s="19"/>
      <c r="B89" s="19"/>
    </row>
    <row r="90" spans="1:2" customFormat="1" ht="15.6" x14ac:dyDescent="0.35">
      <c r="A90" s="19"/>
      <c r="B90" s="19"/>
    </row>
    <row r="91" spans="1:2" customFormat="1" ht="15.6" x14ac:dyDescent="0.35">
      <c r="A91" s="19"/>
      <c r="B91" s="19"/>
    </row>
    <row r="92" spans="1:2" customFormat="1" ht="15.6" x14ac:dyDescent="0.35">
      <c r="A92" s="19"/>
      <c r="B92" s="19"/>
    </row>
    <row r="93" spans="1:2" customFormat="1" ht="15.6" x14ac:dyDescent="0.35">
      <c r="A93" s="19"/>
      <c r="B93" s="19"/>
    </row>
    <row r="94" spans="1:2" customFormat="1" ht="15.6" x14ac:dyDescent="0.35">
      <c r="A94" s="19"/>
      <c r="B94" s="19"/>
    </row>
    <row r="95" spans="1:2" customFormat="1" x14ac:dyDescent="0.3"/>
    <row r="96" spans="1:2"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87" spans="1:2" x14ac:dyDescent="0.3">
      <c r="A187" s="1"/>
      <c r="B187" s="1"/>
    </row>
    <row r="188" spans="1:2" x14ac:dyDescent="0.3">
      <c r="A188" s="1"/>
      <c r="B188" s="1"/>
    </row>
    <row r="189" spans="1:2" x14ac:dyDescent="0.3">
      <c r="A189" s="1"/>
      <c r="B189" s="1"/>
    </row>
  </sheetData>
  <mergeCells count="5">
    <mergeCell ref="A9:A10"/>
    <mergeCell ref="A78:B78"/>
    <mergeCell ref="A80:B80"/>
    <mergeCell ref="A81:B81"/>
    <mergeCell ref="A82:B8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B447-B959-45EA-AD3D-9A1EC8B53D6D}">
  <dimension ref="A1:C189"/>
  <sheetViews>
    <sheetView showGridLines="0" zoomScale="80" zoomScaleNormal="80" workbookViewId="0">
      <selection activeCell="A9" sqref="A9:A10"/>
    </sheetView>
  </sheetViews>
  <sheetFormatPr baseColWidth="10" defaultColWidth="11.44140625" defaultRowHeight="14.4" x14ac:dyDescent="0.3"/>
  <cols>
    <col min="1" max="1" width="61" style="2" customWidth="1"/>
    <col min="2" max="2" width="29" style="2" customWidth="1"/>
    <col min="3" max="16384" width="11.44140625" style="2"/>
  </cols>
  <sheetData>
    <row r="1" spans="1:2" customFormat="1" x14ac:dyDescent="0.3"/>
    <row r="2" spans="1:2" customFormat="1" x14ac:dyDescent="0.3"/>
    <row r="3" spans="1:2" customFormat="1" x14ac:dyDescent="0.3"/>
    <row r="4" spans="1:2" customFormat="1" x14ac:dyDescent="0.3"/>
    <row r="5" spans="1:2" customFormat="1" x14ac:dyDescent="0.3"/>
    <row r="6" spans="1:2" customFormat="1" x14ac:dyDescent="0.3"/>
    <row r="7" spans="1:2" customFormat="1" x14ac:dyDescent="0.3"/>
    <row r="8" spans="1:2" customFormat="1" ht="33.75" customHeight="1" x14ac:dyDescent="0.3"/>
    <row r="9" spans="1:2" customFormat="1" ht="15.6" x14ac:dyDescent="0.35">
      <c r="A9" s="30" t="s">
        <v>0</v>
      </c>
      <c r="B9" s="3" t="s">
        <v>34</v>
      </c>
    </row>
    <row r="10" spans="1:2" customFormat="1" ht="16.2" thickBot="1" x14ac:dyDescent="0.35">
      <c r="A10" s="31"/>
      <c r="B10" s="18" t="s">
        <v>35</v>
      </c>
    </row>
    <row r="11" spans="1:2" customFormat="1" ht="16.2" thickTop="1" x14ac:dyDescent="0.35">
      <c r="A11" s="19"/>
      <c r="B11" s="19"/>
    </row>
    <row r="12" spans="1:2" customFormat="1" ht="15.6" x14ac:dyDescent="0.35">
      <c r="A12" s="20" t="s">
        <v>1</v>
      </c>
      <c r="B12" s="19"/>
    </row>
    <row r="13" spans="1:2" customFormat="1" ht="15.6" x14ac:dyDescent="0.35">
      <c r="A13" s="19"/>
      <c r="B13" s="19"/>
    </row>
    <row r="14" spans="1:2" customFormat="1" ht="15.6" x14ac:dyDescent="0.35">
      <c r="A14" s="20" t="s">
        <v>31</v>
      </c>
      <c r="B14" s="19"/>
    </row>
    <row r="15" spans="1:2" ht="15.6" x14ac:dyDescent="0.35">
      <c r="A15" s="21" t="s">
        <v>54</v>
      </c>
      <c r="B15" s="24">
        <v>3086</v>
      </c>
    </row>
    <row r="16" spans="1:2" ht="15.6" x14ac:dyDescent="0.35">
      <c r="A16" s="21" t="s">
        <v>100</v>
      </c>
      <c r="B16" s="24">
        <v>4139</v>
      </c>
    </row>
    <row r="17" spans="1:3" ht="15.6" x14ac:dyDescent="0.35">
      <c r="A17" s="15" t="s">
        <v>101</v>
      </c>
      <c r="B17" s="16">
        <v>12417</v>
      </c>
    </row>
    <row r="18" spans="1:3" ht="15.6" x14ac:dyDescent="0.35">
      <c r="A18" s="21" t="s">
        <v>102</v>
      </c>
      <c r="B18" s="24">
        <v>3326</v>
      </c>
    </row>
    <row r="19" spans="1:3" ht="15.6" x14ac:dyDescent="0.35">
      <c r="A19" s="15" t="s">
        <v>103</v>
      </c>
      <c r="B19" s="16">
        <v>7613</v>
      </c>
    </row>
    <row r="20" spans="1:3" ht="15.6" x14ac:dyDescent="0.35">
      <c r="A20" s="21" t="s">
        <v>74</v>
      </c>
      <c r="B20" s="24">
        <v>4139</v>
      </c>
    </row>
    <row r="21" spans="1:3" ht="15.6" x14ac:dyDescent="0.35">
      <c r="A21" s="19"/>
      <c r="B21" s="25"/>
    </row>
    <row r="22" spans="1:3" ht="15.6" x14ac:dyDescent="0.35">
      <c r="A22" s="22" t="s">
        <v>2</v>
      </c>
      <c r="B22" s="25"/>
    </row>
    <row r="23" spans="1:3" ht="15.6" x14ac:dyDescent="0.35">
      <c r="A23" s="21" t="s">
        <v>54</v>
      </c>
      <c r="B23" s="24">
        <v>502913800</v>
      </c>
    </row>
    <row r="24" spans="1:3" ht="15.6" x14ac:dyDescent="0.35">
      <c r="A24" s="21" t="s">
        <v>100</v>
      </c>
      <c r="B24" s="24">
        <v>1030611000</v>
      </c>
    </row>
    <row r="25" spans="1:3" ht="15.6" x14ac:dyDescent="0.35">
      <c r="A25" s="21" t="s">
        <v>102</v>
      </c>
      <c r="B25" s="24">
        <v>550603000</v>
      </c>
    </row>
    <row r="26" spans="1:3" ht="15.6" x14ac:dyDescent="0.35">
      <c r="A26" s="21" t="s">
        <v>74</v>
      </c>
      <c r="B26" s="24">
        <v>4122361000</v>
      </c>
    </row>
    <row r="27" spans="1:3" ht="15.6" x14ac:dyDescent="0.35">
      <c r="A27" s="21" t="s">
        <v>104</v>
      </c>
      <c r="B27" s="6">
        <f>+B25</f>
        <v>550603000</v>
      </c>
    </row>
    <row r="28" spans="1:3" ht="15.6" x14ac:dyDescent="0.35">
      <c r="A28" s="19"/>
      <c r="B28" s="7"/>
    </row>
    <row r="29" spans="1:3" ht="15.6" x14ac:dyDescent="0.35">
      <c r="A29" s="22" t="s">
        <v>3</v>
      </c>
      <c r="B29" s="7"/>
    </row>
    <row r="30" spans="1:3" ht="15.6" x14ac:dyDescent="0.35">
      <c r="A30" s="21" t="s">
        <v>100</v>
      </c>
      <c r="B30" s="7">
        <f>B24</f>
        <v>1030611000</v>
      </c>
    </row>
    <row r="31" spans="1:3" ht="15.6" x14ac:dyDescent="0.35">
      <c r="A31" s="21" t="s">
        <v>102</v>
      </c>
      <c r="B31" s="25">
        <v>977557147.80000007</v>
      </c>
      <c r="C31" s="14"/>
    </row>
    <row r="32" spans="1:3" ht="15.6" x14ac:dyDescent="0.35">
      <c r="A32" s="19"/>
      <c r="B32" s="5"/>
    </row>
    <row r="33" spans="1:2" ht="15.6" x14ac:dyDescent="0.35">
      <c r="A33" s="20" t="s">
        <v>4</v>
      </c>
      <c r="B33" s="5"/>
    </row>
    <row r="34" spans="1:2" ht="15.6" x14ac:dyDescent="0.35">
      <c r="A34" s="21" t="s">
        <v>55</v>
      </c>
      <c r="B34" s="26">
        <v>1.0948</v>
      </c>
    </row>
    <row r="35" spans="1:2" ht="15.6" x14ac:dyDescent="0.35">
      <c r="A35" s="21" t="s">
        <v>105</v>
      </c>
      <c r="B35" s="26">
        <v>1.0932999999999999</v>
      </c>
    </row>
    <row r="36" spans="1:2" ht="15.6" x14ac:dyDescent="0.35">
      <c r="A36" s="21" t="s">
        <v>5</v>
      </c>
      <c r="B36" s="6">
        <v>28969</v>
      </c>
    </row>
    <row r="37" spans="1:2" ht="15.6" x14ac:dyDescent="0.35">
      <c r="A37" s="19"/>
      <c r="B37" s="7"/>
    </row>
    <row r="38" spans="1:2" ht="15.6" x14ac:dyDescent="0.35">
      <c r="A38" s="20" t="s">
        <v>6</v>
      </c>
      <c r="B38" s="7"/>
    </row>
    <row r="39" spans="1:2" ht="15.6" x14ac:dyDescent="0.35">
      <c r="A39" s="19" t="s">
        <v>56</v>
      </c>
      <c r="B39" s="6">
        <f t="shared" ref="B39" si="0">B23/B34</f>
        <v>459365911.5820241</v>
      </c>
    </row>
    <row r="40" spans="1:2" ht="15.6" x14ac:dyDescent="0.35">
      <c r="A40" s="19" t="s">
        <v>106</v>
      </c>
      <c r="B40" s="6">
        <f t="shared" ref="B40" si="1">B25/B35</f>
        <v>503615659.01399434</v>
      </c>
    </row>
    <row r="41" spans="1:2" ht="15.6" x14ac:dyDescent="0.35">
      <c r="A41" s="19" t="s">
        <v>57</v>
      </c>
      <c r="B41" s="6">
        <f>B39/B16</f>
        <v>110984.75756995025</v>
      </c>
    </row>
    <row r="42" spans="1:2" ht="15.6" x14ac:dyDescent="0.35">
      <c r="A42" s="19" t="s">
        <v>107</v>
      </c>
      <c r="B42" s="6">
        <f>B40/B18</f>
        <v>151417.81690138133</v>
      </c>
    </row>
    <row r="43" spans="1:2" ht="15.6" x14ac:dyDescent="0.35">
      <c r="A43" s="19"/>
      <c r="B43" s="9"/>
    </row>
    <row r="44" spans="1:2" ht="15.6" x14ac:dyDescent="0.35">
      <c r="A44" s="20" t="s">
        <v>7</v>
      </c>
      <c r="B44" s="9"/>
    </row>
    <row r="45" spans="1:2" ht="15.6" x14ac:dyDescent="0.35">
      <c r="A45" s="19"/>
      <c r="B45" s="9"/>
    </row>
    <row r="46" spans="1:2" ht="15.6" x14ac:dyDescent="0.35">
      <c r="A46" s="20" t="s">
        <v>8</v>
      </c>
      <c r="B46" s="9"/>
    </row>
    <row r="47" spans="1:2" ht="15.6" x14ac:dyDescent="0.35">
      <c r="A47" s="19" t="s">
        <v>9</v>
      </c>
      <c r="B47" s="10">
        <f>B16/B36*100</f>
        <v>14.287686837654043</v>
      </c>
    </row>
    <row r="48" spans="1:2" ht="15.6" x14ac:dyDescent="0.35">
      <c r="A48" s="19" t="s">
        <v>10</v>
      </c>
      <c r="B48" s="10">
        <f>B18/B36*100</f>
        <v>11.481238565362974</v>
      </c>
    </row>
    <row r="49" spans="1:2" ht="15.6" x14ac:dyDescent="0.35">
      <c r="A49" s="19"/>
      <c r="B49" s="10"/>
    </row>
    <row r="50" spans="1:2" ht="15.6" x14ac:dyDescent="0.35">
      <c r="A50" s="20" t="s">
        <v>11</v>
      </c>
      <c r="B50" s="10"/>
    </row>
    <row r="51" spans="1:2" ht="15.6" x14ac:dyDescent="0.35">
      <c r="A51" s="19" t="s">
        <v>12</v>
      </c>
      <c r="B51" s="10">
        <f>B18/B16*100</f>
        <v>80.357574293307565</v>
      </c>
    </row>
    <row r="52" spans="1:2" ht="15.6" x14ac:dyDescent="0.35">
      <c r="A52" s="19" t="s">
        <v>13</v>
      </c>
      <c r="B52" s="10">
        <f>B25/B24*100</f>
        <v>53.42491007761415</v>
      </c>
    </row>
    <row r="53" spans="1:2" ht="15.6" x14ac:dyDescent="0.35">
      <c r="A53" s="19" t="s">
        <v>14</v>
      </c>
      <c r="B53" s="10">
        <f>AVERAGE(B51:B52)</f>
        <v>66.891242185460854</v>
      </c>
    </row>
    <row r="54" spans="1:2" ht="15.6" x14ac:dyDescent="0.35">
      <c r="A54" s="19"/>
      <c r="B54" s="10"/>
    </row>
    <row r="55" spans="1:2" ht="15.6" x14ac:dyDescent="0.35">
      <c r="A55" s="20" t="s">
        <v>15</v>
      </c>
      <c r="B55" s="10"/>
    </row>
    <row r="56" spans="1:2" ht="15.6" x14ac:dyDescent="0.35">
      <c r="A56" s="19" t="s">
        <v>16</v>
      </c>
      <c r="B56" s="10">
        <f>B18/B20*100</f>
        <v>80.357574293307565</v>
      </c>
    </row>
    <row r="57" spans="1:2" ht="15.6" x14ac:dyDescent="0.35">
      <c r="A57" s="19" t="s">
        <v>17</v>
      </c>
      <c r="B57" s="10">
        <f>B25/B26*100</f>
        <v>13.356496434931342</v>
      </c>
    </row>
    <row r="58" spans="1:2" ht="15.6" x14ac:dyDescent="0.35">
      <c r="A58" s="19" t="s">
        <v>18</v>
      </c>
      <c r="B58" s="10">
        <f>(B56+B57)/2</f>
        <v>46.857035364119454</v>
      </c>
    </row>
    <row r="59" spans="1:2" ht="15.6" x14ac:dyDescent="0.35">
      <c r="A59" s="19"/>
      <c r="B59" s="10"/>
    </row>
    <row r="60" spans="1:2" ht="15.6" x14ac:dyDescent="0.35">
      <c r="A60" s="20" t="s">
        <v>19</v>
      </c>
      <c r="B60" s="10">
        <f>B27/B25*100</f>
        <v>100</v>
      </c>
    </row>
    <row r="61" spans="1:2" ht="15.6" x14ac:dyDescent="0.35">
      <c r="A61" s="19"/>
      <c r="B61" s="10"/>
    </row>
    <row r="62" spans="1:2" ht="15.6" x14ac:dyDescent="0.35">
      <c r="A62" s="20" t="s">
        <v>20</v>
      </c>
      <c r="B62" s="10"/>
    </row>
    <row r="63" spans="1:2" ht="15.6" x14ac:dyDescent="0.35">
      <c r="A63" s="19" t="s">
        <v>21</v>
      </c>
      <c r="B63" s="10">
        <f>((B18/B15)-1)*100</f>
        <v>7.7770576798444679</v>
      </c>
    </row>
    <row r="64" spans="1:2" ht="15.6" x14ac:dyDescent="0.35">
      <c r="A64" s="19" t="s">
        <v>22</v>
      </c>
      <c r="B64" s="10">
        <f>((B40/B39)-1)*100</f>
        <v>9.6327886585178213</v>
      </c>
    </row>
    <row r="65" spans="1:3" ht="15.6" x14ac:dyDescent="0.35">
      <c r="A65" s="19" t="s">
        <v>23</v>
      </c>
      <c r="B65" s="10">
        <f>((B42/B41)-1)*100</f>
        <v>36.431182278293825</v>
      </c>
    </row>
    <row r="66" spans="1:3" ht="15.6" x14ac:dyDescent="0.35">
      <c r="A66" s="19"/>
      <c r="B66" s="10"/>
    </row>
    <row r="67" spans="1:3" ht="15.6" x14ac:dyDescent="0.35">
      <c r="A67" s="20" t="s">
        <v>24</v>
      </c>
      <c r="B67" s="10"/>
    </row>
    <row r="68" spans="1:3" ht="15.6" x14ac:dyDescent="0.35">
      <c r="A68" s="19" t="s">
        <v>29</v>
      </c>
      <c r="B68" s="10">
        <f>B24/(B17)</f>
        <v>83000</v>
      </c>
    </row>
    <row r="69" spans="1:3" ht="15.6" x14ac:dyDescent="0.35">
      <c r="A69" s="19" t="s">
        <v>30</v>
      </c>
      <c r="B69" s="10">
        <f>B25/(B19)</f>
        <v>72324.050965453833</v>
      </c>
    </row>
    <row r="70" spans="1:3" ht="15.6" x14ac:dyDescent="0.35">
      <c r="A70" s="19" t="s">
        <v>25</v>
      </c>
      <c r="B70" s="10">
        <f>(B69/B68)*B53</f>
        <v>58.287296493539593</v>
      </c>
    </row>
    <row r="71" spans="1:3" ht="15.6" x14ac:dyDescent="0.35">
      <c r="A71" s="19" t="s">
        <v>32</v>
      </c>
      <c r="B71" s="10">
        <f>(B24/B17)*3</f>
        <v>249000</v>
      </c>
    </row>
    <row r="72" spans="1:3" ht="15.6" x14ac:dyDescent="0.35">
      <c r="A72" s="19" t="s">
        <v>33</v>
      </c>
      <c r="B72" s="10">
        <f>(B25/B19)*3</f>
        <v>216972.15289636148</v>
      </c>
    </row>
    <row r="73" spans="1:3" ht="15.6" x14ac:dyDescent="0.35">
      <c r="A73" s="19"/>
      <c r="B73" s="10"/>
    </row>
    <row r="74" spans="1:3" ht="15.6" x14ac:dyDescent="0.35">
      <c r="A74" s="20" t="s">
        <v>26</v>
      </c>
      <c r="B74" s="10"/>
    </row>
    <row r="75" spans="1:3" ht="15.6" x14ac:dyDescent="0.35">
      <c r="A75" s="19" t="s">
        <v>27</v>
      </c>
      <c r="B75" s="10">
        <f>(B31/B30)*100</f>
        <v>94.852194261462387</v>
      </c>
    </row>
    <row r="76" spans="1:3" ht="15.6" x14ac:dyDescent="0.35">
      <c r="A76" s="19" t="s">
        <v>28</v>
      </c>
      <c r="B76" s="10">
        <f>(B25/B31)*100</f>
        <v>56.324379729526427</v>
      </c>
    </row>
    <row r="77" spans="1:3" ht="16.2" thickBot="1" x14ac:dyDescent="0.4">
      <c r="A77" s="11"/>
      <c r="B77" s="12"/>
    </row>
    <row r="78" spans="1:3" customFormat="1" ht="44.25" customHeight="1" thickTop="1" x14ac:dyDescent="0.3">
      <c r="A78" s="32" t="s">
        <v>79</v>
      </c>
      <c r="B78" s="32"/>
      <c r="C78" s="23"/>
    </row>
    <row r="79" spans="1:3" customFormat="1" ht="15.6" x14ac:dyDescent="0.35">
      <c r="A79" s="19"/>
      <c r="B79" s="19"/>
    </row>
    <row r="80" spans="1:3" customFormat="1" ht="15.6" x14ac:dyDescent="0.35">
      <c r="A80" s="19"/>
      <c r="B80" s="19"/>
    </row>
    <row r="81" spans="1:2" customFormat="1" ht="15.6" x14ac:dyDescent="0.35">
      <c r="A81" s="19"/>
      <c r="B81" s="19"/>
    </row>
    <row r="82" spans="1:2" customFormat="1" ht="15.6" x14ac:dyDescent="0.35">
      <c r="A82" s="19"/>
      <c r="B82" s="19"/>
    </row>
    <row r="83" spans="1:2" customFormat="1" ht="15.6" x14ac:dyDescent="0.35">
      <c r="A83" s="19"/>
      <c r="B83" s="19"/>
    </row>
    <row r="84" spans="1:2" customFormat="1" ht="15.6" x14ac:dyDescent="0.35">
      <c r="A84" s="19"/>
      <c r="B84" s="19"/>
    </row>
    <row r="85" spans="1:2" customFormat="1" ht="15.6" x14ac:dyDescent="0.35">
      <c r="A85" s="19"/>
      <c r="B85" s="19"/>
    </row>
    <row r="86" spans="1:2" customFormat="1" ht="15.6" x14ac:dyDescent="0.35">
      <c r="A86" s="19"/>
      <c r="B86" s="19"/>
    </row>
    <row r="87" spans="1:2" customFormat="1" x14ac:dyDescent="0.3"/>
    <row r="88" spans="1:2" customFormat="1" x14ac:dyDescent="0.3"/>
    <row r="89" spans="1:2" customFormat="1" x14ac:dyDescent="0.3"/>
    <row r="90" spans="1:2" customFormat="1" x14ac:dyDescent="0.3"/>
    <row r="91" spans="1:2" customFormat="1" x14ac:dyDescent="0.3"/>
    <row r="92" spans="1:2" customFormat="1" x14ac:dyDescent="0.3"/>
    <row r="93" spans="1:2" customFormat="1" x14ac:dyDescent="0.3"/>
    <row r="94" spans="1:2" customFormat="1" x14ac:dyDescent="0.3"/>
    <row r="187" spans="1:2" x14ac:dyDescent="0.3">
      <c r="A187" s="1"/>
      <c r="B187" s="1"/>
    </row>
    <row r="188" spans="1:2" x14ac:dyDescent="0.3">
      <c r="A188" s="1"/>
      <c r="B188" s="1"/>
    </row>
    <row r="189" spans="1:2" x14ac:dyDescent="0.3">
      <c r="A189" s="1"/>
      <c r="B189" s="1"/>
    </row>
  </sheetData>
  <mergeCells count="2">
    <mergeCell ref="A9:A10"/>
    <mergeCell ref="A78:B7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6351-D75F-4C47-8B71-7993FEFA5E9E}">
  <dimension ref="A1:D189"/>
  <sheetViews>
    <sheetView showGridLines="0" zoomScale="80" zoomScaleNormal="80" workbookViewId="0">
      <selection activeCell="A9" sqref="A9:A10"/>
    </sheetView>
  </sheetViews>
  <sheetFormatPr baseColWidth="10" defaultColWidth="11.44140625" defaultRowHeight="14.4" x14ac:dyDescent="0.3"/>
  <cols>
    <col min="1" max="1" width="61" style="2" customWidth="1"/>
    <col min="2" max="2" width="29" style="2" customWidth="1"/>
    <col min="3" max="3" width="12.5546875" style="2" bestFit="1" customWidth="1"/>
    <col min="4" max="16384" width="11.44140625" style="2"/>
  </cols>
  <sheetData>
    <row r="1" spans="1:2" customFormat="1" x14ac:dyDescent="0.3"/>
    <row r="2" spans="1:2" customFormat="1" x14ac:dyDescent="0.3"/>
    <row r="3" spans="1:2" customFormat="1" x14ac:dyDescent="0.3"/>
    <row r="4" spans="1:2" customFormat="1" x14ac:dyDescent="0.3"/>
    <row r="5" spans="1:2" customFormat="1" x14ac:dyDescent="0.3"/>
    <row r="6" spans="1:2" customFormat="1" x14ac:dyDescent="0.3"/>
    <row r="7" spans="1:2" customFormat="1" x14ac:dyDescent="0.3"/>
    <row r="8" spans="1:2" customFormat="1" ht="33.75" customHeight="1" x14ac:dyDescent="0.3"/>
    <row r="9" spans="1:2" customFormat="1" ht="15.6" x14ac:dyDescent="0.35">
      <c r="A9" s="30" t="s">
        <v>0</v>
      </c>
      <c r="B9" s="3" t="s">
        <v>34</v>
      </c>
    </row>
    <row r="10" spans="1:2" customFormat="1" ht="16.2" thickBot="1" x14ac:dyDescent="0.35">
      <c r="A10" s="31"/>
      <c r="B10" s="18" t="s">
        <v>35</v>
      </c>
    </row>
    <row r="11" spans="1:2" customFormat="1" ht="16.2" thickTop="1" x14ac:dyDescent="0.35">
      <c r="A11" s="19"/>
      <c r="B11" s="19"/>
    </row>
    <row r="12" spans="1:2" customFormat="1" ht="15.6" x14ac:dyDescent="0.35">
      <c r="A12" s="20" t="s">
        <v>1</v>
      </c>
      <c r="B12" s="19"/>
    </row>
    <row r="13" spans="1:2" customFormat="1" ht="15.6" x14ac:dyDescent="0.35">
      <c r="A13" s="19"/>
      <c r="B13" s="19"/>
    </row>
    <row r="14" spans="1:2" customFormat="1" ht="15.6" x14ac:dyDescent="0.35">
      <c r="A14" s="20" t="s">
        <v>31</v>
      </c>
      <c r="B14" s="19"/>
    </row>
    <row r="15" spans="1:2" ht="15.6" x14ac:dyDescent="0.35">
      <c r="A15" s="21" t="s">
        <v>58</v>
      </c>
      <c r="B15" s="6">
        <f>+AVERAGE('I Trimestre'!B15,'II Trimestre'!B15,'III Trimestre'!B15)</f>
        <v>3166</v>
      </c>
    </row>
    <row r="16" spans="1:2" ht="15.6" x14ac:dyDescent="0.35">
      <c r="A16" s="21" t="s">
        <v>108</v>
      </c>
      <c r="B16" s="6">
        <f>+'III Trimestre'!B16</f>
        <v>4139</v>
      </c>
    </row>
    <row r="17" spans="1:4" ht="15.6" x14ac:dyDescent="0.35">
      <c r="A17" s="15" t="s">
        <v>109</v>
      </c>
      <c r="B17" s="16">
        <f>+SUM('I Trimestre'!B17+'II Trimestre'!B17+'III Trimestre'!B17)</f>
        <v>37250</v>
      </c>
    </row>
    <row r="18" spans="1:4" ht="15.6" x14ac:dyDescent="0.35">
      <c r="A18" s="21" t="s">
        <v>110</v>
      </c>
      <c r="B18" s="6">
        <f>+AVERAGE('I Trimestre'!B18,'II Trimestre'!B18,'III Trimestre'!B18)</f>
        <v>2788.2222222222222</v>
      </c>
    </row>
    <row r="19" spans="1:4" ht="15.6" x14ac:dyDescent="0.35">
      <c r="A19" s="15" t="s">
        <v>111</v>
      </c>
      <c r="B19" s="16">
        <f>+SUM('I Trimestre'!B19+'II Trimestre'!B19+'III Trimestre'!B19)</f>
        <v>24390</v>
      </c>
    </row>
    <row r="20" spans="1:4" ht="15.6" x14ac:dyDescent="0.35">
      <c r="A20" s="21" t="s">
        <v>74</v>
      </c>
      <c r="B20" s="6">
        <f>+'III Trimestre'!B20</f>
        <v>4139</v>
      </c>
    </row>
    <row r="21" spans="1:4" ht="15.6" x14ac:dyDescent="0.35">
      <c r="A21" s="19"/>
      <c r="B21" s="7"/>
    </row>
    <row r="22" spans="1:4" ht="15.6" x14ac:dyDescent="0.35">
      <c r="A22" s="22" t="s">
        <v>2</v>
      </c>
      <c r="B22" s="7"/>
    </row>
    <row r="23" spans="1:4" ht="15.6" x14ac:dyDescent="0.35">
      <c r="A23" s="21" t="s">
        <v>58</v>
      </c>
      <c r="B23" s="6">
        <f>+'I Trimestre'!B23+'II Trimestre'!B23+'III Trimestre'!B23</f>
        <v>1804933800</v>
      </c>
    </row>
    <row r="24" spans="1:4" ht="15.6" x14ac:dyDescent="0.35">
      <c r="A24" s="21" t="s">
        <v>108</v>
      </c>
      <c r="B24" s="6">
        <f>+'I Trimestre'!B24+'II Trimestre'!B24+'III Trimestre'!B24</f>
        <v>3091750000</v>
      </c>
    </row>
    <row r="25" spans="1:4" ht="15.6" x14ac:dyDescent="0.35">
      <c r="A25" s="21" t="s">
        <v>110</v>
      </c>
      <c r="B25" s="6">
        <f>+'I Trimestre'!B25+'II Trimestre'!B25+'III Trimestre'!B25</f>
        <v>1769278200</v>
      </c>
    </row>
    <row r="26" spans="1:4" ht="15.6" x14ac:dyDescent="0.35">
      <c r="A26" s="21" t="s">
        <v>74</v>
      </c>
      <c r="B26" s="6">
        <f>+'III Trimestre'!B26</f>
        <v>4122361000</v>
      </c>
    </row>
    <row r="27" spans="1:4" ht="15.6" x14ac:dyDescent="0.35">
      <c r="A27" s="21" t="s">
        <v>112</v>
      </c>
      <c r="B27" s="6">
        <f>+B25</f>
        <v>1769278200</v>
      </c>
    </row>
    <row r="28" spans="1:4" ht="15.6" x14ac:dyDescent="0.35">
      <c r="A28" s="19"/>
      <c r="B28" s="7"/>
    </row>
    <row r="29" spans="1:4" ht="15.6" x14ac:dyDescent="0.35">
      <c r="A29" s="22" t="s">
        <v>3</v>
      </c>
      <c r="B29" s="7"/>
    </row>
    <row r="30" spans="1:4" ht="15.6" x14ac:dyDescent="0.35">
      <c r="A30" s="21" t="s">
        <v>108</v>
      </c>
      <c r="B30" s="7">
        <f>B24</f>
        <v>3091750000</v>
      </c>
    </row>
    <row r="31" spans="1:4" ht="15.6" x14ac:dyDescent="0.35">
      <c r="A31" s="21" t="s">
        <v>110</v>
      </c>
      <c r="B31" s="7">
        <f>+'I Trimestre'!B31+'II Trimestre'!B31+'III Trimestre'!B31</f>
        <v>2392545386.6800003</v>
      </c>
      <c r="C31" s="14"/>
      <c r="D31" s="14"/>
    </row>
    <row r="32" spans="1:4" ht="15.6" x14ac:dyDescent="0.35">
      <c r="A32" s="19"/>
      <c r="B32" s="5"/>
    </row>
    <row r="33" spans="1:2" ht="15.6" x14ac:dyDescent="0.35">
      <c r="A33" s="20" t="s">
        <v>4</v>
      </c>
      <c r="B33" s="5"/>
    </row>
    <row r="34" spans="1:2" ht="15.6" x14ac:dyDescent="0.35">
      <c r="A34" s="21" t="s">
        <v>59</v>
      </c>
      <c r="B34" s="26">
        <v>1.0948</v>
      </c>
    </row>
    <row r="35" spans="1:2" ht="15.6" x14ac:dyDescent="0.35">
      <c r="A35" s="21" t="s">
        <v>113</v>
      </c>
      <c r="B35" s="26">
        <v>1.0932999999999999</v>
      </c>
    </row>
    <row r="36" spans="1:2" ht="15.6" x14ac:dyDescent="0.35">
      <c r="A36" s="21" t="s">
        <v>5</v>
      </c>
      <c r="B36" s="6">
        <v>28969</v>
      </c>
    </row>
    <row r="37" spans="1:2" ht="15.6" x14ac:dyDescent="0.35">
      <c r="A37" s="19"/>
      <c r="B37" s="7"/>
    </row>
    <row r="38" spans="1:2" ht="15.6" x14ac:dyDescent="0.35">
      <c r="A38" s="20" t="s">
        <v>6</v>
      </c>
      <c r="B38" s="7"/>
    </row>
    <row r="39" spans="1:2" ht="15.6" x14ac:dyDescent="0.35">
      <c r="A39" s="19" t="s">
        <v>60</v>
      </c>
      <c r="B39" s="6">
        <f t="shared" ref="B39" si="0">B23/B34</f>
        <v>1648642491.7793205</v>
      </c>
    </row>
    <row r="40" spans="1:2" ht="15.6" x14ac:dyDescent="0.35">
      <c r="A40" s="19" t="s">
        <v>114</v>
      </c>
      <c r="B40" s="6">
        <f t="shared" ref="B40" si="1">B25/B35</f>
        <v>1618291594.2559226</v>
      </c>
    </row>
    <row r="41" spans="1:2" ht="15.6" x14ac:dyDescent="0.35">
      <c r="A41" s="19" t="s">
        <v>61</v>
      </c>
      <c r="B41" s="6">
        <f>B39/B16</f>
        <v>398319.036428925</v>
      </c>
    </row>
    <row r="42" spans="1:2" ht="15.6" x14ac:dyDescent="0.35">
      <c r="A42" s="19" t="s">
        <v>115</v>
      </c>
      <c r="B42" s="6">
        <f>B40/B18</f>
        <v>580402.6599307924</v>
      </c>
    </row>
    <row r="43" spans="1:2" ht="15.6" x14ac:dyDescent="0.35">
      <c r="A43" s="19"/>
      <c r="B43" s="9"/>
    </row>
    <row r="44" spans="1:2" ht="15.6" x14ac:dyDescent="0.35">
      <c r="A44" s="20" t="s">
        <v>7</v>
      </c>
      <c r="B44" s="9"/>
    </row>
    <row r="45" spans="1:2" ht="15.6" x14ac:dyDescent="0.35">
      <c r="A45" s="19"/>
      <c r="B45" s="9"/>
    </row>
    <row r="46" spans="1:2" ht="15.6" x14ac:dyDescent="0.35">
      <c r="A46" s="20" t="s">
        <v>8</v>
      </c>
      <c r="B46" s="9"/>
    </row>
    <row r="47" spans="1:2" ht="15.6" x14ac:dyDescent="0.35">
      <c r="A47" s="19" t="s">
        <v>9</v>
      </c>
      <c r="B47" s="10">
        <f>B16/B36*100</f>
        <v>14.287686837654043</v>
      </c>
    </row>
    <row r="48" spans="1:2" ht="15.6" x14ac:dyDescent="0.35">
      <c r="A48" s="19" t="s">
        <v>10</v>
      </c>
      <c r="B48" s="10">
        <f>B18/B36*100</f>
        <v>9.6248480176126971</v>
      </c>
    </row>
    <row r="49" spans="1:2" ht="15.6" x14ac:dyDescent="0.35">
      <c r="A49" s="19"/>
      <c r="B49" s="10"/>
    </row>
    <row r="50" spans="1:2" ht="15.6" x14ac:dyDescent="0.35">
      <c r="A50" s="20" t="s">
        <v>11</v>
      </c>
      <c r="B50" s="10"/>
    </row>
    <row r="51" spans="1:2" ht="15.6" x14ac:dyDescent="0.35">
      <c r="A51" s="19" t="s">
        <v>12</v>
      </c>
      <c r="B51" s="10">
        <f>B18/B16*100</f>
        <v>67.364634506456198</v>
      </c>
    </row>
    <row r="52" spans="1:2" ht="15.6" x14ac:dyDescent="0.35">
      <c r="A52" s="19" t="s">
        <v>13</v>
      </c>
      <c r="B52" s="10">
        <f>B25/B24*100</f>
        <v>57.225784749737208</v>
      </c>
    </row>
    <row r="53" spans="1:2" ht="15.6" x14ac:dyDescent="0.35">
      <c r="A53" s="19" t="s">
        <v>14</v>
      </c>
      <c r="B53" s="10">
        <f>AVERAGE(B51:B52)</f>
        <v>62.2952096280967</v>
      </c>
    </row>
    <row r="54" spans="1:2" ht="15.6" x14ac:dyDescent="0.35">
      <c r="A54" s="19"/>
      <c r="B54" s="10"/>
    </row>
    <row r="55" spans="1:2" ht="15.6" x14ac:dyDescent="0.35">
      <c r="A55" s="20" t="s">
        <v>15</v>
      </c>
      <c r="B55" s="10"/>
    </row>
    <row r="56" spans="1:2" ht="15.6" x14ac:dyDescent="0.35">
      <c r="A56" s="19" t="s">
        <v>16</v>
      </c>
      <c r="B56" s="10">
        <f>B18/B20*100</f>
        <v>67.364634506456198</v>
      </c>
    </row>
    <row r="57" spans="1:2" ht="15.6" x14ac:dyDescent="0.35">
      <c r="A57" s="19" t="s">
        <v>17</v>
      </c>
      <c r="B57" s="10">
        <f>B25/B26*100</f>
        <v>42.919050514984008</v>
      </c>
    </row>
    <row r="58" spans="1:2" ht="15.6" x14ac:dyDescent="0.35">
      <c r="A58" s="19" t="s">
        <v>18</v>
      </c>
      <c r="B58" s="10">
        <f>(B56+B57)/2</f>
        <v>55.141842510720103</v>
      </c>
    </row>
    <row r="59" spans="1:2" ht="15.6" x14ac:dyDescent="0.35">
      <c r="A59" s="19"/>
      <c r="B59" s="10"/>
    </row>
    <row r="60" spans="1:2" ht="15.6" x14ac:dyDescent="0.35">
      <c r="A60" s="20" t="s">
        <v>19</v>
      </c>
      <c r="B60" s="10">
        <f>B27/B25*100</f>
        <v>100</v>
      </c>
    </row>
    <row r="61" spans="1:2" ht="15.6" x14ac:dyDescent="0.35">
      <c r="A61" s="19"/>
      <c r="B61" s="10"/>
    </row>
    <row r="62" spans="1:2" ht="15.6" x14ac:dyDescent="0.35">
      <c r="A62" s="20" t="s">
        <v>20</v>
      </c>
      <c r="B62" s="10"/>
    </row>
    <row r="63" spans="1:2" ht="15.6" x14ac:dyDescent="0.35">
      <c r="A63" s="19" t="s">
        <v>21</v>
      </c>
      <c r="B63" s="10">
        <f>((B18/B15)-1)*100</f>
        <v>-11.932336632273465</v>
      </c>
    </row>
    <row r="64" spans="1:2" ht="15.6" x14ac:dyDescent="0.35">
      <c r="A64" s="19" t="s">
        <v>22</v>
      </c>
      <c r="B64" s="10">
        <f>((B40/B39)-1)*100</f>
        <v>-1.8409629543541195</v>
      </c>
    </row>
    <row r="65" spans="1:3" ht="15.6" x14ac:dyDescent="0.35">
      <c r="A65" s="19" t="s">
        <v>23</v>
      </c>
      <c r="B65" s="10">
        <f>((B42/B41)-1)*100</f>
        <v>45.713010639489717</v>
      </c>
    </row>
    <row r="66" spans="1:3" ht="15.6" x14ac:dyDescent="0.35">
      <c r="A66" s="19"/>
      <c r="B66" s="10"/>
    </row>
    <row r="67" spans="1:3" ht="15.6" x14ac:dyDescent="0.35">
      <c r="A67" s="20" t="s">
        <v>24</v>
      </c>
      <c r="B67" s="10"/>
    </row>
    <row r="68" spans="1:3" ht="15.6" x14ac:dyDescent="0.35">
      <c r="A68" s="19" t="s">
        <v>29</v>
      </c>
      <c r="B68" s="10">
        <f>B24/(B17)</f>
        <v>83000</v>
      </c>
    </row>
    <row r="69" spans="1:3" ht="15.6" x14ac:dyDescent="0.35">
      <c r="A69" s="19" t="s">
        <v>30</v>
      </c>
      <c r="B69" s="10">
        <f>B25/(B19)</f>
        <v>72541.131611316116</v>
      </c>
    </row>
    <row r="70" spans="1:3" ht="15.6" x14ac:dyDescent="0.35">
      <c r="A70" s="19" t="s">
        <v>25</v>
      </c>
      <c r="B70" s="10">
        <f>(B69/B68)*B53</f>
        <v>54.445361450437225</v>
      </c>
    </row>
    <row r="71" spans="1:3" ht="15.6" x14ac:dyDescent="0.35">
      <c r="A71" s="19" t="s">
        <v>38</v>
      </c>
      <c r="B71" s="10">
        <f>(B24/B17)*9</f>
        <v>747000</v>
      </c>
    </row>
    <row r="72" spans="1:3" ht="15.6" x14ac:dyDescent="0.35">
      <c r="A72" s="19" t="s">
        <v>39</v>
      </c>
      <c r="B72" s="10">
        <f>(B25/B19)*9</f>
        <v>652870.18450184504</v>
      </c>
    </row>
    <row r="73" spans="1:3" ht="15.6" x14ac:dyDescent="0.35">
      <c r="A73" s="19"/>
      <c r="B73" s="10"/>
    </row>
    <row r="74" spans="1:3" ht="15.6" x14ac:dyDescent="0.35">
      <c r="A74" s="20" t="s">
        <v>26</v>
      </c>
      <c r="B74" s="10"/>
    </row>
    <row r="75" spans="1:3" ht="15.6" x14ac:dyDescent="0.35">
      <c r="A75" s="19" t="s">
        <v>27</v>
      </c>
      <c r="B75" s="10">
        <f>(B31/B30)*100</f>
        <v>77.384826932319896</v>
      </c>
    </row>
    <row r="76" spans="1:3" ht="15.6" x14ac:dyDescent="0.35">
      <c r="A76" s="19" t="s">
        <v>28</v>
      </c>
      <c r="B76" s="10">
        <f>(B25/B31)*100</f>
        <v>73.949619089781493</v>
      </c>
    </row>
    <row r="77" spans="1:3" ht="16.2" thickBot="1" x14ac:dyDescent="0.4">
      <c r="A77" s="11"/>
      <c r="B77" s="12"/>
    </row>
    <row r="78" spans="1:3" customFormat="1" ht="44.25" customHeight="1" thickTop="1" x14ac:dyDescent="0.3">
      <c r="A78" s="32" t="s">
        <v>79</v>
      </c>
      <c r="B78" s="32"/>
      <c r="C78" s="23"/>
    </row>
    <row r="79" spans="1:3" customFormat="1" ht="15.6" x14ac:dyDescent="0.35">
      <c r="A79" s="19"/>
      <c r="B79" s="19"/>
    </row>
    <row r="80" spans="1:3" customFormat="1" ht="15.6" x14ac:dyDescent="0.35">
      <c r="A80" s="19"/>
      <c r="B80" s="19"/>
    </row>
    <row r="81" spans="1:2" customFormat="1" ht="15.6" x14ac:dyDescent="0.35">
      <c r="A81" s="19"/>
      <c r="B81" s="19"/>
    </row>
    <row r="82" spans="1:2" customFormat="1" ht="15.6" x14ac:dyDescent="0.35">
      <c r="A82" s="19"/>
      <c r="B82" s="19"/>
    </row>
    <row r="83" spans="1:2" customFormat="1" ht="15.6" x14ac:dyDescent="0.35">
      <c r="A83" s="19"/>
      <c r="B83" s="19"/>
    </row>
    <row r="84" spans="1:2" customFormat="1" ht="15.6" x14ac:dyDescent="0.35">
      <c r="A84" s="19"/>
      <c r="B84" s="19"/>
    </row>
    <row r="85" spans="1:2" customFormat="1" ht="15.6" x14ac:dyDescent="0.35">
      <c r="A85" s="19"/>
      <c r="B85" s="19"/>
    </row>
    <row r="86" spans="1:2" customFormat="1" ht="15.6" x14ac:dyDescent="0.35">
      <c r="A86" s="19"/>
      <c r="B86" s="19"/>
    </row>
    <row r="87" spans="1:2" customFormat="1" ht="15.6" x14ac:dyDescent="0.35">
      <c r="A87" s="19"/>
      <c r="B87" s="19"/>
    </row>
    <row r="88" spans="1:2" ht="15.6" x14ac:dyDescent="0.35">
      <c r="A88" s="5"/>
      <c r="B88" s="5"/>
    </row>
    <row r="89" spans="1:2" ht="15.6" x14ac:dyDescent="0.35">
      <c r="A89" s="5"/>
      <c r="B89" s="5"/>
    </row>
    <row r="90" spans="1:2" ht="15.6" x14ac:dyDescent="0.35">
      <c r="A90" s="5"/>
      <c r="B90" s="5"/>
    </row>
    <row r="91" spans="1:2" ht="15.6" x14ac:dyDescent="0.35">
      <c r="A91" s="5"/>
      <c r="B91" s="5"/>
    </row>
    <row r="92" spans="1:2" ht="15.6" x14ac:dyDescent="0.35">
      <c r="A92" s="5"/>
      <c r="B92" s="5"/>
    </row>
    <row r="93" spans="1:2" ht="15.6" x14ac:dyDescent="0.35">
      <c r="A93" s="5"/>
      <c r="B93" s="5"/>
    </row>
    <row r="94" spans="1:2" ht="15.6" x14ac:dyDescent="0.35">
      <c r="A94" s="5"/>
      <c r="B94" s="5"/>
    </row>
    <row r="187" spans="1:2" x14ac:dyDescent="0.3">
      <c r="A187" s="1"/>
      <c r="B187" s="1"/>
    </row>
    <row r="188" spans="1:2" x14ac:dyDescent="0.3">
      <c r="A188" s="1"/>
      <c r="B188" s="1"/>
    </row>
    <row r="189" spans="1:2" x14ac:dyDescent="0.3">
      <c r="A189" s="1"/>
      <c r="B189" s="1"/>
    </row>
  </sheetData>
  <mergeCells count="2">
    <mergeCell ref="A9:A10"/>
    <mergeCell ref="A78:B7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CF891-5022-4667-8A30-24450DB598C9}">
  <dimension ref="A1:C170"/>
  <sheetViews>
    <sheetView showGridLines="0" zoomScale="80" zoomScaleNormal="80" workbookViewId="0">
      <selection activeCell="A9" sqref="A9:A10"/>
    </sheetView>
  </sheetViews>
  <sheetFormatPr baseColWidth="10" defaultColWidth="11.44140625" defaultRowHeight="14.4" x14ac:dyDescent="0.3"/>
  <cols>
    <col min="1" max="1" width="61" style="2" customWidth="1"/>
    <col min="2" max="2" width="29" style="2" customWidth="1"/>
    <col min="3" max="16384" width="11.44140625" style="2"/>
  </cols>
  <sheetData>
    <row r="1" spans="1:2" s="27" customFormat="1" x14ac:dyDescent="0.3"/>
    <row r="2" spans="1:2" s="27" customFormat="1" x14ac:dyDescent="0.3"/>
    <row r="3" spans="1:2" s="27" customFormat="1" x14ac:dyDescent="0.3"/>
    <row r="4" spans="1:2" s="27" customFormat="1" x14ac:dyDescent="0.3"/>
    <row r="5" spans="1:2" s="27" customFormat="1" x14ac:dyDescent="0.3"/>
    <row r="6" spans="1:2" s="27" customFormat="1" x14ac:dyDescent="0.3"/>
    <row r="7" spans="1:2" s="27" customFormat="1" x14ac:dyDescent="0.3"/>
    <row r="8" spans="1:2" s="27" customFormat="1" ht="33.75" customHeight="1" x14ac:dyDescent="0.3"/>
    <row r="9" spans="1:2" s="27" customFormat="1" ht="15.6" x14ac:dyDescent="0.35">
      <c r="A9" s="30" t="s">
        <v>0</v>
      </c>
      <c r="B9" s="3" t="s">
        <v>34</v>
      </c>
    </row>
    <row r="10" spans="1:2" s="27" customFormat="1" ht="16.2" thickBot="1" x14ac:dyDescent="0.35">
      <c r="A10" s="31"/>
      <c r="B10" s="18" t="s">
        <v>35</v>
      </c>
    </row>
    <row r="11" spans="1:2" ht="16.2" thickTop="1" x14ac:dyDescent="0.35">
      <c r="A11" s="5"/>
      <c r="B11" s="5"/>
    </row>
    <row r="12" spans="1:2" ht="15.6" x14ac:dyDescent="0.35">
      <c r="A12" s="4" t="s">
        <v>1</v>
      </c>
      <c r="B12" s="5"/>
    </row>
    <row r="13" spans="1:2" ht="15.6" x14ac:dyDescent="0.35">
      <c r="A13" s="5"/>
      <c r="B13" s="5"/>
    </row>
    <row r="14" spans="1:2" ht="15.6" x14ac:dyDescent="0.35">
      <c r="A14" s="4" t="s">
        <v>31</v>
      </c>
      <c r="B14" s="5"/>
    </row>
    <row r="15" spans="1:2" ht="15.6" x14ac:dyDescent="0.35">
      <c r="A15" s="13" t="s">
        <v>62</v>
      </c>
      <c r="B15" s="6">
        <v>3530</v>
      </c>
    </row>
    <row r="16" spans="1:2" ht="15.6" x14ac:dyDescent="0.35">
      <c r="A16" s="13" t="s">
        <v>116</v>
      </c>
      <c r="B16" s="6">
        <v>2841</v>
      </c>
    </row>
    <row r="17" spans="1:3" ht="15.6" x14ac:dyDescent="0.35">
      <c r="A17" s="15" t="s">
        <v>117</v>
      </c>
      <c r="B17" s="16">
        <v>8523</v>
      </c>
    </row>
    <row r="18" spans="1:3" ht="15.6" x14ac:dyDescent="0.35">
      <c r="A18" s="13" t="s">
        <v>118</v>
      </c>
      <c r="B18" s="6">
        <v>4256</v>
      </c>
    </row>
    <row r="19" spans="1:3" ht="15.6" x14ac:dyDescent="0.35">
      <c r="A19" s="15" t="s">
        <v>119</v>
      </c>
      <c r="B19" s="16">
        <v>12479</v>
      </c>
    </row>
    <row r="20" spans="1:3" ht="15.9" customHeight="1" x14ac:dyDescent="0.35">
      <c r="A20" s="13" t="s">
        <v>74</v>
      </c>
      <c r="B20" s="6">
        <v>3814</v>
      </c>
    </row>
    <row r="21" spans="1:3" ht="15.6" x14ac:dyDescent="0.35">
      <c r="A21" s="5"/>
      <c r="B21" s="7"/>
    </row>
    <row r="22" spans="1:3" ht="15.6" x14ac:dyDescent="0.35">
      <c r="A22" s="8" t="s">
        <v>2</v>
      </c>
      <c r="B22" s="7"/>
    </row>
    <row r="23" spans="1:3" ht="15.6" x14ac:dyDescent="0.35">
      <c r="A23" s="13" t="s">
        <v>62</v>
      </c>
      <c r="B23" s="6">
        <v>817495400</v>
      </c>
    </row>
    <row r="24" spans="1:3" ht="15.6" x14ac:dyDescent="0.35">
      <c r="A24" s="13" t="s">
        <v>116</v>
      </c>
      <c r="B24" s="6">
        <v>574450200</v>
      </c>
    </row>
    <row r="25" spans="1:3" ht="15.6" x14ac:dyDescent="0.35">
      <c r="A25" s="13" t="s">
        <v>118</v>
      </c>
      <c r="B25" s="6">
        <v>926525800</v>
      </c>
    </row>
    <row r="26" spans="1:3" ht="15.6" x14ac:dyDescent="0.35">
      <c r="A26" s="13" t="s">
        <v>74</v>
      </c>
      <c r="B26" s="6">
        <v>2830095418.4499998</v>
      </c>
    </row>
    <row r="27" spans="1:3" ht="15.6" x14ac:dyDescent="0.35">
      <c r="A27" s="13" t="s">
        <v>120</v>
      </c>
      <c r="B27" s="6">
        <f>+B25</f>
        <v>926525800</v>
      </c>
    </row>
    <row r="28" spans="1:3" ht="15.6" x14ac:dyDescent="0.35">
      <c r="A28" s="5"/>
      <c r="B28" s="7"/>
    </row>
    <row r="29" spans="1:3" ht="15.6" x14ac:dyDescent="0.35">
      <c r="A29" s="8" t="s">
        <v>3</v>
      </c>
      <c r="B29" s="7"/>
    </row>
    <row r="30" spans="1:3" ht="15.6" x14ac:dyDescent="0.35">
      <c r="A30" s="13" t="s">
        <v>116</v>
      </c>
      <c r="B30" s="7">
        <f>B24</f>
        <v>574450200</v>
      </c>
    </row>
    <row r="31" spans="1:3" ht="15.6" x14ac:dyDescent="0.35">
      <c r="A31" s="13" t="s">
        <v>118</v>
      </c>
      <c r="B31" s="7">
        <v>437550031.76999998</v>
      </c>
      <c r="C31" s="14"/>
    </row>
    <row r="32" spans="1:3" ht="15.6" x14ac:dyDescent="0.35">
      <c r="A32" s="5"/>
      <c r="B32" s="5"/>
    </row>
    <row r="33" spans="1:2" ht="15.6" x14ac:dyDescent="0.35">
      <c r="A33" s="4" t="s">
        <v>4</v>
      </c>
      <c r="B33" s="5"/>
    </row>
    <row r="34" spans="1:2" ht="15.6" x14ac:dyDescent="0.35">
      <c r="A34" s="13" t="s">
        <v>63</v>
      </c>
      <c r="B34" s="17">
        <v>1.0947</v>
      </c>
    </row>
    <row r="35" spans="1:2" ht="15.6" x14ac:dyDescent="0.35">
      <c r="A35" s="13" t="s">
        <v>121</v>
      </c>
      <c r="B35" s="17">
        <v>1.1039000000000001</v>
      </c>
    </row>
    <row r="36" spans="1:2" ht="15.6" x14ac:dyDescent="0.35">
      <c r="A36" s="21" t="s">
        <v>5</v>
      </c>
      <c r="B36" s="6">
        <v>28969</v>
      </c>
    </row>
    <row r="37" spans="1:2" ht="15.6" x14ac:dyDescent="0.35">
      <c r="A37" s="5"/>
      <c r="B37" s="7"/>
    </row>
    <row r="38" spans="1:2" ht="15.6" x14ac:dyDescent="0.35">
      <c r="A38" s="4" t="s">
        <v>6</v>
      </c>
      <c r="B38" s="7"/>
    </row>
    <row r="39" spans="1:2" ht="15.6" x14ac:dyDescent="0.35">
      <c r="A39" s="5" t="s">
        <v>64</v>
      </c>
      <c r="B39" s="6">
        <f t="shared" ref="B39" si="0">B23/B34</f>
        <v>746775737.64501691</v>
      </c>
    </row>
    <row r="40" spans="1:2" ht="15.6" x14ac:dyDescent="0.35">
      <c r="A40" s="5" t="s">
        <v>122</v>
      </c>
      <c r="B40" s="6">
        <f t="shared" ref="B40" si="1">B25/B35</f>
        <v>839320409.45737827</v>
      </c>
    </row>
    <row r="41" spans="1:2" ht="15.6" x14ac:dyDescent="0.35">
      <c r="A41" s="5" t="s">
        <v>65</v>
      </c>
      <c r="B41" s="6">
        <f>B39/B16</f>
        <v>262856.64823830232</v>
      </c>
    </row>
    <row r="42" spans="1:2" ht="15.6" x14ac:dyDescent="0.35">
      <c r="A42" s="5" t="s">
        <v>123</v>
      </c>
      <c r="B42" s="6">
        <f>B40/B18</f>
        <v>197208.74282363211</v>
      </c>
    </row>
    <row r="43" spans="1:2" ht="15.6" x14ac:dyDescent="0.35">
      <c r="A43" s="5"/>
      <c r="B43" s="9"/>
    </row>
    <row r="44" spans="1:2" ht="15.6" x14ac:dyDescent="0.35">
      <c r="A44" s="4" t="s">
        <v>7</v>
      </c>
      <c r="B44" s="9"/>
    </row>
    <row r="45" spans="1:2" ht="15.6" x14ac:dyDescent="0.35">
      <c r="A45" s="5"/>
      <c r="B45" s="9"/>
    </row>
    <row r="46" spans="1:2" ht="15.6" x14ac:dyDescent="0.35">
      <c r="A46" s="4" t="s">
        <v>8</v>
      </c>
      <c r="B46" s="9"/>
    </row>
    <row r="47" spans="1:2" ht="15.6" x14ac:dyDescent="0.35">
      <c r="A47" s="5" t="s">
        <v>9</v>
      </c>
      <c r="B47" s="10">
        <f>B16/B36*100</f>
        <v>9.8070351064931476</v>
      </c>
    </row>
    <row r="48" spans="1:2" ht="15.6" x14ac:dyDescent="0.35">
      <c r="A48" s="5" t="s">
        <v>10</v>
      </c>
      <c r="B48" s="10">
        <f>B18/B36*100</f>
        <v>14.691566847319548</v>
      </c>
    </row>
    <row r="49" spans="1:2" ht="15.6" x14ac:dyDescent="0.35">
      <c r="A49" s="5"/>
      <c r="B49" s="10"/>
    </row>
    <row r="50" spans="1:2" ht="15.6" x14ac:dyDescent="0.35">
      <c r="A50" s="4" t="s">
        <v>11</v>
      </c>
      <c r="B50" s="10"/>
    </row>
    <row r="51" spans="1:2" ht="15.6" x14ac:dyDescent="0.35">
      <c r="A51" s="5" t="s">
        <v>12</v>
      </c>
      <c r="B51" s="10">
        <f>B18/B16*100</f>
        <v>149.80640619500176</v>
      </c>
    </row>
    <row r="52" spans="1:2" ht="15.6" x14ac:dyDescent="0.35">
      <c r="A52" s="5" t="s">
        <v>13</v>
      </c>
      <c r="B52" s="10">
        <f>B25/B24*100</f>
        <v>161.28914220936818</v>
      </c>
    </row>
    <row r="53" spans="1:2" ht="15.6" x14ac:dyDescent="0.35">
      <c r="A53" s="5" t="s">
        <v>14</v>
      </c>
      <c r="B53" s="10">
        <f>AVERAGE(B51:B52)</f>
        <v>155.54777420218497</v>
      </c>
    </row>
    <row r="54" spans="1:2" ht="15.6" x14ac:dyDescent="0.35">
      <c r="A54" s="5"/>
      <c r="B54" s="10"/>
    </row>
    <row r="55" spans="1:2" ht="15.6" x14ac:dyDescent="0.35">
      <c r="A55" s="4" t="s">
        <v>15</v>
      </c>
      <c r="B55" s="10"/>
    </row>
    <row r="56" spans="1:2" ht="15.6" x14ac:dyDescent="0.35">
      <c r="A56" s="5" t="s">
        <v>16</v>
      </c>
      <c r="B56" s="10">
        <f>B18/B20*100</f>
        <v>111.58888306240166</v>
      </c>
    </row>
    <row r="57" spans="1:2" ht="15.6" x14ac:dyDescent="0.35">
      <c r="A57" s="5" t="s">
        <v>17</v>
      </c>
      <c r="B57" s="10">
        <f>B25/B26*100</f>
        <v>32.738323731411292</v>
      </c>
    </row>
    <row r="58" spans="1:2" ht="15.6" x14ac:dyDescent="0.35">
      <c r="A58" s="5" t="s">
        <v>18</v>
      </c>
      <c r="B58" s="10">
        <f>(B56+B57)/2</f>
        <v>72.163603396906481</v>
      </c>
    </row>
    <row r="59" spans="1:2" ht="15.6" x14ac:dyDescent="0.35">
      <c r="A59" s="5"/>
      <c r="B59" s="10"/>
    </row>
    <row r="60" spans="1:2" ht="15.6" x14ac:dyDescent="0.35">
      <c r="A60" s="4" t="s">
        <v>19</v>
      </c>
      <c r="B60" s="10">
        <f>B27/B25*100</f>
        <v>100</v>
      </c>
    </row>
    <row r="61" spans="1:2" ht="15.6" x14ac:dyDescent="0.35">
      <c r="A61" s="5"/>
      <c r="B61" s="10"/>
    </row>
    <row r="62" spans="1:2" ht="15.6" x14ac:dyDescent="0.35">
      <c r="A62" s="4" t="s">
        <v>20</v>
      </c>
      <c r="B62" s="10"/>
    </row>
    <row r="63" spans="1:2" ht="15.6" x14ac:dyDescent="0.35">
      <c r="A63" s="5" t="s">
        <v>21</v>
      </c>
      <c r="B63" s="10">
        <f>((B18/B15)-1)*100</f>
        <v>20.566572237960344</v>
      </c>
    </row>
    <row r="64" spans="1:2" ht="15.6" x14ac:dyDescent="0.35">
      <c r="A64" s="5" t="s">
        <v>22</v>
      </c>
      <c r="B64" s="10">
        <f>((B40/B39)-1)*100</f>
        <v>12.392565417859469</v>
      </c>
    </row>
    <row r="65" spans="1:3" ht="15.6" x14ac:dyDescent="0.35">
      <c r="A65" s="5" t="s">
        <v>23</v>
      </c>
      <c r="B65" s="10">
        <f>((B42/B41)-1)*100</f>
        <v>-24.974793620268144</v>
      </c>
    </row>
    <row r="66" spans="1:3" ht="15.6" x14ac:dyDescent="0.35">
      <c r="A66" s="5"/>
      <c r="B66" s="10"/>
    </row>
    <row r="67" spans="1:3" ht="15.6" x14ac:dyDescent="0.35">
      <c r="A67" s="4" t="s">
        <v>24</v>
      </c>
      <c r="B67" s="10"/>
    </row>
    <row r="68" spans="1:3" ht="15.6" x14ac:dyDescent="0.35">
      <c r="A68" s="5" t="s">
        <v>29</v>
      </c>
      <c r="B68" s="10">
        <f>B24/(B17)</f>
        <v>67400</v>
      </c>
    </row>
    <row r="69" spans="1:3" ht="15.6" x14ac:dyDescent="0.35">
      <c r="A69" s="5" t="s">
        <v>30</v>
      </c>
      <c r="B69" s="10">
        <f>B25/(B19)</f>
        <v>74246.798621684429</v>
      </c>
    </row>
    <row r="70" spans="1:3" ht="15.6" x14ac:dyDescent="0.35">
      <c r="A70" s="5" t="s">
        <v>25</v>
      </c>
      <c r="B70" s="10">
        <f>(B69/B68)*B53</f>
        <v>171.34902473651138</v>
      </c>
    </row>
    <row r="71" spans="1:3" ht="15.6" x14ac:dyDescent="0.35">
      <c r="A71" s="5" t="s">
        <v>32</v>
      </c>
      <c r="B71" s="10">
        <f>(B24/B17)*3</f>
        <v>202200</v>
      </c>
    </row>
    <row r="72" spans="1:3" ht="15.6" x14ac:dyDescent="0.35">
      <c r="A72" s="5" t="s">
        <v>33</v>
      </c>
      <c r="B72" s="10">
        <f>(B25/B19)*3</f>
        <v>222740.39586505329</v>
      </c>
    </row>
    <row r="73" spans="1:3" ht="15.6" x14ac:dyDescent="0.35">
      <c r="A73" s="5"/>
      <c r="B73" s="10"/>
    </row>
    <row r="74" spans="1:3" ht="15.6" x14ac:dyDescent="0.35">
      <c r="A74" s="4" t="s">
        <v>26</v>
      </c>
      <c r="B74" s="10"/>
    </row>
    <row r="75" spans="1:3" ht="15.6" x14ac:dyDescent="0.35">
      <c r="A75" s="5" t="s">
        <v>27</v>
      </c>
      <c r="B75" s="10">
        <f>(B31/B30)*100</f>
        <v>76.16848802037147</v>
      </c>
    </row>
    <row r="76" spans="1:3" ht="15.6" x14ac:dyDescent="0.35">
      <c r="A76" s="5" t="s">
        <v>28</v>
      </c>
      <c r="B76" s="10">
        <f>(B25/B31)*100</f>
        <v>211.75310998195334</v>
      </c>
    </row>
    <row r="77" spans="1:3" ht="16.2" thickBot="1" x14ac:dyDescent="0.4">
      <c r="A77" s="11"/>
      <c r="B77" s="12"/>
    </row>
    <row r="78" spans="1:3" customFormat="1" ht="44.25" customHeight="1" thickTop="1" x14ac:dyDescent="0.3">
      <c r="A78" s="32" t="s">
        <v>79</v>
      </c>
      <c r="B78" s="32"/>
      <c r="C78" s="23"/>
    </row>
    <row r="79" spans="1:3" ht="112.5" customHeight="1" x14ac:dyDescent="0.3">
      <c r="A79" s="35" t="s">
        <v>132</v>
      </c>
      <c r="B79" s="35"/>
    </row>
    <row r="168" spans="1:2" x14ac:dyDescent="0.3">
      <c r="A168" s="1"/>
      <c r="B168" s="1"/>
    </row>
    <row r="169" spans="1:2" x14ac:dyDescent="0.3">
      <c r="A169" s="1"/>
      <c r="B169" s="1"/>
    </row>
    <row r="170" spans="1:2" x14ac:dyDescent="0.3">
      <c r="A170" s="1"/>
      <c r="B170" s="1"/>
    </row>
  </sheetData>
  <mergeCells count="3">
    <mergeCell ref="A9:A10"/>
    <mergeCell ref="A78:B78"/>
    <mergeCell ref="A79:B7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39C7-63AA-4BD5-8AF7-2004B0018138}">
  <dimension ref="A1:C174"/>
  <sheetViews>
    <sheetView showGridLines="0" zoomScale="80" zoomScaleNormal="80" workbookViewId="0">
      <selection activeCell="A9" sqref="A9:A10"/>
    </sheetView>
  </sheetViews>
  <sheetFormatPr baseColWidth="10" defaultColWidth="11.44140625" defaultRowHeight="14.4" x14ac:dyDescent="0.3"/>
  <cols>
    <col min="1" max="1" width="61" style="2" customWidth="1"/>
    <col min="2" max="2" width="29" style="2" customWidth="1"/>
    <col min="3" max="16384" width="11.44140625" style="2"/>
  </cols>
  <sheetData>
    <row r="1" spans="1:2" customFormat="1" x14ac:dyDescent="0.3"/>
    <row r="2" spans="1:2" customFormat="1" x14ac:dyDescent="0.3"/>
    <row r="3" spans="1:2" customFormat="1" x14ac:dyDescent="0.3"/>
    <row r="4" spans="1:2" customFormat="1" x14ac:dyDescent="0.3"/>
    <row r="5" spans="1:2" customFormat="1" x14ac:dyDescent="0.3"/>
    <row r="6" spans="1:2" customFormat="1" x14ac:dyDescent="0.3"/>
    <row r="7" spans="1:2" customFormat="1" x14ac:dyDescent="0.3"/>
    <row r="8" spans="1:2" customFormat="1" ht="33.75" customHeight="1" x14ac:dyDescent="0.3"/>
    <row r="9" spans="1:2" customFormat="1" ht="15.6" x14ac:dyDescent="0.35">
      <c r="A9" s="30" t="s">
        <v>0</v>
      </c>
      <c r="B9" s="3" t="s">
        <v>34</v>
      </c>
    </row>
    <row r="10" spans="1:2" customFormat="1" ht="16.2" thickBot="1" x14ac:dyDescent="0.35">
      <c r="A10" s="31"/>
      <c r="B10" s="18" t="s">
        <v>35</v>
      </c>
    </row>
    <row r="11" spans="1:2" ht="16.2" thickTop="1" x14ac:dyDescent="0.35">
      <c r="A11" s="5"/>
      <c r="B11" s="5"/>
    </row>
    <row r="12" spans="1:2" ht="15.6" x14ac:dyDescent="0.35">
      <c r="A12" s="4" t="s">
        <v>1</v>
      </c>
      <c r="B12" s="5"/>
    </row>
    <row r="13" spans="1:2" ht="15.6" x14ac:dyDescent="0.35">
      <c r="A13" s="5"/>
      <c r="B13" s="5"/>
    </row>
    <row r="14" spans="1:2" ht="15.6" x14ac:dyDescent="0.35">
      <c r="A14" s="4" t="s">
        <v>31</v>
      </c>
      <c r="B14" s="5"/>
    </row>
    <row r="15" spans="1:2" ht="15.6" x14ac:dyDescent="0.35">
      <c r="A15" s="13" t="s">
        <v>66</v>
      </c>
      <c r="B15" s="6">
        <f>+AVERAGE('I Trimestre'!B15,'II Trimestre'!B15,'III Trimestre'!B15,'IV Trimestre'!B15)</f>
        <v>3257</v>
      </c>
    </row>
    <row r="16" spans="1:2" ht="15.6" x14ac:dyDescent="0.35">
      <c r="A16" s="13" t="s">
        <v>124</v>
      </c>
      <c r="B16" s="6">
        <v>3814</v>
      </c>
    </row>
    <row r="17" spans="1:3" ht="15.6" x14ac:dyDescent="0.35">
      <c r="A17" s="15" t="s">
        <v>125</v>
      </c>
      <c r="B17" s="16">
        <v>45773</v>
      </c>
    </row>
    <row r="18" spans="1:3" ht="15.6" x14ac:dyDescent="0.35">
      <c r="A18" s="13" t="s">
        <v>126</v>
      </c>
      <c r="B18" s="6">
        <f>+AVERAGE('I Trimestre'!B18,'II Trimestre'!B18,'III Trimestre'!B18,'IV Trimestre'!B18)</f>
        <v>3155.1666666666665</v>
      </c>
    </row>
    <row r="19" spans="1:3" ht="15.6" x14ac:dyDescent="0.35">
      <c r="A19" s="15" t="s">
        <v>127</v>
      </c>
      <c r="B19" s="16">
        <f>+'I Trimestre'!B19+'II Trimestre'!B19+'III Trimestre'!B19+'IV Trimestre'!B19</f>
        <v>36869</v>
      </c>
    </row>
    <row r="20" spans="1:3" ht="15.6" x14ac:dyDescent="0.35">
      <c r="A20" s="13" t="s">
        <v>74</v>
      </c>
      <c r="B20" s="6">
        <v>3814</v>
      </c>
    </row>
    <row r="21" spans="1:3" ht="15.6" x14ac:dyDescent="0.35">
      <c r="A21" s="5"/>
      <c r="B21" s="7"/>
    </row>
    <row r="22" spans="1:3" ht="15.6" x14ac:dyDescent="0.35">
      <c r="A22" s="8" t="s">
        <v>2</v>
      </c>
      <c r="B22" s="7"/>
    </row>
    <row r="23" spans="1:3" ht="15.6" x14ac:dyDescent="0.35">
      <c r="A23" s="13" t="s">
        <v>66</v>
      </c>
      <c r="B23" s="6">
        <f>+'I Trimestre'!B23+'II Trimestre'!B23+'III Trimestre'!B23+'IV Trimestre'!B23</f>
        <v>2622429200</v>
      </c>
    </row>
    <row r="24" spans="1:3" ht="15.6" x14ac:dyDescent="0.35">
      <c r="A24" s="13" t="s">
        <v>124</v>
      </c>
      <c r="B24" s="6">
        <v>2830095418.4499998</v>
      </c>
    </row>
    <row r="25" spans="1:3" ht="15.6" x14ac:dyDescent="0.35">
      <c r="A25" s="13" t="s">
        <v>126</v>
      </c>
      <c r="B25" s="6">
        <f>+'I Trimestre'!B25+'II Trimestre'!B25+'III Trimestre'!B25+'IV Trimestre'!B25</f>
        <v>2695804000</v>
      </c>
    </row>
    <row r="26" spans="1:3" ht="15.6" x14ac:dyDescent="0.35">
      <c r="A26" s="13" t="s">
        <v>74</v>
      </c>
      <c r="B26" s="6">
        <v>2830095418.4499998</v>
      </c>
    </row>
    <row r="27" spans="1:3" ht="15.6" x14ac:dyDescent="0.35">
      <c r="A27" s="13" t="s">
        <v>128</v>
      </c>
      <c r="B27" s="6">
        <f>+B25</f>
        <v>2695804000</v>
      </c>
    </row>
    <row r="28" spans="1:3" ht="15.6" x14ac:dyDescent="0.35">
      <c r="A28" s="5"/>
      <c r="B28" s="7"/>
    </row>
    <row r="29" spans="1:3" ht="15.6" x14ac:dyDescent="0.35">
      <c r="A29" s="8" t="s">
        <v>3</v>
      </c>
      <c r="B29" s="7"/>
    </row>
    <row r="30" spans="1:3" ht="15.6" x14ac:dyDescent="0.35">
      <c r="A30" s="13" t="s">
        <v>124</v>
      </c>
      <c r="B30" s="7">
        <f>B24</f>
        <v>2830095418.4499998</v>
      </c>
    </row>
    <row r="31" spans="1:3" ht="15.6" x14ac:dyDescent="0.35">
      <c r="A31" s="13" t="s">
        <v>126</v>
      </c>
      <c r="B31" s="7">
        <v>2830095418.4500003</v>
      </c>
      <c r="C31" s="14"/>
    </row>
    <row r="32" spans="1:3" ht="15.6" x14ac:dyDescent="0.35">
      <c r="A32" s="5"/>
      <c r="B32" s="5"/>
    </row>
    <row r="33" spans="1:2" ht="15.6" x14ac:dyDescent="0.35">
      <c r="A33" s="4" t="s">
        <v>4</v>
      </c>
      <c r="B33" s="7"/>
    </row>
    <row r="34" spans="1:2" ht="15.6" x14ac:dyDescent="0.35">
      <c r="A34" s="13" t="s">
        <v>67</v>
      </c>
      <c r="B34" s="29">
        <v>1.0947</v>
      </c>
    </row>
    <row r="35" spans="1:2" ht="15.6" x14ac:dyDescent="0.35">
      <c r="A35" s="13" t="s">
        <v>129</v>
      </c>
      <c r="B35" s="29">
        <v>1.1039000000000001</v>
      </c>
    </row>
    <row r="36" spans="1:2" ht="15.6" x14ac:dyDescent="0.35">
      <c r="A36" s="21" t="s">
        <v>5</v>
      </c>
      <c r="B36" s="6">
        <v>28969</v>
      </c>
    </row>
    <row r="37" spans="1:2" ht="15.6" x14ac:dyDescent="0.35">
      <c r="A37" s="5"/>
      <c r="B37" s="7"/>
    </row>
    <row r="38" spans="1:2" ht="15.6" x14ac:dyDescent="0.35">
      <c r="A38" s="4" t="s">
        <v>6</v>
      </c>
      <c r="B38" s="7"/>
    </row>
    <row r="39" spans="1:2" ht="15.6" x14ac:dyDescent="0.35">
      <c r="A39" s="5" t="s">
        <v>68</v>
      </c>
      <c r="B39" s="6">
        <f t="shared" ref="B39" si="0">B23/B34</f>
        <v>2395568831.6433725</v>
      </c>
    </row>
    <row r="40" spans="1:2" ht="15.6" x14ac:dyDescent="0.35">
      <c r="A40" s="5" t="s">
        <v>130</v>
      </c>
      <c r="B40" s="6">
        <f t="shared" ref="B40" si="1">B25/B35</f>
        <v>2442072651.5082884</v>
      </c>
    </row>
    <row r="41" spans="1:2" ht="15.6" x14ac:dyDescent="0.35">
      <c r="A41" s="5" t="s">
        <v>69</v>
      </c>
      <c r="B41" s="6">
        <f>B39/B16</f>
        <v>628098.80221378407</v>
      </c>
    </row>
    <row r="42" spans="1:2" ht="15.6" x14ac:dyDescent="0.35">
      <c r="A42" s="5" t="s">
        <v>131</v>
      </c>
      <c r="B42" s="6">
        <f>B40/B18</f>
        <v>773991.64909670549</v>
      </c>
    </row>
    <row r="43" spans="1:2" ht="15.6" x14ac:dyDescent="0.35">
      <c r="A43" s="5"/>
      <c r="B43" s="9"/>
    </row>
    <row r="44" spans="1:2" ht="15.6" x14ac:dyDescent="0.35">
      <c r="A44" s="4" t="s">
        <v>7</v>
      </c>
      <c r="B44" s="9"/>
    </row>
    <row r="45" spans="1:2" ht="15.6" x14ac:dyDescent="0.35">
      <c r="A45" s="5"/>
      <c r="B45" s="9"/>
    </row>
    <row r="46" spans="1:2" ht="15.6" x14ac:dyDescent="0.35">
      <c r="A46" s="4" t="s">
        <v>8</v>
      </c>
      <c r="B46" s="9"/>
    </row>
    <row r="47" spans="1:2" ht="15.6" x14ac:dyDescent="0.35">
      <c r="A47" s="5" t="s">
        <v>9</v>
      </c>
      <c r="B47" s="10">
        <f>B16/B36*100</f>
        <v>13.16579792191653</v>
      </c>
    </row>
    <row r="48" spans="1:2" ht="15.6" x14ac:dyDescent="0.35">
      <c r="A48" s="5" t="s">
        <v>10</v>
      </c>
      <c r="B48" s="10">
        <f>B18/B36*100</f>
        <v>10.89152772503941</v>
      </c>
    </row>
    <row r="49" spans="1:2" ht="15.6" x14ac:dyDescent="0.35">
      <c r="A49" s="5"/>
      <c r="B49" s="10"/>
    </row>
    <row r="50" spans="1:2" ht="15.6" x14ac:dyDescent="0.35">
      <c r="A50" s="4" t="s">
        <v>11</v>
      </c>
      <c r="B50" s="10"/>
    </row>
    <row r="51" spans="1:2" ht="15.6" x14ac:dyDescent="0.35">
      <c r="A51" s="5" t="s">
        <v>12</v>
      </c>
      <c r="B51" s="10">
        <f>B18/B16*100</f>
        <v>82.725922041601123</v>
      </c>
    </row>
    <row r="52" spans="1:2" ht="15.6" x14ac:dyDescent="0.35">
      <c r="A52" s="5" t="s">
        <v>13</v>
      </c>
      <c r="B52" s="10">
        <f>B25/B24*100</f>
        <v>95.25488018621121</v>
      </c>
    </row>
    <row r="53" spans="1:2" ht="15.6" x14ac:dyDescent="0.35">
      <c r="A53" s="5" t="s">
        <v>14</v>
      </c>
      <c r="B53" s="10">
        <f>AVERAGE(B51:B52)</f>
        <v>88.990401113906159</v>
      </c>
    </row>
    <row r="54" spans="1:2" ht="15.6" x14ac:dyDescent="0.35">
      <c r="A54" s="5"/>
      <c r="B54" s="10"/>
    </row>
    <row r="55" spans="1:2" ht="15.6" x14ac:dyDescent="0.35">
      <c r="A55" s="4" t="s">
        <v>15</v>
      </c>
      <c r="B55" s="10"/>
    </row>
    <row r="56" spans="1:2" ht="15.6" x14ac:dyDescent="0.35">
      <c r="A56" s="5" t="s">
        <v>16</v>
      </c>
      <c r="B56" s="10">
        <f>B18/B20*100</f>
        <v>82.725922041601123</v>
      </c>
    </row>
    <row r="57" spans="1:2" ht="15.6" x14ac:dyDescent="0.35">
      <c r="A57" s="5" t="s">
        <v>17</v>
      </c>
      <c r="B57" s="10">
        <f>B25/B26*100</f>
        <v>95.25488018621121</v>
      </c>
    </row>
    <row r="58" spans="1:2" ht="15.6" x14ac:dyDescent="0.35">
      <c r="A58" s="5" t="s">
        <v>18</v>
      </c>
      <c r="B58" s="10">
        <f>(B56+B57)/2</f>
        <v>88.990401113906159</v>
      </c>
    </row>
    <row r="59" spans="1:2" ht="15.6" x14ac:dyDescent="0.35">
      <c r="A59" s="5"/>
      <c r="B59" s="10"/>
    </row>
    <row r="60" spans="1:2" ht="15.6" x14ac:dyDescent="0.35">
      <c r="A60" s="4" t="s">
        <v>19</v>
      </c>
      <c r="B60" s="10">
        <f>B27/B25*100</f>
        <v>100</v>
      </c>
    </row>
    <row r="61" spans="1:2" ht="15.6" x14ac:dyDescent="0.35">
      <c r="A61" s="5"/>
      <c r="B61" s="10"/>
    </row>
    <row r="62" spans="1:2" ht="15.6" x14ac:dyDescent="0.35">
      <c r="A62" s="4" t="s">
        <v>20</v>
      </c>
      <c r="B62" s="10"/>
    </row>
    <row r="63" spans="1:2" ht="15.6" x14ac:dyDescent="0.35">
      <c r="A63" s="5" t="s">
        <v>21</v>
      </c>
      <c r="B63" s="10">
        <f>((B18/B15)-1)*100</f>
        <v>-3.1265991198444421</v>
      </c>
    </row>
    <row r="64" spans="1:2" ht="15.6" x14ac:dyDescent="0.35">
      <c r="A64" s="5" t="s">
        <v>22</v>
      </c>
      <c r="B64" s="10">
        <f>((B40/B39)-1)*100</f>
        <v>1.9412433176889454</v>
      </c>
    </row>
    <row r="65" spans="1:3" ht="15.6" x14ac:dyDescent="0.35">
      <c r="A65" s="5" t="s">
        <v>23</v>
      </c>
      <c r="B65" s="10">
        <f>((B42/B41)-1)*100</f>
        <v>23.22769067043442</v>
      </c>
    </row>
    <row r="66" spans="1:3" ht="15.6" x14ac:dyDescent="0.35">
      <c r="A66" s="5"/>
      <c r="B66" s="10"/>
    </row>
    <row r="67" spans="1:3" ht="15.6" x14ac:dyDescent="0.35">
      <c r="A67" s="4" t="s">
        <v>24</v>
      </c>
      <c r="B67" s="10"/>
    </row>
    <row r="68" spans="1:3" ht="15.6" x14ac:dyDescent="0.35">
      <c r="A68" s="5" t="s">
        <v>29</v>
      </c>
      <c r="B68" s="10">
        <f>B24/(B17)</f>
        <v>61828.925752080919</v>
      </c>
    </row>
    <row r="69" spans="1:3" ht="15.6" x14ac:dyDescent="0.35">
      <c r="A69" s="5" t="s">
        <v>30</v>
      </c>
      <c r="B69" s="10">
        <f>B25/(B19)</f>
        <v>73118.446391277219</v>
      </c>
    </row>
    <row r="70" spans="1:3" ht="15.6" x14ac:dyDescent="0.35">
      <c r="A70" s="5" t="s">
        <v>25</v>
      </c>
      <c r="B70" s="10">
        <f>(B69/B68)*B53</f>
        <v>105.23941333343333</v>
      </c>
    </row>
    <row r="71" spans="1:3" ht="15.6" x14ac:dyDescent="0.35">
      <c r="A71" s="5" t="s">
        <v>40</v>
      </c>
      <c r="B71" s="10">
        <f>(B24/B17)*12</f>
        <v>741947.10902497103</v>
      </c>
    </row>
    <row r="72" spans="1:3" ht="15.6" x14ac:dyDescent="0.35">
      <c r="A72" s="5" t="s">
        <v>41</v>
      </c>
      <c r="B72" s="10">
        <f>(B25/B19)*12</f>
        <v>877421.35669532663</v>
      </c>
    </row>
    <row r="73" spans="1:3" ht="15.6" x14ac:dyDescent="0.35">
      <c r="A73" s="5"/>
      <c r="B73" s="10"/>
    </row>
    <row r="74" spans="1:3" ht="15.6" x14ac:dyDescent="0.35">
      <c r="A74" s="4" t="s">
        <v>26</v>
      </c>
      <c r="B74" s="10"/>
    </row>
    <row r="75" spans="1:3" ht="15.6" x14ac:dyDescent="0.35">
      <c r="A75" s="5" t="s">
        <v>27</v>
      </c>
      <c r="B75" s="10">
        <f>(B31/B30)*100</f>
        <v>100.00000000000003</v>
      </c>
    </row>
    <row r="76" spans="1:3" ht="15.6" x14ac:dyDescent="0.35">
      <c r="A76" s="5" t="s">
        <v>28</v>
      </c>
      <c r="B76" s="10">
        <f>(B25/B31)*100</f>
        <v>95.254880186211182</v>
      </c>
    </row>
    <row r="77" spans="1:3" ht="16.2" thickBot="1" x14ac:dyDescent="0.4">
      <c r="A77" s="11"/>
      <c r="B77" s="12"/>
    </row>
    <row r="78" spans="1:3" customFormat="1" ht="44.25" customHeight="1" thickTop="1" x14ac:dyDescent="0.3">
      <c r="A78" s="32" t="s">
        <v>79</v>
      </c>
      <c r="B78" s="32"/>
      <c r="C78" s="23"/>
    </row>
    <row r="79" spans="1:3" ht="112.5" customHeight="1" x14ac:dyDescent="0.3">
      <c r="A79" s="35" t="s">
        <v>133</v>
      </c>
      <c r="B79" s="35"/>
    </row>
    <row r="172" spans="1:2" x14ac:dyDescent="0.3">
      <c r="A172" s="1"/>
      <c r="B172" s="1"/>
    </row>
    <row r="173" spans="1:2" x14ac:dyDescent="0.3">
      <c r="A173" s="1"/>
      <c r="B173" s="1"/>
    </row>
    <row r="174" spans="1:2" x14ac:dyDescent="0.3">
      <c r="A174" s="1"/>
      <c r="B174" s="1"/>
    </row>
  </sheetData>
  <mergeCells count="3">
    <mergeCell ref="A79:B79"/>
    <mergeCell ref="A9:A10"/>
    <mergeCell ref="A78:B78"/>
  </mergeCells>
  <pageMargins left="0.7" right="0.7" top="0.75" bottom="0.75" header="0.3" footer="0.3"/>
  <pageSetup orientation="portrait" r:id="rId1"/>
  <ignoredErrors>
    <ignoredError sqref="B63:B6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Horacio Rodríguez C.</dc:creator>
  <cp:lastModifiedBy>Stephanie Tatiana Salas Soto</cp:lastModifiedBy>
  <dcterms:created xsi:type="dcterms:W3CDTF">2011-10-21T22:22:06Z</dcterms:created>
  <dcterms:modified xsi:type="dcterms:W3CDTF">2026-01-03T12:40:06Z</dcterms:modified>
</cp:coreProperties>
</file>