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4\Indicadores\"/>
    </mc:Choice>
  </mc:AlternateContent>
  <xr:revisionPtr revIDLastSave="0" documentId="13_ncr:1_{4AF28668-93F6-4961-9656-A76E98BAF3B4}" xr6:coauthVersionLast="47" xr6:coauthVersionMax="47" xr10:uidLastSave="{00000000-0000-0000-0000-000000000000}"/>
  <bookViews>
    <workbookView xWindow="-108" yWindow="-108" windowWidth="23256" windowHeight="13896" tabRatio="708" xr2:uid="{00000000-000D-0000-FFFF-FFFF00000000}"/>
  </bookViews>
  <sheets>
    <sheet name="I Trimestre" sheetId="2" r:id="rId1"/>
    <sheet name="II Trimestre" sheetId="3" r:id="rId2"/>
    <sheet name="I Semestre" sheetId="4" r:id="rId3"/>
    <sheet name="III Trimestre" sheetId="6" r:id="rId4"/>
    <sheet name="III T Acumulado" sheetId="7" r:id="rId5"/>
    <sheet name="IV Trimestre" sheetId="8" r:id="rId6"/>
    <sheet name="Anual 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5" i="9" l="1"/>
  <c r="K55" i="9"/>
  <c r="J55" i="9"/>
  <c r="I55" i="9"/>
  <c r="H55" i="9"/>
  <c r="F55" i="9"/>
  <c r="E55" i="9"/>
  <c r="D55" i="9"/>
  <c r="C55" i="9"/>
  <c r="B55" i="9"/>
  <c r="L54" i="9"/>
  <c r="K54" i="9"/>
  <c r="J54" i="9"/>
  <c r="I54" i="9"/>
  <c r="H54" i="9"/>
  <c r="F54" i="9"/>
  <c r="E54" i="9"/>
  <c r="D54" i="9"/>
  <c r="C54" i="9"/>
  <c r="B54" i="9"/>
  <c r="L55" i="8"/>
  <c r="K55" i="8"/>
  <c r="J55" i="8"/>
  <c r="I55" i="8"/>
  <c r="H55" i="8"/>
  <c r="F55" i="8"/>
  <c r="E55" i="8"/>
  <c r="D55" i="8"/>
  <c r="C55" i="8"/>
  <c r="B55" i="8"/>
  <c r="L54" i="8"/>
  <c r="K54" i="8"/>
  <c r="J54" i="8"/>
  <c r="I54" i="8"/>
  <c r="H54" i="8"/>
  <c r="F54" i="8"/>
  <c r="E54" i="8"/>
  <c r="D54" i="8"/>
  <c r="C54" i="8"/>
  <c r="B54" i="8"/>
  <c r="L55" i="7"/>
  <c r="K55" i="7"/>
  <c r="J55" i="7"/>
  <c r="I55" i="7"/>
  <c r="H55" i="7"/>
  <c r="F55" i="7"/>
  <c r="E55" i="7"/>
  <c r="D55" i="7"/>
  <c r="C55" i="7"/>
  <c r="B55" i="7"/>
  <c r="L54" i="7"/>
  <c r="K54" i="7"/>
  <c r="J54" i="7"/>
  <c r="I54" i="7"/>
  <c r="H54" i="7"/>
  <c r="F54" i="7"/>
  <c r="E54" i="7"/>
  <c r="D54" i="7"/>
  <c r="C54" i="7"/>
  <c r="B54" i="7"/>
  <c r="L55" i="6"/>
  <c r="K55" i="6"/>
  <c r="J55" i="6"/>
  <c r="I55" i="6"/>
  <c r="H55" i="6"/>
  <c r="F55" i="6"/>
  <c r="E55" i="6"/>
  <c r="D55" i="6"/>
  <c r="C55" i="6"/>
  <c r="B55" i="6"/>
  <c r="L54" i="6"/>
  <c r="K54" i="6"/>
  <c r="J54" i="6"/>
  <c r="I54" i="6"/>
  <c r="H54" i="6"/>
  <c r="F54" i="6"/>
  <c r="E54" i="6"/>
  <c r="D54" i="6"/>
  <c r="C54" i="6"/>
  <c r="B54" i="6"/>
  <c r="L55" i="4"/>
  <c r="K55" i="4"/>
  <c r="J55" i="4"/>
  <c r="I55" i="4"/>
  <c r="H55" i="4"/>
  <c r="F55" i="4"/>
  <c r="E55" i="4"/>
  <c r="D55" i="4"/>
  <c r="C55" i="4"/>
  <c r="B55" i="4"/>
  <c r="L54" i="4"/>
  <c r="K54" i="4"/>
  <c r="J54" i="4"/>
  <c r="I54" i="4"/>
  <c r="H54" i="4"/>
  <c r="F54" i="4"/>
  <c r="E54" i="4"/>
  <c r="D54" i="4"/>
  <c r="C54" i="4"/>
  <c r="B54" i="4"/>
  <c r="L55" i="3"/>
  <c r="K55" i="3"/>
  <c r="J55" i="3"/>
  <c r="I55" i="3"/>
  <c r="H55" i="3"/>
  <c r="F55" i="3"/>
  <c r="E55" i="3"/>
  <c r="D55" i="3"/>
  <c r="C55" i="3"/>
  <c r="B55" i="3"/>
  <c r="L54" i="3"/>
  <c r="K54" i="3"/>
  <c r="J54" i="3"/>
  <c r="I54" i="3"/>
  <c r="H54" i="3"/>
  <c r="F54" i="3"/>
  <c r="E54" i="3"/>
  <c r="D54" i="3"/>
  <c r="C54" i="3"/>
  <c r="B54" i="3"/>
  <c r="H43" i="9"/>
  <c r="B43" i="9"/>
  <c r="H43" i="8"/>
  <c r="B43" i="8"/>
  <c r="H43" i="7"/>
  <c r="B43" i="7"/>
  <c r="H43" i="6"/>
  <c r="B43" i="6"/>
  <c r="H43" i="4"/>
  <c r="B43" i="4"/>
  <c r="H43" i="3"/>
  <c r="B43" i="3"/>
  <c r="C54" i="2"/>
  <c r="H43" i="2"/>
  <c r="B43" i="2"/>
  <c r="L55" i="2"/>
  <c r="K55" i="2"/>
  <c r="J55" i="2"/>
  <c r="I55" i="2"/>
  <c r="H55" i="2"/>
  <c r="L54" i="2"/>
  <c r="K54" i="2"/>
  <c r="J54" i="2"/>
  <c r="I54" i="2"/>
  <c r="H54" i="2"/>
  <c r="D54" i="2"/>
  <c r="E54" i="2"/>
  <c r="F54" i="2"/>
  <c r="C55" i="2"/>
  <c r="D55" i="2"/>
  <c r="E55" i="2"/>
  <c r="F55" i="2"/>
  <c r="B55" i="2"/>
  <c r="B54" i="2"/>
  <c r="B21" i="9" l="1"/>
  <c r="H21" i="9"/>
  <c r="J21" i="9"/>
  <c r="K21" i="9"/>
  <c r="L21" i="9"/>
  <c r="I21" i="9"/>
  <c r="B21" i="2"/>
  <c r="D21" i="9"/>
  <c r="E21" i="9"/>
  <c r="F21" i="9"/>
  <c r="C21" i="9"/>
  <c r="H15" i="9"/>
  <c r="J15" i="9"/>
  <c r="K15" i="9"/>
  <c r="L15" i="9"/>
  <c r="I15" i="9"/>
  <c r="D15" i="9"/>
  <c r="E15" i="9"/>
  <c r="F15" i="9"/>
  <c r="C15" i="9"/>
  <c r="H21" i="8"/>
  <c r="B21" i="8"/>
  <c r="B26" i="9" l="1"/>
  <c r="H38" i="9"/>
  <c r="B38" i="9"/>
  <c r="J27" i="9"/>
  <c r="K27" i="9"/>
  <c r="L27" i="9"/>
  <c r="J28" i="9"/>
  <c r="K28" i="9"/>
  <c r="L28" i="9"/>
  <c r="J29" i="9"/>
  <c r="K29" i="9"/>
  <c r="L29" i="9"/>
  <c r="I28" i="9"/>
  <c r="I29" i="9"/>
  <c r="I27" i="9"/>
  <c r="C28" i="9"/>
  <c r="D28" i="9"/>
  <c r="E28" i="9"/>
  <c r="F28" i="9"/>
  <c r="C29" i="9"/>
  <c r="D29" i="9"/>
  <c r="E29" i="9"/>
  <c r="F29" i="9"/>
  <c r="D27" i="9"/>
  <c r="E27" i="9"/>
  <c r="F27" i="9"/>
  <c r="C27" i="9"/>
  <c r="J17" i="9"/>
  <c r="K17" i="9"/>
  <c r="L17" i="9"/>
  <c r="I17" i="9"/>
  <c r="D17" i="9"/>
  <c r="E17" i="9"/>
  <c r="F17" i="9"/>
  <c r="C17" i="9"/>
  <c r="H26" i="8"/>
  <c r="L33" i="9" l="1"/>
  <c r="I32" i="9"/>
  <c r="J32" i="9"/>
  <c r="K32" i="9"/>
  <c r="L32" i="9"/>
  <c r="I33" i="9"/>
  <c r="J33" i="9"/>
  <c r="K33" i="9"/>
  <c r="J31" i="9"/>
  <c r="K31" i="9"/>
  <c r="L31" i="9"/>
  <c r="I31" i="9"/>
  <c r="C32" i="9"/>
  <c r="D32" i="9"/>
  <c r="E32" i="9"/>
  <c r="F32" i="9"/>
  <c r="C33" i="9"/>
  <c r="D33" i="9"/>
  <c r="E33" i="9"/>
  <c r="F33" i="9"/>
  <c r="D31" i="9"/>
  <c r="E31" i="9"/>
  <c r="F31" i="9"/>
  <c r="C31" i="9"/>
  <c r="J23" i="9"/>
  <c r="K23" i="9"/>
  <c r="L23" i="9"/>
  <c r="J24" i="9"/>
  <c r="K24" i="9"/>
  <c r="L24" i="9"/>
  <c r="J25" i="9"/>
  <c r="K25" i="9"/>
  <c r="L25" i="9"/>
  <c r="I24" i="9"/>
  <c r="I25" i="9"/>
  <c r="I23" i="9"/>
  <c r="C24" i="9"/>
  <c r="D24" i="9"/>
  <c r="E24" i="9"/>
  <c r="F24" i="9"/>
  <c r="C25" i="9"/>
  <c r="D25" i="9"/>
  <c r="E25" i="9"/>
  <c r="F25" i="9"/>
  <c r="D23" i="9"/>
  <c r="E23" i="9"/>
  <c r="F23" i="9"/>
  <c r="C23" i="9"/>
  <c r="J18" i="9"/>
  <c r="K18" i="9"/>
  <c r="L18" i="9"/>
  <c r="I18" i="9"/>
  <c r="J16" i="9"/>
  <c r="K16" i="9"/>
  <c r="L16" i="9"/>
  <c r="I16" i="9"/>
  <c r="D18" i="9"/>
  <c r="E18" i="9"/>
  <c r="F18" i="9"/>
  <c r="C18" i="9"/>
  <c r="D16" i="9"/>
  <c r="E16" i="9"/>
  <c r="F16" i="9"/>
  <c r="C16" i="9"/>
  <c r="B18" i="8"/>
  <c r="B16" i="8"/>
  <c r="B15" i="9" l="1"/>
  <c r="L75" i="9" l="1"/>
  <c r="D75" i="9"/>
  <c r="C75" i="9"/>
  <c r="J68" i="9"/>
  <c r="L67" i="9"/>
  <c r="C67" i="9"/>
  <c r="I65" i="9"/>
  <c r="L61" i="9"/>
  <c r="D61" i="9"/>
  <c r="C61" i="9"/>
  <c r="F60" i="9"/>
  <c r="E60" i="9"/>
  <c r="K58" i="9"/>
  <c r="J58" i="9"/>
  <c r="J46" i="9"/>
  <c r="J48" i="9" s="1"/>
  <c r="J34" i="9"/>
  <c r="I34" i="9"/>
  <c r="H34" i="9" s="1"/>
  <c r="K30" i="9"/>
  <c r="H33" i="9"/>
  <c r="B33" i="9"/>
  <c r="H32" i="9"/>
  <c r="D30" i="9"/>
  <c r="B32" i="9"/>
  <c r="H31" i="9"/>
  <c r="F30" i="9"/>
  <c r="E30" i="9"/>
  <c r="B31" i="9"/>
  <c r="J30" i="9"/>
  <c r="I30" i="9"/>
  <c r="L68" i="9"/>
  <c r="K26" i="9"/>
  <c r="J61" i="9"/>
  <c r="I61" i="9"/>
  <c r="F68" i="9"/>
  <c r="E68" i="9"/>
  <c r="D68" i="9"/>
  <c r="C68" i="9"/>
  <c r="B29" i="9"/>
  <c r="L60" i="9"/>
  <c r="K60" i="9"/>
  <c r="J67" i="9"/>
  <c r="I67" i="9"/>
  <c r="F67" i="9"/>
  <c r="E67" i="9"/>
  <c r="D26" i="9"/>
  <c r="C60" i="9"/>
  <c r="L34" i="9"/>
  <c r="K34" i="9"/>
  <c r="H27" i="9"/>
  <c r="F34" i="9"/>
  <c r="E34" i="9"/>
  <c r="D34" i="9"/>
  <c r="B27" i="9"/>
  <c r="J26" i="9"/>
  <c r="J81" i="9" s="1"/>
  <c r="I26" i="9"/>
  <c r="I81" i="9" s="1"/>
  <c r="K22" i="9"/>
  <c r="K80" i="9" s="1"/>
  <c r="H25" i="9"/>
  <c r="B25" i="9"/>
  <c r="L22" i="9"/>
  <c r="L80" i="9" s="1"/>
  <c r="H24" i="9"/>
  <c r="D22" i="9"/>
  <c r="D80" i="9" s="1"/>
  <c r="B24" i="9"/>
  <c r="H23" i="9"/>
  <c r="F22" i="9"/>
  <c r="F80" i="9" s="1"/>
  <c r="E22" i="9"/>
  <c r="E80" i="9" s="1"/>
  <c r="B23" i="9"/>
  <c r="J22" i="9"/>
  <c r="J80" i="9" s="1"/>
  <c r="I22" i="9"/>
  <c r="I80" i="9" s="1"/>
  <c r="L46" i="9"/>
  <c r="L48" i="9" s="1"/>
  <c r="K46" i="9"/>
  <c r="K48" i="9" s="1"/>
  <c r="H46" i="9"/>
  <c r="F46" i="9"/>
  <c r="F48" i="9" s="1"/>
  <c r="E46" i="9"/>
  <c r="E48" i="9" s="1"/>
  <c r="D46" i="9"/>
  <c r="D48" i="9" s="1"/>
  <c r="C46" i="9"/>
  <c r="C48" i="9" s="1"/>
  <c r="B46" i="9"/>
  <c r="B48" i="9" s="1"/>
  <c r="H18" i="9"/>
  <c r="B18" i="9"/>
  <c r="L65" i="9"/>
  <c r="K65" i="9"/>
  <c r="J75" i="9"/>
  <c r="I75" i="9"/>
  <c r="H17" i="9"/>
  <c r="F58" i="9"/>
  <c r="E65" i="9"/>
  <c r="D65" i="9"/>
  <c r="C65" i="9"/>
  <c r="H16" i="9"/>
  <c r="B16" i="9"/>
  <c r="L81" i="8"/>
  <c r="J80" i="8"/>
  <c r="L75" i="8"/>
  <c r="K75" i="8"/>
  <c r="J75" i="8"/>
  <c r="I75" i="8"/>
  <c r="F75" i="8"/>
  <c r="E75" i="8"/>
  <c r="D75" i="8"/>
  <c r="C75" i="8"/>
  <c r="L68" i="8"/>
  <c r="K68" i="8"/>
  <c r="J68" i="8"/>
  <c r="I68" i="8"/>
  <c r="F68" i="8"/>
  <c r="E68" i="8"/>
  <c r="D68" i="8"/>
  <c r="C68" i="8"/>
  <c r="L67" i="8"/>
  <c r="K67" i="8"/>
  <c r="J67" i="8"/>
  <c r="I67" i="8"/>
  <c r="F67" i="8"/>
  <c r="E67" i="8"/>
  <c r="D67" i="8"/>
  <c r="C67" i="8"/>
  <c r="L65" i="8"/>
  <c r="K65" i="8"/>
  <c r="J65" i="8"/>
  <c r="I65" i="8"/>
  <c r="F65" i="8"/>
  <c r="E65" i="8"/>
  <c r="D65" i="8"/>
  <c r="C65" i="8"/>
  <c r="L61" i="8"/>
  <c r="K61" i="8"/>
  <c r="J61" i="8"/>
  <c r="I61" i="8"/>
  <c r="F61" i="8"/>
  <c r="E61" i="8"/>
  <c r="D61" i="8"/>
  <c r="C61" i="8"/>
  <c r="L60" i="8"/>
  <c r="K60" i="8"/>
  <c r="J60" i="8"/>
  <c r="I60" i="8"/>
  <c r="F60" i="8"/>
  <c r="E60" i="8"/>
  <c r="D60" i="8"/>
  <c r="C60" i="8"/>
  <c r="L58" i="8"/>
  <c r="K58" i="8"/>
  <c r="J58" i="8"/>
  <c r="I58" i="8"/>
  <c r="F58" i="8"/>
  <c r="E58" i="8"/>
  <c r="D58" i="8"/>
  <c r="C58" i="8"/>
  <c r="L46" i="8"/>
  <c r="L48" i="8" s="1"/>
  <c r="K46" i="8"/>
  <c r="K48" i="8" s="1"/>
  <c r="J46" i="8"/>
  <c r="J48" i="8" s="1"/>
  <c r="I46" i="8"/>
  <c r="I48" i="8" s="1"/>
  <c r="H46" i="8"/>
  <c r="F46" i="8"/>
  <c r="F48" i="8" s="1"/>
  <c r="E46" i="8"/>
  <c r="E48" i="8" s="1"/>
  <c r="D46" i="8"/>
  <c r="D48" i="8" s="1"/>
  <c r="C46" i="8"/>
  <c r="C48" i="8" s="1"/>
  <c r="B46" i="8"/>
  <c r="L34" i="8"/>
  <c r="K34" i="8"/>
  <c r="J34" i="8"/>
  <c r="I34" i="8"/>
  <c r="F34" i="8"/>
  <c r="E34" i="8"/>
  <c r="D34" i="8"/>
  <c r="C34" i="8"/>
  <c r="H33" i="8"/>
  <c r="B33" i="8"/>
  <c r="H32" i="8"/>
  <c r="B32" i="8"/>
  <c r="H31" i="8"/>
  <c r="B31" i="8"/>
  <c r="L30" i="8"/>
  <c r="L66" i="8" s="1"/>
  <c r="K30" i="8"/>
  <c r="J30" i="8"/>
  <c r="I30" i="8"/>
  <c r="F30" i="8"/>
  <c r="E30" i="8"/>
  <c r="D30" i="8"/>
  <c r="C30" i="8"/>
  <c r="H29" i="8"/>
  <c r="H61" i="8" s="1"/>
  <c r="B29" i="8"/>
  <c r="H28" i="8"/>
  <c r="B28" i="8"/>
  <c r="H27" i="8"/>
  <c r="B27" i="8"/>
  <c r="L26" i="8"/>
  <c r="L47" i="8" s="1"/>
  <c r="L49" i="8" s="1"/>
  <c r="K26" i="8"/>
  <c r="K66" i="8" s="1"/>
  <c r="J26" i="8"/>
  <c r="J66" i="8" s="1"/>
  <c r="I26" i="8"/>
  <c r="I81" i="8" s="1"/>
  <c r="F26" i="8"/>
  <c r="F81" i="8" s="1"/>
  <c r="E26" i="8"/>
  <c r="E47" i="8" s="1"/>
  <c r="D26" i="8"/>
  <c r="C26" i="8"/>
  <c r="C81" i="8" s="1"/>
  <c r="H25" i="8"/>
  <c r="B25" i="8"/>
  <c r="H24" i="8"/>
  <c r="B24" i="8"/>
  <c r="H23" i="8"/>
  <c r="B23" i="8"/>
  <c r="L22" i="8"/>
  <c r="K22" i="8"/>
  <c r="K80" i="8" s="1"/>
  <c r="J22" i="8"/>
  <c r="I22" i="8"/>
  <c r="I80" i="8" s="1"/>
  <c r="F22" i="8"/>
  <c r="F80" i="8" s="1"/>
  <c r="E22" i="8"/>
  <c r="E80" i="8" s="1"/>
  <c r="D22" i="8"/>
  <c r="C22" i="8"/>
  <c r="C80" i="8" s="1"/>
  <c r="H18" i="8"/>
  <c r="H17" i="8"/>
  <c r="B17" i="8"/>
  <c r="B65" i="8" s="1"/>
  <c r="H16" i="8"/>
  <c r="H15" i="8"/>
  <c r="B15" i="8"/>
  <c r="H38" i="7"/>
  <c r="B38" i="7"/>
  <c r="B85" i="7" s="1"/>
  <c r="L77" i="8" l="1"/>
  <c r="H48" i="8"/>
  <c r="H75" i="8"/>
  <c r="E76" i="8"/>
  <c r="B48" i="8"/>
  <c r="H65" i="9"/>
  <c r="F47" i="8"/>
  <c r="F76" i="8" s="1"/>
  <c r="L59" i="8"/>
  <c r="K81" i="8"/>
  <c r="J81" i="8"/>
  <c r="J59" i="8"/>
  <c r="J62" i="8" s="1"/>
  <c r="J82" i="8" s="1"/>
  <c r="J47" i="8"/>
  <c r="J49" i="8" s="1"/>
  <c r="J77" i="8" s="1"/>
  <c r="I59" i="8"/>
  <c r="H67" i="8"/>
  <c r="I47" i="8"/>
  <c r="I49" i="8" s="1"/>
  <c r="I77" i="8" s="1"/>
  <c r="H34" i="8"/>
  <c r="H68" i="8"/>
  <c r="I62" i="8"/>
  <c r="I82" i="8" s="1"/>
  <c r="F59" i="8"/>
  <c r="B67" i="8"/>
  <c r="B68" i="8"/>
  <c r="B34" i="8"/>
  <c r="C47" i="8"/>
  <c r="C49" i="8" s="1"/>
  <c r="C77" i="8" s="1"/>
  <c r="B61" i="8"/>
  <c r="C66" i="8"/>
  <c r="C69" i="8" s="1"/>
  <c r="H58" i="8"/>
  <c r="B68" i="9"/>
  <c r="J69" i="8"/>
  <c r="K69" i="8"/>
  <c r="H30" i="8"/>
  <c r="L69" i="8"/>
  <c r="L62" i="8"/>
  <c r="L82" i="8" s="1"/>
  <c r="H60" i="8"/>
  <c r="L80" i="8"/>
  <c r="F62" i="8"/>
  <c r="F82" i="8" s="1"/>
  <c r="E66" i="8"/>
  <c r="E69" i="8" s="1"/>
  <c r="E59" i="8"/>
  <c r="E62" i="8" s="1"/>
  <c r="D59" i="8"/>
  <c r="B30" i="8"/>
  <c r="B60" i="8"/>
  <c r="C59" i="8"/>
  <c r="C62" i="8"/>
  <c r="C82" i="8" s="1"/>
  <c r="B22" i="8"/>
  <c r="B80" i="8" s="1"/>
  <c r="D59" i="9"/>
  <c r="D47" i="9"/>
  <c r="D66" i="9"/>
  <c r="D69" i="9" s="1"/>
  <c r="D81" i="9"/>
  <c r="H48" i="9"/>
  <c r="H58" i="9"/>
  <c r="K66" i="9"/>
  <c r="K69" i="9" s="1"/>
  <c r="K59" i="9"/>
  <c r="K62" i="9" s="1"/>
  <c r="K47" i="9"/>
  <c r="K81" i="9"/>
  <c r="I59" i="9"/>
  <c r="K68" i="9"/>
  <c r="H22" i="9"/>
  <c r="I46" i="9"/>
  <c r="I48" i="9" s="1"/>
  <c r="I58" i="9"/>
  <c r="D60" i="9"/>
  <c r="B61" i="9"/>
  <c r="K61" i="9"/>
  <c r="F65" i="9"/>
  <c r="K67" i="9"/>
  <c r="I68" i="9"/>
  <c r="K75" i="9"/>
  <c r="J47" i="9"/>
  <c r="C58" i="9"/>
  <c r="L58" i="9"/>
  <c r="J59" i="9"/>
  <c r="J62" i="9" s="1"/>
  <c r="J82" i="9" s="1"/>
  <c r="E61" i="9"/>
  <c r="J65" i="9"/>
  <c r="E75" i="9"/>
  <c r="C22" i="9"/>
  <c r="C26" i="9"/>
  <c r="L26" i="9"/>
  <c r="H26" i="9" s="1"/>
  <c r="H28" i="9"/>
  <c r="C30" i="9"/>
  <c r="B30" i="9" s="1"/>
  <c r="L30" i="9"/>
  <c r="H30" i="9" s="1"/>
  <c r="C34" i="9"/>
  <c r="B34" i="9" s="1"/>
  <c r="D58" i="9"/>
  <c r="I60" i="9"/>
  <c r="F61" i="9"/>
  <c r="I66" i="9"/>
  <c r="I69" i="9" s="1"/>
  <c r="F75" i="9"/>
  <c r="I47" i="9"/>
  <c r="D67" i="9"/>
  <c r="B17" i="9"/>
  <c r="E58" i="9"/>
  <c r="J60" i="9"/>
  <c r="J66" i="9"/>
  <c r="H75" i="9"/>
  <c r="E26" i="9"/>
  <c r="H29" i="9"/>
  <c r="F26" i="9"/>
  <c r="B28" i="9"/>
  <c r="K62" i="8"/>
  <c r="K82" i="8" s="1"/>
  <c r="D62" i="8"/>
  <c r="B75" i="8"/>
  <c r="D80" i="8"/>
  <c r="H22" i="8"/>
  <c r="E49" i="8"/>
  <c r="E77" i="8" s="1"/>
  <c r="L76" i="8"/>
  <c r="E81" i="8"/>
  <c r="D66" i="8"/>
  <c r="D69" i="8" s="1"/>
  <c r="H65" i="8"/>
  <c r="J76" i="8"/>
  <c r="B58" i="8"/>
  <c r="F66" i="8"/>
  <c r="F69" i="8" s="1"/>
  <c r="D81" i="8"/>
  <c r="K47" i="8"/>
  <c r="F49" i="8"/>
  <c r="F77" i="8" s="1"/>
  <c r="K59" i="8"/>
  <c r="I66" i="8"/>
  <c r="I69" i="8" s="1"/>
  <c r="B26" i="8"/>
  <c r="D47" i="8"/>
  <c r="C37" i="7"/>
  <c r="I76" i="8" l="1"/>
  <c r="H72" i="8"/>
  <c r="C76" i="8"/>
  <c r="B72" i="8"/>
  <c r="I62" i="9"/>
  <c r="I82" i="9" s="1"/>
  <c r="D62" i="9"/>
  <c r="D82" i="9" s="1"/>
  <c r="E82" i="8"/>
  <c r="B37" i="8"/>
  <c r="B85" i="8" s="1"/>
  <c r="H86" i="9"/>
  <c r="H81" i="9"/>
  <c r="H59" i="9"/>
  <c r="H62" i="9" s="1"/>
  <c r="H66" i="9"/>
  <c r="H69" i="9" s="1"/>
  <c r="H47" i="9"/>
  <c r="J69" i="9"/>
  <c r="H37" i="9"/>
  <c r="H85" i="9" s="1"/>
  <c r="H80" i="9"/>
  <c r="H72" i="9"/>
  <c r="C66" i="9"/>
  <c r="C69" i="9" s="1"/>
  <c r="C59" i="9"/>
  <c r="C62" i="9" s="1"/>
  <c r="C47" i="9"/>
  <c r="C81" i="9"/>
  <c r="J49" i="9"/>
  <c r="J77" i="9" s="1"/>
  <c r="J76" i="9"/>
  <c r="D76" i="9"/>
  <c r="D49" i="9"/>
  <c r="D77" i="9" s="1"/>
  <c r="F66" i="9"/>
  <c r="F69" i="9" s="1"/>
  <c r="F81" i="9"/>
  <c r="F59" i="9"/>
  <c r="F62" i="9" s="1"/>
  <c r="F47" i="9"/>
  <c r="H68" i="9"/>
  <c r="H61" i="9"/>
  <c r="I49" i="9"/>
  <c r="I77" i="9" s="1"/>
  <c r="I76" i="9"/>
  <c r="C80" i="9"/>
  <c r="B22" i="9"/>
  <c r="B65" i="9"/>
  <c r="B58" i="9"/>
  <c r="B75" i="9"/>
  <c r="E59" i="9"/>
  <c r="E62" i="9" s="1"/>
  <c r="E47" i="9"/>
  <c r="E66" i="9"/>
  <c r="E69" i="9" s="1"/>
  <c r="E81" i="9"/>
  <c r="H67" i="9"/>
  <c r="H60" i="9"/>
  <c r="L62" i="9"/>
  <c r="K76" i="9"/>
  <c r="K49" i="9"/>
  <c r="K77" i="9" s="1"/>
  <c r="B60" i="9"/>
  <c r="B67" i="9"/>
  <c r="L66" i="9"/>
  <c r="L69" i="9" s="1"/>
  <c r="L81" i="9"/>
  <c r="L59" i="9"/>
  <c r="L47" i="9"/>
  <c r="K82" i="9"/>
  <c r="K76" i="8"/>
  <c r="K49" i="8"/>
  <c r="K77" i="8" s="1"/>
  <c r="H81" i="8"/>
  <c r="H86" i="8"/>
  <c r="H59" i="8"/>
  <c r="H62" i="8" s="1"/>
  <c r="H66" i="8"/>
  <c r="H69" i="8" s="1"/>
  <c r="H47" i="8"/>
  <c r="H80" i="8"/>
  <c r="H37" i="8"/>
  <c r="H85" i="8" s="1"/>
  <c r="D82" i="8"/>
  <c r="D76" i="8"/>
  <c r="D49" i="8"/>
  <c r="D77" i="8" s="1"/>
  <c r="B86" i="8"/>
  <c r="B66" i="8"/>
  <c r="B69" i="8" s="1"/>
  <c r="B59" i="8"/>
  <c r="B62" i="8" s="1"/>
  <c r="B47" i="8"/>
  <c r="B81" i="8"/>
  <c r="H21" i="7"/>
  <c r="H21" i="6"/>
  <c r="B21" i="7"/>
  <c r="J21" i="7"/>
  <c r="K21" i="7"/>
  <c r="L21" i="7"/>
  <c r="I21" i="7"/>
  <c r="D21" i="7"/>
  <c r="E21" i="7"/>
  <c r="F21" i="7"/>
  <c r="C21" i="7"/>
  <c r="J33" i="7"/>
  <c r="K33" i="7"/>
  <c r="L33" i="7"/>
  <c r="I33" i="7"/>
  <c r="J32" i="7"/>
  <c r="K32" i="7"/>
  <c r="L32" i="7"/>
  <c r="I32" i="7"/>
  <c r="J31" i="7"/>
  <c r="K31" i="7"/>
  <c r="L31" i="7"/>
  <c r="I31" i="7"/>
  <c r="J29" i="7"/>
  <c r="K29" i="7"/>
  <c r="L29" i="7"/>
  <c r="I29" i="7"/>
  <c r="J28" i="7"/>
  <c r="K28" i="7"/>
  <c r="L28" i="7"/>
  <c r="I28" i="7"/>
  <c r="J27" i="7"/>
  <c r="K27" i="7"/>
  <c r="L27" i="7"/>
  <c r="I27" i="7"/>
  <c r="J25" i="7"/>
  <c r="K25" i="7"/>
  <c r="L25" i="7"/>
  <c r="I25" i="7"/>
  <c r="J24" i="7"/>
  <c r="K24" i="7"/>
  <c r="L24" i="7"/>
  <c r="I24" i="7"/>
  <c r="I23" i="7"/>
  <c r="J23" i="7"/>
  <c r="K23" i="7"/>
  <c r="L23" i="7"/>
  <c r="D33" i="7"/>
  <c r="E33" i="7"/>
  <c r="F33" i="7"/>
  <c r="C33" i="7"/>
  <c r="D32" i="7"/>
  <c r="E32" i="7"/>
  <c r="F32" i="7"/>
  <c r="C32" i="7"/>
  <c r="D31" i="7"/>
  <c r="E31" i="7"/>
  <c r="F31" i="7"/>
  <c r="C31" i="7"/>
  <c r="D29" i="7"/>
  <c r="E29" i="7"/>
  <c r="F29" i="7"/>
  <c r="C29" i="7"/>
  <c r="D28" i="7"/>
  <c r="E28" i="7"/>
  <c r="F28" i="7"/>
  <c r="C28" i="7"/>
  <c r="D27" i="7"/>
  <c r="E27" i="7"/>
  <c r="F27" i="7"/>
  <c r="C27" i="7"/>
  <c r="D25" i="7"/>
  <c r="E25" i="7"/>
  <c r="F25" i="7"/>
  <c r="C25" i="7"/>
  <c r="D24" i="7"/>
  <c r="E24" i="7"/>
  <c r="F24" i="7"/>
  <c r="C24" i="7"/>
  <c r="D23" i="7"/>
  <c r="E23" i="7"/>
  <c r="F23" i="7"/>
  <c r="C23" i="7"/>
  <c r="H18" i="7"/>
  <c r="J18" i="7"/>
  <c r="K18" i="7"/>
  <c r="L18" i="7"/>
  <c r="I18" i="7"/>
  <c r="J17" i="7"/>
  <c r="K17" i="7"/>
  <c r="L17" i="7"/>
  <c r="I17" i="7"/>
  <c r="I16" i="7"/>
  <c r="L16" i="7"/>
  <c r="B16" i="7"/>
  <c r="J16" i="7"/>
  <c r="K16" i="7"/>
  <c r="J15" i="7"/>
  <c r="K15" i="7"/>
  <c r="L15" i="7"/>
  <c r="I15" i="7"/>
  <c r="D18" i="7"/>
  <c r="E18" i="7"/>
  <c r="F18" i="7"/>
  <c r="C18" i="7"/>
  <c r="D17" i="7"/>
  <c r="E17" i="7"/>
  <c r="F17" i="7"/>
  <c r="C17" i="7"/>
  <c r="D16" i="7"/>
  <c r="E16" i="7"/>
  <c r="F16" i="7"/>
  <c r="C16" i="7"/>
  <c r="D15" i="7"/>
  <c r="E15" i="7"/>
  <c r="F15" i="7"/>
  <c r="C15" i="7"/>
  <c r="C15" i="4"/>
  <c r="F34" i="6"/>
  <c r="L82" i="9" l="1"/>
  <c r="E82" i="9"/>
  <c r="C82" i="9"/>
  <c r="C37" i="8"/>
  <c r="F76" i="9"/>
  <c r="F49" i="9"/>
  <c r="F77" i="9" s="1"/>
  <c r="F82" i="9"/>
  <c r="B86" i="9"/>
  <c r="B66" i="9"/>
  <c r="B69" i="9" s="1"/>
  <c r="B59" i="9"/>
  <c r="B62" i="9" s="1"/>
  <c r="B47" i="9"/>
  <c r="B81" i="9"/>
  <c r="H76" i="9"/>
  <c r="H49" i="9"/>
  <c r="H77" i="9" s="1"/>
  <c r="B80" i="9"/>
  <c r="B37" i="9"/>
  <c r="C76" i="9"/>
  <c r="C49" i="9"/>
  <c r="C77" i="9" s="1"/>
  <c r="E76" i="9"/>
  <c r="E49" i="9"/>
  <c r="E77" i="9" s="1"/>
  <c r="B72" i="9"/>
  <c r="L49" i="9"/>
  <c r="L77" i="9" s="1"/>
  <c r="L76" i="9"/>
  <c r="H82" i="9"/>
  <c r="B82" i="8"/>
  <c r="H49" i="8"/>
  <c r="H77" i="8" s="1"/>
  <c r="H76" i="8"/>
  <c r="B49" i="8"/>
  <c r="B77" i="8" s="1"/>
  <c r="B76" i="8"/>
  <c r="H82" i="8"/>
  <c r="B21" i="6"/>
  <c r="B49" i="9" l="1"/>
  <c r="B77" i="9" s="1"/>
  <c r="B76" i="9"/>
  <c r="C37" i="9"/>
  <c r="B85" i="9"/>
  <c r="B82" i="9"/>
  <c r="I75" i="7"/>
  <c r="J68" i="7"/>
  <c r="E68" i="7"/>
  <c r="L67" i="7"/>
  <c r="C67" i="7"/>
  <c r="L65" i="7"/>
  <c r="C65" i="7"/>
  <c r="L61" i="7"/>
  <c r="I61" i="7"/>
  <c r="K60" i="7"/>
  <c r="J60" i="7"/>
  <c r="J58" i="7"/>
  <c r="E58" i="7"/>
  <c r="E46" i="7"/>
  <c r="E48" i="7" s="1"/>
  <c r="I34" i="7"/>
  <c r="E34" i="7"/>
  <c r="D34" i="7"/>
  <c r="H33" i="7"/>
  <c r="B33" i="7"/>
  <c r="H32" i="7"/>
  <c r="B32" i="7"/>
  <c r="L30" i="7"/>
  <c r="K30" i="7"/>
  <c r="H31" i="7"/>
  <c r="F30" i="7"/>
  <c r="C30" i="7"/>
  <c r="B31" i="7"/>
  <c r="E30" i="7"/>
  <c r="D30" i="7"/>
  <c r="L68" i="7"/>
  <c r="H29" i="7"/>
  <c r="J61" i="7"/>
  <c r="I68" i="7"/>
  <c r="F68" i="7"/>
  <c r="E61" i="7"/>
  <c r="D68" i="7"/>
  <c r="C68" i="7"/>
  <c r="L60" i="7"/>
  <c r="K67" i="7"/>
  <c r="J67" i="7"/>
  <c r="I67" i="7"/>
  <c r="F67" i="7"/>
  <c r="E67" i="7"/>
  <c r="B28" i="7"/>
  <c r="L34" i="7"/>
  <c r="K34" i="7"/>
  <c r="J34" i="7"/>
  <c r="F34" i="7"/>
  <c r="C34" i="7"/>
  <c r="B27" i="7"/>
  <c r="E26" i="7"/>
  <c r="D26" i="7"/>
  <c r="D47" i="7" s="1"/>
  <c r="H25" i="7"/>
  <c r="C61" i="7"/>
  <c r="J22" i="7"/>
  <c r="J80" i="7" s="1"/>
  <c r="H24" i="7"/>
  <c r="E60" i="7"/>
  <c r="L22" i="7"/>
  <c r="L80" i="7" s="1"/>
  <c r="K22" i="7"/>
  <c r="K80" i="7" s="1"/>
  <c r="H23" i="7"/>
  <c r="F22" i="7"/>
  <c r="D22" i="7"/>
  <c r="D80" i="7" s="1"/>
  <c r="B23" i="7"/>
  <c r="E22" i="7"/>
  <c r="E80" i="7" s="1"/>
  <c r="L46" i="7"/>
  <c r="L48" i="7" s="1"/>
  <c r="K46" i="7"/>
  <c r="K48" i="7" s="1"/>
  <c r="J46" i="7"/>
  <c r="J48" i="7" s="1"/>
  <c r="I46" i="7"/>
  <c r="I48" i="7" s="1"/>
  <c r="D46" i="7"/>
  <c r="D48" i="7" s="1"/>
  <c r="C46" i="7"/>
  <c r="C48" i="7" s="1"/>
  <c r="B18" i="7"/>
  <c r="L58" i="7"/>
  <c r="K65" i="7"/>
  <c r="J75" i="7"/>
  <c r="I65" i="7"/>
  <c r="F58" i="7"/>
  <c r="E65" i="7"/>
  <c r="D58" i="7"/>
  <c r="C75" i="7"/>
  <c r="B17" i="7"/>
  <c r="H16" i="7"/>
  <c r="H15" i="7"/>
  <c r="B15" i="7"/>
  <c r="J81" i="6"/>
  <c r="I81" i="6"/>
  <c r="L75" i="6"/>
  <c r="K75" i="6"/>
  <c r="J75" i="6"/>
  <c r="I75" i="6"/>
  <c r="F75" i="6"/>
  <c r="E75" i="6"/>
  <c r="D75" i="6"/>
  <c r="C75" i="6"/>
  <c r="L68" i="6"/>
  <c r="K68" i="6"/>
  <c r="J68" i="6"/>
  <c r="I68" i="6"/>
  <c r="F68" i="6"/>
  <c r="E68" i="6"/>
  <c r="D68" i="6"/>
  <c r="C68" i="6"/>
  <c r="L67" i="6"/>
  <c r="K67" i="6"/>
  <c r="J67" i="6"/>
  <c r="I67" i="6"/>
  <c r="F67" i="6"/>
  <c r="E67" i="6"/>
  <c r="D67" i="6"/>
  <c r="C67" i="6"/>
  <c r="K66" i="6"/>
  <c r="L65" i="6"/>
  <c r="K65" i="6"/>
  <c r="J65" i="6"/>
  <c r="I65" i="6"/>
  <c r="F65" i="6"/>
  <c r="E65" i="6"/>
  <c r="D65" i="6"/>
  <c r="D69" i="6" s="1"/>
  <c r="C65" i="6"/>
  <c r="L61" i="6"/>
  <c r="K61" i="6"/>
  <c r="J61" i="6"/>
  <c r="I61" i="6"/>
  <c r="F61" i="6"/>
  <c r="E61" i="6"/>
  <c r="D61" i="6"/>
  <c r="C61" i="6"/>
  <c r="L60" i="6"/>
  <c r="K60" i="6"/>
  <c r="J60" i="6"/>
  <c r="I60" i="6"/>
  <c r="F60" i="6"/>
  <c r="E60" i="6"/>
  <c r="D60" i="6"/>
  <c r="C60" i="6"/>
  <c r="L58" i="6"/>
  <c r="L62" i="6" s="1"/>
  <c r="K58" i="6"/>
  <c r="J58" i="6"/>
  <c r="I58" i="6"/>
  <c r="F58" i="6"/>
  <c r="E58" i="6"/>
  <c r="D58" i="6"/>
  <c r="C58" i="6"/>
  <c r="J47" i="6"/>
  <c r="J49" i="6" s="1"/>
  <c r="I47" i="6"/>
  <c r="I49" i="6" s="1"/>
  <c r="E47" i="6"/>
  <c r="E76" i="6" s="1"/>
  <c r="D47" i="6"/>
  <c r="L46" i="6"/>
  <c r="L48" i="6" s="1"/>
  <c r="K46" i="6"/>
  <c r="K48" i="6" s="1"/>
  <c r="J46" i="6"/>
  <c r="J48" i="6" s="1"/>
  <c r="I46" i="6"/>
  <c r="I48" i="6" s="1"/>
  <c r="F46" i="6"/>
  <c r="F48" i="6" s="1"/>
  <c r="E46" i="6"/>
  <c r="E48" i="6" s="1"/>
  <c r="D46" i="6"/>
  <c r="D48" i="6" s="1"/>
  <c r="C46" i="6"/>
  <c r="C48" i="6" s="1"/>
  <c r="B46" i="6"/>
  <c r="L34" i="6"/>
  <c r="K34" i="6"/>
  <c r="J34" i="6"/>
  <c r="I34" i="6"/>
  <c r="E34" i="6"/>
  <c r="D34" i="6"/>
  <c r="C34" i="6"/>
  <c r="B34" i="6" s="1"/>
  <c r="H33" i="6"/>
  <c r="B33" i="6"/>
  <c r="H32" i="6"/>
  <c r="B32" i="6"/>
  <c r="H31" i="6"/>
  <c r="B31" i="6"/>
  <c r="L30" i="6"/>
  <c r="H30" i="6" s="1"/>
  <c r="K30" i="6"/>
  <c r="J30" i="6"/>
  <c r="I30" i="6"/>
  <c r="F30" i="6"/>
  <c r="E30" i="6"/>
  <c r="D30" i="6"/>
  <c r="C30" i="6"/>
  <c r="B30" i="6" s="1"/>
  <c r="H29" i="6"/>
  <c r="H61" i="6" s="1"/>
  <c r="B29" i="6"/>
  <c r="B68" i="6" s="1"/>
  <c r="H28" i="6"/>
  <c r="H67" i="6" s="1"/>
  <c r="B28" i="6"/>
  <c r="H27" i="6"/>
  <c r="B27" i="6"/>
  <c r="L26" i="6"/>
  <c r="L59" i="6" s="1"/>
  <c r="K26" i="6"/>
  <c r="J26" i="6"/>
  <c r="J66" i="6" s="1"/>
  <c r="I26" i="6"/>
  <c r="I66" i="6" s="1"/>
  <c r="F26" i="6"/>
  <c r="F81" i="6" s="1"/>
  <c r="E26" i="6"/>
  <c r="E81" i="6" s="1"/>
  <c r="D26" i="6"/>
  <c r="D66" i="6" s="1"/>
  <c r="C26" i="6"/>
  <c r="C59" i="6" s="1"/>
  <c r="H25" i="6"/>
  <c r="B25" i="6"/>
  <c r="H24" i="6"/>
  <c r="B24" i="6"/>
  <c r="H23" i="6"/>
  <c r="B23" i="6"/>
  <c r="L22" i="6"/>
  <c r="K22" i="6"/>
  <c r="K80" i="6" s="1"/>
  <c r="J22" i="6"/>
  <c r="J80" i="6" s="1"/>
  <c r="I22" i="6"/>
  <c r="I80" i="6" s="1"/>
  <c r="F22" i="6"/>
  <c r="F80" i="6" s="1"/>
  <c r="E22" i="6"/>
  <c r="E80" i="6" s="1"/>
  <c r="D22" i="6"/>
  <c r="D80" i="6" s="1"/>
  <c r="C22" i="6"/>
  <c r="H46" i="6"/>
  <c r="H18" i="6"/>
  <c r="B18" i="6"/>
  <c r="H17" i="6"/>
  <c r="B17" i="6"/>
  <c r="H16" i="6"/>
  <c r="B16" i="6"/>
  <c r="H15" i="6"/>
  <c r="B15" i="6"/>
  <c r="H38" i="4"/>
  <c r="B38" i="4"/>
  <c r="J31" i="4"/>
  <c r="K31" i="4"/>
  <c r="L31" i="4"/>
  <c r="J32" i="4"/>
  <c r="H32" i="4" s="1"/>
  <c r="K32" i="4"/>
  <c r="L32" i="4"/>
  <c r="J33" i="4"/>
  <c r="K33" i="4"/>
  <c r="K30" i="4" s="1"/>
  <c r="L33" i="4"/>
  <c r="I33" i="4"/>
  <c r="I32" i="4"/>
  <c r="I31" i="4"/>
  <c r="I30" i="4" s="1"/>
  <c r="J27" i="4"/>
  <c r="H27" i="4" s="1"/>
  <c r="K27" i="4"/>
  <c r="L27" i="4"/>
  <c r="J28" i="4"/>
  <c r="K28" i="4"/>
  <c r="L28" i="4"/>
  <c r="J29" i="4"/>
  <c r="K29" i="4"/>
  <c r="L29" i="4"/>
  <c r="L68" i="4" s="1"/>
  <c r="I28" i="4"/>
  <c r="I29" i="4"/>
  <c r="I27" i="4"/>
  <c r="D31" i="4"/>
  <c r="E31" i="4"/>
  <c r="F31" i="4"/>
  <c r="D32" i="4"/>
  <c r="D67" i="4" s="1"/>
  <c r="E32" i="4"/>
  <c r="E67" i="4" s="1"/>
  <c r="F32" i="4"/>
  <c r="D33" i="4"/>
  <c r="E33" i="4"/>
  <c r="F33" i="4"/>
  <c r="C33" i="4"/>
  <c r="C68" i="4" s="1"/>
  <c r="C32" i="4"/>
  <c r="C31" i="4"/>
  <c r="D27" i="4"/>
  <c r="B27" i="4" s="1"/>
  <c r="E27" i="4"/>
  <c r="F27" i="4"/>
  <c r="D28" i="4"/>
  <c r="E28" i="4"/>
  <c r="F28" i="4"/>
  <c r="B28" i="4" s="1"/>
  <c r="D29" i="4"/>
  <c r="E29" i="4"/>
  <c r="F29" i="4"/>
  <c r="F68" i="4" s="1"/>
  <c r="C28" i="4"/>
  <c r="C29" i="4"/>
  <c r="C27" i="4"/>
  <c r="J23" i="4"/>
  <c r="K23" i="4"/>
  <c r="L23" i="4"/>
  <c r="J24" i="4"/>
  <c r="J60" i="4" s="1"/>
  <c r="K24" i="4"/>
  <c r="L24" i="4"/>
  <c r="J25" i="4"/>
  <c r="K25" i="4"/>
  <c r="L25" i="4"/>
  <c r="I24" i="4"/>
  <c r="I60" i="4" s="1"/>
  <c r="I25" i="4"/>
  <c r="I61" i="4" s="1"/>
  <c r="I23" i="4"/>
  <c r="D23" i="4"/>
  <c r="E23" i="4"/>
  <c r="F23" i="4"/>
  <c r="D24" i="4"/>
  <c r="E24" i="4"/>
  <c r="F24" i="4"/>
  <c r="F60" i="4" s="1"/>
  <c r="D25" i="4"/>
  <c r="D61" i="4" s="1"/>
  <c r="E25" i="4"/>
  <c r="F25" i="4"/>
  <c r="F61" i="4" s="1"/>
  <c r="C24" i="4"/>
  <c r="C60" i="4" s="1"/>
  <c r="C25" i="4"/>
  <c r="C61" i="4" s="1"/>
  <c r="C23" i="4"/>
  <c r="J21" i="4"/>
  <c r="J46" i="4" s="1"/>
  <c r="K21" i="4"/>
  <c r="L21" i="4"/>
  <c r="L46" i="4" s="1"/>
  <c r="I21" i="4"/>
  <c r="H21" i="4" s="1"/>
  <c r="H46" i="4" s="1"/>
  <c r="D21" i="4"/>
  <c r="D46" i="4" s="1"/>
  <c r="D48" i="4" s="1"/>
  <c r="E21" i="4"/>
  <c r="F21" i="4"/>
  <c r="C21" i="4"/>
  <c r="J15" i="4"/>
  <c r="K15" i="4"/>
  <c r="L15" i="4"/>
  <c r="L75" i="4" s="1"/>
  <c r="J16" i="4"/>
  <c r="K16" i="4"/>
  <c r="L16" i="4"/>
  <c r="J17" i="4"/>
  <c r="K17" i="4"/>
  <c r="L17" i="4"/>
  <c r="J18" i="4"/>
  <c r="H18" i="4" s="1"/>
  <c r="K18" i="4"/>
  <c r="L18" i="4"/>
  <c r="I18" i="4"/>
  <c r="I16" i="4"/>
  <c r="I17" i="4"/>
  <c r="I15" i="4"/>
  <c r="D15" i="4"/>
  <c r="B15" i="4" s="1"/>
  <c r="E15" i="4"/>
  <c r="F15" i="4"/>
  <c r="D16" i="4"/>
  <c r="E16" i="4"/>
  <c r="F16" i="4"/>
  <c r="D17" i="4"/>
  <c r="E17" i="4"/>
  <c r="E65" i="4" s="1"/>
  <c r="F17" i="4"/>
  <c r="F75" i="4" s="1"/>
  <c r="D18" i="4"/>
  <c r="E18" i="4"/>
  <c r="F18" i="4"/>
  <c r="C18" i="4"/>
  <c r="B18" i="4" s="1"/>
  <c r="C17" i="4"/>
  <c r="C75" i="4" s="1"/>
  <c r="C16" i="4"/>
  <c r="J75" i="4"/>
  <c r="I68" i="4"/>
  <c r="F65" i="4"/>
  <c r="K46" i="4"/>
  <c r="K48" i="4" s="1"/>
  <c r="F46" i="4"/>
  <c r="F48" i="4" s="1"/>
  <c r="E46" i="4"/>
  <c r="E48" i="4" s="1"/>
  <c r="C46" i="4"/>
  <c r="C48" i="4" s="1"/>
  <c r="L34" i="4"/>
  <c r="K34" i="4"/>
  <c r="I34" i="4"/>
  <c r="F34" i="4"/>
  <c r="E34" i="4"/>
  <c r="D34" i="4"/>
  <c r="C34" i="4"/>
  <c r="H31" i="4"/>
  <c r="J30" i="4"/>
  <c r="I26" i="4"/>
  <c r="I81" i="4" s="1"/>
  <c r="D26" i="4"/>
  <c r="C26" i="4"/>
  <c r="D76" i="6" l="1"/>
  <c r="L48" i="4"/>
  <c r="J26" i="4"/>
  <c r="I46" i="4"/>
  <c r="L26" i="4"/>
  <c r="F26" i="4"/>
  <c r="F47" i="4" s="1"/>
  <c r="B29" i="4"/>
  <c r="J34" i="4"/>
  <c r="H15" i="4"/>
  <c r="H48" i="4" s="1"/>
  <c r="H17" i="4"/>
  <c r="J48" i="4"/>
  <c r="L61" i="4"/>
  <c r="D75" i="4"/>
  <c r="B21" i="4"/>
  <c r="B46" i="4" s="1"/>
  <c r="B48" i="4" s="1"/>
  <c r="F58" i="4"/>
  <c r="L58" i="4"/>
  <c r="B34" i="4"/>
  <c r="I65" i="4"/>
  <c r="H23" i="4"/>
  <c r="E75" i="4"/>
  <c r="D58" i="4"/>
  <c r="L65" i="4"/>
  <c r="D68" i="4"/>
  <c r="H34" i="4"/>
  <c r="I48" i="4"/>
  <c r="I75" i="4"/>
  <c r="L67" i="4"/>
  <c r="H28" i="4"/>
  <c r="H24" i="4"/>
  <c r="K67" i="4"/>
  <c r="B46" i="7"/>
  <c r="B48" i="7" s="1"/>
  <c r="C58" i="4"/>
  <c r="C67" i="4"/>
  <c r="I67" i="4"/>
  <c r="H46" i="7"/>
  <c r="H48" i="7" s="1"/>
  <c r="I22" i="4"/>
  <c r="I59" i="4" s="1"/>
  <c r="K60" i="4"/>
  <c r="H16" i="4"/>
  <c r="H58" i="4" s="1"/>
  <c r="K58" i="4"/>
  <c r="B30" i="7"/>
  <c r="K59" i="6"/>
  <c r="K62" i="6"/>
  <c r="K82" i="6" s="1"/>
  <c r="H22" i="6"/>
  <c r="E59" i="6"/>
  <c r="B22" i="6"/>
  <c r="B80" i="6" s="1"/>
  <c r="D59" i="6"/>
  <c r="B60" i="6"/>
  <c r="C62" i="6"/>
  <c r="B65" i="6"/>
  <c r="E59" i="7"/>
  <c r="E62" i="7" s="1"/>
  <c r="B25" i="7"/>
  <c r="C22" i="7"/>
  <c r="C80" i="7" s="1"/>
  <c r="B24" i="7"/>
  <c r="B60" i="7" s="1"/>
  <c r="C60" i="7"/>
  <c r="F80" i="7"/>
  <c r="B58" i="7"/>
  <c r="B16" i="4"/>
  <c r="H68" i="6"/>
  <c r="K81" i="6"/>
  <c r="K69" i="6"/>
  <c r="H34" i="6"/>
  <c r="J59" i="6"/>
  <c r="J62" i="6"/>
  <c r="J82" i="6" s="1"/>
  <c r="I59" i="6"/>
  <c r="I62" i="6"/>
  <c r="I82" i="6" s="1"/>
  <c r="H58" i="6"/>
  <c r="F59" i="6"/>
  <c r="F47" i="6"/>
  <c r="F49" i="6" s="1"/>
  <c r="F62" i="6"/>
  <c r="F82" i="6" s="1"/>
  <c r="E62" i="6"/>
  <c r="E82" i="6" s="1"/>
  <c r="B67" i="6"/>
  <c r="D62" i="6"/>
  <c r="B61" i="6"/>
  <c r="I77" i="6"/>
  <c r="H75" i="6"/>
  <c r="J77" i="6"/>
  <c r="H48" i="6"/>
  <c r="B48" i="6"/>
  <c r="B67" i="7"/>
  <c r="D76" i="7"/>
  <c r="D49" i="7"/>
  <c r="D77" i="7" s="1"/>
  <c r="H34" i="7"/>
  <c r="H68" i="7"/>
  <c r="H61" i="7"/>
  <c r="B65" i="7"/>
  <c r="B34" i="7"/>
  <c r="F46" i="7"/>
  <c r="F48" i="7" s="1"/>
  <c r="D59" i="7"/>
  <c r="D62" i="7" s="1"/>
  <c r="I58" i="7"/>
  <c r="D60" i="7"/>
  <c r="K61" i="7"/>
  <c r="F65" i="7"/>
  <c r="D66" i="7"/>
  <c r="B75" i="7"/>
  <c r="K75" i="7"/>
  <c r="I22" i="7"/>
  <c r="E66" i="7"/>
  <c r="E69" i="7" s="1"/>
  <c r="L75" i="7"/>
  <c r="H17" i="7"/>
  <c r="J26" i="7"/>
  <c r="H27" i="7"/>
  <c r="J30" i="7"/>
  <c r="K58" i="7"/>
  <c r="F60" i="7"/>
  <c r="D61" i="7"/>
  <c r="D67" i="7"/>
  <c r="K68" i="7"/>
  <c r="D75" i="7"/>
  <c r="D81" i="7"/>
  <c r="I26" i="7"/>
  <c r="I30" i="7"/>
  <c r="K26" i="7"/>
  <c r="C58" i="7"/>
  <c r="J65" i="7"/>
  <c r="E75" i="7"/>
  <c r="E81" i="7"/>
  <c r="B29" i="7"/>
  <c r="C26" i="7"/>
  <c r="L26" i="7"/>
  <c r="H28" i="7"/>
  <c r="I60" i="7"/>
  <c r="F61" i="7"/>
  <c r="F75" i="7"/>
  <c r="D65" i="7"/>
  <c r="F26" i="7"/>
  <c r="E47" i="7"/>
  <c r="H80" i="6"/>
  <c r="H37" i="6"/>
  <c r="H85" i="6" s="1"/>
  <c r="I69" i="6"/>
  <c r="B37" i="6"/>
  <c r="J69" i="6"/>
  <c r="F77" i="6"/>
  <c r="F76" i="6"/>
  <c r="L66" i="6"/>
  <c r="L69" i="6" s="1"/>
  <c r="C80" i="6"/>
  <c r="L80" i="6"/>
  <c r="B75" i="6"/>
  <c r="I76" i="6"/>
  <c r="H65" i="6"/>
  <c r="E66" i="6"/>
  <c r="E69" i="6" s="1"/>
  <c r="J76" i="6"/>
  <c r="C81" i="6"/>
  <c r="H26" i="6"/>
  <c r="H72" i="6" s="1"/>
  <c r="D49" i="6"/>
  <c r="D77" i="6" s="1"/>
  <c r="B58" i="6"/>
  <c r="F66" i="6"/>
  <c r="F69" i="6" s="1"/>
  <c r="D81" i="6"/>
  <c r="E49" i="6"/>
  <c r="E77" i="6" s="1"/>
  <c r="H60" i="6"/>
  <c r="K47" i="6"/>
  <c r="C66" i="6"/>
  <c r="C69" i="6" s="1"/>
  <c r="L81" i="6"/>
  <c r="L82" i="6" s="1"/>
  <c r="B26" i="6"/>
  <c r="B72" i="6" s="1"/>
  <c r="C47" i="6"/>
  <c r="L47" i="6"/>
  <c r="L22" i="4"/>
  <c r="L59" i="4" s="1"/>
  <c r="J22" i="4"/>
  <c r="J80" i="4" s="1"/>
  <c r="F22" i="4"/>
  <c r="F59" i="4" s="1"/>
  <c r="F62" i="4" s="1"/>
  <c r="B32" i="4"/>
  <c r="B67" i="4" s="1"/>
  <c r="E30" i="4"/>
  <c r="E22" i="4"/>
  <c r="E80" i="4" s="1"/>
  <c r="B23" i="4"/>
  <c r="D22" i="4"/>
  <c r="D59" i="4" s="1"/>
  <c r="D62" i="4" s="1"/>
  <c r="C30" i="4"/>
  <c r="B31" i="4"/>
  <c r="B24" i="4"/>
  <c r="B60" i="4" s="1"/>
  <c r="J58" i="4"/>
  <c r="C65" i="4"/>
  <c r="L30" i="4"/>
  <c r="H30" i="4" s="1"/>
  <c r="J67" i="4"/>
  <c r="K68" i="4"/>
  <c r="H33" i="4"/>
  <c r="L47" i="4"/>
  <c r="L49" i="4" s="1"/>
  <c r="L77" i="4" s="1"/>
  <c r="J81" i="4"/>
  <c r="J47" i="4"/>
  <c r="J49" i="4" s="1"/>
  <c r="J77" i="4" s="1"/>
  <c r="L60" i="4"/>
  <c r="H29" i="4"/>
  <c r="K61" i="4"/>
  <c r="J61" i="4"/>
  <c r="K26" i="4"/>
  <c r="H26" i="4" s="1"/>
  <c r="J68" i="4"/>
  <c r="I47" i="4"/>
  <c r="I49" i="4" s="1"/>
  <c r="D30" i="4"/>
  <c r="F30" i="4"/>
  <c r="B30" i="4" s="1"/>
  <c r="B33" i="4"/>
  <c r="B68" i="4" s="1"/>
  <c r="F67" i="4"/>
  <c r="C66" i="4"/>
  <c r="E68" i="4"/>
  <c r="E26" i="4"/>
  <c r="F81" i="4"/>
  <c r="E61" i="4"/>
  <c r="E81" i="4"/>
  <c r="C47" i="4"/>
  <c r="C49" i="4" s="1"/>
  <c r="C77" i="4" s="1"/>
  <c r="J59" i="4"/>
  <c r="H25" i="4"/>
  <c r="K22" i="4"/>
  <c r="H60" i="4"/>
  <c r="D60" i="4"/>
  <c r="E60" i="4"/>
  <c r="B25" i="4"/>
  <c r="B61" i="4" s="1"/>
  <c r="C22" i="4"/>
  <c r="C80" i="4" s="1"/>
  <c r="J65" i="4"/>
  <c r="K75" i="4"/>
  <c r="K65" i="4"/>
  <c r="I80" i="4"/>
  <c r="I58" i="4"/>
  <c r="H75" i="4"/>
  <c r="E58" i="4"/>
  <c r="B17" i="4"/>
  <c r="B75" i="4" s="1"/>
  <c r="D65" i="4"/>
  <c r="B65" i="4"/>
  <c r="B58" i="4"/>
  <c r="H67" i="4"/>
  <c r="D66" i="4"/>
  <c r="H65" i="4"/>
  <c r="E66" i="4"/>
  <c r="E69" i="4" s="1"/>
  <c r="J76" i="4"/>
  <c r="C81" i="4"/>
  <c r="L81" i="4"/>
  <c r="D81" i="4"/>
  <c r="C76" i="4"/>
  <c r="L76" i="4"/>
  <c r="I66" i="4"/>
  <c r="I69" i="4" s="1"/>
  <c r="D47" i="4"/>
  <c r="J66" i="4"/>
  <c r="E47" i="4"/>
  <c r="I76" i="4" l="1"/>
  <c r="B26" i="4"/>
  <c r="B66" i="4"/>
  <c r="B69" i="4" s="1"/>
  <c r="L62" i="4"/>
  <c r="D69" i="4"/>
  <c r="J62" i="4"/>
  <c r="J82" i="4" s="1"/>
  <c r="I77" i="4"/>
  <c r="H86" i="4"/>
  <c r="H47" i="4"/>
  <c r="H81" i="4"/>
  <c r="K81" i="4"/>
  <c r="B81" i="4"/>
  <c r="C69" i="4"/>
  <c r="D80" i="4"/>
  <c r="D82" i="4" s="1"/>
  <c r="H66" i="4"/>
  <c r="H61" i="4"/>
  <c r="H30" i="7"/>
  <c r="D69" i="7"/>
  <c r="B22" i="7"/>
  <c r="B37" i="7" s="1"/>
  <c r="F80" i="4"/>
  <c r="F82" i="4" s="1"/>
  <c r="E82" i="7"/>
  <c r="D82" i="6"/>
  <c r="H60" i="7"/>
  <c r="H67" i="7"/>
  <c r="K66" i="7"/>
  <c r="K69" i="7" s="1"/>
  <c r="K59" i="7"/>
  <c r="K62" i="7" s="1"/>
  <c r="K47" i="7"/>
  <c r="K81" i="7"/>
  <c r="I80" i="7"/>
  <c r="H22" i="7"/>
  <c r="E49" i="7"/>
  <c r="E77" i="7" s="1"/>
  <c r="E76" i="7"/>
  <c r="C66" i="7"/>
  <c r="C69" i="7" s="1"/>
  <c r="C81" i="7"/>
  <c r="B26" i="7"/>
  <c r="B72" i="7" s="1"/>
  <c r="C59" i="7"/>
  <c r="C62" i="7" s="1"/>
  <c r="C47" i="7"/>
  <c r="I66" i="7"/>
  <c r="I69" i="7" s="1"/>
  <c r="I59" i="7"/>
  <c r="I62" i="7" s="1"/>
  <c r="I47" i="7"/>
  <c r="H26" i="7"/>
  <c r="I81" i="7"/>
  <c r="D82" i="7"/>
  <c r="L66" i="7"/>
  <c r="L69" i="7" s="1"/>
  <c r="L59" i="7"/>
  <c r="L62" i="7" s="1"/>
  <c r="L81" i="7"/>
  <c r="L47" i="7"/>
  <c r="F81" i="7"/>
  <c r="F66" i="7"/>
  <c r="F69" i="7" s="1"/>
  <c r="F59" i="7"/>
  <c r="F62" i="7" s="1"/>
  <c r="F47" i="7"/>
  <c r="B68" i="7"/>
  <c r="B61" i="7"/>
  <c r="J81" i="7"/>
  <c r="J66" i="7"/>
  <c r="J69" i="7" s="1"/>
  <c r="J59" i="7"/>
  <c r="J62" i="7" s="1"/>
  <c r="J47" i="7"/>
  <c r="H58" i="7"/>
  <c r="H65" i="7"/>
  <c r="H75" i="7"/>
  <c r="L76" i="6"/>
  <c r="L49" i="6"/>
  <c r="L77" i="6" s="1"/>
  <c r="C76" i="6"/>
  <c r="C49" i="6"/>
  <c r="C77" i="6" s="1"/>
  <c r="B86" i="6"/>
  <c r="B81" i="6"/>
  <c r="B59" i="6"/>
  <c r="B62" i="6" s="1"/>
  <c r="B47" i="6"/>
  <c r="B66" i="6"/>
  <c r="B69" i="6" s="1"/>
  <c r="C82" i="6"/>
  <c r="H81" i="6"/>
  <c r="H47" i="6"/>
  <c r="H66" i="6"/>
  <c r="H59" i="6"/>
  <c r="H62" i="6" s="1"/>
  <c r="H86" i="6"/>
  <c r="H69" i="6"/>
  <c r="K76" i="6"/>
  <c r="K49" i="6"/>
  <c r="K77" i="6" s="1"/>
  <c r="B85" i="6"/>
  <c r="C37" i="6"/>
  <c r="L66" i="4"/>
  <c r="L69" i="4" s="1"/>
  <c r="H22" i="4"/>
  <c r="H59" i="4" s="1"/>
  <c r="H62" i="4" s="1"/>
  <c r="L80" i="4"/>
  <c r="L82" i="4" s="1"/>
  <c r="F66" i="4"/>
  <c r="F69" i="4" s="1"/>
  <c r="E59" i="4"/>
  <c r="E62" i="4" s="1"/>
  <c r="E82" i="4" s="1"/>
  <c r="B22" i="4"/>
  <c r="B80" i="4" s="1"/>
  <c r="C59" i="4"/>
  <c r="C62" i="4" s="1"/>
  <c r="C82" i="4" s="1"/>
  <c r="H68" i="4"/>
  <c r="K66" i="4"/>
  <c r="K69" i="4" s="1"/>
  <c r="K47" i="4"/>
  <c r="H72" i="4"/>
  <c r="B47" i="4"/>
  <c r="K80" i="4"/>
  <c r="K59" i="4"/>
  <c r="K62" i="4" s="1"/>
  <c r="I62" i="4"/>
  <c r="I82" i="4" s="1"/>
  <c r="J69" i="4"/>
  <c r="H76" i="4"/>
  <c r="H49" i="4"/>
  <c r="H77" i="4" s="1"/>
  <c r="F76" i="4"/>
  <c r="F49" i="4"/>
  <c r="F77" i="4" s="1"/>
  <c r="E49" i="4"/>
  <c r="E77" i="4" s="1"/>
  <c r="E76" i="4"/>
  <c r="D49" i="4"/>
  <c r="D77" i="4" s="1"/>
  <c r="D76" i="4"/>
  <c r="H69" i="4"/>
  <c r="B86" i="4" l="1"/>
  <c r="B72" i="4"/>
  <c r="B80" i="7"/>
  <c r="J82" i="7"/>
  <c r="I82" i="7"/>
  <c r="F82" i="7"/>
  <c r="C82" i="7"/>
  <c r="H86" i="7"/>
  <c r="H66" i="7"/>
  <c r="H69" i="7" s="1"/>
  <c r="H59" i="7"/>
  <c r="H62" i="7" s="1"/>
  <c r="H81" i="7"/>
  <c r="H47" i="7"/>
  <c r="I76" i="7"/>
  <c r="I49" i="7"/>
  <c r="I77" i="7" s="1"/>
  <c r="H72" i="7"/>
  <c r="K82" i="7"/>
  <c r="K76" i="7"/>
  <c r="K49" i="7"/>
  <c r="K77" i="7" s="1"/>
  <c r="F76" i="7"/>
  <c r="F49" i="7"/>
  <c r="F77" i="7" s="1"/>
  <c r="C76" i="7"/>
  <c r="C49" i="7"/>
  <c r="C77" i="7" s="1"/>
  <c r="L82" i="7"/>
  <c r="J49" i="7"/>
  <c r="J77" i="7" s="1"/>
  <c r="J76" i="7"/>
  <c r="H37" i="7"/>
  <c r="H85" i="7" s="1"/>
  <c r="H80" i="7"/>
  <c r="L76" i="7"/>
  <c r="L49" i="7"/>
  <c r="L77" i="7" s="1"/>
  <c r="B66" i="7"/>
  <c r="B69" i="7" s="1"/>
  <c r="B59" i="7"/>
  <c r="B62" i="7" s="1"/>
  <c r="B47" i="7"/>
  <c r="B81" i="7"/>
  <c r="B86" i="7"/>
  <c r="H82" i="6"/>
  <c r="H49" i="6"/>
  <c r="H77" i="6" s="1"/>
  <c r="H76" i="6"/>
  <c r="B76" i="6"/>
  <c r="B49" i="6"/>
  <c r="B77" i="6" s="1"/>
  <c r="B82" i="6"/>
  <c r="H37" i="4"/>
  <c r="H85" i="4" s="1"/>
  <c r="H80" i="4"/>
  <c r="H82" i="4" s="1"/>
  <c r="B59" i="4"/>
  <c r="B62" i="4" s="1"/>
  <c r="B82" i="4" s="1"/>
  <c r="B37" i="4"/>
  <c r="K76" i="4"/>
  <c r="K49" i="4"/>
  <c r="K77" i="4" s="1"/>
  <c r="K82" i="4"/>
  <c r="B49" i="4"/>
  <c r="B77" i="4" s="1"/>
  <c r="B76" i="4"/>
  <c r="B82" i="7" l="1"/>
  <c r="H82" i="7"/>
  <c r="B76" i="7"/>
  <c r="B49" i="7"/>
  <c r="B77" i="7" s="1"/>
  <c r="H76" i="7"/>
  <c r="H49" i="7"/>
  <c r="H77" i="7" s="1"/>
  <c r="C37" i="4"/>
  <c r="B85" i="4"/>
  <c r="H21" i="3"/>
  <c r="B21" i="3"/>
  <c r="H21" i="2"/>
  <c r="H27" i="3" l="1"/>
  <c r="H28" i="3"/>
  <c r="H29" i="3"/>
  <c r="C81" i="3" l="1"/>
  <c r="L75" i="3"/>
  <c r="K75" i="3"/>
  <c r="J75" i="3"/>
  <c r="I75" i="3"/>
  <c r="F75" i="3"/>
  <c r="E75" i="3"/>
  <c r="D75" i="3"/>
  <c r="C75" i="3"/>
  <c r="L68" i="3"/>
  <c r="K68" i="3"/>
  <c r="J68" i="3"/>
  <c r="I68" i="3"/>
  <c r="F68" i="3"/>
  <c r="E68" i="3"/>
  <c r="D68" i="3"/>
  <c r="C68" i="3"/>
  <c r="L67" i="3"/>
  <c r="K67" i="3"/>
  <c r="J67" i="3"/>
  <c r="I67" i="3"/>
  <c r="F67" i="3"/>
  <c r="E67" i="3"/>
  <c r="D67" i="3"/>
  <c r="C67" i="3"/>
  <c r="L65" i="3"/>
  <c r="K65" i="3"/>
  <c r="J65" i="3"/>
  <c r="I65" i="3"/>
  <c r="F65" i="3"/>
  <c r="E65" i="3"/>
  <c r="D65" i="3"/>
  <c r="C65" i="3"/>
  <c r="L61" i="3"/>
  <c r="K61" i="3"/>
  <c r="J61" i="3"/>
  <c r="I61" i="3"/>
  <c r="F61" i="3"/>
  <c r="E61" i="3"/>
  <c r="D61" i="3"/>
  <c r="C61" i="3"/>
  <c r="L60" i="3"/>
  <c r="K60" i="3"/>
  <c r="J60" i="3"/>
  <c r="I60" i="3"/>
  <c r="F60" i="3"/>
  <c r="E60" i="3"/>
  <c r="D60" i="3"/>
  <c r="C60" i="3"/>
  <c r="L58" i="3"/>
  <c r="K58" i="3"/>
  <c r="J58" i="3"/>
  <c r="I58" i="3"/>
  <c r="F58" i="3"/>
  <c r="E58" i="3"/>
  <c r="D58" i="3"/>
  <c r="C58" i="3"/>
  <c r="K47" i="3"/>
  <c r="K49" i="3" s="1"/>
  <c r="C47" i="3"/>
  <c r="L46" i="3"/>
  <c r="L48" i="3" s="1"/>
  <c r="K46" i="3"/>
  <c r="K48" i="3" s="1"/>
  <c r="J46" i="3"/>
  <c r="J48" i="3" s="1"/>
  <c r="I46" i="3"/>
  <c r="I48" i="3" s="1"/>
  <c r="F46" i="3"/>
  <c r="F48" i="3" s="1"/>
  <c r="E46" i="3"/>
  <c r="E48" i="3" s="1"/>
  <c r="D46" i="3"/>
  <c r="D48" i="3" s="1"/>
  <c r="C46" i="3"/>
  <c r="C48" i="3" s="1"/>
  <c r="L34" i="3"/>
  <c r="K34" i="3"/>
  <c r="J34" i="3"/>
  <c r="I34" i="3"/>
  <c r="F34" i="3"/>
  <c r="E34" i="3"/>
  <c r="D34" i="3"/>
  <c r="C34" i="3"/>
  <c r="H33" i="3"/>
  <c r="B33" i="3"/>
  <c r="H32" i="3"/>
  <c r="H67" i="3" s="1"/>
  <c r="B32" i="3"/>
  <c r="H31" i="3"/>
  <c r="B31" i="3"/>
  <c r="L30" i="3"/>
  <c r="K30" i="3"/>
  <c r="J30" i="3"/>
  <c r="I30" i="3"/>
  <c r="F30" i="3"/>
  <c r="E30" i="3"/>
  <c r="D30" i="3"/>
  <c r="C30" i="3"/>
  <c r="H68" i="3"/>
  <c r="B29" i="3"/>
  <c r="B28" i="3"/>
  <c r="B27" i="3"/>
  <c r="L26" i="3"/>
  <c r="K26" i="3"/>
  <c r="K66" i="3" s="1"/>
  <c r="J26" i="3"/>
  <c r="J81" i="3" s="1"/>
  <c r="I26" i="3"/>
  <c r="I81" i="3" s="1"/>
  <c r="F26" i="3"/>
  <c r="F81" i="3" s="1"/>
  <c r="E26" i="3"/>
  <c r="D26" i="3"/>
  <c r="C26" i="3"/>
  <c r="H25" i="3"/>
  <c r="B25" i="3"/>
  <c r="H24" i="3"/>
  <c r="B24" i="3"/>
  <c r="H23" i="3"/>
  <c r="B23" i="3"/>
  <c r="L22" i="3"/>
  <c r="L80" i="3" s="1"/>
  <c r="K22" i="3"/>
  <c r="K80" i="3" s="1"/>
  <c r="J22" i="3"/>
  <c r="J80" i="3" s="1"/>
  <c r="I22" i="3"/>
  <c r="I80" i="3" s="1"/>
  <c r="F22" i="3"/>
  <c r="F80" i="3" s="1"/>
  <c r="E22" i="3"/>
  <c r="D22" i="3"/>
  <c r="D80" i="3" s="1"/>
  <c r="C22" i="3"/>
  <c r="C80" i="3" s="1"/>
  <c r="H46" i="3"/>
  <c r="B46" i="3"/>
  <c r="H18" i="3"/>
  <c r="B18" i="3"/>
  <c r="H17" i="3"/>
  <c r="B17" i="3"/>
  <c r="H16" i="3"/>
  <c r="B16" i="3"/>
  <c r="H15" i="3"/>
  <c r="B15" i="3"/>
  <c r="C60" i="2"/>
  <c r="L66" i="3" l="1"/>
  <c r="L69" i="3" s="1"/>
  <c r="H30" i="3"/>
  <c r="D66" i="3"/>
  <c r="B68" i="3"/>
  <c r="B67" i="3"/>
  <c r="C76" i="3"/>
  <c r="K76" i="3"/>
  <c r="H48" i="3"/>
  <c r="B75" i="3"/>
  <c r="B48" i="3"/>
  <c r="L81" i="3"/>
  <c r="L47" i="3"/>
  <c r="K81" i="3"/>
  <c r="I47" i="3"/>
  <c r="I49" i="3" s="1"/>
  <c r="H34" i="3"/>
  <c r="I66" i="3"/>
  <c r="I69" i="3"/>
  <c r="F47" i="3"/>
  <c r="F76" i="3" s="1"/>
  <c r="D69" i="3"/>
  <c r="D81" i="3"/>
  <c r="C49" i="3"/>
  <c r="C77" i="3" s="1"/>
  <c r="B34" i="3"/>
  <c r="B72" i="3" s="1"/>
  <c r="B61" i="3"/>
  <c r="B58" i="3"/>
  <c r="B65" i="3"/>
  <c r="I59" i="3"/>
  <c r="I62" i="3" s="1"/>
  <c r="I82" i="3" s="1"/>
  <c r="K59" i="3"/>
  <c r="K62" i="3" s="1"/>
  <c r="K82" i="3" s="1"/>
  <c r="L59" i="3"/>
  <c r="L62" i="3" s="1"/>
  <c r="L82" i="3" s="1"/>
  <c r="F59" i="3"/>
  <c r="F62" i="3"/>
  <c r="F82" i="3" s="1"/>
  <c r="E59" i="3"/>
  <c r="E62" i="3" s="1"/>
  <c r="D59" i="3"/>
  <c r="D62" i="3" s="1"/>
  <c r="D82" i="3" s="1"/>
  <c r="B60" i="3"/>
  <c r="B22" i="3"/>
  <c r="B37" i="3" s="1"/>
  <c r="C59" i="3"/>
  <c r="C62" i="3" s="1"/>
  <c r="C82" i="3" s="1"/>
  <c r="B30" i="3"/>
  <c r="C66" i="3"/>
  <c r="C69" i="3" s="1"/>
  <c r="H58" i="3"/>
  <c r="K69" i="3"/>
  <c r="K77" i="3"/>
  <c r="I77" i="3"/>
  <c r="I76" i="3"/>
  <c r="E66" i="3"/>
  <c r="E69" i="3" s="1"/>
  <c r="H22" i="3"/>
  <c r="H26" i="3"/>
  <c r="H72" i="3" s="1"/>
  <c r="F66" i="3"/>
  <c r="F69" i="3" s="1"/>
  <c r="J47" i="3"/>
  <c r="J59" i="3"/>
  <c r="J62" i="3" s="1"/>
  <c r="J82" i="3" s="1"/>
  <c r="H60" i="3"/>
  <c r="E81" i="3"/>
  <c r="E80" i="3"/>
  <c r="B26" i="3"/>
  <c r="D47" i="3"/>
  <c r="H65" i="3"/>
  <c r="H61" i="3"/>
  <c r="J66" i="3"/>
  <c r="J69" i="3" s="1"/>
  <c r="H75" i="3"/>
  <c r="E47" i="3"/>
  <c r="C67" i="2"/>
  <c r="D67" i="2"/>
  <c r="E67" i="2"/>
  <c r="F67" i="2"/>
  <c r="I67" i="2"/>
  <c r="J67" i="2"/>
  <c r="K67" i="2"/>
  <c r="L67" i="2"/>
  <c r="C68" i="2"/>
  <c r="D68" i="2"/>
  <c r="E68" i="2"/>
  <c r="F68" i="2"/>
  <c r="I68" i="2"/>
  <c r="J68" i="2"/>
  <c r="K68" i="2"/>
  <c r="L68" i="2"/>
  <c r="I60" i="2"/>
  <c r="J60" i="2"/>
  <c r="K60" i="2"/>
  <c r="L60" i="2"/>
  <c r="I61" i="2"/>
  <c r="J61" i="2"/>
  <c r="K61" i="2"/>
  <c r="L61" i="2"/>
  <c r="C61" i="2"/>
  <c r="D61" i="2"/>
  <c r="E61" i="2"/>
  <c r="F61" i="2"/>
  <c r="D60" i="2"/>
  <c r="E60" i="2"/>
  <c r="F60" i="2"/>
  <c r="C58" i="2"/>
  <c r="D58" i="2"/>
  <c r="E58" i="2"/>
  <c r="F58" i="2"/>
  <c r="F49" i="3" l="1"/>
  <c r="F77" i="3" s="1"/>
  <c r="L76" i="3"/>
  <c r="L49" i="3"/>
  <c r="L77" i="3" s="1"/>
  <c r="B80" i="3"/>
  <c r="B85" i="3"/>
  <c r="J49" i="3"/>
  <c r="J77" i="3" s="1"/>
  <c r="J76" i="3"/>
  <c r="H80" i="3"/>
  <c r="H37" i="3"/>
  <c r="H85" i="3" s="1"/>
  <c r="D76" i="3"/>
  <c r="D49" i="3"/>
  <c r="D77" i="3" s="1"/>
  <c r="H86" i="3"/>
  <c r="H47" i="3"/>
  <c r="H81" i="3"/>
  <c r="H59" i="3"/>
  <c r="H62" i="3" s="1"/>
  <c r="H66" i="3"/>
  <c r="H69" i="3"/>
  <c r="B86" i="3"/>
  <c r="B66" i="3"/>
  <c r="B69" i="3" s="1"/>
  <c r="B59" i="3"/>
  <c r="B62" i="3" s="1"/>
  <c r="B47" i="3"/>
  <c r="B81" i="3"/>
  <c r="E76" i="3"/>
  <c r="E49" i="3"/>
  <c r="E77" i="3" s="1"/>
  <c r="E82" i="3"/>
  <c r="J34" i="2"/>
  <c r="K34" i="2"/>
  <c r="L34" i="2"/>
  <c r="I34" i="2"/>
  <c r="D34" i="2"/>
  <c r="E34" i="2"/>
  <c r="F34" i="2"/>
  <c r="C34" i="2"/>
  <c r="B82" i="3" l="1"/>
  <c r="C37" i="3"/>
  <c r="H82" i="3"/>
  <c r="B76" i="3"/>
  <c r="B49" i="3"/>
  <c r="B77" i="3" s="1"/>
  <c r="H76" i="3"/>
  <c r="H49" i="3"/>
  <c r="H77" i="3" s="1"/>
  <c r="H27" i="2"/>
  <c r="H28" i="2"/>
  <c r="H29" i="2"/>
  <c r="J26" i="2"/>
  <c r="K26" i="2"/>
  <c r="L26" i="2"/>
  <c r="I26" i="2"/>
  <c r="B27" i="2"/>
  <c r="B28" i="2"/>
  <c r="B29" i="2"/>
  <c r="D26" i="2"/>
  <c r="E26" i="2"/>
  <c r="F26" i="2"/>
  <c r="C26" i="2"/>
  <c r="H31" i="2"/>
  <c r="H32" i="2"/>
  <c r="H67" i="2" s="1"/>
  <c r="H33" i="2"/>
  <c r="H68" i="2" s="1"/>
  <c r="J30" i="2"/>
  <c r="K30" i="2"/>
  <c r="L30" i="2"/>
  <c r="I30" i="2"/>
  <c r="H23" i="2"/>
  <c r="H24" i="2"/>
  <c r="H60" i="2" s="1"/>
  <c r="H25" i="2"/>
  <c r="H61" i="2" s="1"/>
  <c r="J22" i="2"/>
  <c r="J59" i="2" s="1"/>
  <c r="K22" i="2"/>
  <c r="L22" i="2"/>
  <c r="I22" i="2"/>
  <c r="F30" i="2"/>
  <c r="F66" i="2" s="1"/>
  <c r="F22" i="2"/>
  <c r="B31" i="2"/>
  <c r="B32" i="2"/>
  <c r="B67" i="2" s="1"/>
  <c r="B33" i="2"/>
  <c r="B68" i="2" s="1"/>
  <c r="B23" i="2"/>
  <c r="B24" i="2"/>
  <c r="B25" i="2"/>
  <c r="B61" i="2" s="1"/>
  <c r="E30" i="2"/>
  <c r="E66" i="2" s="1"/>
  <c r="E22" i="2"/>
  <c r="D30" i="2"/>
  <c r="D66" i="2" s="1"/>
  <c r="D22" i="2"/>
  <c r="C30" i="2"/>
  <c r="C66" i="2" s="1"/>
  <c r="C22" i="2"/>
  <c r="I66" i="2" l="1"/>
  <c r="I59" i="2"/>
  <c r="L66" i="2"/>
  <c r="B60" i="2"/>
  <c r="L59" i="2"/>
  <c r="K66" i="2"/>
  <c r="C59" i="2"/>
  <c r="C62" i="2" s="1"/>
  <c r="K59" i="2"/>
  <c r="J66" i="2"/>
  <c r="B26" i="2"/>
  <c r="H26" i="2"/>
  <c r="H30" i="2"/>
  <c r="H66" i="2" s="1"/>
  <c r="H22" i="2"/>
  <c r="B22" i="2"/>
  <c r="B30" i="2"/>
  <c r="H37" i="2" l="1"/>
  <c r="H59" i="2"/>
  <c r="B37" i="2"/>
  <c r="C37" i="2" s="1"/>
  <c r="B59" i="2"/>
  <c r="B34" i="2"/>
  <c r="L81" i="2"/>
  <c r="K81" i="2"/>
  <c r="J81" i="2"/>
  <c r="I81" i="2"/>
  <c r="L80" i="2"/>
  <c r="K80" i="2"/>
  <c r="J80" i="2"/>
  <c r="I80" i="2"/>
  <c r="L75" i="2"/>
  <c r="K75" i="2"/>
  <c r="J75" i="2"/>
  <c r="I75" i="2"/>
  <c r="L65" i="2"/>
  <c r="L69" i="2" s="1"/>
  <c r="K65" i="2"/>
  <c r="K69" i="2" s="1"/>
  <c r="J65" i="2"/>
  <c r="J69" i="2" s="1"/>
  <c r="I65" i="2"/>
  <c r="I69" i="2" s="1"/>
  <c r="L58" i="2"/>
  <c r="L62" i="2" s="1"/>
  <c r="K58" i="2"/>
  <c r="K62" i="2" s="1"/>
  <c r="J58" i="2"/>
  <c r="J62" i="2" s="1"/>
  <c r="I58" i="2"/>
  <c r="I62" i="2" s="1"/>
  <c r="L47" i="2"/>
  <c r="L49" i="2" s="1"/>
  <c r="L46" i="2"/>
  <c r="L48" i="2" s="1"/>
  <c r="K47" i="2"/>
  <c r="K49" i="2" s="1"/>
  <c r="J47" i="2"/>
  <c r="J49" i="2" s="1"/>
  <c r="J46" i="2"/>
  <c r="J48" i="2" s="1"/>
  <c r="I47" i="2"/>
  <c r="I49" i="2" s="1"/>
  <c r="I46" i="2"/>
  <c r="I48" i="2" s="1"/>
  <c r="K46" i="2"/>
  <c r="K48" i="2" s="1"/>
  <c r="H47" i="2"/>
  <c r="H85" i="2"/>
  <c r="H46" i="2"/>
  <c r="H18" i="2"/>
  <c r="H17" i="2"/>
  <c r="H16" i="2"/>
  <c r="H15" i="2"/>
  <c r="C81" i="2"/>
  <c r="D81" i="2"/>
  <c r="E81" i="2"/>
  <c r="F81" i="2"/>
  <c r="C80" i="2"/>
  <c r="D80" i="2"/>
  <c r="E80" i="2"/>
  <c r="E59" i="2"/>
  <c r="E62" i="2" s="1"/>
  <c r="F80" i="2"/>
  <c r="F59" i="2"/>
  <c r="F62" i="2" s="1"/>
  <c r="C47" i="2"/>
  <c r="C49" i="2" s="1"/>
  <c r="C46" i="2"/>
  <c r="C48" i="2" s="1"/>
  <c r="D47" i="2"/>
  <c r="D49" i="2" s="1"/>
  <c r="D46" i="2"/>
  <c r="D48" i="2" s="1"/>
  <c r="E47" i="2"/>
  <c r="E46" i="2"/>
  <c r="E48" i="2" s="1"/>
  <c r="F47" i="2"/>
  <c r="F46" i="2"/>
  <c r="F48" i="2" s="1"/>
  <c r="C75" i="2"/>
  <c r="D75" i="2"/>
  <c r="E75" i="2"/>
  <c r="F75" i="2"/>
  <c r="D65" i="2"/>
  <c r="D69" i="2" s="1"/>
  <c r="C65" i="2"/>
  <c r="C69" i="2" s="1"/>
  <c r="E65" i="2"/>
  <c r="E69" i="2" s="1"/>
  <c r="F65" i="2"/>
  <c r="F69" i="2" s="1"/>
  <c r="D59" i="2"/>
  <c r="D62" i="2" s="1"/>
  <c r="B46" i="2"/>
  <c r="B18" i="2"/>
  <c r="B17" i="2"/>
  <c r="B16" i="2"/>
  <c r="B15" i="2"/>
  <c r="B85" i="2" l="1"/>
  <c r="I82" i="2"/>
  <c r="H34" i="2"/>
  <c r="H72" i="2" s="1"/>
  <c r="C82" i="2"/>
  <c r="J82" i="2"/>
  <c r="D76" i="2"/>
  <c r="D82" i="2"/>
  <c r="E76" i="2"/>
  <c r="F76" i="2"/>
  <c r="F49" i="2"/>
  <c r="F77" i="2" s="1"/>
  <c r="E49" i="2"/>
  <c r="E77" i="2" s="1"/>
  <c r="H80" i="2"/>
  <c r="H65" i="2"/>
  <c r="L82" i="2"/>
  <c r="K82" i="2"/>
  <c r="H86" i="2"/>
  <c r="B81" i="2"/>
  <c r="B66" i="2"/>
  <c r="H58" i="2"/>
  <c r="B75" i="2"/>
  <c r="F82" i="2"/>
  <c r="E82" i="2"/>
  <c r="B65" i="2"/>
  <c r="J76" i="2"/>
  <c r="L76" i="2"/>
  <c r="I76" i="2"/>
  <c r="L77" i="2"/>
  <c r="I77" i="2"/>
  <c r="B48" i="2"/>
  <c r="K76" i="2"/>
  <c r="D77" i="2"/>
  <c r="K77" i="2"/>
  <c r="H48" i="2"/>
  <c r="H76" i="2"/>
  <c r="J77" i="2"/>
  <c r="C77" i="2"/>
  <c r="B72" i="2"/>
  <c r="B86" i="2"/>
  <c r="B47" i="2"/>
  <c r="B76" i="2" s="1"/>
  <c r="C76" i="2"/>
  <c r="H49" i="2"/>
  <c r="H75" i="2"/>
  <c r="H81" i="2"/>
  <c r="B58" i="2"/>
  <c r="B80" i="2"/>
  <c r="B62" i="2" l="1"/>
  <c r="B82" i="2" s="1"/>
  <c r="H69" i="2"/>
  <c r="H77" i="2"/>
  <c r="H62" i="2"/>
  <c r="H82" i="2" s="1"/>
  <c r="B69" i="2"/>
  <c r="B49" i="2"/>
  <c r="B77" i="2" s="1"/>
</calcChain>
</file>

<file path=xl/sharedStrings.xml><?xml version="1.0" encoding="utf-8"?>
<sst xmlns="http://schemas.openxmlformats.org/spreadsheetml/2006/main" count="561" uniqueCount="144">
  <si>
    <t>CLP</t>
  </si>
  <si>
    <t>LyC</t>
  </si>
  <si>
    <t>CVE</t>
  </si>
  <si>
    <t>Insumos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</si>
  <si>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</si>
  <si>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</si>
  <si>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</si>
  <si>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</si>
  <si>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</si>
  <si>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</si>
  <si>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</si>
  <si>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</si>
  <si>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</si>
  <si>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</si>
  <si>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</si>
  <si>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>Índice efectividad total (IET)</t>
  </si>
  <si>
    <t xml:space="preserve">De avance </t>
  </si>
  <si>
    <t xml:space="preserve">Índice avance beneficiarios (IAB) 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</si>
  <si>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</si>
  <si>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</si>
  <si>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</si>
  <si>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</si>
  <si>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</si>
  <si>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</si>
  <si>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</si>
  <si>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Gasto programado por beneficiario (GPB) </t>
  </si>
  <si>
    <t xml:space="preserve">Gasto efectivo por beneficiario (GEB) 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</si>
  <si>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</si>
  <si>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</si>
  <si>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</si>
  <si>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</si>
  <si>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</si>
  <si>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>Beneficiarios: familias</t>
  </si>
  <si>
    <t>RAMT</t>
  </si>
  <si>
    <t>Productos: bonos entregados</t>
  </si>
  <si>
    <t>Productos: bonos formalizados</t>
  </si>
  <si>
    <t>Total Bonos Entregados</t>
  </si>
  <si>
    <t>Total Bonos Formalizados</t>
  </si>
  <si>
    <t>Notas:</t>
  </si>
  <si>
    <r>
      <rPr>
        <b/>
        <sz val="11"/>
        <color theme="1"/>
        <rFont val="Palatino Linotype"/>
        <family val="1"/>
      </rPr>
      <t>CLP=</t>
    </r>
    <r>
      <rPr>
        <sz val="11"/>
        <color theme="1"/>
        <rFont val="Palatino Linotype"/>
        <family val="1"/>
      </rPr>
      <t xml:space="preserve"> Construcción en Lote Propio</t>
    </r>
  </si>
  <si>
    <r>
      <rPr>
        <b/>
        <sz val="11"/>
        <color theme="1"/>
        <rFont val="Palatino Linotype"/>
        <family val="1"/>
      </rPr>
      <t>LyC=</t>
    </r>
    <r>
      <rPr>
        <sz val="11"/>
        <color theme="1"/>
        <rFont val="Palatino Linotype"/>
        <family val="1"/>
      </rPr>
      <t xml:space="preserve"> Compra de Lote y Construcción</t>
    </r>
  </si>
  <si>
    <r>
      <rPr>
        <b/>
        <sz val="11"/>
        <color theme="1"/>
        <rFont val="Palatino Linotype"/>
        <family val="1"/>
      </rPr>
      <t>CVE=</t>
    </r>
    <r>
      <rPr>
        <sz val="11"/>
        <color theme="1"/>
        <rFont val="Palatino Linotype"/>
        <family val="1"/>
      </rPr>
      <t xml:space="preserve"> Compra de Vivienda existente</t>
    </r>
  </si>
  <si>
    <r>
      <rPr>
        <b/>
        <sz val="11"/>
        <color theme="1"/>
        <rFont val="Palatino Linotype"/>
        <family val="1"/>
      </rPr>
      <t>RAMTE=</t>
    </r>
    <r>
      <rPr>
        <sz val="11"/>
        <color theme="1"/>
        <rFont val="Palatino Linotype"/>
        <family val="1"/>
      </rPr>
      <t xml:space="preserve"> Reparación, Ampliación, Mejoras y Terminación de Vivienda</t>
    </r>
  </si>
  <si>
    <t>Efectivos 1T 2023</t>
  </si>
  <si>
    <t>IPC (1T 2023)</t>
  </si>
  <si>
    <t>Gasto efectivo real 1T 2023</t>
  </si>
  <si>
    <t>Gasto efectivo real por beneficiario 1T 2023</t>
  </si>
  <si>
    <t xml:space="preserve">Gastos Administrativos (2% para entidades financieras) </t>
  </si>
  <si>
    <t xml:space="preserve">Gastos Administrativos (4% costo operativo del programa) </t>
  </si>
  <si>
    <t xml:space="preserve">Gasto programado </t>
  </si>
  <si>
    <t xml:space="preserve">Gasto efectivo  </t>
  </si>
  <si>
    <t xml:space="preserve">Gasto Programado Anual   </t>
  </si>
  <si>
    <t>Programados 1T 2024</t>
  </si>
  <si>
    <t>Efectivos 1T 2024</t>
  </si>
  <si>
    <t>Programados año 2024</t>
  </si>
  <si>
    <t>Total Programados 1T 2024</t>
  </si>
  <si>
    <t>Total Efectivos 1T 2024</t>
  </si>
  <si>
    <t>Total Programados año 2024</t>
  </si>
  <si>
    <t>En transferencias 1T 2024</t>
  </si>
  <si>
    <t>IPC (1T 2024)</t>
  </si>
  <si>
    <t>Gasto efectivo real 1T 2024</t>
  </si>
  <si>
    <t>Gasto efectivo real por beneficiario 1T 2024</t>
  </si>
  <si>
    <t xml:space="preserve">Índice efectividad en gasto (IEG)  * Total </t>
  </si>
  <si>
    <t>Índice efectividad en gasto (IEG)  * 2%</t>
  </si>
  <si>
    <t>Índice efectividad en gasto (IEG)  * 4%</t>
  </si>
  <si>
    <t xml:space="preserve">Índice avance gasto (IAG) *Total </t>
  </si>
  <si>
    <t>Índice avance gasto (IEG)  * 2%</t>
  </si>
  <si>
    <t>Índice avance gasto (IEG)  * 4%</t>
  </si>
  <si>
    <t>Efectivos 2T 2023</t>
  </si>
  <si>
    <t>Programados 2T 2024</t>
  </si>
  <si>
    <t>Efectivos 2T 2024</t>
  </si>
  <si>
    <t>Total Programados 2T 2024</t>
  </si>
  <si>
    <t>Total Efectivos 2T 2024</t>
  </si>
  <si>
    <t>En transferencias 2T 2024</t>
  </si>
  <si>
    <t>IPC (2T 2023)</t>
  </si>
  <si>
    <t>IPC (2T 2024)</t>
  </si>
  <si>
    <t>Gasto efectivo real 2T 2023</t>
  </si>
  <si>
    <t>Gasto efectivo real 2T 2024</t>
  </si>
  <si>
    <t>Gasto efectivo real por beneficiario 2T 2023</t>
  </si>
  <si>
    <t>Gasto efectivo real por beneficiario 2T 2024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</si>
  <si>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>Informes Trimestrales BANHVI 2023 y 2024 - Cronogramas de Metas e Inversión - Modificaciones 2024- IPC, INEC 2023 y 2024</t>
    </r>
  </si>
  <si>
    <t>Efectivos IS 2023</t>
  </si>
  <si>
    <t>Programados IS 2024</t>
  </si>
  <si>
    <t>Efectivos IS 2024</t>
  </si>
  <si>
    <t>Total Programados IS 2024</t>
  </si>
  <si>
    <t>Total Efectivos IS 2024</t>
  </si>
  <si>
    <t>En transferencias IS 2024</t>
  </si>
  <si>
    <t>IPC (IS 2023)</t>
  </si>
  <si>
    <t>IPC (IS 2024)</t>
  </si>
  <si>
    <t>Gasto efectivo real IS 2023</t>
  </si>
  <si>
    <t>Gasto efectivo real IS 2024</t>
  </si>
  <si>
    <t>Gasto efectivo real por beneficiario IS 2023</t>
  </si>
  <si>
    <t>Gasto efectivo real por beneficiario IS 2024</t>
  </si>
  <si>
    <t>Efectivos 3T 2023</t>
  </si>
  <si>
    <t>Programados 3T 2024</t>
  </si>
  <si>
    <t>Efectivos 3T 2024</t>
  </si>
  <si>
    <t>Total Programados 3T 2024</t>
  </si>
  <si>
    <t>Total Efectivos 3T 2024</t>
  </si>
  <si>
    <t>En transferencias 3T 2024</t>
  </si>
  <si>
    <t>IPC (3T 2023)</t>
  </si>
  <si>
    <t>IPC (3T 2024)</t>
  </si>
  <si>
    <t>Gasto efectivo real 3T 2023</t>
  </si>
  <si>
    <t>Gasto efectivo real 3T 2024</t>
  </si>
  <si>
    <t>Gasto efectivo real por beneficiario 3T 2023</t>
  </si>
  <si>
    <t>Gasto efectivo real por beneficiario 3T 2024</t>
  </si>
  <si>
    <t>Efectivos 3 TA 2023</t>
  </si>
  <si>
    <t>Programados 3 TA 2024</t>
  </si>
  <si>
    <t>Efectivos 3 TA 2024</t>
  </si>
  <si>
    <t>Total Programados 3 TA 2024</t>
  </si>
  <si>
    <t>Total Efectivos 3 TA 2024</t>
  </si>
  <si>
    <t>En transferencias 3 TA 2024</t>
  </si>
  <si>
    <t>IPC (3 TA 2023)</t>
  </si>
  <si>
    <t>IPC (3 TA 2024)</t>
  </si>
  <si>
    <t>Gasto efectivo real 3 TA 2023</t>
  </si>
  <si>
    <t>Gasto efectivo real 3 TA 2024</t>
  </si>
  <si>
    <t>Gasto efectivo real por beneficiario 3 TA 2023</t>
  </si>
  <si>
    <t>Gasto efectivo real por beneficiario 3 TA 2024</t>
  </si>
  <si>
    <r>
      <rPr>
        <b/>
        <sz val="11"/>
        <color theme="1"/>
        <rFont val="Palatino Linotype"/>
        <family val="1"/>
      </rPr>
      <t>Importante:</t>
    </r>
    <r>
      <rPr>
        <sz val="11"/>
        <color theme="1"/>
        <rFont val="Palatino Linotype"/>
        <family val="1"/>
      </rPr>
      <t xml:space="preserve"> El dato de los insumos respecto a beneficiarios y resursos programados para el I trimestre se modificó, esto debido a que en el mes de Septiembre la UE del programa realizó un ajuste del Cronograma Ordinario, el ajuste implicó una modificación de los datos "hacia atrás". </t>
    </r>
  </si>
  <si>
    <t>Efectivos 4T 2023</t>
  </si>
  <si>
    <t>Programados 4T 2024</t>
  </si>
  <si>
    <t>Efectivos 4T 2024</t>
  </si>
  <si>
    <t>Total Programados 4T 2024</t>
  </si>
  <si>
    <t>Total Efectivos 4T 2024</t>
  </si>
  <si>
    <t>En transferencias 4T 2024</t>
  </si>
  <si>
    <t>IPC (4T 2023)</t>
  </si>
  <si>
    <t>IPC (4T 2024)</t>
  </si>
  <si>
    <t>Gasto efectivo real 4T 2023</t>
  </si>
  <si>
    <t>Gasto efectivo real 4T 2024</t>
  </si>
  <si>
    <t>Gasto efectivo real por beneficiario 4T 2023</t>
  </si>
  <si>
    <t>Gasto efectivo real por beneficiario 4T 2024</t>
  </si>
  <si>
    <t>Efectivos 2023</t>
  </si>
  <si>
    <t>Programados 2024</t>
  </si>
  <si>
    <t>Efectivos 2024</t>
  </si>
  <si>
    <t>Total Programados 2024</t>
  </si>
  <si>
    <t>Total Efectivos 2024</t>
  </si>
  <si>
    <t>En transferencias 2024</t>
  </si>
  <si>
    <t>IPC (2023)</t>
  </si>
  <si>
    <t>IPC (2024)</t>
  </si>
  <si>
    <t>Gasto efectivo real 2023</t>
  </si>
  <si>
    <t>Gasto efectivo real 2024</t>
  </si>
  <si>
    <t>Gasto efectivo real por beneficiario 2023</t>
  </si>
  <si>
    <t>Gasto efectivo real por beneficiario 2024</t>
  </si>
  <si>
    <t xml:space="preserve">Índice efectividad en gasto (IEG)  Total </t>
  </si>
  <si>
    <t xml:space="preserve">Índice avance gasto (IAG)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</si>
</sst>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[$€]* #,##0.00_);_([$€]* \(#,##0.00\);_([$€]* &quot;-&quot;??_);_(@_)"/>
    <numFmt numFmtId="166" formatCode="_(* #,##0.0000_);_(* \(#,##0.0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C1C5C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ont="1" applyFill="1"/>
    <xf numFmtId="39" fontId="0" fillId="0" borderId="0" xfId="0" applyNumberFormat="1" applyFont="1" applyFill="1"/>
    <xf numFmtId="2" fontId="0" fillId="0" borderId="0" xfId="0" applyNumberFormat="1" applyFont="1" applyFill="1"/>
    <xf numFmtId="0" fontId="3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/>
    <xf numFmtId="0" fontId="4" fillId="0" borderId="0" xfId="0" applyFont="1" applyFill="1"/>
    <xf numFmtId="0" fontId="4" fillId="0" borderId="3" xfId="0" applyFont="1" applyFill="1" applyBorder="1"/>
    <xf numFmtId="39" fontId="4" fillId="0" borderId="0" xfId="1" applyNumberFormat="1" applyFont="1" applyFill="1" applyBorder="1"/>
    <xf numFmtId="39" fontId="4" fillId="0" borderId="0" xfId="1" applyNumberFormat="1" applyFont="1" applyFill="1"/>
    <xf numFmtId="0" fontId="4" fillId="0" borderId="3" xfId="0" applyFont="1" applyFill="1" applyBorder="1" applyAlignment="1">
      <alignment horizontal="left" indent="1"/>
    </xf>
    <xf numFmtId="3" fontId="4" fillId="0" borderId="0" xfId="1" applyNumberFormat="1" applyFont="1" applyFill="1" applyBorder="1" applyAlignment="1">
      <alignment horizontal="right"/>
    </xf>
    <xf numFmtId="3" fontId="4" fillId="0" borderId="0" xfId="1" applyNumberFormat="1" applyFont="1" applyFill="1" applyAlignment="1">
      <alignment horizontal="right"/>
    </xf>
    <xf numFmtId="0" fontId="3" fillId="0" borderId="3" xfId="0" applyFont="1" applyFill="1" applyBorder="1" applyAlignment="1">
      <alignment horizontal="left"/>
    </xf>
    <xf numFmtId="37" fontId="4" fillId="0" borderId="0" xfId="1" applyNumberFormat="1" applyFont="1" applyFill="1" applyBorder="1" applyAlignment="1">
      <alignment horizontal="right"/>
    </xf>
    <xf numFmtId="37" fontId="4" fillId="0" borderId="0" xfId="1" applyNumberFormat="1" applyFont="1" applyFill="1" applyAlignment="1">
      <alignment horizontal="right"/>
    </xf>
    <xf numFmtId="39" fontId="4" fillId="0" borderId="0" xfId="1" applyNumberFormat="1" applyFont="1" applyFill="1" applyBorder="1" applyAlignment="1">
      <alignment horizontal="right"/>
    </xf>
    <xf numFmtId="39" fontId="4" fillId="0" borderId="0" xfId="1" applyNumberFormat="1" applyFont="1" applyFill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4" fontId="4" fillId="0" borderId="0" xfId="1" applyNumberFormat="1" applyFont="1" applyFill="1" applyAlignment="1">
      <alignment horizontal="right"/>
    </xf>
    <xf numFmtId="39" fontId="4" fillId="0" borderId="5" xfId="1" applyNumberFormat="1" applyFont="1" applyFill="1" applyBorder="1"/>
    <xf numFmtId="164" fontId="4" fillId="0" borderId="0" xfId="1" applyFont="1" applyFill="1" applyAlignment="1">
      <alignment horizontal="right" vertical="center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 indent="1"/>
    </xf>
    <xf numFmtId="0" fontId="3" fillId="2" borderId="3" xfId="0" applyFont="1" applyFill="1" applyBorder="1" applyAlignment="1">
      <alignment horizontal="left" indent="1"/>
    </xf>
    <xf numFmtId="3" fontId="3" fillId="2" borderId="0" xfId="1" applyNumberFormat="1" applyFont="1" applyFill="1" applyAlignment="1">
      <alignment horizontal="right"/>
    </xf>
    <xf numFmtId="3" fontId="3" fillId="2" borderId="0" xfId="1" applyNumberFormat="1" applyFont="1" applyFill="1" applyBorder="1" applyAlignment="1">
      <alignment horizontal="right"/>
    </xf>
    <xf numFmtId="0" fontId="4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/>
    <xf numFmtId="2" fontId="0" fillId="0" borderId="0" xfId="0" applyNumberFormat="1" applyFont="1" applyFill="1" applyBorder="1"/>
    <xf numFmtId="0" fontId="3" fillId="2" borderId="3" xfId="0" applyFont="1" applyFill="1" applyBorder="1"/>
    <xf numFmtId="4" fontId="3" fillId="2" borderId="0" xfId="1" applyNumberFormat="1" applyFont="1" applyFill="1" applyBorder="1" applyAlignment="1">
      <alignment horizontal="right"/>
    </xf>
    <xf numFmtId="3" fontId="4" fillId="0" borderId="8" xfId="1" applyNumberFormat="1" applyFont="1" applyFill="1" applyBorder="1" applyAlignment="1">
      <alignment horizontal="right"/>
    </xf>
    <xf numFmtId="3" fontId="3" fillId="0" borderId="8" xfId="1" applyNumberFormat="1" applyFont="1" applyFill="1" applyBorder="1" applyAlignment="1">
      <alignment horizontal="right"/>
    </xf>
    <xf numFmtId="164" fontId="4" fillId="0" borderId="8" xfId="1" applyFont="1" applyFill="1" applyBorder="1" applyAlignment="1">
      <alignment horizontal="right" vertical="center"/>
    </xf>
    <xf numFmtId="4" fontId="4" fillId="0" borderId="8" xfId="1" applyNumberFormat="1" applyFont="1" applyFill="1" applyBorder="1" applyAlignment="1">
      <alignment horizontal="right"/>
    </xf>
    <xf numFmtId="4" fontId="3" fillId="0" borderId="8" xfId="1" applyNumberFormat="1" applyFont="1" applyFill="1" applyBorder="1" applyAlignment="1">
      <alignment horizontal="right"/>
    </xf>
    <xf numFmtId="164" fontId="4" fillId="0" borderId="0" xfId="1" applyFont="1" applyFill="1" applyAlignment="1">
      <alignment horizontal="right"/>
    </xf>
    <xf numFmtId="39" fontId="4" fillId="0" borderId="8" xfId="1" applyNumberFormat="1" applyFont="1" applyFill="1" applyBorder="1"/>
    <xf numFmtId="0" fontId="0" fillId="0" borderId="0" xfId="0" applyFont="1"/>
    <xf numFmtId="0" fontId="0" fillId="0" borderId="8" xfId="0" applyFont="1" applyFill="1" applyBorder="1"/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/>
    <xf numFmtId="37" fontId="4" fillId="0" borderId="8" xfId="1" applyNumberFormat="1" applyFont="1" applyFill="1" applyBorder="1" applyAlignment="1">
      <alignment horizontal="right"/>
    </xf>
    <xf numFmtId="166" fontId="0" fillId="0" borderId="0" xfId="1" applyNumberFormat="1" applyFont="1" applyFill="1" applyBorder="1" applyAlignment="1">
      <alignment horizontal="right"/>
    </xf>
    <xf numFmtId="39" fontId="4" fillId="0" borderId="8" xfId="1" applyNumberFormat="1" applyFont="1" applyFill="1" applyBorder="1" applyAlignment="1">
      <alignment horizontal="right"/>
    </xf>
    <xf numFmtId="4" fontId="4" fillId="0" borderId="7" xfId="1" applyNumberFormat="1" applyFont="1" applyFill="1" applyBorder="1" applyAlignment="1">
      <alignment horizontal="right"/>
    </xf>
    <xf numFmtId="4" fontId="4" fillId="0" borderId="0" xfId="0" applyNumberFormat="1" applyFont="1" applyAlignment="1">
      <alignment horizontal="right"/>
    </xf>
    <xf numFmtId="2" fontId="4" fillId="0" borderId="0" xfId="1" applyNumberFormat="1" applyFont="1" applyFill="1" applyBorder="1" applyAlignment="1">
      <alignment horizontal="right"/>
    </xf>
    <xf numFmtId="2" fontId="4" fillId="0" borderId="8" xfId="1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6">
    <cellStyle name="Euro" xfId="5" xr:uid="{00000000-0005-0000-0000-000000000000}"/>
    <cellStyle name="Millares" xfId="1" builtinId="3"/>
    <cellStyle name="Millares 2" xfId="3" xr:uid="{00000000-0005-0000-0000-000002000000}"/>
    <cellStyle name="Normal" xfId="0" builtinId="0"/>
    <cellStyle name="Normal 2" xfId="2" xr:uid="{00000000-0005-0000-0000-000004000000}"/>
    <cellStyle name="Porcentaje 2" xfId="4" xr:uid="{00000000-0005-0000-0000-000005000000}"/>
  </cellStyles>
  <dxfs count="0"/>
  <tableStyles count="0" defaultTableStyle="TableStyleMedium2" defaultPivotStyle="PivotStyleLight16"/>
  <colors>
    <mruColors>
      <color rgb="FFC1C5C8"/>
      <color rgb="FF0035A0"/>
      <color rgb="FF192952"/>
      <color rgb="FF4071B9"/>
      <color rgb="FF102D7C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cobertura</a:t>
            </a:r>
            <a:r>
              <a:rPr lang="es-CR" baseline="0"/>
              <a:t> </a:t>
            </a:r>
            <a:r>
              <a:rPr lang="es-CR"/>
              <a:t>2024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097954417586853E-2"/>
          <c:y val="0.25844599391720752"/>
          <c:w val="0.91291353605238423"/>
          <c:h val="0.576936912326918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'Anual '!$A$54</c:f>
              <c:strCache>
                <c:ptCount val="1"/>
                <c:pt idx="0">
                  <c:v>Cobertura Programada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192952"/>
              </a:solidFill>
              <a:ln>
                <a:solidFill>
                  <a:srgbClr val="19295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DF7-4D1B-9B2E-E259671258D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('Anual '!$B$9:$B$10,'Anual '!$C$10,'Anual '!$D$10,'Anual '!$E$10,'Anual '!$F$10)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('Anual '!$B$54,'Anual '!$C$54,'Anual '!$D$54,'Anual '!$E$54,'Anual '!$F$54)</c:f>
              <c:numCache>
                <c:formatCode>#,##0.00</c:formatCode>
                <c:ptCount val="5"/>
                <c:pt idx="0">
                  <c:v>2.0248496168373684</c:v>
                </c:pt>
                <c:pt idx="1">
                  <c:v>1.5059866308559109</c:v>
                </c:pt>
                <c:pt idx="2">
                  <c:v>0.52218900155251602</c:v>
                </c:pt>
                <c:pt idx="3">
                  <c:v>0.16861153468744672</c:v>
                </c:pt>
                <c:pt idx="4">
                  <c:v>0.96970725018729764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F7-4D1B-9B2E-E259671258D4}"/>
            </c:ext>
          </c:extLst>
        </c:ser>
        <c:ser>
          <c:idx val="1"/>
          <c:order val="1"/>
          <c:tx>
            <c:strRef>
              <c:f>'Anual '!$A$55</c:f>
              <c:strCache>
                <c:ptCount val="1"/>
                <c:pt idx="0">
                  <c:v>Cobertura Efectiva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('Anual '!$B$9:$B$10,'Anual '!$C$10,'Anual '!$D$10,'Anual '!$E$10,'Anual '!$F$10)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('Anual '!$B$55,'Anual '!$C$55,'Anual '!$D$55,'Anual '!$E$55,'Anual '!$F$55)</c:f>
              <c:numCache>
                <c:formatCode>#,##0.00</c:formatCode>
                <c:ptCount val="5"/>
                <c:pt idx="0">
                  <c:v>1.694274050907449</c:v>
                </c:pt>
                <c:pt idx="1">
                  <c:v>1.3318468491295314</c:v>
                </c:pt>
                <c:pt idx="2">
                  <c:v>0.41853436957252832</c:v>
                </c:pt>
                <c:pt idx="3">
                  <c:v>0.1154021569377197</c:v>
                </c:pt>
                <c:pt idx="4">
                  <c:v>0.64175960872453808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F7-4D1B-9B2E-E259671258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7415552"/>
        <c:axId val="57417088"/>
        <c:axId val="0"/>
      </c:bar3DChart>
      <c:catAx>
        <c:axId val="57415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7417088"/>
        <c:crosses val="autoZero"/>
        <c:auto val="1"/>
        <c:lblAlgn val="ctr"/>
        <c:lblOffset val="100"/>
        <c:noMultiLvlLbl val="0"/>
      </c:catAx>
      <c:valAx>
        <c:axId val="57417088"/>
        <c:scaling>
          <c:orientation val="minMax"/>
          <c:max val="6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57415552"/>
        <c:crosses val="autoZero"/>
        <c:crossBetween val="between"/>
        <c:majorUnit val="2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23787677006998084"/>
          <c:y val="0.13661907357095621"/>
          <c:w val="0.47826927624372034"/>
          <c:h val="7.76418157500781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giro de recursos 2024</a:t>
            </a:r>
          </a:p>
        </c:rich>
      </c:tx>
      <c:layout>
        <c:manualLayout>
          <c:xMode val="edge"/>
          <c:yMode val="edge"/>
          <c:x val="0.16248208446779489"/>
          <c:y val="4.5020201838096831E-2"/>
        </c:manualLayout>
      </c:layout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663875348914715E-2"/>
          <c:y val="0.25984561406414264"/>
          <c:w val="0.82843944506936629"/>
          <c:h val="0.58623078672100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'Anual '!$A$85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'Anual '!$H$9:$H$10</c:f>
              <c:strCache>
                <c:ptCount val="1"/>
                <c:pt idx="0">
                  <c:v>Total Bonos Formalizados</c:v>
                </c:pt>
              </c:strCache>
            </c:strRef>
          </c:cat>
          <c:val>
            <c:numRef>
              <c:f>'Anual '!$H$85</c:f>
              <c:numCache>
                <c:formatCode>#,##0.00</c:formatCode>
                <c:ptCount val="1"/>
                <c:pt idx="0">
                  <c:v>105.4927967358125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0-429D-B020-57339FA95F85}"/>
            </c:ext>
          </c:extLst>
        </c:ser>
        <c:ser>
          <c:idx val="1"/>
          <c:order val="1"/>
          <c:tx>
            <c:strRef>
              <c:f>'Anual '!$A$86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'Anual '!$H$9:$H$10</c:f>
              <c:strCache>
                <c:ptCount val="1"/>
                <c:pt idx="0">
                  <c:v>Total Bonos Formalizados</c:v>
                </c:pt>
              </c:strCache>
            </c:strRef>
          </c:cat>
          <c:val>
            <c:numRef>
              <c:f>'Anual '!$H$86</c:f>
              <c:numCache>
                <c:formatCode>#,##0.00</c:formatCode>
                <c:ptCount val="1"/>
                <c:pt idx="0">
                  <c:v>81.873333102234497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10-429D-B020-57339FA95F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3951616"/>
        <c:axId val="63953152"/>
        <c:axId val="0"/>
      </c:bar3DChart>
      <c:catAx>
        <c:axId val="63951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3953152"/>
        <c:crosses val="autoZero"/>
        <c:auto val="1"/>
        <c:lblAlgn val="ctr"/>
        <c:lblOffset val="100"/>
        <c:noMultiLvlLbl val="0"/>
      </c:catAx>
      <c:valAx>
        <c:axId val="63953152"/>
        <c:scaling>
          <c:orientation val="minMax"/>
          <c:max val="15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63951616"/>
        <c:crosses val="autoZero"/>
        <c:crossBetween val="between"/>
        <c:majorUnit val="50"/>
      </c:valAx>
    </c:plotArea>
    <c:legend>
      <c:legendPos val="t"/>
      <c:layout>
        <c:manualLayout>
          <c:xMode val="edge"/>
          <c:yMode val="edge"/>
          <c:x val="0.14413514977294503"/>
          <c:y val="0.15814086845452938"/>
          <c:w val="0.6651688538932633"/>
          <c:h val="7.9236564893950673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BANHVI:</a:t>
            </a:r>
          </a:p>
          <a:p>
            <a:pPr>
              <a:defRPr/>
            </a:pPr>
            <a:r>
              <a:rPr lang="en-US"/>
              <a:t>Índice transferencia efectiva del gasto (ITG) 2024</a:t>
            </a:r>
          </a:p>
          <a:p>
            <a:pPr>
              <a:defRPr/>
            </a:pPr>
            <a:r>
              <a:rPr lang="en-US" sz="1400"/>
              <a:t>Bonos entregados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8.314638563645442E-2"/>
          <c:y val="0.25083333333333335"/>
          <c:w val="0.88109546795720617"/>
          <c:h val="0.6926239428404782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'Anual '!$A$72</c:f>
              <c:strCache>
                <c:ptCount val="1"/>
                <c:pt idx="0">
                  <c:v>Índice transferencia efectiva del gasto (ITG)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'Anual '!$B$9:$B$10</c:f>
              <c:strCache>
                <c:ptCount val="1"/>
                <c:pt idx="0">
                  <c:v>Total Bonos Entregados</c:v>
                </c:pt>
              </c:strCache>
            </c:strRef>
          </c:cat>
          <c:val>
            <c:numRef>
              <c:f>'Anual '!$B$72</c:f>
              <c:numCache>
                <c:formatCode>#,##0.00</c:formatCode>
                <c:ptCount val="1"/>
                <c:pt idx="0">
                  <c:v>94.339622641509422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F-4D1F-9519-A822561A32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64086400"/>
        <c:axId val="64087936"/>
        <c:axId val="0"/>
      </c:bar3DChart>
      <c:catAx>
        <c:axId val="64086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087936"/>
        <c:crosses val="autoZero"/>
        <c:auto val="1"/>
        <c:lblAlgn val="ctr"/>
        <c:lblOffset val="100"/>
        <c:noMultiLvlLbl val="0"/>
      </c:catAx>
      <c:valAx>
        <c:axId val="64087936"/>
        <c:scaling>
          <c:orientation val="minMax"/>
          <c:max val="12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>
            <a:softEdge rad="152400"/>
          </a:effectLst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4086400"/>
        <c:crosses val="autoZero"/>
        <c:crossBetween val="between"/>
        <c:majorUnit val="25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BANHVI: Indicadores de gasto medio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100"/>
      <c:rAngAx val="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'Anual '!$A$80</c:f>
              <c:strCache>
                <c:ptCount val="1"/>
                <c:pt idx="0">
                  <c:v>Gasto programado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cat>
            <c:strRef>
              <c:f>('Anual '!$B$9:$B$10,'Anual '!$C$10,'Anual '!$D$10,'Anual '!$E$10,'Anual '!$F$10)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('Anual '!$B$80,'Anual '!$C$80,'Anual '!$D$80,'Anual '!$E$80,'Anual '!$F$80)</c:f>
              <c:numCache>
                <c:formatCode>#,##0.00</c:formatCode>
                <c:ptCount val="5"/>
                <c:pt idx="0">
                  <c:v>12880048.432187226</c:v>
                </c:pt>
                <c:pt idx="1">
                  <c:v>10779906.840965454</c:v>
                </c:pt>
                <c:pt idx="2">
                  <c:v>18912168.516124517</c:v>
                </c:pt>
                <c:pt idx="3">
                  <c:v>16545153.328402767</c:v>
                </c:pt>
                <c:pt idx="4">
                  <c:v>9050679.2034588438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D-451B-9FE6-E74D82B9CD91}"/>
            </c:ext>
          </c:extLst>
        </c:ser>
        <c:ser>
          <c:idx val="1"/>
          <c:order val="1"/>
          <c:tx>
            <c:strRef>
              <c:f>'Anual '!$A$81</c:f>
              <c:strCache>
                <c:ptCount val="1"/>
                <c:pt idx="0">
                  <c:v>Gasto efectivo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('Anual '!$B$9:$B$10,'Anual '!$C$10,'Anual '!$D$10,'Anual '!$E$10,'Anual '!$F$10)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('Anual '!$B$81,'Anual '!$C$81,'Anual '!$D$81,'Anual '!$E$81,'Anual '!$F$81)</c:f>
              <c:numCache>
                <c:formatCode>#,##0.00</c:formatCode>
                <c:ptCount val="5"/>
                <c:pt idx="0">
                  <c:v>12428743.070857797</c:v>
                </c:pt>
                <c:pt idx="1">
                  <c:v>10558707.663917469</c:v>
                </c:pt>
                <c:pt idx="2">
                  <c:v>19260352.65638712</c:v>
                </c:pt>
                <c:pt idx="3">
                  <c:v>11642134.488948904</c:v>
                </c:pt>
                <c:pt idx="4">
                  <c:v>9771476.5632775333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6D-451B-9FE6-E74D82B9C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126336"/>
        <c:axId val="64136320"/>
        <c:axId val="0"/>
      </c:bar3DChart>
      <c:catAx>
        <c:axId val="641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4136320"/>
        <c:crosses val="autoZero"/>
        <c:auto val="1"/>
        <c:lblAlgn val="ctr"/>
        <c:lblOffset val="100"/>
        <c:noMultiLvlLbl val="0"/>
      </c:catAx>
      <c:valAx>
        <c:axId val="64136320"/>
        <c:scaling>
          <c:orientation val="minMax"/>
          <c:max val="25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4126336"/>
        <c:crosses val="autoZero"/>
        <c:crossBetween val="between"/>
        <c:majorUnit val="50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avance 2024</a:t>
            </a: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'Anual '!$A$65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('Anual '!$H$9:$H$10,'Anual '!$I$10,'Anual '!$J$10,'Anual '!$K$10,'Anual '!$L$10)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('Anual '!$H$65,'Anual '!$I$65,'Anual '!$J$65,'Anual '!$K$65,'Anual '!$L$65)</c:f>
              <c:numCache>
                <c:formatCode>#,##0.00</c:formatCode>
                <c:ptCount val="5"/>
                <c:pt idx="0">
                  <c:v>91.118067103589937</c:v>
                </c:pt>
                <c:pt idx="1">
                  <c:v>93.484245946772717</c:v>
                </c:pt>
                <c:pt idx="2">
                  <c:v>93.515659461843853</c:v>
                </c:pt>
                <c:pt idx="3">
                  <c:v>74.316939890710387</c:v>
                </c:pt>
                <c:pt idx="4">
                  <c:v>78.571428571428569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47-41E6-905D-D8310F5E0687}"/>
            </c:ext>
          </c:extLst>
        </c:ser>
        <c:ser>
          <c:idx val="1"/>
          <c:order val="1"/>
          <c:tx>
            <c:strRef>
              <c:f>'Anual '!$A$66</c:f>
              <c:strCache>
                <c:ptCount val="1"/>
                <c:pt idx="0">
                  <c:v>Índice avance gasto (IAG) Total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('Anual '!$H$9:$H$10,'Anual '!$I$10,'Anual '!$J$10,'Anual '!$K$10,'Anual '!$L$10)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('Anual '!$H$66,'Anual '!$I$66,'Anual '!$J$66,'Anual '!$K$66,'Anual '!$L$66)</c:f>
              <c:numCache>
                <c:formatCode>#,##0.00</c:formatCode>
                <c:ptCount val="5"/>
                <c:pt idx="0">
                  <c:v>86.37046887037495</c:v>
                </c:pt>
                <c:pt idx="1">
                  <c:v>89.733490633554084</c:v>
                </c:pt>
                <c:pt idx="2">
                  <c:v>91.427364132854336</c:v>
                </c:pt>
                <c:pt idx="3">
                  <c:v>48.282159547330856</c:v>
                </c:pt>
                <c:pt idx="4">
                  <c:v>87.571712065087738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47-41E6-905D-D8310F5E0687}"/>
            </c:ext>
          </c:extLst>
        </c:ser>
        <c:ser>
          <c:idx val="2"/>
          <c:order val="2"/>
          <c:tx>
            <c:strRef>
              <c:f>'Anual '!$A$69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('Anual '!$H$9:$H$10,'Anual '!$I$10,'Anual '!$J$10,'Anual '!$K$10,'Anual '!$L$10)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('Anual '!$H$69,'Anual '!$I$69,'Anual '!$J$69,'Anual '!$K$69,'Anual '!$L$69)</c:f>
              <c:numCache>
                <c:formatCode>#,##0.00</c:formatCode>
                <c:ptCount val="5"/>
                <c:pt idx="0">
                  <c:v>88.744267986982436</c:v>
                </c:pt>
                <c:pt idx="1">
                  <c:v>91.6088682901634</c:v>
                </c:pt>
                <c:pt idx="2">
                  <c:v>92.471511797349095</c:v>
                </c:pt>
                <c:pt idx="3">
                  <c:v>61.299549719020618</c:v>
                </c:pt>
                <c:pt idx="4">
                  <c:v>83.071570318258154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47-41E6-905D-D8310F5E06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8196352"/>
        <c:axId val="58197888"/>
        <c:axId val="0"/>
      </c:bar3DChart>
      <c:catAx>
        <c:axId val="58196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197888"/>
        <c:crosses val="autoZero"/>
        <c:auto val="1"/>
        <c:lblAlgn val="ctr"/>
        <c:lblOffset val="100"/>
        <c:noMultiLvlLbl val="0"/>
      </c:catAx>
      <c:valAx>
        <c:axId val="58197888"/>
        <c:scaling>
          <c:orientation val="minMax"/>
          <c:max val="1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);\(#,##0\)" sourceLinked="0"/>
        <c:majorTickMark val="none"/>
        <c:minorTickMark val="none"/>
        <c:tickLblPos val="nextTo"/>
        <c:spPr>
          <a:ln>
            <a:noFill/>
          </a:ln>
        </c:spPr>
        <c:crossAx val="58196352"/>
        <c:crosses val="autoZero"/>
        <c:crossBetween val="between"/>
        <c:majorUnit val="30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BANHVI:</a:t>
            </a:r>
          </a:p>
          <a:p>
            <a:pPr>
              <a:defRPr/>
            </a:pPr>
            <a:r>
              <a:rPr lang="en-US"/>
              <a:t>Índice transferencia efectiva del gasto (ITG) 2024</a:t>
            </a:r>
          </a:p>
          <a:p>
            <a:pPr>
              <a:defRPr/>
            </a:pPr>
            <a:r>
              <a:rPr lang="en-US" sz="1400"/>
              <a:t>Bonos formalizados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8.314638563645442E-2"/>
          <c:y val="0.25083333333333335"/>
          <c:w val="0.88109546795720617"/>
          <c:h val="0.6926239428404782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'Anual '!$A$72</c:f>
              <c:strCache>
                <c:ptCount val="1"/>
                <c:pt idx="0">
                  <c:v>Índice transferencia efectiva del gasto (ITG)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'Anual '!$H$9:$H$10</c:f>
              <c:strCache>
                <c:ptCount val="1"/>
                <c:pt idx="0">
                  <c:v>Total Bonos Formalizados</c:v>
                </c:pt>
              </c:strCache>
            </c:strRef>
          </c:cat>
          <c:val>
            <c:numRef>
              <c:f>'Anual '!$H$72</c:f>
              <c:numCache>
                <c:formatCode>#,##0.00</c:formatCode>
                <c:ptCount val="1"/>
                <c:pt idx="0">
                  <c:v>94.339622641509436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5-4F0A-86F3-67B87E555B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64086400"/>
        <c:axId val="64087936"/>
        <c:axId val="0"/>
      </c:bar3DChart>
      <c:catAx>
        <c:axId val="64086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087936"/>
        <c:crosses val="autoZero"/>
        <c:auto val="1"/>
        <c:lblAlgn val="ctr"/>
        <c:lblOffset val="100"/>
        <c:noMultiLvlLbl val="0"/>
      </c:catAx>
      <c:valAx>
        <c:axId val="64087936"/>
        <c:scaling>
          <c:orientation val="minMax"/>
          <c:max val="12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>
            <a:softEdge rad="152400"/>
          </a:effectLst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4086400"/>
        <c:crosses val="autoZero"/>
        <c:crossBetween val="between"/>
        <c:majorUnit val="25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BANHVI: Índice de eficiencia 2024 </a:t>
            </a:r>
          </a:p>
        </c:rich>
      </c:tx>
      <c:overlay val="0"/>
    </c:title>
    <c:autoTitleDeleted val="0"/>
    <c:view3D>
      <c:rotX val="0"/>
      <c:rotY val="0"/>
      <c:depthPercent val="10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'Anual '!$A$82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('Anual '!$H$9:$H$10,'Anual '!$I$10,'Anual '!$J$10,'Anual '!$K$10,'Anual '!$L$10)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('Anual '!$H$82,'Anual '!$I$82,'Anual '!$J$82,'Anual '!$K$82,'Anual '!$L$82)</c:f>
              <c:numCache>
                <c:formatCode>#,##0.00</c:formatCode>
                <c:ptCount val="5"/>
                <c:pt idx="0">
                  <c:v>84.120353726115098</c:v>
                </c:pt>
                <c:pt idx="1">
                  <c:v>87.933356486036388</c:v>
                </c:pt>
                <c:pt idx="2">
                  <c:v>90.406533297894768</c:v>
                </c:pt>
                <c:pt idx="3">
                  <c:v>39.825033754965645</c:v>
                </c:pt>
                <c:pt idx="4">
                  <c:v>92.587340830793352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9-49CA-B4D7-EBF3CD22EB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4026112"/>
        <c:axId val="64027648"/>
        <c:axId val="0"/>
      </c:bar3DChart>
      <c:catAx>
        <c:axId val="6402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4027648"/>
        <c:crosses val="autoZero"/>
        <c:auto val="1"/>
        <c:lblAlgn val="ctr"/>
        <c:lblOffset val="100"/>
        <c:noMultiLvlLbl val="0"/>
      </c:catAx>
      <c:valAx>
        <c:axId val="64027648"/>
        <c:scaling>
          <c:orientation val="minMax"/>
          <c:max val="1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64026112"/>
        <c:crosses val="autoZero"/>
        <c:crossBetween val="between"/>
        <c:majorUnit val="30"/>
      </c:valAx>
    </c:plotArea>
    <c:plotVisOnly val="0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BANHVI: Índice de eficiencia (IE) 2024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'Anual '!$A$82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('Anual '!$B$9:$B$10,'Anual '!$C$10,'Anual '!$D$10,'Anual '!$E$10,'Anual '!$F$10)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('Anual '!$B$82,'Anual '!$C$82,'Anual '!$D$82,'Anual '!$E$82,'Anual '!$F$82)</c:f>
              <c:numCache>
                <c:formatCode>#,##0.00</c:formatCode>
                <c:ptCount val="5"/>
                <c:pt idx="0">
                  <c:v>79.327636611594571</c:v>
                </c:pt>
                <c:pt idx="1">
                  <c:v>85.733419003889281</c:v>
                </c:pt>
                <c:pt idx="2">
                  <c:v>82.376973669226828</c:v>
                </c:pt>
                <c:pt idx="3">
                  <c:v>41.024279144751368</c:v>
                </c:pt>
                <c:pt idx="4">
                  <c:v>74.296602725539685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A-4089-85C2-9BDA3218DB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64181760"/>
        <c:axId val="64183296"/>
        <c:axId val="0"/>
      </c:bar3DChart>
      <c:catAx>
        <c:axId val="6418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4183296"/>
        <c:crosses val="autoZero"/>
        <c:auto val="1"/>
        <c:lblAlgn val="ctr"/>
        <c:lblOffset val="100"/>
        <c:noMultiLvlLbl val="0"/>
      </c:catAx>
      <c:valAx>
        <c:axId val="64183296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4181760"/>
        <c:crosses val="autoZero"/>
        <c:crossBetween val="between"/>
        <c:majorUnit val="2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resultado 2024</a:t>
            </a:r>
          </a:p>
        </c:rich>
      </c:tx>
      <c:overlay val="0"/>
    </c:title>
    <c:autoTitleDeleted val="0"/>
    <c:view3D>
      <c:rotX val="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'Anual '!$A$58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('Anual '!$B$9:$B$10,'Anual '!$C$10,'Anual '!$D$10,'Anual '!$E$10,'Anual '!$F$10)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('Anual '!$B$58,'Anual '!$C$58,'Anual '!$D$58,'Anual '!$E$58,'Anual '!$F$58)</c:f>
              <c:numCache>
                <c:formatCode>#,##0.00</c:formatCode>
                <c:ptCount val="5"/>
                <c:pt idx="0">
                  <c:v>83.674068277413667</c:v>
                </c:pt>
                <c:pt idx="1">
                  <c:v>88.436830835117775</c:v>
                </c:pt>
                <c:pt idx="2">
                  <c:v>80.149977944419931</c:v>
                </c:pt>
                <c:pt idx="3">
                  <c:v>68.442622950819683</c:v>
                </c:pt>
                <c:pt idx="4">
                  <c:v>66.180758017492707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1-4547-B3C8-4035450CAC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7474048"/>
        <c:axId val="58143488"/>
        <c:axId val="0"/>
      </c:bar3DChart>
      <c:catAx>
        <c:axId val="57474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143488"/>
        <c:crosses val="autoZero"/>
        <c:auto val="1"/>
        <c:lblAlgn val="ctr"/>
        <c:lblOffset val="100"/>
        <c:noMultiLvlLbl val="0"/>
      </c:catAx>
      <c:valAx>
        <c:axId val="58143488"/>
        <c:scaling>
          <c:orientation val="minMax"/>
          <c:max val="12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_);\(#,##0\)" sourceLinked="0"/>
        <c:majorTickMark val="none"/>
        <c:minorTickMark val="none"/>
        <c:tickLblPos val="nextTo"/>
        <c:spPr>
          <a:ln>
            <a:noFill/>
          </a:ln>
        </c:spPr>
        <c:crossAx val="57474048"/>
        <c:crosses val="autoZero"/>
        <c:crossBetween val="between"/>
        <c:majorUnit val="30"/>
      </c:valAx>
    </c:plotArea>
    <c:legend>
      <c:legendPos val="b"/>
      <c:layout>
        <c:manualLayout>
          <c:xMode val="edge"/>
          <c:yMode val="edge"/>
          <c:x val="1.2267871591435065E-2"/>
          <c:y val="0.90918793537049225"/>
          <c:w val="0.98233513489749591"/>
          <c:h val="8.3110821198365992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avance 2024</a:t>
            </a: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'Anual '!$A$65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('Anual '!$B$9:$B$10,'Anual '!$C$10,'Anual '!$D$10,'Anual '!$E$10,'Anual '!$F$10)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('Anual '!$B$65,'Anual '!$C$65,'Anual '!$D$65,'Anual '!$E$65,'Anual '!$F$65)</c:f>
              <c:numCache>
                <c:formatCode>#,##0.00</c:formatCode>
                <c:ptCount val="5"/>
                <c:pt idx="0">
                  <c:v>83.674068277413667</c:v>
                </c:pt>
                <c:pt idx="1">
                  <c:v>88.436830835117775</c:v>
                </c:pt>
                <c:pt idx="2">
                  <c:v>80.149977944419931</c:v>
                </c:pt>
                <c:pt idx="3">
                  <c:v>68.442622950819683</c:v>
                </c:pt>
                <c:pt idx="4">
                  <c:v>66.180758017492707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7E-4E46-B7BD-0EF0EC9E4AB5}"/>
            </c:ext>
          </c:extLst>
        </c:ser>
        <c:ser>
          <c:idx val="1"/>
          <c:order val="1"/>
          <c:tx>
            <c:strRef>
              <c:f>'Anual '!$A$66</c:f>
              <c:strCache>
                <c:ptCount val="1"/>
                <c:pt idx="0">
                  <c:v>Índice avance gasto (IAG) Total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('Anual '!$B$9:$B$10,'Anual '!$C$10,'Anual '!$D$10,'Anual '!$E$10,'Anual '!$F$10)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('Anual '!$B$66,'Anual '!$C$66,'Anual '!$D$66,'Anual '!$E$66,'Anual '!$F$66)</c:f>
              <c:numCache>
                <c:formatCode>#,##0.00</c:formatCode>
                <c:ptCount val="5"/>
                <c:pt idx="0">
                  <c:v>80.742203865827094</c:v>
                </c:pt>
                <c:pt idx="1">
                  <c:v>86.622144076683043</c:v>
                </c:pt>
                <c:pt idx="2">
                  <c:v>81.625586156077475</c:v>
                </c:pt>
                <c:pt idx="3">
                  <c:v>48.160219815066931</c:v>
                </c:pt>
                <c:pt idx="4">
                  <c:v>71.451402858332713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7E-4E46-B7BD-0EF0EC9E4AB5}"/>
            </c:ext>
          </c:extLst>
        </c:ser>
        <c:ser>
          <c:idx val="2"/>
          <c:order val="2"/>
          <c:tx>
            <c:strRef>
              <c:f>'Anual '!$A$69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('Anual '!$B$9:$B$10,'Anual '!$C$10,'Anual '!$D$10,'Anual '!$E$10,'Anual '!$F$10)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('Anual '!$B$69,'Anual '!$C$69,'Anual '!$D$69,'Anual '!$E$69,'Anual '!$F$69)</c:f>
              <c:numCache>
                <c:formatCode>#,##0.00</c:formatCode>
                <c:ptCount val="5"/>
                <c:pt idx="0">
                  <c:v>82.208136071620373</c:v>
                </c:pt>
                <c:pt idx="1">
                  <c:v>87.529487455900409</c:v>
                </c:pt>
                <c:pt idx="2">
                  <c:v>80.887782050248703</c:v>
                </c:pt>
                <c:pt idx="3">
                  <c:v>58.301421382943303</c:v>
                </c:pt>
                <c:pt idx="4">
                  <c:v>68.816080437912717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77E-4E46-B7BD-0EF0EC9E4A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8196352"/>
        <c:axId val="58197888"/>
        <c:axId val="0"/>
      </c:bar3DChart>
      <c:catAx>
        <c:axId val="58196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197888"/>
        <c:crosses val="autoZero"/>
        <c:auto val="1"/>
        <c:lblAlgn val="ctr"/>
        <c:lblOffset val="100"/>
        <c:noMultiLvlLbl val="0"/>
      </c:catAx>
      <c:valAx>
        <c:axId val="58197888"/>
        <c:scaling>
          <c:orientation val="minMax"/>
          <c:max val="1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);\(#,##0\)" sourceLinked="0"/>
        <c:majorTickMark val="none"/>
        <c:minorTickMark val="none"/>
        <c:tickLblPos val="nextTo"/>
        <c:spPr>
          <a:ln>
            <a:noFill/>
          </a:ln>
        </c:spPr>
        <c:crossAx val="58196352"/>
        <c:crosses val="autoZero"/>
        <c:crossBetween val="between"/>
        <c:majorUnit val="30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expansión 2024</a:t>
            </a:r>
          </a:p>
        </c:rich>
      </c:tx>
      <c:layout>
        <c:manualLayout>
          <c:xMode val="edge"/>
          <c:yMode val="edge"/>
          <c:x val="0.20642487603617177"/>
          <c:y val="5.1393780902871375E-2"/>
        </c:manualLayout>
      </c:layout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161671222957167E-2"/>
          <c:y val="0.19003716044639302"/>
          <c:w val="0.92097213948663703"/>
          <c:h val="0.5230504254825023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'Anual '!$A$75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('Anual '!$B$9:$B$10,'Anual '!$C$10,'Anual '!$D$10,'Anual '!$E$10,'Anual '!$F$10)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('Anual '!$B$75,'Anual '!$C$75,'Anual '!$D$75,'Anual '!$E$75,'Anual '!$F$75)</c:f>
              <c:numCache>
                <c:formatCode>#,##0.00</c:formatCode>
                <c:ptCount val="5"/>
                <c:pt idx="0">
                  <c:v>-12.167573672861687</c:v>
                </c:pt>
                <c:pt idx="1">
                  <c:v>-10.426026336173511</c:v>
                </c:pt>
                <c:pt idx="2">
                  <c:v>-20.026408450704224</c:v>
                </c:pt>
                <c:pt idx="3">
                  <c:v>-12.259194395796847</c:v>
                </c:pt>
                <c:pt idx="4">
                  <c:v>2.947845804988658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4-4056-986A-08D39489E2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8230272"/>
        <c:axId val="58231808"/>
        <c:axId val="0"/>
      </c:bar3DChart>
      <c:catAx>
        <c:axId val="58230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58231808"/>
        <c:crosses val="autoZero"/>
        <c:auto val="1"/>
        <c:lblAlgn val="ctr"/>
        <c:lblOffset val="100"/>
        <c:noMultiLvlLbl val="0"/>
      </c:catAx>
      <c:valAx>
        <c:axId val="58231808"/>
        <c:scaling>
          <c:orientation val="minMax"/>
          <c:max val="50"/>
          <c:min val="-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crossAx val="58230272"/>
        <c:crosses val="autoZero"/>
        <c:crossBetween val="between"/>
        <c:majorUnit val="25"/>
      </c:valAx>
    </c:plotArea>
    <c:legend>
      <c:legendPos val="b"/>
      <c:layout>
        <c:manualLayout>
          <c:xMode val="edge"/>
          <c:yMode val="edge"/>
          <c:x val="4.0916402524261014E-2"/>
          <c:y val="0.84857472185870142"/>
          <c:w val="0.91177956512150726"/>
          <c:h val="0.11463331121856991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>
                <a:solidFill>
                  <a:schemeClr val="tx1"/>
                </a:solidFill>
              </a:rPr>
              <a:t>BANHVI: Indicadores de giro de recursos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depthPercent val="100"/>
      <c:rAngAx val="0"/>
      <c:perspective val="10"/>
    </c:view3D>
    <c:floor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066491688538932"/>
          <c:y val="0.29560164437543884"/>
          <c:w val="0.85912344290297049"/>
          <c:h val="0.582522323702401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'Anual '!$A$85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192952"/>
            </a:solidFill>
            <a:ln w="25400">
              <a:solidFill>
                <a:srgbClr val="192952"/>
              </a:solidFill>
            </a:ln>
            <a:effectLst/>
            <a:sp3d contourW="25400"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'Anual '!$B$9:$B$10</c:f>
              <c:strCache>
                <c:ptCount val="1"/>
                <c:pt idx="0">
                  <c:v>Total Bonos Entregados</c:v>
                </c:pt>
              </c:strCache>
            </c:strRef>
          </c:cat>
          <c:val>
            <c:numRef>
              <c:f>'Anual '!$B$85</c:f>
              <c:numCache>
                <c:formatCode>#,##0.00</c:formatCode>
                <c:ptCount val="1"/>
                <c:pt idx="0">
                  <c:v>105.4927967358125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1-44E5-B189-F9202E8A02E0}"/>
            </c:ext>
          </c:extLst>
        </c:ser>
        <c:ser>
          <c:idx val="2"/>
          <c:order val="1"/>
          <c:tx>
            <c:strRef>
              <c:f>'Anual '!$A$86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0035A0"/>
            </a:solidFill>
            <a:ln w="25400">
              <a:solidFill>
                <a:srgbClr val="0035A0"/>
              </a:solidFill>
            </a:ln>
            <a:effectLst/>
            <a:sp3d contourW="25400"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'Anual '!$B$9:$B$10</c:f>
              <c:strCache>
                <c:ptCount val="1"/>
                <c:pt idx="0">
                  <c:v>Total Bonos Entregados</c:v>
                </c:pt>
              </c:strCache>
            </c:strRef>
          </c:cat>
          <c:val>
            <c:numRef>
              <c:f>'Anual '!$B$86</c:f>
              <c:numCache>
                <c:formatCode>#,##0.00</c:formatCode>
                <c:ptCount val="1"/>
                <c:pt idx="0">
                  <c:v>76.538120482321872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E1-44E5-B189-F9202E8A02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8274944"/>
        <c:axId val="58276480"/>
        <c:axId val="0"/>
        <c:extLst/>
      </c:bar3DChart>
      <c:catAx>
        <c:axId val="58274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8276480"/>
        <c:crosses val="autoZero"/>
        <c:auto val="1"/>
        <c:lblAlgn val="ctr"/>
        <c:lblOffset val="100"/>
        <c:noMultiLvlLbl val="0"/>
      </c:catAx>
      <c:valAx>
        <c:axId val="58276480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_);\(#,##0\)" sourceLinked="0"/>
        <c:majorTickMark val="out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827494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061059034287382"/>
          <c:y val="0.1713467648150693"/>
          <c:w val="0.6651688538932633"/>
          <c:h val="7.41903616139269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  <a:alpha val="98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cobertura 2024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'Anual '!$A$54</c:f>
              <c:strCache>
                <c:ptCount val="1"/>
                <c:pt idx="0">
                  <c:v>Cobertura Programada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('Anual '!$H$9:$H$10,'Anual '!$I$10,'Anual '!$J$10,'Anual '!$K$10,'Anual '!$L$10)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('Anual '!$H$54,'Anual '!$I$54,'Anual '!$J$54,'Anual '!$K$54,'Anual '!$L$54)</c:f>
              <c:numCache>
                <c:formatCode>#,##0.00</c:formatCode>
                <c:ptCount val="5"/>
                <c:pt idx="0">
                  <c:v>2.0248496168373684</c:v>
                </c:pt>
                <c:pt idx="1">
                  <c:v>1.5059866308559109</c:v>
                </c:pt>
                <c:pt idx="2">
                  <c:v>0.52218900155251602</c:v>
                </c:pt>
                <c:pt idx="3">
                  <c:v>0.16861153468744672</c:v>
                </c:pt>
                <c:pt idx="4">
                  <c:v>0.96970725018729764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FC-46C7-965A-6E2DFA6D5B3F}"/>
            </c:ext>
          </c:extLst>
        </c:ser>
        <c:ser>
          <c:idx val="1"/>
          <c:order val="1"/>
          <c:tx>
            <c:strRef>
              <c:f>'Anual '!$A$55</c:f>
              <c:strCache>
                <c:ptCount val="1"/>
                <c:pt idx="0">
                  <c:v>Cobertura Efectiva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('Anual '!$H$9:$H$10,'Anual '!$I$10,'Anual '!$J$10,'Anual '!$K$10,'Anual '!$L$10)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('Anual '!$H$55,'Anual '!$I$55,'Anual '!$J$55,'Anual '!$K$55,'Anual '!$L$55)</c:f>
              <c:numCache>
                <c:formatCode>#,##0.00</c:formatCode>
                <c:ptCount val="5"/>
                <c:pt idx="0">
                  <c:v>1.8450038326166571</c:v>
                </c:pt>
                <c:pt idx="1">
                  <c:v>1.4078602459148559</c:v>
                </c:pt>
                <c:pt idx="2">
                  <c:v>0.48832848843905335</c:v>
                </c:pt>
                <c:pt idx="3">
                  <c:v>0.12530693288247408</c:v>
                </c:pt>
                <c:pt idx="4">
                  <c:v>0.7619128394328768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FC-46C7-965A-6E2DFA6D5B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8312576"/>
        <c:axId val="58314112"/>
        <c:axId val="0"/>
      </c:bar3DChart>
      <c:catAx>
        <c:axId val="58312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314112"/>
        <c:crosses val="autoZero"/>
        <c:auto val="1"/>
        <c:lblAlgn val="ctr"/>
        <c:lblOffset val="100"/>
        <c:noMultiLvlLbl val="0"/>
      </c:catAx>
      <c:valAx>
        <c:axId val="58314112"/>
        <c:scaling>
          <c:orientation val="minMax"/>
          <c:max val="6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58312576"/>
        <c:crosses val="autoZero"/>
        <c:crossBetween val="between"/>
        <c:majorUnit val="2"/>
      </c:valAx>
    </c:plotArea>
    <c:legend>
      <c:legendPos val="t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resultado 2024</a:t>
            </a:r>
          </a:p>
        </c:rich>
      </c:tx>
      <c:layout>
        <c:manualLayout>
          <c:xMode val="edge"/>
          <c:yMode val="edge"/>
          <c:x val="0.20207629768605379"/>
          <c:y val="2.7777777777777811E-2"/>
        </c:manualLayout>
      </c:layout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'Anual '!$A$59</c:f>
              <c:strCache>
                <c:ptCount val="1"/>
                <c:pt idx="0">
                  <c:v>Índice efectividad en gasto (IEG)  Total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('Anual '!$H$9:$H$10,'Anual '!$I$10,'Anual '!$J$10,'Anual '!$K$10,'Anual '!$L$10)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('Anual '!$H$59,'Anual '!$I$59,'Anual '!$J$59,'Anual '!$K$59,'Anual '!$L$59)</c:f>
              <c:numCache>
                <c:formatCode>#,##0.00</c:formatCode>
                <c:ptCount val="5"/>
                <c:pt idx="0">
                  <c:v>86.37046887037495</c:v>
                </c:pt>
                <c:pt idx="1">
                  <c:v>89.733490633554084</c:v>
                </c:pt>
                <c:pt idx="2">
                  <c:v>91.427364132854336</c:v>
                </c:pt>
                <c:pt idx="3">
                  <c:v>48.282159547330856</c:v>
                </c:pt>
                <c:pt idx="4">
                  <c:v>87.571712065087738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07-4F17-AF29-51B02D7E78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8444800"/>
        <c:axId val="58454784"/>
        <c:axId val="0"/>
      </c:bar3DChart>
      <c:catAx>
        <c:axId val="58444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454784"/>
        <c:crosses val="autoZero"/>
        <c:auto val="1"/>
        <c:lblAlgn val="ctr"/>
        <c:lblOffset val="100"/>
        <c:noMultiLvlLbl val="0"/>
      </c:catAx>
      <c:valAx>
        <c:axId val="58454784"/>
        <c:scaling>
          <c:orientation val="minMax"/>
          <c:max val="12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_);\(#,##0\)" sourceLinked="0"/>
        <c:majorTickMark val="none"/>
        <c:minorTickMark val="none"/>
        <c:tickLblPos val="nextTo"/>
        <c:spPr>
          <a:ln>
            <a:noFill/>
          </a:ln>
        </c:spPr>
        <c:crossAx val="58444800"/>
        <c:crosses val="autoZero"/>
        <c:crossBetween val="between"/>
        <c:majorUnit val="30"/>
      </c:valAx>
    </c:plotArea>
    <c:legend>
      <c:legendPos val="b"/>
      <c:layout>
        <c:manualLayout>
          <c:xMode val="edge"/>
          <c:yMode val="edge"/>
          <c:x val="2.8654479118698319E-3"/>
          <c:y val="0.90848832746058916"/>
          <c:w val="0.99216946830025121"/>
          <c:h val="8.1752612124280491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expansión 2024</a:t>
            </a:r>
          </a:p>
        </c:rich>
      </c:tx>
      <c:layout>
        <c:manualLayout>
          <c:xMode val="edge"/>
          <c:yMode val="edge"/>
          <c:x val="0.19847373985334391"/>
          <c:y val="5.9247312544568775E-2"/>
        </c:manualLayout>
      </c:layout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1791093385161117E-2"/>
          <c:y val="0.18804723790228525"/>
          <c:w val="0.91883174436904103"/>
          <c:h val="0.54941230309210098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'Anual '!$A$76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('Anual '!$H$9:$H$10,'Anual '!$I$10,'Anual '!$J$10,'Anual '!$K$10,'Anual '!$L$10)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('Anual '!$H$76,'Anual '!$I$76,'Anual '!$J$76,'Anual '!$K$76,'Anual '!$L$76)</c:f>
              <c:numCache>
                <c:formatCode>#,##0.00</c:formatCode>
                <c:ptCount val="5"/>
                <c:pt idx="0">
                  <c:v>20.156622139391047</c:v>
                </c:pt>
                <c:pt idx="1">
                  <c:v>14.903342821553544</c:v>
                </c:pt>
                <c:pt idx="2">
                  <c:v>49.153011627775342</c:v>
                </c:pt>
                <c:pt idx="3">
                  <c:v>3.815428664756082</c:v>
                </c:pt>
                <c:pt idx="4">
                  <c:v>83.349032348909049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0-45D1-81FF-0A37827FAC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63873408"/>
        <c:axId val="63874944"/>
        <c:axId val="0"/>
      </c:bar3DChart>
      <c:catAx>
        <c:axId val="63873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63874944"/>
        <c:crosses val="autoZero"/>
        <c:auto val="1"/>
        <c:lblAlgn val="ctr"/>
        <c:lblOffset val="150"/>
        <c:noMultiLvlLbl val="0"/>
      </c:catAx>
      <c:valAx>
        <c:axId val="63874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noFill/>
          </a:ln>
        </c:spPr>
        <c:crossAx val="63873408"/>
        <c:crosses val="autoZero"/>
        <c:crossBetween val="between"/>
        <c:majorUnit val="25"/>
      </c:valAx>
    </c:plotArea>
    <c:legend>
      <c:legendPos val="b"/>
      <c:layout>
        <c:manualLayout>
          <c:xMode val="edge"/>
          <c:yMode val="edge"/>
          <c:x val="4.5030749628477244E-3"/>
          <c:y val="0.83204419889502756"/>
          <c:w val="0.98618766483808773"/>
          <c:h val="0.12940839325820236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gasto medio 2024</a:t>
            </a: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'Anual '!$A$80</c:f>
              <c:strCache>
                <c:ptCount val="1"/>
                <c:pt idx="0">
                  <c:v>Gasto programado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cat>
            <c:strRef>
              <c:f>('Anual '!$H$9:$H$10,'Anual '!$I$10,'Anual '!$J$10,'Anual '!$K$10,'Anual '!$L$10)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('Anual '!$H$80,'Anual '!$I$80,'Anual '!$J$80,'Anual '!$K$80,'Anual '!$L$80)</c:f>
              <c:numCache>
                <c:formatCode>#,##0.00</c:formatCode>
                <c:ptCount val="5"/>
                <c:pt idx="0">
                  <c:v>12880048.432187226</c:v>
                </c:pt>
                <c:pt idx="1">
                  <c:v>10779906.840965454</c:v>
                </c:pt>
                <c:pt idx="2">
                  <c:v>18912168.516124517</c:v>
                </c:pt>
                <c:pt idx="3">
                  <c:v>16545153.328402767</c:v>
                </c:pt>
                <c:pt idx="4">
                  <c:v>9050679.2034588438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4D-403F-B9C5-F82DAA5D7767}"/>
            </c:ext>
          </c:extLst>
        </c:ser>
        <c:ser>
          <c:idx val="1"/>
          <c:order val="1"/>
          <c:tx>
            <c:strRef>
              <c:f>'Anual '!$A$81</c:f>
              <c:strCache>
                <c:ptCount val="1"/>
                <c:pt idx="0">
                  <c:v>Gasto efectivo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cat>
            <c:strRef>
              <c:f>('Anual '!$H$9:$H$10,'Anual '!$I$10,'Anual '!$J$10,'Anual '!$K$10,'Anual '!$L$10)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('Anual '!$H$81,'Anual '!$I$81,'Anual '!$J$81,'Anual '!$K$81,'Anual '!$L$81)</c:f>
              <c:numCache>
                <c:formatCode>#,##0.00</c:formatCode>
                <c:ptCount val="5"/>
                <c:pt idx="0">
                  <c:v>12208948.867368137</c:v>
                </c:pt>
                <c:pt idx="1">
                  <c:v>10347397.679124705</c:v>
                </c:pt>
                <c:pt idx="2">
                  <c:v>18489841.459880002</c:v>
                </c:pt>
                <c:pt idx="3">
                  <c:v>10749039.639034558</c:v>
                </c:pt>
                <c:pt idx="4">
                  <c:v>10087426.02252987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4D-403F-B9C5-F82DAA5D7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892864"/>
        <c:axId val="63988864"/>
        <c:axId val="0"/>
      </c:bar3DChart>
      <c:catAx>
        <c:axId val="63892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3988864"/>
        <c:crosses val="autoZero"/>
        <c:auto val="1"/>
        <c:lblAlgn val="ctr"/>
        <c:lblOffset val="100"/>
        <c:noMultiLvlLbl val="0"/>
      </c:catAx>
      <c:valAx>
        <c:axId val="63988864"/>
        <c:scaling>
          <c:orientation val="minMax"/>
          <c:max val="250000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_);\(#,##0\)" sourceLinked="0"/>
        <c:majorTickMark val="none"/>
        <c:minorTickMark val="none"/>
        <c:tickLblPos val="nextTo"/>
        <c:spPr>
          <a:ln>
            <a:noFill/>
          </a:ln>
        </c:spPr>
        <c:crossAx val="63892864"/>
        <c:crosses val="autoZero"/>
        <c:crossBetween val="between"/>
        <c:majorUnit val="50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18" Type="http://schemas.openxmlformats.org/officeDocument/2006/relationships/chart" Target="../charts/chart1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" Type="http://schemas.openxmlformats.org/officeDocument/2006/relationships/image" Target="../media/image2.png"/><Relationship Id="rId16" Type="http://schemas.openxmlformats.org/officeDocument/2006/relationships/chart" Target="../charts/chart14.xml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5" Type="http://schemas.openxmlformats.org/officeDocument/2006/relationships/chart" Target="../charts/chart1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-1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6C1BC4D4-A047-44D1-9B5F-DE852B9AEEB6}"/>
            </a:ext>
          </a:extLst>
        </xdr:cNvPr>
        <xdr:cNvSpPr/>
      </xdr:nvSpPr>
      <xdr:spPr>
        <a:xfrm>
          <a:off x="0" y="0"/>
          <a:ext cx="19199678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53FB509-794F-48A3-B3AD-92A16B62F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216353</xdr:colOff>
      <xdr:row>5</xdr:row>
      <xdr:rowOff>35719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45A7172-95D7-4EED-ADC6-384B50F5F0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5051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12</xdr:col>
      <xdr:colOff>-1</xdr:colOff>
      <xdr:row>8</xdr:row>
      <xdr:rowOff>1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A4173311-EB37-42D1-B3F1-111F2812A6A6}"/>
            </a:ext>
          </a:extLst>
        </xdr:cNvPr>
        <xdr:cNvSpPr/>
      </xdr:nvSpPr>
      <xdr:spPr>
        <a:xfrm>
          <a:off x="0" y="1143001"/>
          <a:ext cx="19199678" cy="394607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2977697</xdr:colOff>
      <xdr:row>6</xdr:row>
      <xdr:rowOff>22677</xdr:rowOff>
    </xdr:from>
    <xdr:to>
      <xdr:col>10</xdr:col>
      <xdr:colOff>571500</xdr:colOff>
      <xdr:row>7</xdr:row>
      <xdr:rowOff>158748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71C4A4B-1457-4327-AAD7-3BC939A6F433}"/>
            </a:ext>
          </a:extLst>
        </xdr:cNvPr>
        <xdr:cNvSpPr txBox="1"/>
      </xdr:nvSpPr>
      <xdr:spPr>
        <a:xfrm>
          <a:off x="2977697" y="1165677"/>
          <a:ext cx="11976553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Banco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Hipotecario de la Vivienda             Programa  Fondo de Subsidio para la Vivienda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2024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28-05-2024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-1</xdr:colOff>
      <xdr:row>5</xdr:row>
      <xdr:rowOff>178592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D61F516-8060-42AC-9069-DDC6589BA0A6}"/>
            </a:ext>
          </a:extLst>
        </xdr:cNvPr>
        <xdr:cNvSpPr/>
      </xdr:nvSpPr>
      <xdr:spPr>
        <a:xfrm>
          <a:off x="0" y="0"/>
          <a:ext cx="17202149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571D1C-271C-4AB7-827D-288089B04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216353</xdr:colOff>
      <xdr:row>5</xdr:row>
      <xdr:rowOff>35719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331CFD-FC97-405C-85B3-58529B8901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292805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12</xdr:col>
      <xdr:colOff>-1</xdr:colOff>
      <xdr:row>8</xdr:row>
      <xdr:rowOff>1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F4F118FB-4DF1-4C75-8A2F-CDDC3B716C46}"/>
            </a:ext>
          </a:extLst>
        </xdr:cNvPr>
        <xdr:cNvSpPr/>
      </xdr:nvSpPr>
      <xdr:spPr>
        <a:xfrm>
          <a:off x="0" y="1143001"/>
          <a:ext cx="17202149" cy="390525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2977697</xdr:colOff>
      <xdr:row>6</xdr:row>
      <xdr:rowOff>22677</xdr:rowOff>
    </xdr:from>
    <xdr:to>
      <xdr:col>10</xdr:col>
      <xdr:colOff>571500</xdr:colOff>
      <xdr:row>7</xdr:row>
      <xdr:rowOff>158748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35D290AD-6BDF-4688-91DB-59C1E33D5CE8}"/>
            </a:ext>
          </a:extLst>
        </xdr:cNvPr>
        <xdr:cNvSpPr txBox="1"/>
      </xdr:nvSpPr>
      <xdr:spPr>
        <a:xfrm>
          <a:off x="2977697" y="1165677"/>
          <a:ext cx="12281353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Banco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Hipotecario de la Vivienda             Programa  Fondo de Subsidio para la Vivienda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2024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20-09-2024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-1</xdr:colOff>
      <xdr:row>5</xdr:row>
      <xdr:rowOff>178592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5D15390-202A-4F2E-B0E0-86D066D206D2}"/>
            </a:ext>
          </a:extLst>
        </xdr:cNvPr>
        <xdr:cNvSpPr/>
      </xdr:nvSpPr>
      <xdr:spPr>
        <a:xfrm>
          <a:off x="0" y="0"/>
          <a:ext cx="17202149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E19534-1CFF-4BDF-909E-927761206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216353</xdr:colOff>
      <xdr:row>5</xdr:row>
      <xdr:rowOff>35719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630DEB-F6BE-4E77-A6BF-6B1DF94809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292805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12</xdr:col>
      <xdr:colOff>-1</xdr:colOff>
      <xdr:row>8</xdr:row>
      <xdr:rowOff>1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5449D9B-D0DB-4858-BA12-B5480C94A62A}"/>
            </a:ext>
          </a:extLst>
        </xdr:cNvPr>
        <xdr:cNvSpPr/>
      </xdr:nvSpPr>
      <xdr:spPr>
        <a:xfrm>
          <a:off x="0" y="1143001"/>
          <a:ext cx="17202149" cy="390525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2977697</xdr:colOff>
      <xdr:row>6</xdr:row>
      <xdr:rowOff>22677</xdr:rowOff>
    </xdr:from>
    <xdr:to>
      <xdr:col>10</xdr:col>
      <xdr:colOff>571500</xdr:colOff>
      <xdr:row>7</xdr:row>
      <xdr:rowOff>158748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2079369-6969-4ECF-8584-6739468EEA64}"/>
            </a:ext>
          </a:extLst>
        </xdr:cNvPr>
        <xdr:cNvSpPr txBox="1"/>
      </xdr:nvSpPr>
      <xdr:spPr>
        <a:xfrm>
          <a:off x="2977697" y="1165677"/>
          <a:ext cx="12281353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Banco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Hipotecario de la Vivienda             Programa  Fondo de Subsidio para la Vivienda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2024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20-09-2024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-1</xdr:colOff>
      <xdr:row>5</xdr:row>
      <xdr:rowOff>178592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9BDEEED-4A73-4BE3-861A-2B9ACFF21ADE}"/>
            </a:ext>
          </a:extLst>
        </xdr:cNvPr>
        <xdr:cNvSpPr/>
      </xdr:nvSpPr>
      <xdr:spPr>
        <a:xfrm>
          <a:off x="0" y="0"/>
          <a:ext cx="1728787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CF77EA-2777-4455-A8D1-C621B8E39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216353</xdr:colOff>
      <xdr:row>5</xdr:row>
      <xdr:rowOff>35719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D5EE2E-B5C5-4599-A280-0A2B958B48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292805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12</xdr:col>
      <xdr:colOff>-1</xdr:colOff>
      <xdr:row>8</xdr:row>
      <xdr:rowOff>1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DDB1288D-F907-4649-927D-1D21EC72C2AE}"/>
            </a:ext>
          </a:extLst>
        </xdr:cNvPr>
        <xdr:cNvSpPr/>
      </xdr:nvSpPr>
      <xdr:spPr>
        <a:xfrm>
          <a:off x="0" y="1143001"/>
          <a:ext cx="17287874" cy="390525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2977697</xdr:colOff>
      <xdr:row>6</xdr:row>
      <xdr:rowOff>22677</xdr:rowOff>
    </xdr:from>
    <xdr:to>
      <xdr:col>10</xdr:col>
      <xdr:colOff>571500</xdr:colOff>
      <xdr:row>7</xdr:row>
      <xdr:rowOff>158748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F4E5F10-C851-4C39-A834-48CA47FFA4F4}"/>
            </a:ext>
          </a:extLst>
        </xdr:cNvPr>
        <xdr:cNvSpPr txBox="1"/>
      </xdr:nvSpPr>
      <xdr:spPr>
        <a:xfrm>
          <a:off x="2977697" y="1165677"/>
          <a:ext cx="12367078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Banco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Hipotecario de la Vivienda             Programa  Fondo de Subsidio para la Vivienda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2024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14-11-2024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-1</xdr:colOff>
      <xdr:row>5</xdr:row>
      <xdr:rowOff>178592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BD625A1-0758-49BA-B514-84EAC54CC220}"/>
            </a:ext>
          </a:extLst>
        </xdr:cNvPr>
        <xdr:cNvSpPr/>
      </xdr:nvSpPr>
      <xdr:spPr>
        <a:xfrm>
          <a:off x="0" y="0"/>
          <a:ext cx="17202149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A38862-DB80-458C-95EF-D38334C9B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216353</xdr:colOff>
      <xdr:row>5</xdr:row>
      <xdr:rowOff>35719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3AEB74-64E3-4D92-8D89-6FB2192A5F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292805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12</xdr:col>
      <xdr:colOff>-1</xdr:colOff>
      <xdr:row>8</xdr:row>
      <xdr:rowOff>1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B148555-5074-41A6-B489-BB016643C88E}"/>
            </a:ext>
          </a:extLst>
        </xdr:cNvPr>
        <xdr:cNvSpPr/>
      </xdr:nvSpPr>
      <xdr:spPr>
        <a:xfrm>
          <a:off x="0" y="1143001"/>
          <a:ext cx="17202149" cy="390525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2977697</xdr:colOff>
      <xdr:row>6</xdr:row>
      <xdr:rowOff>22677</xdr:rowOff>
    </xdr:from>
    <xdr:to>
      <xdr:col>10</xdr:col>
      <xdr:colOff>571500</xdr:colOff>
      <xdr:row>7</xdr:row>
      <xdr:rowOff>158748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CC284A9-49D1-44D5-97B7-F62A933F0A7C}"/>
            </a:ext>
          </a:extLst>
        </xdr:cNvPr>
        <xdr:cNvSpPr txBox="1"/>
      </xdr:nvSpPr>
      <xdr:spPr>
        <a:xfrm>
          <a:off x="2977697" y="1165677"/>
          <a:ext cx="12281353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Banco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Hipotecario de la Vivienda             Programa  Fondo de Subsidio para la Vivienda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2024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14-11-2024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-1</xdr:colOff>
      <xdr:row>5</xdr:row>
      <xdr:rowOff>178592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A2B2D3A-A601-4884-8D5B-16342DF303CC}"/>
            </a:ext>
          </a:extLst>
        </xdr:cNvPr>
        <xdr:cNvSpPr/>
      </xdr:nvSpPr>
      <xdr:spPr>
        <a:xfrm>
          <a:off x="0" y="0"/>
          <a:ext cx="1728787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A9F9ED-CA76-4E45-A9B1-90B0C31CA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216353</xdr:colOff>
      <xdr:row>5</xdr:row>
      <xdr:rowOff>35719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2FC67F-F5C7-410E-A675-BAA1CB24FF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292805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12</xdr:col>
      <xdr:colOff>-1</xdr:colOff>
      <xdr:row>8</xdr:row>
      <xdr:rowOff>1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A3B1A38D-EE5E-453B-A278-B344F2D96F6F}"/>
            </a:ext>
          </a:extLst>
        </xdr:cNvPr>
        <xdr:cNvSpPr/>
      </xdr:nvSpPr>
      <xdr:spPr>
        <a:xfrm>
          <a:off x="0" y="1143001"/>
          <a:ext cx="17287874" cy="390525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2977697</xdr:colOff>
      <xdr:row>6</xdr:row>
      <xdr:rowOff>22677</xdr:rowOff>
    </xdr:from>
    <xdr:to>
      <xdr:col>10</xdr:col>
      <xdr:colOff>571500</xdr:colOff>
      <xdr:row>7</xdr:row>
      <xdr:rowOff>158748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5EB1482C-F77B-4DD9-803D-CA4D10A381FF}"/>
            </a:ext>
          </a:extLst>
        </xdr:cNvPr>
        <xdr:cNvSpPr txBox="1"/>
      </xdr:nvSpPr>
      <xdr:spPr>
        <a:xfrm>
          <a:off x="2977697" y="1165677"/>
          <a:ext cx="12367078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Banco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Hipotecario de la Vivienda             Programa  Fondo de Subsidio para la Vivienda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2024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03-04-2025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-1</xdr:colOff>
      <xdr:row>5</xdr:row>
      <xdr:rowOff>178592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55FA0CF-1DE4-4D37-86E0-AE3C8DF96E26}"/>
            </a:ext>
          </a:extLst>
        </xdr:cNvPr>
        <xdr:cNvSpPr/>
      </xdr:nvSpPr>
      <xdr:spPr>
        <a:xfrm>
          <a:off x="0" y="0"/>
          <a:ext cx="17202149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DA7CBE-0D14-429B-A19B-6F9469568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216353</xdr:colOff>
      <xdr:row>5</xdr:row>
      <xdr:rowOff>35719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7F0D69-A6FE-46F2-939E-0214A9465D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292805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12</xdr:col>
      <xdr:colOff>-1</xdr:colOff>
      <xdr:row>8</xdr:row>
      <xdr:rowOff>1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557DE601-AE3A-41E5-8C60-70B0A95AC8FB}"/>
            </a:ext>
          </a:extLst>
        </xdr:cNvPr>
        <xdr:cNvSpPr/>
      </xdr:nvSpPr>
      <xdr:spPr>
        <a:xfrm>
          <a:off x="0" y="1143001"/>
          <a:ext cx="17202149" cy="390525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2977697</xdr:colOff>
      <xdr:row>6</xdr:row>
      <xdr:rowOff>22677</xdr:rowOff>
    </xdr:from>
    <xdr:to>
      <xdr:col>10</xdr:col>
      <xdr:colOff>571500</xdr:colOff>
      <xdr:row>7</xdr:row>
      <xdr:rowOff>158748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4571CC6-FC33-4FF0-9A9B-F8F74AC20CA3}"/>
            </a:ext>
          </a:extLst>
        </xdr:cNvPr>
        <xdr:cNvSpPr txBox="1"/>
      </xdr:nvSpPr>
      <xdr:spPr>
        <a:xfrm>
          <a:off x="2977697" y="1165677"/>
          <a:ext cx="12281353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Banco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Hipotecario de la Vivienda             Programa  Fondo de Subsidio para la Vivienda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2024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03-04-2025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>
    <xdr:from>
      <xdr:col>23</xdr:col>
      <xdr:colOff>627064</xdr:colOff>
      <xdr:row>13</xdr:row>
      <xdr:rowOff>15707</xdr:rowOff>
    </xdr:from>
    <xdr:to>
      <xdr:col>33</xdr:col>
      <xdr:colOff>420916</xdr:colOff>
      <xdr:row>31</xdr:row>
      <xdr:rowOff>199404</xdr:rowOff>
    </xdr:to>
    <xdr:graphicFrame macro="">
      <xdr:nvGraphicFramePr>
        <xdr:cNvPr id="7" name="1 Gráfico">
          <a:extLst>
            <a:ext uri="{FF2B5EF4-FFF2-40B4-BE49-F238E27FC236}">
              <a16:creationId xmlns:a16="http://schemas.microsoft.com/office/drawing/2014/main" id="{66EDB117-423F-4E5C-BD32-C15379575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638630</xdr:colOff>
      <xdr:row>32</xdr:row>
      <xdr:rowOff>160395</xdr:rowOff>
    </xdr:from>
    <xdr:to>
      <xdr:col>33</xdr:col>
      <xdr:colOff>411844</xdr:colOff>
      <xdr:row>51</xdr:row>
      <xdr:rowOff>71269</xdr:rowOff>
    </xdr:to>
    <xdr:graphicFrame macro="">
      <xdr:nvGraphicFramePr>
        <xdr:cNvPr id="8" name="2 Gráfico">
          <a:extLst>
            <a:ext uri="{FF2B5EF4-FFF2-40B4-BE49-F238E27FC236}">
              <a16:creationId xmlns:a16="http://schemas.microsoft.com/office/drawing/2014/main" id="{4C9E6EAA-85AE-4944-A359-5651BC687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521608</xdr:colOff>
      <xdr:row>32</xdr:row>
      <xdr:rowOff>186816</xdr:rowOff>
    </xdr:from>
    <xdr:to>
      <xdr:col>43</xdr:col>
      <xdr:colOff>364219</xdr:colOff>
      <xdr:row>51</xdr:row>
      <xdr:rowOff>64465</xdr:rowOff>
    </xdr:to>
    <xdr:graphicFrame macro="">
      <xdr:nvGraphicFramePr>
        <xdr:cNvPr id="9" name="3 Gráfico">
          <a:extLst>
            <a:ext uri="{FF2B5EF4-FFF2-40B4-BE49-F238E27FC236}">
              <a16:creationId xmlns:a16="http://schemas.microsoft.com/office/drawing/2014/main" id="{9C59AADE-F660-4149-9656-EC211E3F2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636135</xdr:colOff>
      <xdr:row>52</xdr:row>
      <xdr:rowOff>158975</xdr:rowOff>
    </xdr:from>
    <xdr:to>
      <xdr:col>33</xdr:col>
      <xdr:colOff>420916</xdr:colOff>
      <xdr:row>73</xdr:row>
      <xdr:rowOff>146109</xdr:rowOff>
    </xdr:to>
    <xdr:graphicFrame macro="">
      <xdr:nvGraphicFramePr>
        <xdr:cNvPr id="10" name="4 Gráfico">
          <a:extLst>
            <a:ext uri="{FF2B5EF4-FFF2-40B4-BE49-F238E27FC236}">
              <a16:creationId xmlns:a16="http://schemas.microsoft.com/office/drawing/2014/main" id="{C1857248-F3B2-48B4-AFC5-6E018C799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374650</xdr:colOff>
      <xdr:row>13</xdr:row>
      <xdr:rowOff>0</xdr:rowOff>
    </xdr:from>
    <xdr:to>
      <xdr:col>53</xdr:col>
      <xdr:colOff>34473</xdr:colOff>
      <xdr:row>31</xdr:row>
      <xdr:rowOff>190332</xdr:rowOff>
    </xdr:to>
    <xdr:graphicFrame macro="">
      <xdr:nvGraphicFramePr>
        <xdr:cNvPr id="11" name="6 Gráfico">
          <a:extLst>
            <a:ext uri="{FF2B5EF4-FFF2-40B4-BE49-F238E27FC236}">
              <a16:creationId xmlns:a16="http://schemas.microsoft.com/office/drawing/2014/main" id="{471D69EB-CB7D-4EE1-AFCA-AE43A0CBE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 fPrintsWithSheet="0"/>
  </xdr:twoCellAnchor>
  <xdr:twoCellAnchor>
    <xdr:from>
      <xdr:col>14</xdr:col>
      <xdr:colOff>29937</xdr:colOff>
      <xdr:row>13</xdr:row>
      <xdr:rowOff>51992</xdr:rowOff>
    </xdr:from>
    <xdr:to>
      <xdr:col>23</xdr:col>
      <xdr:colOff>398237</xdr:colOff>
      <xdr:row>31</xdr:row>
      <xdr:rowOff>172189</xdr:rowOff>
    </xdr:to>
    <xdr:graphicFrame macro="">
      <xdr:nvGraphicFramePr>
        <xdr:cNvPr id="12" name="8 Gráfico">
          <a:extLst>
            <a:ext uri="{FF2B5EF4-FFF2-40B4-BE49-F238E27FC236}">
              <a16:creationId xmlns:a16="http://schemas.microsoft.com/office/drawing/2014/main" id="{BEDC5AEB-4DC1-489D-9CDB-FE59CDA6B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17235</xdr:colOff>
      <xdr:row>32</xdr:row>
      <xdr:rowOff>176045</xdr:rowOff>
    </xdr:from>
    <xdr:to>
      <xdr:col>23</xdr:col>
      <xdr:colOff>371022</xdr:colOff>
      <xdr:row>51</xdr:row>
      <xdr:rowOff>163118</xdr:rowOff>
    </xdr:to>
    <xdr:graphicFrame macro="">
      <xdr:nvGraphicFramePr>
        <xdr:cNvPr id="13" name="9 Gráfico">
          <a:extLst>
            <a:ext uri="{FF2B5EF4-FFF2-40B4-BE49-F238E27FC236}">
              <a16:creationId xmlns:a16="http://schemas.microsoft.com/office/drawing/2014/main" id="{60387BB8-6CFC-42CE-BEBE-8676D8C76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14970</xdr:colOff>
      <xdr:row>52</xdr:row>
      <xdr:rowOff>132728</xdr:rowOff>
    </xdr:from>
    <xdr:to>
      <xdr:col>23</xdr:col>
      <xdr:colOff>366488</xdr:colOff>
      <xdr:row>73</xdr:row>
      <xdr:rowOff>173323</xdr:rowOff>
    </xdr:to>
    <xdr:graphicFrame macro="">
      <xdr:nvGraphicFramePr>
        <xdr:cNvPr id="14" name="10 Gráfico">
          <a:extLst>
            <a:ext uri="{FF2B5EF4-FFF2-40B4-BE49-F238E27FC236}">
              <a16:creationId xmlns:a16="http://schemas.microsoft.com/office/drawing/2014/main" id="{13D7FA28-A251-402E-8908-E7C995434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74</xdr:row>
      <xdr:rowOff>83742</xdr:rowOff>
    </xdr:from>
    <xdr:to>
      <xdr:col>24</xdr:col>
      <xdr:colOff>48987</xdr:colOff>
      <xdr:row>93</xdr:row>
      <xdr:rowOff>90546</xdr:rowOff>
    </xdr:to>
    <xdr:graphicFrame macro="">
      <xdr:nvGraphicFramePr>
        <xdr:cNvPr id="15" name="11 Gráfico">
          <a:extLst>
            <a:ext uri="{FF2B5EF4-FFF2-40B4-BE49-F238E27FC236}">
              <a16:creationId xmlns:a16="http://schemas.microsoft.com/office/drawing/2014/main" id="{E3116BE6-1215-425F-83EE-1F939C84D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527504</xdr:colOff>
      <xdr:row>13</xdr:row>
      <xdr:rowOff>20242</xdr:rowOff>
    </xdr:from>
    <xdr:to>
      <xdr:col>43</xdr:col>
      <xdr:colOff>189593</xdr:colOff>
      <xdr:row>32</xdr:row>
      <xdr:rowOff>10037</xdr:rowOff>
    </xdr:to>
    <xdr:graphicFrame macro="">
      <xdr:nvGraphicFramePr>
        <xdr:cNvPr id="16" name="13 Gráfico">
          <a:extLst>
            <a:ext uri="{FF2B5EF4-FFF2-40B4-BE49-F238E27FC236}">
              <a16:creationId xmlns:a16="http://schemas.microsoft.com/office/drawing/2014/main" id="{D0A30252-780B-441F-8D2E-4BBB08E0B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33</xdr:col>
      <xdr:colOff>575742</xdr:colOff>
      <xdr:row>52</xdr:row>
      <xdr:rowOff>164853</xdr:rowOff>
    </xdr:from>
    <xdr:to>
      <xdr:col>43</xdr:col>
      <xdr:colOff>444954</xdr:colOff>
      <xdr:row>73</xdr:row>
      <xdr:rowOff>108688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25ED1A0-8CE0-4D8F-A65A-476955911C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24</xdr:col>
      <xdr:colOff>137286</xdr:colOff>
      <xdr:row>74</xdr:row>
      <xdr:rowOff>86009</xdr:rowOff>
    </xdr:from>
    <xdr:to>
      <xdr:col>34</xdr:col>
      <xdr:colOff>412749</xdr:colOff>
      <xdr:row>93</xdr:row>
      <xdr:rowOff>79206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92D6BE2B-3091-45BE-A6A8-12F5A9862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43</xdr:col>
      <xdr:colOff>517980</xdr:colOff>
      <xdr:row>32</xdr:row>
      <xdr:rowOff>184662</xdr:rowOff>
    </xdr:from>
    <xdr:to>
      <xdr:col>53</xdr:col>
      <xdr:colOff>332469</xdr:colOff>
      <xdr:row>51</xdr:row>
      <xdr:rowOff>64465</xdr:rowOff>
    </xdr:to>
    <xdr:graphicFrame macro="">
      <xdr:nvGraphicFramePr>
        <xdr:cNvPr id="19" name="3 Gráfico">
          <a:extLst>
            <a:ext uri="{FF2B5EF4-FFF2-40B4-BE49-F238E27FC236}">
              <a16:creationId xmlns:a16="http://schemas.microsoft.com/office/drawing/2014/main" id="{835B44B0-1784-461C-9AD0-88273F15D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43</xdr:col>
      <xdr:colOff>689656</xdr:colOff>
      <xdr:row>52</xdr:row>
      <xdr:rowOff>169920</xdr:rowOff>
    </xdr:from>
    <xdr:to>
      <xdr:col>53</xdr:col>
      <xdr:colOff>558868</xdr:colOff>
      <xdr:row>73</xdr:row>
      <xdr:rowOff>113755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ED1504EB-F175-45A7-B2E7-F16930EAE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34</xdr:col>
      <xdr:colOff>666750</xdr:colOff>
      <xdr:row>74</xdr:row>
      <xdr:rowOff>127000</xdr:rowOff>
    </xdr:from>
    <xdr:to>
      <xdr:col>44</xdr:col>
      <xdr:colOff>245382</xdr:colOff>
      <xdr:row>92</xdr:row>
      <xdr:rowOff>176215</xdr:rowOff>
    </xdr:to>
    <xdr:graphicFrame macro="">
      <xdr:nvGraphicFramePr>
        <xdr:cNvPr id="21" name="12 Gráfico">
          <a:extLst>
            <a:ext uri="{FF2B5EF4-FFF2-40B4-BE49-F238E27FC236}">
              <a16:creationId xmlns:a16="http://schemas.microsoft.com/office/drawing/2014/main" id="{C1708614-80C6-46C0-AF26-132B11EB0F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twoCellAnchor>
  <xdr:twoCellAnchor>
    <xdr:from>
      <xdr:col>44</xdr:col>
      <xdr:colOff>428101</xdr:colOff>
      <xdr:row>74</xdr:row>
      <xdr:rowOff>127000</xdr:rowOff>
    </xdr:from>
    <xdr:to>
      <xdr:col>54</xdr:col>
      <xdr:colOff>211364</xdr:colOff>
      <xdr:row>92</xdr:row>
      <xdr:rowOff>193223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CCDEFDF8-CF4A-4890-A73F-E5BA08566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4"/>
  <sheetViews>
    <sheetView showGridLines="0" tabSelected="1" zoomScale="70" zoomScaleNormal="7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44140625" style="31" customWidth="1"/>
    <col min="2" max="2" width="20.88671875" style="31" customWidth="1"/>
    <col min="3" max="6" width="18.88671875" style="31" customWidth="1"/>
    <col min="7" max="7" width="3.109375" style="31" customWidth="1"/>
    <col min="8" max="8" width="20.6640625" style="1" customWidth="1"/>
    <col min="9" max="12" width="18.88671875" style="1" customWidth="1"/>
    <col min="13" max="16384" width="11.44140625" style="1"/>
  </cols>
  <sheetData>
    <row r="1" spans="1:12" s="42" customFormat="1" x14ac:dyDescent="0.3">
      <c r="G1" s="43"/>
    </row>
    <row r="2" spans="1:12" s="42" customFormat="1" x14ac:dyDescent="0.3">
      <c r="G2" s="43"/>
    </row>
    <row r="3" spans="1:12" s="42" customFormat="1" x14ac:dyDescent="0.3">
      <c r="G3" s="43"/>
    </row>
    <row r="4" spans="1:12" s="42" customFormat="1" x14ac:dyDescent="0.3">
      <c r="G4" s="43"/>
    </row>
    <row r="5" spans="1:12" s="42" customFormat="1" x14ac:dyDescent="0.3">
      <c r="G5" s="43"/>
    </row>
    <row r="6" spans="1:12" s="42" customFormat="1" x14ac:dyDescent="0.3">
      <c r="G6" s="43"/>
    </row>
    <row r="7" spans="1:12" s="42" customFormat="1" x14ac:dyDescent="0.3">
      <c r="G7" s="43"/>
    </row>
    <row r="8" spans="1:12" s="42" customFormat="1" ht="15.75" customHeight="1" x14ac:dyDescent="0.3">
      <c r="G8" s="43"/>
    </row>
    <row r="9" spans="1:12" ht="15.6" x14ac:dyDescent="0.35">
      <c r="A9" s="57"/>
      <c r="B9" s="55" t="s">
        <v>36</v>
      </c>
      <c r="C9" s="53" t="s">
        <v>34</v>
      </c>
      <c r="D9" s="53"/>
      <c r="E9" s="53"/>
      <c r="F9" s="53"/>
      <c r="G9" s="59"/>
      <c r="H9" s="55" t="s">
        <v>37</v>
      </c>
      <c r="I9" s="53" t="s">
        <v>35</v>
      </c>
      <c r="J9" s="53"/>
      <c r="K9" s="53"/>
      <c r="L9" s="53"/>
    </row>
    <row r="10" spans="1:12" ht="16.2" thickBot="1" x14ac:dyDescent="0.4">
      <c r="A10" s="58"/>
      <c r="B10" s="56"/>
      <c r="C10" s="4" t="s">
        <v>0</v>
      </c>
      <c r="D10" s="4" t="s">
        <v>1</v>
      </c>
      <c r="E10" s="4" t="s">
        <v>2</v>
      </c>
      <c r="F10" s="4" t="s">
        <v>33</v>
      </c>
      <c r="G10" s="59"/>
      <c r="H10" s="56"/>
      <c r="I10" s="4" t="s">
        <v>0</v>
      </c>
      <c r="J10" s="4" t="s">
        <v>1</v>
      </c>
      <c r="K10" s="4" t="s">
        <v>2</v>
      </c>
      <c r="L10" s="4" t="s">
        <v>33</v>
      </c>
    </row>
    <row r="11" spans="1:12" ht="16.2" thickTop="1" x14ac:dyDescent="0.35">
      <c r="A11" s="5"/>
      <c r="B11" s="23"/>
      <c r="C11" s="24"/>
      <c r="D11" s="24"/>
      <c r="E11" s="24"/>
      <c r="F11" s="24"/>
      <c r="G11" s="44"/>
      <c r="H11" s="23"/>
      <c r="I11" s="24"/>
      <c r="J11" s="24"/>
      <c r="K11" s="24"/>
      <c r="L11" s="24"/>
    </row>
    <row r="12" spans="1:12" ht="15.6" x14ac:dyDescent="0.35">
      <c r="A12" s="6" t="s">
        <v>3</v>
      </c>
      <c r="B12" s="7"/>
      <c r="C12" s="7"/>
      <c r="D12" s="7"/>
      <c r="E12" s="7"/>
      <c r="F12" s="7"/>
      <c r="G12" s="45"/>
      <c r="H12" s="7"/>
      <c r="I12" s="7"/>
      <c r="J12" s="7"/>
      <c r="K12" s="7"/>
      <c r="L12" s="7"/>
    </row>
    <row r="13" spans="1:12" ht="15.6" x14ac:dyDescent="0.35">
      <c r="A13" s="8"/>
      <c r="B13" s="9"/>
      <c r="C13" s="10"/>
      <c r="D13" s="10"/>
      <c r="E13" s="10"/>
      <c r="F13" s="10"/>
      <c r="G13" s="41"/>
      <c r="H13" s="9"/>
      <c r="I13" s="9"/>
      <c r="J13" s="9"/>
      <c r="K13" s="9"/>
      <c r="L13" s="9"/>
    </row>
    <row r="14" spans="1:12" ht="15.6" x14ac:dyDescent="0.35">
      <c r="A14" s="6" t="s">
        <v>32</v>
      </c>
      <c r="B14" s="9"/>
      <c r="C14" s="10"/>
      <c r="D14" s="10"/>
      <c r="E14" s="10"/>
      <c r="F14" s="10"/>
      <c r="G14" s="41"/>
      <c r="H14" s="9"/>
      <c r="I14" s="9"/>
      <c r="J14" s="9"/>
      <c r="K14" s="9"/>
      <c r="L14" s="9"/>
    </row>
    <row r="15" spans="1:12" ht="15.6" x14ac:dyDescent="0.35">
      <c r="A15" s="11" t="s">
        <v>43</v>
      </c>
      <c r="B15" s="12">
        <f>SUM(C15:F15)</f>
        <v>2476</v>
      </c>
      <c r="C15" s="13">
        <v>1685</v>
      </c>
      <c r="D15" s="13">
        <v>559</v>
      </c>
      <c r="E15" s="13">
        <v>115</v>
      </c>
      <c r="F15" s="13">
        <v>117</v>
      </c>
      <c r="G15" s="35"/>
      <c r="H15" s="12">
        <f>SUM(I15:L15)</f>
        <v>2124</v>
      </c>
      <c r="I15" s="12">
        <v>1400</v>
      </c>
      <c r="J15" s="12">
        <v>520</v>
      </c>
      <c r="K15" s="12">
        <v>94</v>
      </c>
      <c r="L15" s="12">
        <v>110</v>
      </c>
    </row>
    <row r="16" spans="1:12" ht="15.6" x14ac:dyDescent="0.35">
      <c r="A16" s="11" t="s">
        <v>52</v>
      </c>
      <c r="B16" s="12">
        <f t="shared" ref="B16:B18" si="0">SUM(C16:F16)</f>
        <v>3027</v>
      </c>
      <c r="C16" s="13">
        <v>2016</v>
      </c>
      <c r="D16" s="13">
        <v>535</v>
      </c>
      <c r="E16" s="13">
        <v>245</v>
      </c>
      <c r="F16" s="12">
        <v>231</v>
      </c>
      <c r="G16" s="35"/>
      <c r="H16" s="12">
        <f t="shared" ref="H16" si="1">SUM(I16:L16)</f>
        <v>3027</v>
      </c>
      <c r="I16" s="13">
        <v>2016</v>
      </c>
      <c r="J16" s="13">
        <v>535</v>
      </c>
      <c r="K16" s="13">
        <v>245</v>
      </c>
      <c r="L16" s="12">
        <v>231</v>
      </c>
    </row>
    <row r="17" spans="1:12" ht="15.6" x14ac:dyDescent="0.35">
      <c r="A17" s="11" t="s">
        <v>53</v>
      </c>
      <c r="B17" s="12">
        <f t="shared" si="0"/>
        <v>1998</v>
      </c>
      <c r="C17" s="13">
        <v>1315</v>
      </c>
      <c r="D17" s="13">
        <v>465</v>
      </c>
      <c r="E17" s="13">
        <v>135</v>
      </c>
      <c r="F17" s="13">
        <v>83</v>
      </c>
      <c r="G17" s="35"/>
      <c r="H17" s="12">
        <f>SUM(I17:L17)</f>
        <v>2240</v>
      </c>
      <c r="I17" s="12">
        <v>1512</v>
      </c>
      <c r="J17" s="12">
        <v>456</v>
      </c>
      <c r="K17" s="12">
        <v>120</v>
      </c>
      <c r="L17" s="12">
        <v>152</v>
      </c>
    </row>
    <row r="18" spans="1:12" ht="15.6" x14ac:dyDescent="0.35">
      <c r="A18" s="11" t="s">
        <v>54</v>
      </c>
      <c r="B18" s="12">
        <f t="shared" si="0"/>
        <v>10223</v>
      </c>
      <c r="C18" s="13">
        <v>6538</v>
      </c>
      <c r="D18" s="13">
        <v>2267</v>
      </c>
      <c r="E18" s="13">
        <v>732</v>
      </c>
      <c r="F18" s="12">
        <v>686</v>
      </c>
      <c r="G18" s="35"/>
      <c r="H18" s="12">
        <f>SUM(I18:L18)</f>
        <v>10223</v>
      </c>
      <c r="I18" s="13">
        <v>6538</v>
      </c>
      <c r="J18" s="13">
        <v>2267</v>
      </c>
      <c r="K18" s="13">
        <v>732</v>
      </c>
      <c r="L18" s="12">
        <v>686</v>
      </c>
    </row>
    <row r="19" spans="1:12" ht="15.6" x14ac:dyDescent="0.35">
      <c r="A19" s="8"/>
      <c r="B19" s="12"/>
      <c r="C19" s="13"/>
      <c r="D19" s="13"/>
      <c r="E19" s="13"/>
      <c r="F19" s="13"/>
      <c r="G19" s="35"/>
      <c r="H19" s="12"/>
      <c r="I19" s="12"/>
      <c r="J19" s="12"/>
      <c r="K19" s="12"/>
      <c r="L19" s="12"/>
    </row>
    <row r="20" spans="1:12" ht="15.6" x14ac:dyDescent="0.35">
      <c r="A20" s="14" t="s">
        <v>4</v>
      </c>
      <c r="B20" s="12"/>
      <c r="C20" s="13"/>
      <c r="D20" s="13"/>
      <c r="E20" s="13"/>
      <c r="F20" s="13"/>
      <c r="G20" s="35"/>
      <c r="H20" s="12"/>
      <c r="I20" s="12"/>
      <c r="J20" s="12"/>
      <c r="K20" s="12"/>
      <c r="L20" s="12"/>
    </row>
    <row r="21" spans="1:12" ht="15.6" x14ac:dyDescent="0.35">
      <c r="A21" s="26" t="s">
        <v>43</v>
      </c>
      <c r="B21" s="27">
        <f>SUM(C21:F21)+1295725910.34604</f>
        <v>28414628786.766037</v>
      </c>
      <c r="C21" s="28">
        <v>17384396505.799999</v>
      </c>
      <c r="D21" s="28">
        <v>7738460596.3999996</v>
      </c>
      <c r="E21" s="28">
        <v>1043645774.22</v>
      </c>
      <c r="F21" s="28">
        <v>952400000</v>
      </c>
      <c r="G21" s="36"/>
      <c r="H21" s="28">
        <f>SUM(I21:L21)+1109128726.79941</f>
        <v>24548393504.87941</v>
      </c>
      <c r="I21" s="28">
        <v>13143538402.84</v>
      </c>
      <c r="J21" s="28">
        <v>8585732928.21</v>
      </c>
      <c r="K21" s="28">
        <v>811758447.02999997</v>
      </c>
      <c r="L21" s="28">
        <v>898235000</v>
      </c>
    </row>
    <row r="22" spans="1:12" ht="15.6" x14ac:dyDescent="0.35">
      <c r="A22" s="26" t="s">
        <v>55</v>
      </c>
      <c r="B22" s="27">
        <f>SUM(C22:F22)</f>
        <v>38603757302.772675</v>
      </c>
      <c r="C22" s="27">
        <f>+C23+C24+C25</f>
        <v>22593845928.235973</v>
      </c>
      <c r="D22" s="27">
        <f>+D23+D24+D25</f>
        <v>9968724515.0680714</v>
      </c>
      <c r="E22" s="27">
        <f>+E23+E24+E25</f>
        <v>3985712533.3503218</v>
      </c>
      <c r="F22" s="27">
        <f>+F23+F24+F25</f>
        <v>2055474326.1183081</v>
      </c>
      <c r="G22" s="36"/>
      <c r="H22" s="28">
        <f>SUM(I22:L22)</f>
        <v>38603757302.772675</v>
      </c>
      <c r="I22" s="27">
        <f>+I23+I24+I25</f>
        <v>22593845928.235973</v>
      </c>
      <c r="J22" s="27">
        <f t="shared" ref="J22:L22" si="2">+J23+J24+J25</f>
        <v>9968724515.0680714</v>
      </c>
      <c r="K22" s="27">
        <f t="shared" si="2"/>
        <v>3985712533.3503218</v>
      </c>
      <c r="L22" s="27">
        <f t="shared" si="2"/>
        <v>2055474326.1183081</v>
      </c>
    </row>
    <row r="23" spans="1:12" ht="15.6" x14ac:dyDescent="0.35">
      <c r="A23" s="11" t="s">
        <v>49</v>
      </c>
      <c r="B23" s="13">
        <f t="shared" ref="B23:B25" si="3">SUM(C23:F23)</f>
        <v>36418638964.879875</v>
      </c>
      <c r="C23" s="13">
        <v>21314948988.901859</v>
      </c>
      <c r="D23" s="13">
        <v>9404457089.6868591</v>
      </c>
      <c r="E23" s="13">
        <v>3760106163.5380392</v>
      </c>
      <c r="F23" s="12">
        <v>1939126722.7531209</v>
      </c>
      <c r="G23" s="35"/>
      <c r="H23" s="12">
        <f t="shared" ref="H23:H25" si="4">SUM(I23:L23)</f>
        <v>36418638964.879875</v>
      </c>
      <c r="I23" s="13">
        <v>21314948988.901859</v>
      </c>
      <c r="J23" s="13">
        <v>9404457089.6868591</v>
      </c>
      <c r="K23" s="13">
        <v>3760106163.5380392</v>
      </c>
      <c r="L23" s="12">
        <v>1939126722.7531209</v>
      </c>
    </row>
    <row r="24" spans="1:12" ht="15.6" x14ac:dyDescent="0.35">
      <c r="A24" s="25" t="s">
        <v>47</v>
      </c>
      <c r="B24" s="13">
        <f t="shared" si="3"/>
        <v>728372779.29759753</v>
      </c>
      <c r="C24" s="13">
        <v>426298979.77803719</v>
      </c>
      <c r="D24" s="13">
        <v>188089141.7937372</v>
      </c>
      <c r="E24" s="13">
        <v>75202123.270760804</v>
      </c>
      <c r="F24" s="12">
        <v>38782534.455062419</v>
      </c>
      <c r="G24" s="35"/>
      <c r="H24" s="12">
        <f t="shared" si="4"/>
        <v>728372779.29759753</v>
      </c>
      <c r="I24" s="13">
        <v>426298979.77803719</v>
      </c>
      <c r="J24" s="13">
        <v>188089141.7937372</v>
      </c>
      <c r="K24" s="13">
        <v>75202123.270760804</v>
      </c>
      <c r="L24" s="12">
        <v>38782534.455062419</v>
      </c>
    </row>
    <row r="25" spans="1:12" ht="15.6" x14ac:dyDescent="0.35">
      <c r="A25" s="25" t="s">
        <v>48</v>
      </c>
      <c r="B25" s="13">
        <f t="shared" si="3"/>
        <v>1456745558.5951951</v>
      </c>
      <c r="C25" s="13">
        <v>852597959.55607438</v>
      </c>
      <c r="D25" s="13">
        <v>376178283.58747441</v>
      </c>
      <c r="E25" s="13">
        <v>150404246.54152161</v>
      </c>
      <c r="F25" s="12">
        <v>77565068.910124838</v>
      </c>
      <c r="G25" s="35"/>
      <c r="H25" s="12">
        <f t="shared" si="4"/>
        <v>1456745558.5951951</v>
      </c>
      <c r="I25" s="13">
        <v>852597959.55607438</v>
      </c>
      <c r="J25" s="13">
        <v>376178283.58747441</v>
      </c>
      <c r="K25" s="13">
        <v>150404246.54152161</v>
      </c>
      <c r="L25" s="12">
        <v>77565068.910124838</v>
      </c>
    </row>
    <row r="26" spans="1:12" ht="15.6" x14ac:dyDescent="0.35">
      <c r="A26" s="26" t="s">
        <v>56</v>
      </c>
      <c r="B26" s="27">
        <f>SUM(C26:F26)</f>
        <v>26813480515.375599</v>
      </c>
      <c r="C26" s="28">
        <f>+C27+C28+C29</f>
        <v>13318765095.400599</v>
      </c>
      <c r="D26" s="28">
        <f t="shared" ref="D26:F26" si="5">+D27+D28+D29</f>
        <v>10757459078.0742</v>
      </c>
      <c r="E26" s="28">
        <f t="shared" si="5"/>
        <v>2012784501.9008002</v>
      </c>
      <c r="F26" s="28">
        <f t="shared" si="5"/>
        <v>724471840</v>
      </c>
      <c r="G26" s="36"/>
      <c r="H26" s="28">
        <f>SUM(I26:L26)</f>
        <v>26532563611.205799</v>
      </c>
      <c r="I26" s="28">
        <f>+I27+I28+I29</f>
        <v>14824095091.383799</v>
      </c>
      <c r="J26" s="28">
        <f t="shared" ref="J26:L26" si="6">+J27+J28+J29</f>
        <v>8738467195.302</v>
      </c>
      <c r="K26" s="28">
        <f t="shared" si="6"/>
        <v>1355200362.3846002</v>
      </c>
      <c r="L26" s="28">
        <f t="shared" si="6"/>
        <v>1614800962.1354001</v>
      </c>
    </row>
    <row r="27" spans="1:12" ht="15.6" x14ac:dyDescent="0.35">
      <c r="A27" s="11" t="s">
        <v>50</v>
      </c>
      <c r="B27" s="13">
        <f t="shared" ref="B27:B29" si="7">SUM(C27:F27)</f>
        <v>25295736335.259998</v>
      </c>
      <c r="C27" s="12">
        <v>12564872731.509998</v>
      </c>
      <c r="D27" s="12">
        <v>10148546300.07</v>
      </c>
      <c r="E27" s="12">
        <v>1898853303.6800001</v>
      </c>
      <c r="F27" s="12">
        <v>683464000</v>
      </c>
      <c r="G27" s="35"/>
      <c r="H27" s="12">
        <f t="shared" ref="H27:H29" si="8">SUM(I27:L27)</f>
        <v>25030720387.93</v>
      </c>
      <c r="I27" s="12">
        <v>13984995369.23</v>
      </c>
      <c r="J27" s="12">
        <v>8243836976.6999998</v>
      </c>
      <c r="K27" s="12">
        <v>1278490907.9100001</v>
      </c>
      <c r="L27" s="12">
        <v>1523397134.0900002</v>
      </c>
    </row>
    <row r="28" spans="1:12" ht="15.6" x14ac:dyDescent="0.35">
      <c r="A28" s="25" t="s">
        <v>47</v>
      </c>
      <c r="B28" s="13">
        <f t="shared" si="7"/>
        <v>505914726.70520002</v>
      </c>
      <c r="C28" s="12">
        <v>251297454.6302</v>
      </c>
      <c r="D28" s="12">
        <v>202970926.00140002</v>
      </c>
      <c r="E28" s="12">
        <v>37977066.073600002</v>
      </c>
      <c r="F28" s="12">
        <v>13669280</v>
      </c>
      <c r="G28" s="35"/>
      <c r="H28" s="12">
        <f t="shared" si="8"/>
        <v>500614407.7586</v>
      </c>
      <c r="I28" s="12">
        <v>279699907.38459998</v>
      </c>
      <c r="J28" s="12">
        <v>164876739.53400001</v>
      </c>
      <c r="K28" s="12">
        <v>25569818.158200003</v>
      </c>
      <c r="L28" s="12">
        <v>30467942.6818</v>
      </c>
    </row>
    <row r="29" spans="1:12" ht="15.6" x14ac:dyDescent="0.35">
      <c r="A29" s="25" t="s">
        <v>48</v>
      </c>
      <c r="B29" s="13">
        <f t="shared" si="7"/>
        <v>1011829453.4104</v>
      </c>
      <c r="C29" s="12">
        <v>502594909.2604</v>
      </c>
      <c r="D29" s="12">
        <v>405941852.00280005</v>
      </c>
      <c r="E29" s="12">
        <v>75954132.147200003</v>
      </c>
      <c r="F29" s="12">
        <v>27338560</v>
      </c>
      <c r="G29" s="35"/>
      <c r="H29" s="12">
        <f t="shared" si="8"/>
        <v>1001228815.5172</v>
      </c>
      <c r="I29" s="12">
        <v>559399814.76919997</v>
      </c>
      <c r="J29" s="12">
        <v>329753479.06800002</v>
      </c>
      <c r="K29" s="12">
        <v>51139636.316400006</v>
      </c>
      <c r="L29" s="12">
        <v>60935885.363600001</v>
      </c>
    </row>
    <row r="30" spans="1:12" ht="15.6" x14ac:dyDescent="0.35">
      <c r="A30" s="26" t="s">
        <v>57</v>
      </c>
      <c r="B30" s="27">
        <f>SUM(C30:F30)</f>
        <v>131672735122.25</v>
      </c>
      <c r="C30" s="27">
        <f>+C31+C32+C33</f>
        <v>70479030926.232132</v>
      </c>
      <c r="D30" s="27">
        <f>+D31+D32+D33</f>
        <v>42873886026.054283</v>
      </c>
      <c r="E30" s="27">
        <f>+E31+E32+E33</f>
        <v>12111052236.390825</v>
      </c>
      <c r="F30" s="27">
        <f>+F31+F32+F33</f>
        <v>6208765933.5727673</v>
      </c>
      <c r="G30" s="36"/>
      <c r="H30" s="28">
        <f>SUM(I30:L30)</f>
        <v>131672735122.25</v>
      </c>
      <c r="I30" s="27">
        <f>+I31+I32+I33</f>
        <v>70479030926.232132</v>
      </c>
      <c r="J30" s="27">
        <f t="shared" ref="J30:L30" si="9">+J31+J32+J33</f>
        <v>42873886026.054283</v>
      </c>
      <c r="K30" s="27">
        <f t="shared" si="9"/>
        <v>12111052236.390825</v>
      </c>
      <c r="L30" s="27">
        <f t="shared" si="9"/>
        <v>6208765933.5727673</v>
      </c>
    </row>
    <row r="31" spans="1:12" ht="15.6" x14ac:dyDescent="0.35">
      <c r="A31" s="11" t="s">
        <v>51</v>
      </c>
      <c r="B31" s="13">
        <f t="shared" ref="B31:B33" si="10">SUM(C31:F31)</f>
        <v>124219561436.0849</v>
      </c>
      <c r="C31" s="13">
        <v>66489651817.200119</v>
      </c>
      <c r="D31" s="13">
        <v>40447062288.730453</v>
      </c>
      <c r="E31" s="13">
        <v>11425520977.727194</v>
      </c>
      <c r="F31" s="12">
        <v>5857326352.4271383</v>
      </c>
      <c r="G31" s="35"/>
      <c r="H31" s="12">
        <f t="shared" ref="H31:H33" si="11">SUM(I31:L31)</f>
        <v>124219561436.0849</v>
      </c>
      <c r="I31" s="13">
        <v>66489651817.200119</v>
      </c>
      <c r="J31" s="13">
        <v>40447062288.730453</v>
      </c>
      <c r="K31" s="13">
        <v>11425520977.727194</v>
      </c>
      <c r="L31" s="12">
        <v>5857326352.4271383</v>
      </c>
    </row>
    <row r="32" spans="1:12" ht="15.6" x14ac:dyDescent="0.35">
      <c r="A32" s="25" t="s">
        <v>47</v>
      </c>
      <c r="B32" s="13">
        <f t="shared" si="10"/>
        <v>2484391228.7216983</v>
      </c>
      <c r="C32" s="13">
        <v>1329793036.3440022</v>
      </c>
      <c r="D32" s="13">
        <v>808941245.77460909</v>
      </c>
      <c r="E32" s="13">
        <v>228510419.55454391</v>
      </c>
      <c r="F32" s="12">
        <v>117146527.04854278</v>
      </c>
      <c r="G32" s="35"/>
      <c r="H32" s="12">
        <f t="shared" si="11"/>
        <v>2484391228.7216983</v>
      </c>
      <c r="I32" s="13">
        <v>1329793036.3440022</v>
      </c>
      <c r="J32" s="13">
        <v>808941245.77460909</v>
      </c>
      <c r="K32" s="13">
        <v>228510419.55454391</v>
      </c>
      <c r="L32" s="12">
        <v>117146527.04854278</v>
      </c>
    </row>
    <row r="33" spans="1:13" ht="15.6" x14ac:dyDescent="0.35">
      <c r="A33" s="25" t="s">
        <v>48</v>
      </c>
      <c r="B33" s="13">
        <f t="shared" si="10"/>
        <v>4968782457.4433966</v>
      </c>
      <c r="C33" s="13">
        <v>2659586072.6880045</v>
      </c>
      <c r="D33" s="13">
        <v>1617882491.5492182</v>
      </c>
      <c r="E33" s="13">
        <v>457020839.10908782</v>
      </c>
      <c r="F33" s="12">
        <v>234293054.09708557</v>
      </c>
      <c r="G33" s="35"/>
      <c r="H33" s="12">
        <f t="shared" si="11"/>
        <v>4968782457.4433966</v>
      </c>
      <c r="I33" s="13">
        <v>2659586072.6880045</v>
      </c>
      <c r="J33" s="13">
        <v>1617882491.5492182</v>
      </c>
      <c r="K33" s="13">
        <v>457020839.10908782</v>
      </c>
      <c r="L33" s="12">
        <v>234293054.09708557</v>
      </c>
    </row>
    <row r="34" spans="1:13" ht="15.6" x14ac:dyDescent="0.35">
      <c r="A34" s="26" t="s">
        <v>58</v>
      </c>
      <c r="B34" s="27">
        <f>SUM(C34:F34)</f>
        <v>25295736335.259998</v>
      </c>
      <c r="C34" s="27">
        <f>+C27</f>
        <v>12564872731.509998</v>
      </c>
      <c r="D34" s="27">
        <f t="shared" ref="D34:F34" si="12">+D27</f>
        <v>10148546300.07</v>
      </c>
      <c r="E34" s="27">
        <f t="shared" si="12"/>
        <v>1898853303.6800001</v>
      </c>
      <c r="F34" s="27">
        <f t="shared" si="12"/>
        <v>683464000</v>
      </c>
      <c r="G34" s="36"/>
      <c r="H34" s="28">
        <f>SUM(I34:L34)</f>
        <v>25030720387.93</v>
      </c>
      <c r="I34" s="28">
        <f>+I27</f>
        <v>13984995369.23</v>
      </c>
      <c r="J34" s="28">
        <f t="shared" ref="J34:L34" si="13">+J27</f>
        <v>8243836976.6999998</v>
      </c>
      <c r="K34" s="28">
        <f t="shared" si="13"/>
        <v>1278490907.9100001</v>
      </c>
      <c r="L34" s="28">
        <f t="shared" si="13"/>
        <v>1523397134.0900002</v>
      </c>
    </row>
    <row r="35" spans="1:13" ht="15.6" x14ac:dyDescent="0.35">
      <c r="A35" s="8"/>
      <c r="B35" s="12"/>
      <c r="C35" s="13"/>
      <c r="D35" s="13"/>
      <c r="E35" s="13"/>
      <c r="F35" s="13"/>
      <c r="G35" s="35"/>
      <c r="H35" s="12"/>
      <c r="I35" s="12"/>
      <c r="J35" s="12"/>
      <c r="K35" s="12"/>
      <c r="L35" s="12"/>
    </row>
    <row r="36" spans="1:13" ht="15.6" x14ac:dyDescent="0.35">
      <c r="A36" s="14" t="s">
        <v>5</v>
      </c>
      <c r="B36" s="12"/>
      <c r="C36" s="13"/>
      <c r="D36" s="13"/>
      <c r="E36" s="13"/>
      <c r="F36" s="13"/>
      <c r="G36" s="35"/>
      <c r="H36" s="12"/>
      <c r="I36" s="12"/>
      <c r="J36" s="12"/>
      <c r="K36" s="12"/>
      <c r="L36" s="12"/>
    </row>
    <row r="37" spans="1:13" ht="15.6" x14ac:dyDescent="0.35">
      <c r="A37" s="11" t="s">
        <v>52</v>
      </c>
      <c r="B37" s="13">
        <f>B22</f>
        <v>38603757302.772675</v>
      </c>
      <c r="C37" s="13">
        <f>B37+H37</f>
        <v>77207514605.545349</v>
      </c>
      <c r="D37" s="13"/>
      <c r="E37" s="13"/>
      <c r="F37" s="12"/>
      <c r="G37" s="35"/>
      <c r="H37" s="12">
        <f>H22</f>
        <v>38603757302.772675</v>
      </c>
      <c r="I37" s="12"/>
      <c r="J37" s="12"/>
      <c r="K37" s="12"/>
      <c r="L37" s="12"/>
    </row>
    <row r="38" spans="1:13" ht="15.6" x14ac:dyDescent="0.35">
      <c r="A38" s="11" t="s">
        <v>53</v>
      </c>
      <c r="B38" s="13">
        <v>33172756698.5</v>
      </c>
      <c r="C38" s="13"/>
      <c r="D38" s="13"/>
      <c r="E38" s="13"/>
      <c r="F38" s="12"/>
      <c r="G38" s="35"/>
      <c r="H38" s="13">
        <v>33172756698.5</v>
      </c>
      <c r="I38" s="12"/>
      <c r="J38" s="12"/>
      <c r="K38" s="12"/>
      <c r="L38" s="12"/>
    </row>
    <row r="39" spans="1:13" ht="15.6" x14ac:dyDescent="0.35">
      <c r="A39" s="8"/>
      <c r="B39" s="12"/>
      <c r="C39" s="13"/>
      <c r="D39" s="13"/>
      <c r="E39" s="13"/>
      <c r="F39" s="13"/>
      <c r="G39" s="35"/>
      <c r="H39" s="12"/>
      <c r="I39" s="12"/>
      <c r="J39" s="12"/>
      <c r="K39" s="12"/>
      <c r="L39" s="12"/>
    </row>
    <row r="40" spans="1:13" ht="15.6" x14ac:dyDescent="0.35">
      <c r="A40" s="6" t="s">
        <v>6</v>
      </c>
      <c r="B40" s="15"/>
      <c r="C40" s="16"/>
      <c r="D40" s="16"/>
      <c r="E40" s="16"/>
      <c r="F40" s="16"/>
      <c r="G40" s="46"/>
      <c r="H40" s="15"/>
      <c r="I40" s="15"/>
      <c r="J40" s="15"/>
      <c r="K40" s="15"/>
      <c r="L40" s="15"/>
    </row>
    <row r="41" spans="1:13" ht="15.6" x14ac:dyDescent="0.35">
      <c r="A41" s="11" t="s">
        <v>44</v>
      </c>
      <c r="B41" s="22">
        <v>1.1041000000000001</v>
      </c>
      <c r="C41" s="22">
        <v>1.1041000000000001</v>
      </c>
      <c r="D41" s="22">
        <v>1.1041000000000001</v>
      </c>
      <c r="E41" s="22">
        <v>1.1041000000000001</v>
      </c>
      <c r="F41" s="22">
        <v>1.1041000000000001</v>
      </c>
      <c r="G41" s="37"/>
      <c r="H41" s="22">
        <v>1.1041000000000001</v>
      </c>
      <c r="I41" s="22">
        <v>1.1041000000000001</v>
      </c>
      <c r="J41" s="22">
        <v>1.1041000000000001</v>
      </c>
      <c r="K41" s="22">
        <v>1.1041000000000001</v>
      </c>
      <c r="L41" s="22">
        <v>1.1041000000000001</v>
      </c>
      <c r="M41" s="47"/>
    </row>
    <row r="42" spans="1:13" ht="15.6" x14ac:dyDescent="0.35">
      <c r="A42" s="11" t="s">
        <v>59</v>
      </c>
      <c r="B42" s="22">
        <v>1.091</v>
      </c>
      <c r="C42" s="22">
        <v>1.091</v>
      </c>
      <c r="D42" s="22">
        <v>1.091</v>
      </c>
      <c r="E42" s="22">
        <v>1.091</v>
      </c>
      <c r="F42" s="22">
        <v>1.091</v>
      </c>
      <c r="G42" s="37"/>
      <c r="H42" s="22">
        <v>1.091</v>
      </c>
      <c r="I42" s="22">
        <v>1.091</v>
      </c>
      <c r="J42" s="22">
        <v>1.091</v>
      </c>
      <c r="K42" s="22">
        <v>1.091</v>
      </c>
      <c r="L42" s="22">
        <v>1.091</v>
      </c>
      <c r="M42" s="47"/>
    </row>
    <row r="43" spans="1:13" ht="15.6" x14ac:dyDescent="0.35">
      <c r="A43" s="11" t="s">
        <v>7</v>
      </c>
      <c r="B43" s="12">
        <f>+C43+F43</f>
        <v>504877</v>
      </c>
      <c r="C43" s="12">
        <v>434134</v>
      </c>
      <c r="D43" s="12">
        <v>434134</v>
      </c>
      <c r="E43" s="12">
        <v>434134</v>
      </c>
      <c r="F43" s="12">
        <v>70743</v>
      </c>
      <c r="G43" s="35"/>
      <c r="H43" s="12">
        <f>+I43+L43</f>
        <v>504877</v>
      </c>
      <c r="I43" s="12">
        <v>434134</v>
      </c>
      <c r="J43" s="12">
        <v>434134</v>
      </c>
      <c r="K43" s="12">
        <v>434134</v>
      </c>
      <c r="L43" s="12">
        <v>70743</v>
      </c>
    </row>
    <row r="44" spans="1:13" ht="15.6" x14ac:dyDescent="0.35">
      <c r="A44" s="8"/>
      <c r="B44" s="12"/>
      <c r="C44" s="13"/>
      <c r="D44" s="13"/>
      <c r="E44" s="13"/>
      <c r="F44" s="13"/>
      <c r="G44" s="35"/>
      <c r="H44" s="12"/>
      <c r="I44" s="12"/>
      <c r="J44" s="12"/>
      <c r="K44" s="12"/>
      <c r="L44" s="12"/>
    </row>
    <row r="45" spans="1:13" ht="15.6" x14ac:dyDescent="0.35">
      <c r="A45" s="6" t="s">
        <v>8</v>
      </c>
      <c r="B45" s="12"/>
      <c r="C45" s="13"/>
      <c r="D45" s="13"/>
      <c r="E45" s="13"/>
      <c r="F45" s="13"/>
      <c r="G45" s="35"/>
      <c r="H45" s="12"/>
      <c r="I45" s="12"/>
      <c r="J45" s="12"/>
      <c r="K45" s="12"/>
      <c r="L45" s="12"/>
    </row>
    <row r="46" spans="1:13" ht="15.6" x14ac:dyDescent="0.35">
      <c r="A46" s="8" t="s">
        <v>45</v>
      </c>
      <c r="B46" s="12">
        <f>B21/B41</f>
        <v>25735557274.491474</v>
      </c>
      <c r="C46" s="12">
        <f>C21/C41</f>
        <v>15745309759.804363</v>
      </c>
      <c r="D46" s="12">
        <f>D21/D41</f>
        <v>7008840319.1739874</v>
      </c>
      <c r="E46" s="12">
        <f>E21/E41</f>
        <v>945245697.14699745</v>
      </c>
      <c r="F46" s="12">
        <f>F21/F41</f>
        <v>862603025.08830714</v>
      </c>
      <c r="G46" s="35"/>
      <c r="H46" s="12">
        <f>H21/H41</f>
        <v>22233849746.290562</v>
      </c>
      <c r="I46" s="12">
        <f>I21/I41</f>
        <v>11904300699.972828</v>
      </c>
      <c r="J46" s="12">
        <f>J21/J41</f>
        <v>7776227631.7453127</v>
      </c>
      <c r="K46" s="12">
        <f>K21/K41</f>
        <v>735221852.21447325</v>
      </c>
      <c r="L46" s="12">
        <f>L21/L41</f>
        <v>813544968.75283027</v>
      </c>
    </row>
    <row r="47" spans="1:13" ht="15.6" x14ac:dyDescent="0.35">
      <c r="A47" s="8" t="s">
        <v>60</v>
      </c>
      <c r="B47" s="12">
        <f t="shared" ref="B47:H47" si="14">B26/B42</f>
        <v>24576975724.450596</v>
      </c>
      <c r="C47" s="12">
        <f t="shared" si="14"/>
        <v>12207850683.226946</v>
      </c>
      <c r="D47" s="12">
        <f t="shared" si="14"/>
        <v>9860182473.0285969</v>
      </c>
      <c r="E47" s="12">
        <f t="shared" si="14"/>
        <v>1844898718.5158572</v>
      </c>
      <c r="F47" s="12">
        <f t="shared" si="14"/>
        <v>664043849.67919338</v>
      </c>
      <c r="G47" s="35"/>
      <c r="H47" s="12">
        <f t="shared" si="14"/>
        <v>24319490019.437031</v>
      </c>
      <c r="I47" s="12">
        <f>I26/I42</f>
        <v>13587621531.974152</v>
      </c>
      <c r="J47" s="12">
        <f t="shared" ref="J47:L47" si="15">J26/J42</f>
        <v>8009594129.5160408</v>
      </c>
      <c r="K47" s="12">
        <f t="shared" si="15"/>
        <v>1242163485.2287812</v>
      </c>
      <c r="L47" s="12">
        <f t="shared" si="15"/>
        <v>1480110872.7180569</v>
      </c>
    </row>
    <row r="48" spans="1:13" ht="15.6" x14ac:dyDescent="0.35">
      <c r="A48" s="8" t="s">
        <v>46</v>
      </c>
      <c r="B48" s="12">
        <f>B46/B15</f>
        <v>10394005.361264732</v>
      </c>
      <c r="C48" s="12">
        <f>C46/C15</f>
        <v>9344397.4835634194</v>
      </c>
      <c r="D48" s="12">
        <f>D46/D15</f>
        <v>12538175.884032179</v>
      </c>
      <c r="E48" s="12">
        <f>E46/E15</f>
        <v>8219527.8012782391</v>
      </c>
      <c r="F48" s="12">
        <f>F46/F15</f>
        <v>7372675.4281051895</v>
      </c>
      <c r="G48" s="35"/>
      <c r="H48" s="12">
        <f>H46/H15</f>
        <v>10467914.193168815</v>
      </c>
      <c r="I48" s="12">
        <f>I46/I15</f>
        <v>8503071.9285520203</v>
      </c>
      <c r="J48" s="12">
        <f>J46/J15</f>
        <v>14954283.907202525</v>
      </c>
      <c r="K48" s="12">
        <f>K46/K15</f>
        <v>7821509.0661114175</v>
      </c>
      <c r="L48" s="12">
        <f>L46/L15</f>
        <v>7395863.3522984572</v>
      </c>
    </row>
    <row r="49" spans="1:12" ht="15.6" x14ac:dyDescent="0.35">
      <c r="A49" s="8" t="s">
        <v>61</v>
      </c>
      <c r="B49" s="12">
        <f>B47/B17</f>
        <v>12300788.650876174</v>
      </c>
      <c r="C49" s="12">
        <f>C47/C17</f>
        <v>9283536.6412372217</v>
      </c>
      <c r="D49" s="12">
        <f>D47/D17</f>
        <v>21204693.49038408</v>
      </c>
      <c r="E49" s="12">
        <f>E47/E17</f>
        <v>13665916.433450794</v>
      </c>
      <c r="F49" s="12">
        <f>F47/F17</f>
        <v>8000528.309387872</v>
      </c>
      <c r="G49" s="35"/>
      <c r="H49" s="12">
        <f>H47/H17</f>
        <v>10856915.187248675</v>
      </c>
      <c r="I49" s="12">
        <f>I47/I17</f>
        <v>8986522.1772315819</v>
      </c>
      <c r="J49" s="12">
        <f>J47/J17</f>
        <v>17564899.406833421</v>
      </c>
      <c r="K49" s="12">
        <f>K47/K17</f>
        <v>10351362.37690651</v>
      </c>
      <c r="L49" s="12">
        <f>L47/L17</f>
        <v>9737571.5310398489</v>
      </c>
    </row>
    <row r="50" spans="1:12" ht="15.6" x14ac:dyDescent="0.35">
      <c r="A50" s="8"/>
      <c r="B50" s="17"/>
      <c r="C50" s="18"/>
      <c r="D50" s="18"/>
      <c r="E50" s="18"/>
      <c r="F50" s="18"/>
      <c r="G50" s="48"/>
      <c r="H50" s="17"/>
      <c r="I50" s="17"/>
      <c r="J50" s="17"/>
      <c r="K50" s="17"/>
      <c r="L50" s="17"/>
    </row>
    <row r="51" spans="1:12" ht="15.6" x14ac:dyDescent="0.35">
      <c r="A51" s="6" t="s">
        <v>9</v>
      </c>
      <c r="B51" s="17"/>
      <c r="C51" s="18"/>
      <c r="D51" s="18"/>
      <c r="E51" s="18"/>
      <c r="F51" s="18"/>
      <c r="G51" s="48"/>
      <c r="H51" s="17"/>
      <c r="I51" s="17"/>
      <c r="J51" s="17"/>
      <c r="K51" s="17"/>
      <c r="L51" s="17"/>
    </row>
    <row r="52" spans="1:12" ht="15.6" x14ac:dyDescent="0.35">
      <c r="A52" s="8"/>
      <c r="B52" s="17"/>
      <c r="C52" s="18"/>
      <c r="D52" s="18"/>
      <c r="E52" s="18"/>
      <c r="F52" s="18"/>
      <c r="G52" s="48"/>
      <c r="H52" s="17"/>
      <c r="I52" s="17"/>
      <c r="J52" s="17"/>
      <c r="K52" s="17"/>
      <c r="L52" s="17"/>
    </row>
    <row r="53" spans="1:12" ht="15.6" x14ac:dyDescent="0.35">
      <c r="A53" s="6" t="s">
        <v>10</v>
      </c>
      <c r="B53" s="17"/>
      <c r="C53" s="18"/>
      <c r="D53" s="18"/>
      <c r="E53" s="18"/>
      <c r="F53" s="18"/>
      <c r="G53" s="48"/>
      <c r="H53" s="17"/>
      <c r="I53" s="17"/>
      <c r="J53" s="17"/>
      <c r="K53" s="17"/>
      <c r="L53" s="17"/>
    </row>
    <row r="54" spans="1:12" ht="15.6" x14ac:dyDescent="0.35">
      <c r="A54" s="8" t="s">
        <v>11</v>
      </c>
      <c r="B54" s="51">
        <f>B16/B43*100</f>
        <v>0.59955197008380257</v>
      </c>
      <c r="C54" s="51">
        <f>C16/C43*100</f>
        <v>0.46437275127034511</v>
      </c>
      <c r="D54" s="51">
        <f t="shared" ref="D54:F54" si="16">D16/D43*100</f>
        <v>0.12323384024287433</v>
      </c>
      <c r="E54" s="51">
        <f t="shared" si="16"/>
        <v>5.6434188522437777E-2</v>
      </c>
      <c r="F54" s="51">
        <f t="shared" si="16"/>
        <v>0.32653407404266149</v>
      </c>
      <c r="G54" s="52"/>
      <c r="H54" s="51">
        <f>H16/H43*100</f>
        <v>0.59955197008380257</v>
      </c>
      <c r="I54" s="51">
        <f t="shared" ref="I54:L54" si="17">I16/I43*100</f>
        <v>0.46437275127034511</v>
      </c>
      <c r="J54" s="51">
        <f t="shared" si="17"/>
        <v>0.12323384024287433</v>
      </c>
      <c r="K54" s="51">
        <f t="shared" si="17"/>
        <v>5.6434188522437777E-2</v>
      </c>
      <c r="L54" s="51">
        <f t="shared" si="17"/>
        <v>0.32653407404266149</v>
      </c>
    </row>
    <row r="55" spans="1:12" ht="15.6" x14ac:dyDescent="0.35">
      <c r="A55" s="8" t="s">
        <v>12</v>
      </c>
      <c r="B55" s="51">
        <f>B17/B43*100</f>
        <v>0.39573995250328298</v>
      </c>
      <c r="C55" s="51">
        <f t="shared" ref="C55:F55" si="18">C17/C43*100</f>
        <v>0.30290186900818639</v>
      </c>
      <c r="D55" s="51">
        <f t="shared" si="18"/>
        <v>0.10710978637932067</v>
      </c>
      <c r="E55" s="51">
        <f t="shared" si="18"/>
        <v>3.1096389593996326E-2</v>
      </c>
      <c r="F55" s="51">
        <f t="shared" si="18"/>
        <v>0.11732609586814244</v>
      </c>
      <c r="G55" s="52"/>
      <c r="H55" s="51">
        <f>H17/H43*100</f>
        <v>0.44367241922289985</v>
      </c>
      <c r="I55" s="51">
        <f t="shared" ref="I55:L55" si="19">I17/I43*100</f>
        <v>0.34827956345275884</v>
      </c>
      <c r="J55" s="51">
        <f t="shared" si="19"/>
        <v>0.10503669373972092</v>
      </c>
      <c r="K55" s="51">
        <f t="shared" si="19"/>
        <v>2.7641235194663397E-2</v>
      </c>
      <c r="L55" s="51">
        <f t="shared" si="19"/>
        <v>0.21486224785491145</v>
      </c>
    </row>
    <row r="56" spans="1:12" ht="15.6" x14ac:dyDescent="0.35">
      <c r="A56" s="8"/>
      <c r="B56" s="19"/>
      <c r="C56" s="20"/>
      <c r="D56" s="20"/>
      <c r="E56" s="20"/>
      <c r="F56" s="20"/>
      <c r="G56" s="38"/>
      <c r="H56" s="19"/>
      <c r="I56" s="19"/>
      <c r="J56" s="19"/>
      <c r="K56" s="19"/>
      <c r="L56" s="19"/>
    </row>
    <row r="57" spans="1:12" ht="15.6" x14ac:dyDescent="0.35">
      <c r="A57" s="6" t="s">
        <v>13</v>
      </c>
      <c r="B57" s="19"/>
      <c r="C57" s="20"/>
      <c r="D57" s="20"/>
      <c r="E57" s="20"/>
      <c r="F57" s="20"/>
      <c r="G57" s="38"/>
      <c r="H57" s="19"/>
      <c r="I57" s="19"/>
      <c r="J57" s="19"/>
      <c r="K57" s="19"/>
      <c r="L57" s="19"/>
    </row>
    <row r="58" spans="1:12" ht="15.6" x14ac:dyDescent="0.35">
      <c r="A58" s="8" t="s">
        <v>14</v>
      </c>
      <c r="B58" s="19">
        <f>B17/B16*100</f>
        <v>66.005946481665006</v>
      </c>
      <c r="C58" s="19">
        <f t="shared" ref="C58:F58" si="20">C17/C16*100</f>
        <v>65.228174603174608</v>
      </c>
      <c r="D58" s="19">
        <f t="shared" si="20"/>
        <v>86.915887850467286</v>
      </c>
      <c r="E58" s="19">
        <f t="shared" si="20"/>
        <v>55.102040816326522</v>
      </c>
      <c r="F58" s="19">
        <f t="shared" si="20"/>
        <v>35.930735930735928</v>
      </c>
      <c r="G58" s="38"/>
      <c r="H58" s="19">
        <f>H17/H16*100</f>
        <v>74.000660720184996</v>
      </c>
      <c r="I58" s="19">
        <f>I17/I16*100</f>
        <v>75</v>
      </c>
      <c r="J58" s="19">
        <f>J17/J16*100</f>
        <v>85.233644859813083</v>
      </c>
      <c r="K58" s="19">
        <f>K17/K16*100</f>
        <v>48.979591836734691</v>
      </c>
      <c r="L58" s="19">
        <f>L17/L16*100</f>
        <v>65.800865800865807</v>
      </c>
    </row>
    <row r="59" spans="1:12" ht="15.6" x14ac:dyDescent="0.35">
      <c r="A59" s="8" t="s">
        <v>62</v>
      </c>
      <c r="B59" s="19">
        <f>B26/B22*100</f>
        <v>69.458214404041314</v>
      </c>
      <c r="C59" s="19">
        <f>C26/C22*100</f>
        <v>58.948640871963619</v>
      </c>
      <c r="D59" s="19">
        <f t="shared" ref="D59:F59" si="21">D26/D22*100</f>
        <v>107.91209107859214</v>
      </c>
      <c r="E59" s="19">
        <f t="shared" si="21"/>
        <v>50.499991784627987</v>
      </c>
      <c r="F59" s="19">
        <f t="shared" si="21"/>
        <v>35.24596881577888</v>
      </c>
      <c r="G59" s="38"/>
      <c r="H59" s="19">
        <f t="shared" ref="H59" si="22">H26/H22*100</f>
        <v>68.730521236854131</v>
      </c>
      <c r="I59" s="19">
        <f t="shared" ref="I59:L59" si="23">I26/I22*100</f>
        <v>65.611207310473134</v>
      </c>
      <c r="J59" s="19">
        <f t="shared" si="23"/>
        <v>87.658829192175034</v>
      </c>
      <c r="K59" s="19">
        <f t="shared" si="23"/>
        <v>34.001457732965051</v>
      </c>
      <c r="L59" s="19">
        <f t="shared" si="23"/>
        <v>78.560989140880949</v>
      </c>
    </row>
    <row r="60" spans="1:12" ht="15.6" x14ac:dyDescent="0.35">
      <c r="A60" s="33" t="s">
        <v>63</v>
      </c>
      <c r="B60" s="34">
        <f>B28/B24*100</f>
        <v>69.458214404041328</v>
      </c>
      <c r="C60" s="34">
        <f>C28/C24*100</f>
        <v>58.948640871963633</v>
      </c>
      <c r="D60" s="34">
        <f t="shared" ref="D60:F60" si="24">D28/D24*100</f>
        <v>107.91209107859214</v>
      </c>
      <c r="E60" s="34">
        <f t="shared" si="24"/>
        <v>50.499991784627966</v>
      </c>
      <c r="F60" s="34">
        <f t="shared" si="24"/>
        <v>35.24596881577888</v>
      </c>
      <c r="G60" s="39"/>
      <c r="H60" s="34">
        <f t="shared" ref="H60" si="25">H28/H24*100</f>
        <v>68.730521236854131</v>
      </c>
      <c r="I60" s="34">
        <f t="shared" ref="I60:L60" si="26">I28/I24*100</f>
        <v>65.611207310473148</v>
      </c>
      <c r="J60" s="34">
        <f t="shared" si="26"/>
        <v>87.658829192175034</v>
      </c>
      <c r="K60" s="34">
        <f t="shared" si="26"/>
        <v>34.001457732965044</v>
      </c>
      <c r="L60" s="34">
        <f t="shared" si="26"/>
        <v>78.560989140880949</v>
      </c>
    </row>
    <row r="61" spans="1:12" ht="15.6" x14ac:dyDescent="0.35">
      <c r="A61" s="33" t="s">
        <v>64</v>
      </c>
      <c r="B61" s="34">
        <f>B29/B25*100</f>
        <v>69.458214404041328</v>
      </c>
      <c r="C61" s="34">
        <f t="shared" ref="C61:F61" si="27">C29/C25*100</f>
        <v>58.948640871963633</v>
      </c>
      <c r="D61" s="34">
        <f t="shared" si="27"/>
        <v>107.91209107859214</v>
      </c>
      <c r="E61" s="34">
        <f t="shared" si="27"/>
        <v>50.499991784627966</v>
      </c>
      <c r="F61" s="34">
        <f t="shared" si="27"/>
        <v>35.24596881577888</v>
      </c>
      <c r="G61" s="39"/>
      <c r="H61" s="34">
        <f t="shared" ref="H61" si="28">H29/H25*100</f>
        <v>68.730521236854131</v>
      </c>
      <c r="I61" s="34">
        <f t="shared" ref="I61:L61" si="29">I29/I25*100</f>
        <v>65.611207310473148</v>
      </c>
      <c r="J61" s="34">
        <f t="shared" si="29"/>
        <v>87.658829192175034</v>
      </c>
      <c r="K61" s="34">
        <f t="shared" si="29"/>
        <v>34.001457732965044</v>
      </c>
      <c r="L61" s="34">
        <f t="shared" si="29"/>
        <v>78.560989140880949</v>
      </c>
    </row>
    <row r="62" spans="1:12" ht="15.6" x14ac:dyDescent="0.35">
      <c r="A62" s="8" t="s">
        <v>15</v>
      </c>
      <c r="B62" s="19">
        <f>AVERAGE(B58:B59)</f>
        <v>67.73208044285316</v>
      </c>
      <c r="C62" s="19">
        <f t="shared" ref="C62:F62" si="30">AVERAGE(C58:C59)</f>
        <v>62.088407737569113</v>
      </c>
      <c r="D62" s="19">
        <f t="shared" si="30"/>
        <v>97.41398946452972</v>
      </c>
      <c r="E62" s="19">
        <f t="shared" si="30"/>
        <v>52.801016300477258</v>
      </c>
      <c r="F62" s="19">
        <f t="shared" si="30"/>
        <v>35.588352373257408</v>
      </c>
      <c r="G62" s="38"/>
      <c r="H62" s="19">
        <f t="shared" ref="H62:L62" si="31">AVERAGE(H58:H59)</f>
        <v>71.365590978519563</v>
      </c>
      <c r="I62" s="19">
        <f t="shared" si="31"/>
        <v>70.305603655236567</v>
      </c>
      <c r="J62" s="19">
        <f t="shared" si="31"/>
        <v>86.446237025994066</v>
      </c>
      <c r="K62" s="19">
        <f t="shared" si="31"/>
        <v>41.490524784849868</v>
      </c>
      <c r="L62" s="19">
        <f t="shared" si="31"/>
        <v>72.180927470873371</v>
      </c>
    </row>
    <row r="63" spans="1:12" ht="15.6" x14ac:dyDescent="0.35">
      <c r="A63" s="8"/>
      <c r="B63" s="19"/>
      <c r="C63" s="20"/>
      <c r="D63" s="20"/>
      <c r="E63" s="20"/>
      <c r="F63" s="20"/>
      <c r="G63" s="38"/>
      <c r="H63" s="19"/>
      <c r="I63" s="19"/>
      <c r="J63" s="19"/>
      <c r="K63" s="19"/>
      <c r="L63" s="19"/>
    </row>
    <row r="64" spans="1:12" ht="15.6" x14ac:dyDescent="0.35">
      <c r="A64" s="6" t="s">
        <v>16</v>
      </c>
      <c r="B64" s="19"/>
      <c r="C64" s="20"/>
      <c r="D64" s="20"/>
      <c r="E64" s="20"/>
      <c r="F64" s="20"/>
      <c r="G64" s="38"/>
      <c r="H64" s="19"/>
      <c r="I64" s="19"/>
      <c r="J64" s="19"/>
      <c r="K64" s="19"/>
      <c r="L64" s="19"/>
    </row>
    <row r="65" spans="1:12" ht="15.6" x14ac:dyDescent="0.35">
      <c r="A65" s="8" t="s">
        <v>17</v>
      </c>
      <c r="B65" s="19">
        <f>B17/B18*100</f>
        <v>19.544165117871469</v>
      </c>
      <c r="C65" s="19">
        <f>C17/C18*100</f>
        <v>20.113184460079538</v>
      </c>
      <c r="D65" s="19">
        <f>D17/D18*100</f>
        <v>20.51168945743273</v>
      </c>
      <c r="E65" s="19">
        <f>E17/E18*100</f>
        <v>18.442622950819672</v>
      </c>
      <c r="F65" s="19">
        <f>F17/F18*100</f>
        <v>12.099125364431487</v>
      </c>
      <c r="G65" s="38"/>
      <c r="H65" s="19">
        <f>H17/H18*100</f>
        <v>21.911376308324368</v>
      </c>
      <c r="I65" s="19">
        <f>I17/I18*100</f>
        <v>23.126338329764454</v>
      </c>
      <c r="J65" s="19">
        <f>J17/J18*100</f>
        <v>20.11468901632113</v>
      </c>
      <c r="K65" s="19">
        <f>K17/K18*100</f>
        <v>16.393442622950818</v>
      </c>
      <c r="L65" s="19">
        <f>L17/L18*100</f>
        <v>22.157434402332363</v>
      </c>
    </row>
    <row r="66" spans="1:12" ht="15.6" x14ac:dyDescent="0.35">
      <c r="A66" s="8" t="s">
        <v>65</v>
      </c>
      <c r="B66" s="19">
        <f t="shared" ref="B66" si="32">B26/B30*100</f>
        <v>20.363730190977609</v>
      </c>
      <c r="C66" s="19">
        <f>C26/C30*100</f>
        <v>18.897486132209838</v>
      </c>
      <c r="D66" s="19">
        <f t="shared" ref="D66:L66" si="33">D26/D30*100</f>
        <v>25.090935474188029</v>
      </c>
      <c r="E66" s="19">
        <f t="shared" si="33"/>
        <v>16.619402365823031</v>
      </c>
      <c r="F66" s="19">
        <f t="shared" si="33"/>
        <v>11.668532003800481</v>
      </c>
      <c r="G66" s="38"/>
      <c r="H66" s="19">
        <f t="shared" si="33"/>
        <v>20.150385413177567</v>
      </c>
      <c r="I66" s="19">
        <f t="shared" si="33"/>
        <v>21.033341259898489</v>
      </c>
      <c r="J66" s="19">
        <f t="shared" si="33"/>
        <v>20.381794153186089</v>
      </c>
      <c r="K66" s="19">
        <f t="shared" si="33"/>
        <v>11.189782158750386</v>
      </c>
      <c r="L66" s="19">
        <f t="shared" si="33"/>
        <v>26.008404559167854</v>
      </c>
    </row>
    <row r="67" spans="1:12" ht="15.6" x14ac:dyDescent="0.35">
      <c r="A67" s="33" t="s">
        <v>66</v>
      </c>
      <c r="B67" s="34">
        <f>B28/B32*100</f>
        <v>20.363730190977609</v>
      </c>
      <c r="C67" s="34">
        <f t="shared" ref="C67:L67" si="34">C28/C32*100</f>
        <v>18.897486132209842</v>
      </c>
      <c r="D67" s="34">
        <f t="shared" si="34"/>
        <v>25.090935474188036</v>
      </c>
      <c r="E67" s="34">
        <f t="shared" si="34"/>
        <v>16.619402365823031</v>
      </c>
      <c r="F67" s="34">
        <f t="shared" si="34"/>
        <v>11.668532003800481</v>
      </c>
      <c r="G67" s="39"/>
      <c r="H67" s="34">
        <f t="shared" si="34"/>
        <v>20.150385413177567</v>
      </c>
      <c r="I67" s="34">
        <f t="shared" si="34"/>
        <v>21.033341259898492</v>
      </c>
      <c r="J67" s="34">
        <f t="shared" si="34"/>
        <v>20.381794153186092</v>
      </c>
      <c r="K67" s="34">
        <f t="shared" si="34"/>
        <v>11.189782158750385</v>
      </c>
      <c r="L67" s="34">
        <f t="shared" si="34"/>
        <v>26.008404559167854</v>
      </c>
    </row>
    <row r="68" spans="1:12" ht="15.6" x14ac:dyDescent="0.35">
      <c r="A68" s="33" t="s">
        <v>67</v>
      </c>
      <c r="B68" s="34">
        <f>B29/B33*100</f>
        <v>20.363730190977609</v>
      </c>
      <c r="C68" s="34">
        <f t="shared" ref="C68:L68" si="35">C29/C33*100</f>
        <v>18.897486132209842</v>
      </c>
      <c r="D68" s="34">
        <f t="shared" si="35"/>
        <v>25.090935474188036</v>
      </c>
      <c r="E68" s="34">
        <f t="shared" si="35"/>
        <v>16.619402365823031</v>
      </c>
      <c r="F68" s="34">
        <f t="shared" si="35"/>
        <v>11.668532003800481</v>
      </c>
      <c r="G68" s="39"/>
      <c r="H68" s="34">
        <f t="shared" si="35"/>
        <v>20.150385413177567</v>
      </c>
      <c r="I68" s="34">
        <f t="shared" si="35"/>
        <v>21.033341259898492</v>
      </c>
      <c r="J68" s="34">
        <f t="shared" si="35"/>
        <v>20.381794153186092</v>
      </c>
      <c r="K68" s="34">
        <f t="shared" si="35"/>
        <v>11.189782158750385</v>
      </c>
      <c r="L68" s="34">
        <f t="shared" si="35"/>
        <v>26.008404559167854</v>
      </c>
    </row>
    <row r="69" spans="1:12" ht="15.6" x14ac:dyDescent="0.35">
      <c r="A69" s="8" t="s">
        <v>18</v>
      </c>
      <c r="B69" s="19">
        <f t="shared" ref="B69:F69" si="36">(B65+B66)/2</f>
        <v>19.953947654424539</v>
      </c>
      <c r="C69" s="19">
        <f t="shared" si="36"/>
        <v>19.505335296144686</v>
      </c>
      <c r="D69" s="19">
        <f t="shared" si="36"/>
        <v>22.80131246581038</v>
      </c>
      <c r="E69" s="19">
        <f t="shared" si="36"/>
        <v>17.531012658321352</v>
      </c>
      <c r="F69" s="19">
        <f t="shared" si="36"/>
        <v>11.883828684115983</v>
      </c>
      <c r="G69" s="38"/>
      <c r="H69" s="19">
        <f t="shared" ref="H69:L69" si="37">(H65+H66)/2</f>
        <v>21.030880860750969</v>
      </c>
      <c r="I69" s="19">
        <f t="shared" si="37"/>
        <v>22.079839794831472</v>
      </c>
      <c r="J69" s="19">
        <f t="shared" si="37"/>
        <v>20.248241584753607</v>
      </c>
      <c r="K69" s="19">
        <f t="shared" si="37"/>
        <v>13.791612390850602</v>
      </c>
      <c r="L69" s="19">
        <f t="shared" si="37"/>
        <v>24.082919480750107</v>
      </c>
    </row>
    <row r="70" spans="1:12" ht="15.6" x14ac:dyDescent="0.35">
      <c r="A70" s="8"/>
      <c r="B70" s="19"/>
      <c r="C70" s="20"/>
      <c r="D70" s="20"/>
      <c r="E70" s="20"/>
      <c r="F70" s="20"/>
      <c r="G70" s="38"/>
      <c r="H70" s="19"/>
      <c r="I70" s="19"/>
      <c r="J70" s="19"/>
      <c r="K70" s="19"/>
      <c r="L70" s="19"/>
    </row>
    <row r="71" spans="1:12" ht="15.6" x14ac:dyDescent="0.35">
      <c r="A71" s="6" t="s">
        <v>31</v>
      </c>
      <c r="B71" s="19"/>
      <c r="C71" s="20"/>
      <c r="D71" s="20"/>
      <c r="E71" s="20"/>
      <c r="F71" s="20"/>
      <c r="G71" s="38"/>
      <c r="H71" s="19"/>
      <c r="I71" s="19"/>
      <c r="J71" s="19"/>
      <c r="K71" s="19"/>
      <c r="L71" s="19"/>
    </row>
    <row r="72" spans="1:12" ht="15.6" x14ac:dyDescent="0.35">
      <c r="A72" s="8" t="s">
        <v>19</v>
      </c>
      <c r="B72" s="19">
        <f>B34/B26*100</f>
        <v>94.339622641509436</v>
      </c>
      <c r="C72" s="19"/>
      <c r="D72" s="19"/>
      <c r="E72" s="19"/>
      <c r="F72" s="19"/>
      <c r="G72" s="38"/>
      <c r="H72" s="19">
        <f>H34/H26*100</f>
        <v>94.339622641509436</v>
      </c>
      <c r="I72" s="19"/>
      <c r="J72" s="19"/>
      <c r="K72" s="19"/>
      <c r="L72" s="19"/>
    </row>
    <row r="73" spans="1:12" ht="15.6" x14ac:dyDescent="0.35">
      <c r="A73" s="8"/>
      <c r="B73" s="19"/>
      <c r="C73" s="20"/>
      <c r="D73" s="20"/>
      <c r="E73" s="20"/>
      <c r="F73" s="20"/>
      <c r="G73" s="38"/>
      <c r="H73" s="19"/>
      <c r="I73" s="19"/>
      <c r="J73" s="19"/>
      <c r="K73" s="19"/>
      <c r="L73" s="19"/>
    </row>
    <row r="74" spans="1:12" ht="15.6" x14ac:dyDescent="0.35">
      <c r="A74" s="6" t="s">
        <v>20</v>
      </c>
      <c r="B74" s="19"/>
      <c r="C74" s="20"/>
      <c r="D74" s="20"/>
      <c r="E74" s="20"/>
      <c r="F74" s="20"/>
      <c r="G74" s="38"/>
      <c r="H74" s="19"/>
      <c r="I74" s="19"/>
      <c r="J74" s="19"/>
      <c r="K74" s="19"/>
      <c r="L74" s="19"/>
    </row>
    <row r="75" spans="1:12" ht="15.6" x14ac:dyDescent="0.35">
      <c r="A75" s="8" t="s">
        <v>21</v>
      </c>
      <c r="B75" s="19">
        <f>((B17/B15)-1)*100</f>
        <v>-19.305331179321485</v>
      </c>
      <c r="C75" s="19">
        <f>((C17/C15)-1)*100</f>
        <v>-21.958456973293771</v>
      </c>
      <c r="D75" s="19">
        <f>((D17/D15)-1)*100</f>
        <v>-16.815742397137747</v>
      </c>
      <c r="E75" s="19">
        <f>((E17/E15)-1)*100</f>
        <v>17.391304347826097</v>
      </c>
      <c r="F75" s="19">
        <f>((F17/F15)-1)*100</f>
        <v>-29.059829059829056</v>
      </c>
      <c r="G75" s="38"/>
      <c r="H75" s="19">
        <f>((H17/H15)-1)*100</f>
        <v>5.4613935969868077</v>
      </c>
      <c r="I75" s="19">
        <f>((I17/I15)-1)*100</f>
        <v>8.0000000000000071</v>
      </c>
      <c r="J75" s="19">
        <f>((J17/J15)-1)*100</f>
        <v>-12.307692307692308</v>
      </c>
      <c r="K75" s="19">
        <f>((K17/K15)-1)*100</f>
        <v>27.659574468085111</v>
      </c>
      <c r="L75" s="19">
        <f>((L17/L15)-1)*100</f>
        <v>38.181818181818187</v>
      </c>
    </row>
    <row r="76" spans="1:12" ht="15.6" x14ac:dyDescent="0.35">
      <c r="A76" s="8" t="s">
        <v>22</v>
      </c>
      <c r="B76" s="19">
        <f>((B47/B46)-1)*100</f>
        <v>-4.5018708461745272</v>
      </c>
      <c r="C76" s="19">
        <f t="shared" ref="C76:F76" si="38">((C47/C46)-1)*100</f>
        <v>-22.466748070006659</v>
      </c>
      <c r="D76" s="19">
        <f t="shared" si="38"/>
        <v>40.682081828205341</v>
      </c>
      <c r="E76" s="19">
        <f t="shared" si="38"/>
        <v>95.176632285579444</v>
      </c>
      <c r="F76" s="19">
        <f t="shared" si="38"/>
        <v>-23.018604112684017</v>
      </c>
      <c r="G76" s="38"/>
      <c r="H76" s="19">
        <f>((H47/H46)-1)*100</f>
        <v>9.3804730037560411</v>
      </c>
      <c r="I76" s="19">
        <f t="shared" ref="I76:L76" si="39">((I47/I46)-1)*100</f>
        <v>14.140442806566256</v>
      </c>
      <c r="J76" s="19">
        <f t="shared" si="39"/>
        <v>3.0010245175699835</v>
      </c>
      <c r="K76" s="19">
        <f t="shared" si="39"/>
        <v>68.950838646513304</v>
      </c>
      <c r="L76" s="19">
        <f t="shared" si="39"/>
        <v>81.933504547029102</v>
      </c>
    </row>
    <row r="77" spans="1:12" ht="15.6" x14ac:dyDescent="0.35">
      <c r="A77" s="8" t="s">
        <v>23</v>
      </c>
      <c r="B77" s="19">
        <f>((B49/B48)-1)*100</f>
        <v>18.345028921357297</v>
      </c>
      <c r="C77" s="19">
        <f t="shared" ref="C77:F77" si="40">((C49/C48)-1)*100</f>
        <v>-0.65130836346859455</v>
      </c>
      <c r="D77" s="19">
        <f t="shared" si="40"/>
        <v>69.121040305304902</v>
      </c>
      <c r="E77" s="19">
        <f t="shared" si="40"/>
        <v>66.261575650678779</v>
      </c>
      <c r="F77" s="19">
        <f t="shared" si="40"/>
        <v>8.5159436001924114</v>
      </c>
      <c r="G77" s="38"/>
      <c r="H77" s="19">
        <f>((H49/H48)-1)*100</f>
        <v>3.7161270803472535</v>
      </c>
      <c r="I77" s="19">
        <f t="shared" ref="I77:L77" si="41">((I49/I48)-1)*100</f>
        <v>5.685595191265036</v>
      </c>
      <c r="J77" s="19">
        <f t="shared" si="41"/>
        <v>17.457308660386794</v>
      </c>
      <c r="K77" s="19">
        <f t="shared" si="41"/>
        <v>32.344823606435426</v>
      </c>
      <c r="L77" s="19">
        <f t="shared" si="41"/>
        <v>31.662404606402639</v>
      </c>
    </row>
    <row r="78" spans="1:12" ht="15.6" x14ac:dyDescent="0.35">
      <c r="A78" s="8"/>
      <c r="B78" s="19"/>
      <c r="C78" s="20"/>
      <c r="D78" s="20"/>
      <c r="E78" s="20"/>
      <c r="F78" s="20"/>
      <c r="G78" s="38"/>
      <c r="H78" s="19"/>
      <c r="I78" s="19"/>
      <c r="J78" s="19"/>
      <c r="K78" s="19"/>
      <c r="L78" s="19"/>
    </row>
    <row r="79" spans="1:12" ht="15.6" x14ac:dyDescent="0.35">
      <c r="A79" s="6" t="s">
        <v>24</v>
      </c>
      <c r="B79" s="19"/>
      <c r="C79" s="20"/>
      <c r="D79" s="20"/>
      <c r="E79" s="20"/>
      <c r="F79" s="20"/>
      <c r="G79" s="38"/>
      <c r="H79" s="19"/>
      <c r="I79" s="19"/>
      <c r="J79" s="19"/>
      <c r="K79" s="19"/>
      <c r="L79" s="19"/>
    </row>
    <row r="80" spans="1:12" ht="15.6" x14ac:dyDescent="0.35">
      <c r="A80" s="8" t="s">
        <v>25</v>
      </c>
      <c r="B80" s="19">
        <f>B22/B16</f>
        <v>12753140.833423413</v>
      </c>
      <c r="C80" s="19">
        <f>C22/C16</f>
        <v>11207264.845355146</v>
      </c>
      <c r="D80" s="19">
        <f>D22/D16</f>
        <v>18633129.934706677</v>
      </c>
      <c r="E80" s="19">
        <f>E22/E16</f>
        <v>16268214.421838049</v>
      </c>
      <c r="F80" s="19">
        <f>F22/F16</f>
        <v>8898157.2559234109</v>
      </c>
      <c r="G80" s="38"/>
      <c r="H80" s="19">
        <f>H22/H16</f>
        <v>12753140.833423413</v>
      </c>
      <c r="I80" s="19">
        <f>I22/I16</f>
        <v>11207264.845355146</v>
      </c>
      <c r="J80" s="19">
        <f>J22/J16</f>
        <v>18633129.934706677</v>
      </c>
      <c r="K80" s="19">
        <f>K22/K16</f>
        <v>16268214.421838049</v>
      </c>
      <c r="L80" s="19">
        <f>L22/L16</f>
        <v>8898157.2559234109</v>
      </c>
    </row>
    <row r="81" spans="1:12" ht="15.6" x14ac:dyDescent="0.35">
      <c r="A81" s="8" t="s">
        <v>26</v>
      </c>
      <c r="B81" s="19">
        <f>B26/B17</f>
        <v>13420160.418105906</v>
      </c>
      <c r="C81" s="19">
        <f>C26/C17</f>
        <v>10128338.475589808</v>
      </c>
      <c r="D81" s="19">
        <f>D26/D17</f>
        <v>23134320.598009031</v>
      </c>
      <c r="E81" s="19">
        <f>E26/E17</f>
        <v>14909514.828894816</v>
      </c>
      <c r="F81" s="19">
        <f>F26/F17</f>
        <v>8728576.3855421692</v>
      </c>
      <c r="G81" s="38"/>
      <c r="H81" s="19">
        <f>H26/H17</f>
        <v>11844894.469288303</v>
      </c>
      <c r="I81" s="19">
        <f>I26/I17</f>
        <v>9804295.6953596547</v>
      </c>
      <c r="J81" s="19">
        <f>J26/J17</f>
        <v>19163305.252855264</v>
      </c>
      <c r="K81" s="19">
        <f>K26/K17</f>
        <v>11293336.353205001</v>
      </c>
      <c r="L81" s="19">
        <f>L26/L17</f>
        <v>10623690.540364474</v>
      </c>
    </row>
    <row r="82" spans="1:12" ht="15.6" x14ac:dyDescent="0.35">
      <c r="A82" s="8" t="s">
        <v>27</v>
      </c>
      <c r="B82" s="19">
        <f>(B81/B80)*B62</f>
        <v>71.274629275080358</v>
      </c>
      <c r="C82" s="19">
        <f t="shared" ref="C82:F82" si="42">(C81/C80)*C62</f>
        <v>56.111140198240008</v>
      </c>
      <c r="D82" s="19">
        <f t="shared" si="42"/>
        <v>120.94621091037763</v>
      </c>
      <c r="E82" s="19">
        <f t="shared" si="42"/>
        <v>48.391145770485693</v>
      </c>
      <c r="F82" s="19">
        <f t="shared" si="42"/>
        <v>34.910110396035236</v>
      </c>
      <c r="G82" s="38"/>
      <c r="H82" s="19">
        <f t="shared" ref="H82:L82" si="43">(H81/H80)*H62</f>
        <v>66.283114482947568</v>
      </c>
      <c r="I82" s="19">
        <f t="shared" si="43"/>
        <v>61.504473820155795</v>
      </c>
      <c r="J82" s="19">
        <f t="shared" si="43"/>
        <v>88.905923690478559</v>
      </c>
      <c r="K82" s="19">
        <f t="shared" si="43"/>
        <v>28.80257413114165</v>
      </c>
      <c r="L82" s="19">
        <f t="shared" si="43"/>
        <v>86.178274255220913</v>
      </c>
    </row>
    <row r="83" spans="1:12" ht="15.6" x14ac:dyDescent="0.35">
      <c r="A83" s="8"/>
      <c r="B83" s="19"/>
      <c r="C83" s="20"/>
      <c r="D83" s="20"/>
      <c r="E83" s="20"/>
      <c r="F83" s="20"/>
      <c r="G83" s="38"/>
      <c r="H83" s="19"/>
      <c r="I83" s="19"/>
      <c r="J83" s="19"/>
      <c r="K83" s="19"/>
      <c r="L83" s="19"/>
    </row>
    <row r="84" spans="1:12" ht="15.6" x14ac:dyDescent="0.35">
      <c r="A84" s="6" t="s">
        <v>28</v>
      </c>
      <c r="B84" s="19"/>
      <c r="C84" s="20"/>
      <c r="D84" s="20"/>
      <c r="E84" s="20"/>
      <c r="F84" s="20"/>
      <c r="G84" s="38"/>
      <c r="H84" s="19"/>
      <c r="I84" s="19"/>
      <c r="J84" s="19"/>
      <c r="K84" s="19"/>
      <c r="L84" s="19"/>
    </row>
    <row r="85" spans="1:12" ht="15.6" x14ac:dyDescent="0.35">
      <c r="A85" s="8" t="s">
        <v>29</v>
      </c>
      <c r="B85" s="19">
        <f>(B38/B37)*100</f>
        <v>85.931419675870259</v>
      </c>
      <c r="C85" s="20"/>
      <c r="D85" s="20"/>
      <c r="E85" s="20"/>
      <c r="F85" s="20"/>
      <c r="G85" s="38"/>
      <c r="H85" s="19">
        <f>(H38/H37)*100</f>
        <v>85.931419675870259</v>
      </c>
      <c r="I85" s="19"/>
      <c r="J85" s="19"/>
      <c r="K85" s="19"/>
      <c r="L85" s="19"/>
    </row>
    <row r="86" spans="1:12" ht="15.6" x14ac:dyDescent="0.35">
      <c r="A86" s="8" t="s">
        <v>30</v>
      </c>
      <c r="B86" s="19">
        <f t="shared" ref="B86" si="44">(B26/B38)*100</f>
        <v>80.829822975152524</v>
      </c>
      <c r="C86" s="20"/>
      <c r="D86" s="20"/>
      <c r="E86" s="20"/>
      <c r="F86" s="20"/>
      <c r="G86" s="38"/>
      <c r="H86" s="19">
        <f t="shared" ref="H86" si="45">(H26/H38)*100</f>
        <v>79.982992828586788</v>
      </c>
      <c r="I86" s="19"/>
      <c r="J86" s="19"/>
      <c r="K86" s="19"/>
      <c r="L86" s="19"/>
    </row>
    <row r="87" spans="1:12" ht="16.2" thickBot="1" x14ac:dyDescent="0.4">
      <c r="A87" s="21"/>
      <c r="B87" s="21"/>
      <c r="C87" s="21"/>
      <c r="D87" s="21"/>
      <c r="E87" s="21"/>
      <c r="F87" s="21"/>
      <c r="G87" s="49"/>
      <c r="H87" s="21"/>
      <c r="I87" s="21"/>
      <c r="J87" s="21"/>
      <c r="K87" s="21"/>
      <c r="L87" s="21"/>
    </row>
    <row r="88" spans="1:12" ht="16.2" thickTop="1" x14ac:dyDescent="0.35">
      <c r="A88" s="54" t="s">
        <v>80</v>
      </c>
      <c r="B88" s="54"/>
      <c r="C88" s="54"/>
      <c r="D88" s="54"/>
      <c r="E88" s="54"/>
      <c r="F88" s="54"/>
      <c r="G88" s="29"/>
      <c r="H88" s="7"/>
      <c r="I88" s="7"/>
      <c r="J88" s="7"/>
      <c r="K88" s="7"/>
      <c r="L88" s="7"/>
    </row>
    <row r="89" spans="1:12" ht="15.6" x14ac:dyDescent="0.35">
      <c r="A89" s="29" t="s">
        <v>117</v>
      </c>
      <c r="B89" s="29"/>
      <c r="C89" s="29"/>
      <c r="D89" s="29"/>
      <c r="E89" s="29"/>
      <c r="F89" s="29"/>
      <c r="G89" s="29"/>
      <c r="H89" s="7"/>
      <c r="I89" s="7"/>
      <c r="J89" s="7"/>
      <c r="K89" s="7"/>
      <c r="L89" s="7"/>
    </row>
    <row r="90" spans="1:12" ht="15.6" x14ac:dyDescent="0.35">
      <c r="A90" s="29"/>
      <c r="B90" s="29"/>
      <c r="C90" s="29"/>
      <c r="D90" s="29"/>
      <c r="E90" s="29"/>
      <c r="F90" s="29"/>
      <c r="G90" s="29"/>
      <c r="H90" s="7"/>
      <c r="I90" s="7"/>
      <c r="J90" s="7"/>
      <c r="K90" s="7"/>
      <c r="L90" s="7"/>
    </row>
    <row r="91" spans="1:12" ht="15.6" x14ac:dyDescent="0.35">
      <c r="A91" s="30" t="s">
        <v>38</v>
      </c>
      <c r="B91" s="29"/>
      <c r="C91" s="29"/>
      <c r="D91" s="29"/>
      <c r="E91" s="29"/>
      <c r="F91" s="29"/>
      <c r="G91" s="29"/>
      <c r="H91" s="7"/>
      <c r="I91" s="7"/>
      <c r="J91" s="7"/>
      <c r="K91" s="7"/>
      <c r="L91" s="7"/>
    </row>
    <row r="92" spans="1:12" ht="15.6" x14ac:dyDescent="0.35">
      <c r="A92" s="29" t="s">
        <v>39</v>
      </c>
      <c r="B92" s="29"/>
      <c r="C92" s="29"/>
      <c r="D92" s="29"/>
      <c r="E92" s="29"/>
      <c r="F92" s="29"/>
      <c r="G92" s="29"/>
      <c r="H92" s="7"/>
      <c r="I92" s="7"/>
      <c r="J92" s="7"/>
      <c r="K92" s="7"/>
      <c r="L92" s="7"/>
    </row>
    <row r="93" spans="1:12" ht="15.6" x14ac:dyDescent="0.35">
      <c r="A93" s="29" t="s">
        <v>40</v>
      </c>
      <c r="B93" s="29"/>
      <c r="C93" s="29"/>
      <c r="D93" s="29"/>
      <c r="E93" s="29"/>
      <c r="F93" s="29"/>
      <c r="G93" s="29"/>
      <c r="H93" s="7"/>
      <c r="I93" s="7"/>
      <c r="J93" s="7"/>
      <c r="K93" s="7"/>
      <c r="L93" s="7"/>
    </row>
    <row r="94" spans="1:12" ht="15.6" x14ac:dyDescent="0.35">
      <c r="A94" s="29" t="s">
        <v>41</v>
      </c>
      <c r="B94" s="29"/>
      <c r="C94" s="29"/>
      <c r="D94" s="29"/>
      <c r="E94" s="29"/>
      <c r="F94" s="29"/>
      <c r="G94" s="29"/>
      <c r="H94" s="7"/>
      <c r="I94" s="7"/>
      <c r="J94" s="7"/>
      <c r="K94" s="7"/>
      <c r="L94" s="7"/>
    </row>
    <row r="95" spans="1:12" ht="15.6" x14ac:dyDescent="0.35">
      <c r="A95" s="29" t="s">
        <v>42</v>
      </c>
      <c r="B95" s="29"/>
      <c r="C95" s="29"/>
      <c r="D95" s="29"/>
      <c r="E95" s="29"/>
      <c r="F95" s="29"/>
      <c r="G95" s="29"/>
      <c r="H95" s="7"/>
      <c r="I95" s="7"/>
      <c r="J95" s="7"/>
      <c r="K95" s="7"/>
      <c r="L95" s="7"/>
    </row>
    <row r="96" spans="1:12" ht="15.6" x14ac:dyDescent="0.35">
      <c r="B96" s="29"/>
      <c r="C96" s="29"/>
      <c r="D96" s="29"/>
      <c r="E96" s="29"/>
      <c r="F96" s="29"/>
      <c r="G96" s="29"/>
      <c r="H96" s="7"/>
      <c r="I96" s="7"/>
      <c r="J96" s="7"/>
      <c r="K96" s="7"/>
      <c r="L96" s="7"/>
    </row>
    <row r="97" spans="1:12" ht="15.6" x14ac:dyDescent="0.35">
      <c r="B97" s="29"/>
      <c r="C97" s="29"/>
      <c r="D97" s="29"/>
      <c r="E97" s="29"/>
      <c r="F97" s="29"/>
      <c r="G97" s="29"/>
      <c r="H97" s="7"/>
      <c r="I97" s="7"/>
      <c r="J97" s="7"/>
      <c r="K97" s="7"/>
      <c r="L97" s="7"/>
    </row>
    <row r="98" spans="1:12" ht="15.6" x14ac:dyDescent="0.35">
      <c r="A98" s="29"/>
      <c r="B98" s="29"/>
      <c r="C98" s="29"/>
      <c r="D98" s="29"/>
      <c r="E98" s="29"/>
      <c r="F98" s="29"/>
      <c r="G98" s="29"/>
      <c r="H98" s="7"/>
      <c r="I98" s="7"/>
      <c r="J98" s="7"/>
      <c r="K98" s="7"/>
      <c r="L98" s="7"/>
    </row>
    <row r="99" spans="1:12" ht="15.6" x14ac:dyDescent="0.35">
      <c r="A99" s="29"/>
      <c r="B99" s="29"/>
      <c r="C99" s="29"/>
      <c r="D99" s="29"/>
      <c r="E99" s="29"/>
      <c r="F99" s="29"/>
      <c r="G99" s="29"/>
      <c r="H99" s="7"/>
      <c r="I99" s="7"/>
      <c r="J99" s="7"/>
      <c r="K99" s="7"/>
      <c r="L99" s="7"/>
    </row>
    <row r="100" spans="1:12" ht="15.6" x14ac:dyDescent="0.35">
      <c r="A100" s="29"/>
      <c r="B100" s="29"/>
      <c r="C100" s="29"/>
      <c r="D100" s="29"/>
      <c r="E100" s="29"/>
      <c r="F100" s="29"/>
      <c r="G100" s="29"/>
      <c r="H100" s="7"/>
      <c r="I100" s="7"/>
      <c r="J100" s="7"/>
      <c r="K100" s="7"/>
      <c r="L100" s="7"/>
    </row>
    <row r="101" spans="1:12" ht="15.6" x14ac:dyDescent="0.35">
      <c r="A101" s="29"/>
      <c r="B101" s="29"/>
      <c r="C101" s="29"/>
      <c r="D101" s="29"/>
      <c r="E101" s="29"/>
      <c r="F101" s="29"/>
      <c r="G101" s="29"/>
      <c r="H101" s="7"/>
      <c r="I101" s="7"/>
      <c r="J101" s="7"/>
      <c r="K101" s="7"/>
      <c r="L101" s="7"/>
    </row>
    <row r="102" spans="1:12" ht="15.6" x14ac:dyDescent="0.35">
      <c r="A102" s="29"/>
      <c r="B102" s="29"/>
      <c r="C102" s="29"/>
      <c r="D102" s="29"/>
      <c r="E102" s="29"/>
      <c r="F102" s="29"/>
      <c r="G102" s="29"/>
      <c r="H102" s="7"/>
      <c r="I102" s="7"/>
      <c r="J102" s="7"/>
      <c r="K102" s="7"/>
      <c r="L102" s="7"/>
    </row>
    <row r="103" spans="1:12" ht="15.6" x14ac:dyDescent="0.35">
      <c r="A103" s="29"/>
      <c r="B103" s="29"/>
      <c r="C103" s="29"/>
      <c r="D103" s="29"/>
      <c r="E103" s="29"/>
      <c r="F103" s="29"/>
      <c r="G103" s="29"/>
      <c r="H103" s="7"/>
      <c r="I103" s="7"/>
      <c r="J103" s="7"/>
      <c r="K103" s="7"/>
      <c r="L103" s="7"/>
    </row>
    <row r="104" spans="1:12" ht="15.6" x14ac:dyDescent="0.35">
      <c r="A104" s="29"/>
      <c r="B104" s="29"/>
      <c r="C104" s="29"/>
      <c r="D104" s="29"/>
      <c r="E104" s="29"/>
      <c r="F104" s="29"/>
      <c r="G104" s="29"/>
      <c r="H104" s="7"/>
      <c r="I104" s="7"/>
      <c r="J104" s="7"/>
      <c r="K104" s="7"/>
      <c r="L104" s="7"/>
    </row>
    <row r="105" spans="1:12" ht="15.6" x14ac:dyDescent="0.35">
      <c r="A105" s="29"/>
      <c r="B105" s="29"/>
      <c r="C105" s="29"/>
      <c r="D105" s="29"/>
      <c r="E105" s="29"/>
      <c r="F105" s="29"/>
      <c r="G105" s="29"/>
      <c r="H105" s="7"/>
      <c r="I105" s="7"/>
      <c r="J105" s="7"/>
      <c r="K105" s="7"/>
      <c r="L105" s="7"/>
    </row>
    <row r="106" spans="1:12" ht="15.6" x14ac:dyDescent="0.35">
      <c r="A106" s="29"/>
      <c r="B106" s="29"/>
      <c r="C106" s="29"/>
      <c r="D106" s="29"/>
      <c r="E106" s="29"/>
      <c r="F106" s="29"/>
      <c r="G106" s="29"/>
      <c r="H106" s="7"/>
      <c r="I106" s="7"/>
      <c r="J106" s="7"/>
      <c r="K106" s="7"/>
      <c r="L106" s="7"/>
    </row>
    <row r="107" spans="1:12" ht="15.6" x14ac:dyDescent="0.35">
      <c r="A107" s="29"/>
      <c r="B107" s="29"/>
      <c r="C107" s="29"/>
      <c r="D107" s="29"/>
      <c r="E107" s="29"/>
      <c r="F107" s="29"/>
      <c r="G107" s="29"/>
      <c r="H107" s="7"/>
      <c r="I107" s="7"/>
      <c r="J107" s="7"/>
      <c r="K107" s="7"/>
      <c r="L107" s="7"/>
    </row>
    <row r="108" spans="1:12" ht="15.6" x14ac:dyDescent="0.35">
      <c r="A108" s="29"/>
      <c r="B108" s="29"/>
      <c r="C108" s="29"/>
      <c r="D108" s="29"/>
      <c r="E108" s="29"/>
      <c r="F108" s="29"/>
      <c r="G108" s="29"/>
      <c r="H108" s="7"/>
      <c r="I108" s="7"/>
      <c r="J108" s="7"/>
      <c r="K108" s="7"/>
      <c r="L108" s="7"/>
    </row>
    <row r="109" spans="1:12" ht="15.6" x14ac:dyDescent="0.35">
      <c r="A109" s="29"/>
      <c r="B109" s="29"/>
      <c r="C109" s="29"/>
      <c r="D109" s="29"/>
      <c r="E109" s="29"/>
      <c r="F109" s="29"/>
      <c r="G109" s="29"/>
      <c r="H109" s="7"/>
      <c r="I109" s="7"/>
      <c r="J109" s="7"/>
      <c r="K109" s="7"/>
      <c r="L109" s="7"/>
    </row>
    <row r="110" spans="1:12" ht="15.6" x14ac:dyDescent="0.35">
      <c r="A110" s="29"/>
      <c r="B110" s="29"/>
      <c r="C110" s="29"/>
      <c r="D110" s="29"/>
      <c r="E110" s="29"/>
      <c r="F110" s="29"/>
      <c r="G110" s="29"/>
      <c r="H110" s="7"/>
      <c r="I110" s="7"/>
      <c r="J110" s="7"/>
      <c r="K110" s="7"/>
      <c r="L110" s="7"/>
    </row>
    <row r="111" spans="1:12" ht="15.6" x14ac:dyDescent="0.35">
      <c r="A111" s="29"/>
      <c r="B111" s="29"/>
      <c r="C111" s="29"/>
      <c r="D111" s="29"/>
      <c r="E111" s="29"/>
      <c r="F111" s="29"/>
      <c r="G111" s="29"/>
      <c r="H111" s="7"/>
      <c r="I111" s="7"/>
      <c r="J111" s="7"/>
      <c r="K111" s="7"/>
      <c r="L111" s="7"/>
    </row>
    <row r="112" spans="1:12" ht="15.6" x14ac:dyDescent="0.35">
      <c r="A112" s="29"/>
      <c r="B112" s="29"/>
      <c r="C112" s="29"/>
      <c r="D112" s="29"/>
      <c r="E112" s="29"/>
      <c r="F112" s="29"/>
      <c r="G112" s="29"/>
      <c r="H112" s="7"/>
      <c r="I112" s="7"/>
      <c r="J112" s="7"/>
      <c r="K112" s="7"/>
      <c r="L112" s="7"/>
    </row>
    <row r="113" spans="1:12" ht="15.6" x14ac:dyDescent="0.35">
      <c r="A113" s="29"/>
      <c r="B113" s="29"/>
      <c r="C113" s="29"/>
      <c r="D113" s="29"/>
      <c r="E113" s="29"/>
      <c r="F113" s="29"/>
      <c r="G113" s="29"/>
      <c r="H113" s="7"/>
      <c r="I113" s="7"/>
      <c r="J113" s="7"/>
      <c r="K113" s="7"/>
      <c r="L113" s="7"/>
    </row>
    <row r="114" spans="1:12" ht="15.6" x14ac:dyDescent="0.35">
      <c r="A114" s="29"/>
      <c r="B114" s="29"/>
      <c r="C114" s="29"/>
      <c r="D114" s="29"/>
      <c r="E114" s="29"/>
      <c r="F114" s="29"/>
      <c r="G114" s="29"/>
      <c r="H114" s="7"/>
      <c r="I114" s="7"/>
      <c r="J114" s="7"/>
      <c r="K114" s="7"/>
      <c r="L114" s="7"/>
    </row>
    <row r="115" spans="1:12" ht="15.6" x14ac:dyDescent="0.35">
      <c r="A115" s="29"/>
      <c r="B115" s="29"/>
      <c r="C115" s="29"/>
      <c r="D115" s="29"/>
      <c r="E115" s="29"/>
      <c r="F115" s="29"/>
      <c r="G115" s="29"/>
      <c r="H115" s="7"/>
      <c r="I115" s="7"/>
      <c r="J115" s="7"/>
      <c r="K115" s="7"/>
      <c r="L115" s="7"/>
    </row>
    <row r="116" spans="1:12" ht="15.6" x14ac:dyDescent="0.35">
      <c r="A116" s="29"/>
      <c r="B116" s="29"/>
      <c r="C116" s="29"/>
      <c r="D116" s="29"/>
      <c r="E116" s="29"/>
      <c r="F116" s="29"/>
      <c r="G116" s="29"/>
      <c r="H116" s="7"/>
      <c r="I116" s="7"/>
      <c r="J116" s="7"/>
      <c r="K116" s="7"/>
      <c r="L116" s="7"/>
    </row>
    <row r="117" spans="1:12" ht="15.6" x14ac:dyDescent="0.35">
      <c r="A117" s="29"/>
      <c r="B117" s="29"/>
      <c r="C117" s="29"/>
      <c r="D117" s="29"/>
      <c r="E117" s="29"/>
      <c r="F117" s="29"/>
      <c r="G117" s="29"/>
      <c r="H117" s="7"/>
      <c r="I117" s="7"/>
      <c r="J117" s="7"/>
      <c r="K117" s="7"/>
      <c r="L117" s="7"/>
    </row>
    <row r="118" spans="1:12" ht="15.6" x14ac:dyDescent="0.35">
      <c r="A118" s="29"/>
      <c r="B118" s="29"/>
      <c r="C118" s="29"/>
      <c r="D118" s="29"/>
      <c r="E118" s="29"/>
      <c r="F118" s="29"/>
      <c r="G118" s="29"/>
      <c r="H118" s="7"/>
      <c r="I118" s="7"/>
      <c r="J118" s="7"/>
      <c r="K118" s="7"/>
      <c r="L118" s="7"/>
    </row>
    <row r="119" spans="1:12" ht="15.6" x14ac:dyDescent="0.35">
      <c r="A119" s="29"/>
      <c r="B119" s="29"/>
      <c r="C119" s="29"/>
      <c r="D119" s="29"/>
      <c r="E119" s="29"/>
      <c r="F119" s="29"/>
      <c r="G119" s="29"/>
      <c r="H119" s="7"/>
      <c r="I119" s="7"/>
      <c r="J119" s="7"/>
      <c r="K119" s="7"/>
      <c r="L119" s="7"/>
    </row>
    <row r="120" spans="1:12" ht="15.6" x14ac:dyDescent="0.35">
      <c r="A120" s="29"/>
      <c r="B120" s="29"/>
      <c r="C120" s="29"/>
      <c r="D120" s="29"/>
      <c r="E120" s="29"/>
      <c r="F120" s="29"/>
      <c r="G120" s="29"/>
      <c r="H120" s="7"/>
      <c r="I120" s="7"/>
      <c r="J120" s="7"/>
      <c r="K120" s="7"/>
      <c r="L120" s="7"/>
    </row>
    <row r="121" spans="1:12" ht="15.6" x14ac:dyDescent="0.35">
      <c r="A121" s="29"/>
      <c r="B121" s="29"/>
      <c r="C121" s="29"/>
      <c r="D121" s="29"/>
      <c r="E121" s="29"/>
      <c r="F121" s="29"/>
      <c r="G121" s="29"/>
      <c r="H121" s="7"/>
      <c r="I121" s="7"/>
      <c r="J121" s="7"/>
      <c r="K121" s="7"/>
      <c r="L121" s="7"/>
    </row>
    <row r="122" spans="1:12" ht="15.6" x14ac:dyDescent="0.35">
      <c r="A122" s="29"/>
      <c r="B122" s="29"/>
      <c r="C122" s="29"/>
      <c r="D122" s="29"/>
      <c r="E122" s="29"/>
      <c r="F122" s="29"/>
      <c r="G122" s="29"/>
      <c r="H122" s="7"/>
      <c r="I122" s="7"/>
      <c r="J122" s="7"/>
      <c r="K122" s="7"/>
      <c r="L122" s="7"/>
    </row>
    <row r="123" spans="1:12" ht="15.6" x14ac:dyDescent="0.35">
      <c r="A123" s="29"/>
      <c r="B123" s="29"/>
      <c r="C123" s="29"/>
      <c r="D123" s="29"/>
      <c r="E123" s="29"/>
      <c r="F123" s="29"/>
      <c r="G123" s="29"/>
      <c r="H123" s="7"/>
      <c r="I123" s="7"/>
      <c r="J123" s="7"/>
      <c r="K123" s="7"/>
      <c r="L123" s="7"/>
    </row>
    <row r="124" spans="1:12" ht="15.6" x14ac:dyDescent="0.35">
      <c r="A124" s="29"/>
      <c r="B124" s="29"/>
      <c r="C124" s="29"/>
      <c r="D124" s="29"/>
      <c r="E124" s="29"/>
      <c r="F124" s="29"/>
      <c r="G124" s="29"/>
      <c r="H124" s="7"/>
      <c r="I124" s="7"/>
      <c r="J124" s="7"/>
      <c r="K124" s="7"/>
      <c r="L124" s="7"/>
    </row>
    <row r="125" spans="1:12" ht="15.6" x14ac:dyDescent="0.35">
      <c r="A125" s="29"/>
      <c r="B125" s="29"/>
      <c r="C125" s="29"/>
      <c r="D125" s="29"/>
      <c r="E125" s="29"/>
      <c r="F125" s="29"/>
      <c r="G125" s="29"/>
      <c r="H125" s="7"/>
      <c r="I125" s="7"/>
      <c r="J125" s="7"/>
      <c r="K125" s="7"/>
      <c r="L125" s="7"/>
    </row>
    <row r="126" spans="1:12" ht="15.6" x14ac:dyDescent="0.35">
      <c r="A126" s="29"/>
      <c r="B126" s="29"/>
      <c r="C126" s="29"/>
      <c r="D126" s="29"/>
      <c r="E126" s="29"/>
      <c r="F126" s="29"/>
      <c r="G126" s="29"/>
      <c r="H126" s="7"/>
      <c r="I126" s="7"/>
      <c r="J126" s="7"/>
      <c r="K126" s="7"/>
      <c r="L126" s="7"/>
    </row>
    <row r="151" spans="17:18" x14ac:dyDescent="0.3">
      <c r="Q151" s="2"/>
      <c r="R151" s="2"/>
    </row>
    <row r="152" spans="17:18" x14ac:dyDescent="0.3">
      <c r="Q152" s="2"/>
      <c r="R152" s="2"/>
    </row>
    <row r="183" spans="6:12" x14ac:dyDescent="0.3">
      <c r="F183" s="32"/>
      <c r="G183" s="32"/>
      <c r="J183" s="3"/>
      <c r="K183" s="3"/>
      <c r="L183" s="3"/>
    </row>
    <row r="184" spans="6:12" x14ac:dyDescent="0.3">
      <c r="F184" s="32"/>
      <c r="G184" s="32"/>
      <c r="J184" s="3"/>
      <c r="K184" s="3"/>
      <c r="L184" s="3"/>
    </row>
  </sheetData>
  <mergeCells count="7">
    <mergeCell ref="I9:L9"/>
    <mergeCell ref="A88:F88"/>
    <mergeCell ref="B9:B10"/>
    <mergeCell ref="H9:H10"/>
    <mergeCell ref="A9:A10"/>
    <mergeCell ref="C9:F9"/>
    <mergeCell ref="G9:G10"/>
  </mergeCells>
  <pageMargins left="0.7" right="0.7" top="0.75" bottom="0.75" header="0.3" footer="0.3"/>
  <pageSetup orientation="portrait" r:id="rId1"/>
  <ignoredErrors>
    <ignoredError sqref="B15:B18 H15:H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02305-C153-4913-A327-C30A93178583}">
  <dimension ref="A1:R183"/>
  <sheetViews>
    <sheetView showGridLines="0" zoomScale="70" zoomScaleNormal="7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44140625" style="31" customWidth="1"/>
    <col min="2" max="2" width="20.88671875" style="31" customWidth="1"/>
    <col min="3" max="3" width="18.88671875" style="31" customWidth="1"/>
    <col min="4" max="4" width="20.109375" style="31" bestFit="1" customWidth="1"/>
    <col min="5" max="6" width="18.88671875" style="31" customWidth="1"/>
    <col min="7" max="7" width="3.109375" style="31" customWidth="1"/>
    <col min="8" max="8" width="20.6640625" style="1" customWidth="1"/>
    <col min="9" max="12" width="18.88671875" style="1" customWidth="1"/>
    <col min="13" max="16384" width="11.44140625" style="1"/>
  </cols>
  <sheetData>
    <row r="1" spans="1:12" s="42" customFormat="1" x14ac:dyDescent="0.3">
      <c r="G1" s="43"/>
    </row>
    <row r="2" spans="1:12" s="42" customFormat="1" x14ac:dyDescent="0.3">
      <c r="G2" s="43"/>
    </row>
    <row r="3" spans="1:12" s="42" customFormat="1" x14ac:dyDescent="0.3">
      <c r="G3" s="43"/>
    </row>
    <row r="4" spans="1:12" s="42" customFormat="1" x14ac:dyDescent="0.3">
      <c r="G4" s="43"/>
    </row>
    <row r="5" spans="1:12" s="42" customFormat="1" x14ac:dyDescent="0.3">
      <c r="G5" s="43"/>
    </row>
    <row r="6" spans="1:12" s="42" customFormat="1" x14ac:dyDescent="0.3">
      <c r="G6" s="43"/>
    </row>
    <row r="7" spans="1:12" s="42" customFormat="1" x14ac:dyDescent="0.3">
      <c r="G7" s="43"/>
    </row>
    <row r="8" spans="1:12" s="42" customFormat="1" ht="15.75" customHeight="1" x14ac:dyDescent="0.3">
      <c r="G8" s="43"/>
    </row>
    <row r="9" spans="1:12" ht="15.6" x14ac:dyDescent="0.35">
      <c r="A9" s="57"/>
      <c r="B9" s="55" t="s">
        <v>36</v>
      </c>
      <c r="C9" s="53" t="s">
        <v>34</v>
      </c>
      <c r="D9" s="53"/>
      <c r="E9" s="53"/>
      <c r="F9" s="53"/>
      <c r="G9" s="59"/>
      <c r="H9" s="55" t="s">
        <v>37</v>
      </c>
      <c r="I9" s="53" t="s">
        <v>35</v>
      </c>
      <c r="J9" s="53"/>
      <c r="K9" s="53"/>
      <c r="L9" s="53"/>
    </row>
    <row r="10" spans="1:12" ht="16.2" thickBot="1" x14ac:dyDescent="0.4">
      <c r="A10" s="58"/>
      <c r="B10" s="56"/>
      <c r="C10" s="4" t="s">
        <v>0</v>
      </c>
      <c r="D10" s="4" t="s">
        <v>1</v>
      </c>
      <c r="E10" s="4" t="s">
        <v>2</v>
      </c>
      <c r="F10" s="4" t="s">
        <v>33</v>
      </c>
      <c r="G10" s="59"/>
      <c r="H10" s="56"/>
      <c r="I10" s="4" t="s">
        <v>0</v>
      </c>
      <c r="J10" s="4" t="s">
        <v>1</v>
      </c>
      <c r="K10" s="4" t="s">
        <v>2</v>
      </c>
      <c r="L10" s="4" t="s">
        <v>33</v>
      </c>
    </row>
    <row r="11" spans="1:12" ht="16.2" thickTop="1" x14ac:dyDescent="0.35">
      <c r="A11" s="5"/>
      <c r="B11" s="23"/>
      <c r="C11" s="24"/>
      <c r="D11" s="24"/>
      <c r="E11" s="24"/>
      <c r="F11" s="24"/>
      <c r="G11" s="44"/>
      <c r="H11" s="23"/>
      <c r="I11" s="24"/>
      <c r="J11" s="24"/>
      <c r="K11" s="24"/>
      <c r="L11" s="24"/>
    </row>
    <row r="12" spans="1:12" ht="15.6" x14ac:dyDescent="0.35">
      <c r="A12" s="6" t="s">
        <v>3</v>
      </c>
      <c r="B12" s="7"/>
      <c r="C12" s="7"/>
      <c r="D12" s="7"/>
      <c r="E12" s="7"/>
      <c r="F12" s="7"/>
      <c r="G12" s="45"/>
      <c r="H12" s="7"/>
      <c r="I12" s="7"/>
      <c r="J12" s="7"/>
      <c r="K12" s="7"/>
      <c r="L12" s="7"/>
    </row>
    <row r="13" spans="1:12" ht="15.6" x14ac:dyDescent="0.35">
      <c r="A13" s="8"/>
      <c r="B13" s="9"/>
      <c r="C13" s="10"/>
      <c r="D13" s="10"/>
      <c r="E13" s="10"/>
      <c r="F13" s="10"/>
      <c r="G13" s="41"/>
      <c r="H13" s="9"/>
      <c r="I13" s="9"/>
      <c r="J13" s="9"/>
      <c r="K13" s="9"/>
      <c r="L13" s="9"/>
    </row>
    <row r="14" spans="1:12" ht="15.6" x14ac:dyDescent="0.35">
      <c r="A14" s="6" t="s">
        <v>32</v>
      </c>
      <c r="B14" s="9"/>
      <c r="C14" s="10"/>
      <c r="D14" s="10"/>
      <c r="E14" s="10"/>
      <c r="F14" s="10"/>
      <c r="G14" s="41"/>
      <c r="H14" s="9"/>
      <c r="I14" s="9"/>
      <c r="J14" s="9"/>
      <c r="K14" s="9"/>
      <c r="L14" s="9"/>
    </row>
    <row r="15" spans="1:12" ht="15.6" x14ac:dyDescent="0.35">
      <c r="A15" s="11" t="s">
        <v>68</v>
      </c>
      <c r="B15" s="12">
        <f>SUM(C15:F15)</f>
        <v>2830</v>
      </c>
      <c r="C15" s="13">
        <v>1985</v>
      </c>
      <c r="D15" s="13">
        <v>546</v>
      </c>
      <c r="E15" s="13">
        <v>159</v>
      </c>
      <c r="F15" s="13">
        <v>140</v>
      </c>
      <c r="G15" s="35"/>
      <c r="H15" s="12">
        <f>SUM(I15:L15)</f>
        <v>2142</v>
      </c>
      <c r="I15" s="12">
        <v>1517</v>
      </c>
      <c r="J15" s="12">
        <v>408</v>
      </c>
      <c r="K15" s="12">
        <v>128</v>
      </c>
      <c r="L15" s="12">
        <v>89</v>
      </c>
    </row>
    <row r="16" spans="1:12" ht="15.6" x14ac:dyDescent="0.35">
      <c r="A16" s="11" t="s">
        <v>69</v>
      </c>
      <c r="B16" s="12">
        <f t="shared" ref="B16:B18" si="0">SUM(C16:F16)</f>
        <v>2324</v>
      </c>
      <c r="C16" s="13">
        <v>1374</v>
      </c>
      <c r="D16" s="13">
        <v>616</v>
      </c>
      <c r="E16" s="13">
        <v>191</v>
      </c>
      <c r="F16" s="12">
        <v>143</v>
      </c>
      <c r="G16" s="35"/>
      <c r="H16" s="12">
        <f t="shared" ref="H16" si="1">SUM(I16:L16)</f>
        <v>2324</v>
      </c>
      <c r="I16" s="13">
        <v>1374</v>
      </c>
      <c r="J16" s="13">
        <v>616</v>
      </c>
      <c r="K16" s="13">
        <v>191</v>
      </c>
      <c r="L16" s="12">
        <v>143</v>
      </c>
    </row>
    <row r="17" spans="1:12" ht="15.6" x14ac:dyDescent="0.35">
      <c r="A17" s="11" t="s">
        <v>70</v>
      </c>
      <c r="B17" s="12">
        <f t="shared" si="0"/>
        <v>2054</v>
      </c>
      <c r="C17" s="13">
        <v>1466</v>
      </c>
      <c r="D17" s="13">
        <v>371</v>
      </c>
      <c r="E17" s="13">
        <v>94</v>
      </c>
      <c r="F17" s="13">
        <v>123</v>
      </c>
      <c r="G17" s="35"/>
      <c r="H17" s="12">
        <f>SUM(I17:L17)</f>
        <v>2012</v>
      </c>
      <c r="I17" s="12">
        <v>1313</v>
      </c>
      <c r="J17" s="12">
        <v>442</v>
      </c>
      <c r="K17" s="12">
        <v>126</v>
      </c>
      <c r="L17" s="12">
        <v>131</v>
      </c>
    </row>
    <row r="18" spans="1:12" ht="15.6" x14ac:dyDescent="0.35">
      <c r="A18" s="11" t="s">
        <v>54</v>
      </c>
      <c r="B18" s="12">
        <f t="shared" si="0"/>
        <v>10223</v>
      </c>
      <c r="C18" s="13">
        <v>6538</v>
      </c>
      <c r="D18" s="13">
        <v>2267</v>
      </c>
      <c r="E18" s="13">
        <v>732</v>
      </c>
      <c r="F18" s="12">
        <v>686</v>
      </c>
      <c r="G18" s="35"/>
      <c r="H18" s="12">
        <f>SUM(I18:L18)</f>
        <v>10223</v>
      </c>
      <c r="I18" s="13">
        <v>6538</v>
      </c>
      <c r="J18" s="13">
        <v>2267</v>
      </c>
      <c r="K18" s="13">
        <v>732</v>
      </c>
      <c r="L18" s="12">
        <v>686</v>
      </c>
    </row>
    <row r="19" spans="1:12" ht="15.6" x14ac:dyDescent="0.35">
      <c r="A19" s="8"/>
      <c r="B19" s="12"/>
      <c r="C19" s="13"/>
      <c r="D19" s="13"/>
      <c r="E19" s="13"/>
      <c r="F19" s="13"/>
      <c r="G19" s="35"/>
      <c r="H19" s="12"/>
      <c r="I19" s="12"/>
      <c r="J19" s="12"/>
      <c r="K19" s="12"/>
      <c r="L19" s="12"/>
    </row>
    <row r="20" spans="1:12" ht="15.6" x14ac:dyDescent="0.35">
      <c r="A20" s="14" t="s">
        <v>4</v>
      </c>
      <c r="B20" s="12"/>
      <c r="C20" s="13"/>
      <c r="D20" s="13"/>
      <c r="E20" s="13"/>
      <c r="F20" s="13"/>
      <c r="G20" s="35"/>
      <c r="H20" s="12"/>
      <c r="I20" s="12"/>
      <c r="J20" s="12"/>
      <c r="K20" s="12"/>
      <c r="L20" s="12"/>
    </row>
    <row r="21" spans="1:12" ht="15.6" x14ac:dyDescent="0.35">
      <c r="A21" s="26" t="s">
        <v>68</v>
      </c>
      <c r="B21" s="27">
        <f>SUM(C21:F21)+2029910881.83965</f>
        <v>33175197980.569649</v>
      </c>
      <c r="C21" s="28">
        <v>18564912902.900002</v>
      </c>
      <c r="D21" s="28">
        <v>8710978076.2800007</v>
      </c>
      <c r="E21" s="28">
        <v>2746069119.5500002</v>
      </c>
      <c r="F21" s="28">
        <v>1123327000</v>
      </c>
      <c r="G21" s="36"/>
      <c r="H21" s="28">
        <f>SUM(I21:L21)+1425893771.22247</f>
        <v>26819616145.90247</v>
      </c>
      <c r="I21" s="28">
        <v>15354109301.139999</v>
      </c>
      <c r="J21" s="28">
        <v>7130975639.7299995</v>
      </c>
      <c r="K21" s="28">
        <v>2181267433.8099999</v>
      </c>
      <c r="L21" s="28">
        <v>727370000</v>
      </c>
    </row>
    <row r="22" spans="1:12" ht="15.6" x14ac:dyDescent="0.35">
      <c r="A22" s="26" t="s">
        <v>71</v>
      </c>
      <c r="B22" s="27">
        <f>SUM(C22:F22)</f>
        <v>30457952036.845211</v>
      </c>
      <c r="C22" s="27">
        <f>+C23+C24+C25</f>
        <v>14397966459.76556</v>
      </c>
      <c r="D22" s="27">
        <f>+D23+D24+D25</f>
        <v>11606285476.813643</v>
      </c>
      <c r="E22" s="27">
        <f>+E23+E24+E25</f>
        <v>3159478469.0423942</v>
      </c>
      <c r="F22" s="27">
        <f>+F23+F24+F25</f>
        <v>1294221631.223619</v>
      </c>
      <c r="G22" s="36"/>
      <c r="H22" s="28">
        <f>SUM(I22:L22)</f>
        <v>30457952036.845211</v>
      </c>
      <c r="I22" s="27">
        <f>+I23+I24+I25</f>
        <v>14397966459.76556</v>
      </c>
      <c r="J22" s="27">
        <f t="shared" ref="J22:L22" si="2">+J23+J24+J25</f>
        <v>11606285476.813643</v>
      </c>
      <c r="K22" s="27">
        <f t="shared" si="2"/>
        <v>3159478469.0423942</v>
      </c>
      <c r="L22" s="27">
        <f t="shared" si="2"/>
        <v>1294221631.223619</v>
      </c>
    </row>
    <row r="23" spans="1:12" ht="15.6" x14ac:dyDescent="0.35">
      <c r="A23" s="11" t="s">
        <v>49</v>
      </c>
      <c r="B23" s="13">
        <f t="shared" ref="B23:B25" si="3">SUM(C23:F23)</f>
        <v>28733917015.891716</v>
      </c>
      <c r="C23" s="13">
        <v>13582987226.193926</v>
      </c>
      <c r="D23" s="13">
        <v>10949325921.522305</v>
      </c>
      <c r="E23" s="13">
        <v>2980640065.1343341</v>
      </c>
      <c r="F23" s="12">
        <v>1220963803.0411501</v>
      </c>
      <c r="G23" s="35"/>
      <c r="H23" s="12">
        <f t="shared" ref="H23:H25" si="4">SUM(I23:L23)</f>
        <v>28733917015.891716</v>
      </c>
      <c r="I23" s="13">
        <v>13582987226.193926</v>
      </c>
      <c r="J23" s="13">
        <v>10949325921.522305</v>
      </c>
      <c r="K23" s="13">
        <v>2980640065.1343341</v>
      </c>
      <c r="L23" s="12">
        <v>1220963803.0411501</v>
      </c>
    </row>
    <row r="24" spans="1:12" ht="15.6" x14ac:dyDescent="0.35">
      <c r="A24" s="25" t="s">
        <v>47</v>
      </c>
      <c r="B24" s="13">
        <f t="shared" si="3"/>
        <v>574678340.31783426</v>
      </c>
      <c r="C24" s="13">
        <v>271659744.52387851</v>
      </c>
      <c r="D24" s="13">
        <v>218986518.43044609</v>
      </c>
      <c r="E24" s="13">
        <v>59612801.302686684</v>
      </c>
      <c r="F24" s="12">
        <v>24419276.060823001</v>
      </c>
      <c r="G24" s="35"/>
      <c r="H24" s="12">
        <f t="shared" si="4"/>
        <v>574678340.31783426</v>
      </c>
      <c r="I24" s="13">
        <v>271659744.52387851</v>
      </c>
      <c r="J24" s="13">
        <v>218986518.43044609</v>
      </c>
      <c r="K24" s="13">
        <v>59612801.302686684</v>
      </c>
      <c r="L24" s="12">
        <v>24419276.060823001</v>
      </c>
    </row>
    <row r="25" spans="1:12" ht="15.6" x14ac:dyDescent="0.35">
      <c r="A25" s="25" t="s">
        <v>48</v>
      </c>
      <c r="B25" s="13">
        <f t="shared" si="3"/>
        <v>1149356680.6356685</v>
      </c>
      <c r="C25" s="13">
        <v>543319489.04775703</v>
      </c>
      <c r="D25" s="13">
        <v>437973036.86089218</v>
      </c>
      <c r="E25" s="13">
        <v>119225602.60537337</v>
      </c>
      <c r="F25" s="12">
        <v>48838552.121646002</v>
      </c>
      <c r="G25" s="35"/>
      <c r="H25" s="12">
        <f t="shared" si="4"/>
        <v>1149356680.6356685</v>
      </c>
      <c r="I25" s="13">
        <v>543319489.04775703</v>
      </c>
      <c r="J25" s="13">
        <v>437973036.86089218</v>
      </c>
      <c r="K25" s="13">
        <v>119225602.60537337</v>
      </c>
      <c r="L25" s="12">
        <v>48838552.121646002</v>
      </c>
    </row>
    <row r="26" spans="1:12" ht="15.6" x14ac:dyDescent="0.35">
      <c r="A26" s="26" t="s">
        <v>72</v>
      </c>
      <c r="B26" s="27">
        <f>SUM(C26:F26)</f>
        <v>22976180107.416199</v>
      </c>
      <c r="C26" s="28">
        <f>+C27+C28+C29</f>
        <v>14602732411.035202</v>
      </c>
      <c r="D26" s="28">
        <f t="shared" ref="D26:F26" si="5">+D27+D28+D29</f>
        <v>6305116250.5422001</v>
      </c>
      <c r="E26" s="28">
        <f t="shared" si="5"/>
        <v>988508385.83880007</v>
      </c>
      <c r="F26" s="28">
        <f t="shared" si="5"/>
        <v>1079823060</v>
      </c>
      <c r="G26" s="36"/>
      <c r="H26" s="28">
        <f>SUM(I26:L26)</f>
        <v>24528615481.941002</v>
      </c>
      <c r="I26" s="28">
        <f>+I27+I28+I29</f>
        <v>14365949433.252001</v>
      </c>
      <c r="J26" s="28">
        <f t="shared" ref="J26:L26" si="6">+J27+J28+J29</f>
        <v>7275373383.8872004</v>
      </c>
      <c r="K26" s="28">
        <f t="shared" si="6"/>
        <v>1518392057.8241999</v>
      </c>
      <c r="L26" s="28">
        <f t="shared" si="6"/>
        <v>1368900606.9776001</v>
      </c>
    </row>
    <row r="27" spans="1:12" ht="15.6" x14ac:dyDescent="0.35">
      <c r="A27" s="11" t="s">
        <v>50</v>
      </c>
      <c r="B27" s="13">
        <f t="shared" ref="B27:B29" si="7">SUM(C27:F27)</f>
        <v>21675641610.77</v>
      </c>
      <c r="C27" s="12">
        <v>13776162651.920002</v>
      </c>
      <c r="D27" s="12">
        <v>5948222877.8699999</v>
      </c>
      <c r="E27" s="12">
        <v>932555080.98000002</v>
      </c>
      <c r="F27" s="12">
        <v>1018701000</v>
      </c>
      <c r="G27" s="35"/>
      <c r="H27" s="12">
        <f t="shared" ref="H27:H29" si="8">SUM(I27:L27)</f>
        <v>23140203284.849998</v>
      </c>
      <c r="I27" s="12">
        <v>13552782484.200001</v>
      </c>
      <c r="J27" s="12">
        <v>6863559796.1199999</v>
      </c>
      <c r="K27" s="12">
        <v>1432445337.5699999</v>
      </c>
      <c r="L27" s="12">
        <v>1291415666.96</v>
      </c>
    </row>
    <row r="28" spans="1:12" ht="15.6" x14ac:dyDescent="0.35">
      <c r="A28" s="25" t="s">
        <v>47</v>
      </c>
      <c r="B28" s="13">
        <f t="shared" si="7"/>
        <v>433512832.21540004</v>
      </c>
      <c r="C28" s="12">
        <v>275523253.03840005</v>
      </c>
      <c r="D28" s="12">
        <v>118964457.5574</v>
      </c>
      <c r="E28" s="12">
        <v>18651101.619600002</v>
      </c>
      <c r="F28" s="12">
        <v>20374020</v>
      </c>
      <c r="G28" s="35"/>
      <c r="H28" s="12">
        <f t="shared" si="8"/>
        <v>462804065.69700003</v>
      </c>
      <c r="I28" s="12">
        <v>271055649.68400002</v>
      </c>
      <c r="J28" s="12">
        <v>137271195.9224</v>
      </c>
      <c r="K28" s="12">
        <v>28648906.751399998</v>
      </c>
      <c r="L28" s="12">
        <v>25828313.339200001</v>
      </c>
    </row>
    <row r="29" spans="1:12" ht="15.6" x14ac:dyDescent="0.35">
      <c r="A29" s="25" t="s">
        <v>48</v>
      </c>
      <c r="B29" s="13">
        <f t="shared" si="7"/>
        <v>867025664.43080008</v>
      </c>
      <c r="C29" s="12">
        <v>551046506.07680011</v>
      </c>
      <c r="D29" s="12">
        <v>237928915.11480001</v>
      </c>
      <c r="E29" s="12">
        <v>37302203.239200003</v>
      </c>
      <c r="F29" s="12">
        <v>40748040</v>
      </c>
      <c r="G29" s="35"/>
      <c r="H29" s="12">
        <f t="shared" si="8"/>
        <v>925608131.39400005</v>
      </c>
      <c r="I29" s="12">
        <v>542111299.36800003</v>
      </c>
      <c r="J29" s="12">
        <v>274542391.8448</v>
      </c>
      <c r="K29" s="12">
        <v>57297813.502799995</v>
      </c>
      <c r="L29" s="12">
        <v>51656626.678400002</v>
      </c>
    </row>
    <row r="30" spans="1:12" ht="15.6" x14ac:dyDescent="0.35">
      <c r="A30" s="26" t="s">
        <v>57</v>
      </c>
      <c r="B30" s="27">
        <f>SUM(C30:F30)</f>
        <v>131672735122.25</v>
      </c>
      <c r="C30" s="27">
        <f>+C31+C32+C33</f>
        <v>70479030926.232117</v>
      </c>
      <c r="D30" s="27">
        <f>+D31+D32+D33</f>
        <v>42873886026.054283</v>
      </c>
      <c r="E30" s="27">
        <f>+E31+E32+E33</f>
        <v>12111052236.390825</v>
      </c>
      <c r="F30" s="27">
        <f>+F31+F32+F33</f>
        <v>6208765933.5727673</v>
      </c>
      <c r="G30" s="36"/>
      <c r="H30" s="28">
        <f>SUM(I30:L30)</f>
        <v>131672735122.25</v>
      </c>
      <c r="I30" s="27">
        <f>+I31+I32+I33</f>
        <v>70479030926.232117</v>
      </c>
      <c r="J30" s="27">
        <f t="shared" ref="J30:L30" si="9">+J31+J32+J33</f>
        <v>42873886026.054283</v>
      </c>
      <c r="K30" s="27">
        <f t="shared" si="9"/>
        <v>12111052236.390825</v>
      </c>
      <c r="L30" s="27">
        <f t="shared" si="9"/>
        <v>6208765933.5727673</v>
      </c>
    </row>
    <row r="31" spans="1:12" ht="15.6" x14ac:dyDescent="0.35">
      <c r="A31" s="11" t="s">
        <v>51</v>
      </c>
      <c r="B31" s="13">
        <f t="shared" ref="B31:B33" si="10">SUM(C31:F31)</f>
        <v>124219561436.08488</v>
      </c>
      <c r="C31" s="13">
        <v>66489651817.200104</v>
      </c>
      <c r="D31" s="13">
        <v>40447062288.730453</v>
      </c>
      <c r="E31" s="13">
        <v>11425520977.727194</v>
      </c>
      <c r="F31" s="12">
        <v>5857326352.4271383</v>
      </c>
      <c r="G31" s="35"/>
      <c r="H31" s="12">
        <f t="shared" ref="H31:H33" si="11">SUM(I31:L31)</f>
        <v>124219561436.08488</v>
      </c>
      <c r="I31" s="13">
        <v>66489651817.200104</v>
      </c>
      <c r="J31" s="13">
        <v>40447062288.730453</v>
      </c>
      <c r="K31" s="13">
        <v>11425520977.727194</v>
      </c>
      <c r="L31" s="12">
        <v>5857326352.4271383</v>
      </c>
    </row>
    <row r="32" spans="1:12" ht="15.6" x14ac:dyDescent="0.35">
      <c r="A32" s="25" t="s">
        <v>47</v>
      </c>
      <c r="B32" s="13">
        <f t="shared" si="10"/>
        <v>2484391228.7216983</v>
      </c>
      <c r="C32" s="13">
        <v>1329793036.3440022</v>
      </c>
      <c r="D32" s="13">
        <v>808941245.77460909</v>
      </c>
      <c r="E32" s="13">
        <v>228510419.55454391</v>
      </c>
      <c r="F32" s="12">
        <v>117146527.04854278</v>
      </c>
      <c r="G32" s="35"/>
      <c r="H32" s="12">
        <f t="shared" si="11"/>
        <v>2484391228.7216983</v>
      </c>
      <c r="I32" s="13">
        <v>1329793036.3440022</v>
      </c>
      <c r="J32" s="13">
        <v>808941245.77460909</v>
      </c>
      <c r="K32" s="13">
        <v>228510419.55454391</v>
      </c>
      <c r="L32" s="12">
        <v>117146527.04854278</v>
      </c>
    </row>
    <row r="33" spans="1:13" ht="15.6" x14ac:dyDescent="0.35">
      <c r="A33" s="25" t="s">
        <v>48</v>
      </c>
      <c r="B33" s="13">
        <f t="shared" si="10"/>
        <v>4968782457.4433966</v>
      </c>
      <c r="C33" s="13">
        <v>2659586072.6880045</v>
      </c>
      <c r="D33" s="13">
        <v>1617882491.5492182</v>
      </c>
      <c r="E33" s="13">
        <v>457020839.10908782</v>
      </c>
      <c r="F33" s="12">
        <v>234293054.09708557</v>
      </c>
      <c r="G33" s="35"/>
      <c r="H33" s="12">
        <f t="shared" si="11"/>
        <v>4968782457.4433966</v>
      </c>
      <c r="I33" s="13">
        <v>2659586072.6880045</v>
      </c>
      <c r="J33" s="13">
        <v>1617882491.5492182</v>
      </c>
      <c r="K33" s="13">
        <v>457020839.10908782</v>
      </c>
      <c r="L33" s="12">
        <v>234293054.09708557</v>
      </c>
    </row>
    <row r="34" spans="1:13" ht="15.6" x14ac:dyDescent="0.35">
      <c r="A34" s="26" t="s">
        <v>73</v>
      </c>
      <c r="B34" s="27">
        <f>SUM(C34:F34)</f>
        <v>21675641610.77</v>
      </c>
      <c r="C34" s="27">
        <f>+C27</f>
        <v>13776162651.920002</v>
      </c>
      <c r="D34" s="27">
        <f t="shared" ref="D34:F34" si="12">+D27</f>
        <v>5948222877.8699999</v>
      </c>
      <c r="E34" s="27">
        <f t="shared" si="12"/>
        <v>932555080.98000002</v>
      </c>
      <c r="F34" s="27">
        <f t="shared" si="12"/>
        <v>1018701000</v>
      </c>
      <c r="G34" s="36"/>
      <c r="H34" s="28">
        <f>SUM(I34:L34)</f>
        <v>23140203284.849998</v>
      </c>
      <c r="I34" s="28">
        <f>+I27</f>
        <v>13552782484.200001</v>
      </c>
      <c r="J34" s="28">
        <f t="shared" ref="J34:L34" si="13">+J27</f>
        <v>6863559796.1199999</v>
      </c>
      <c r="K34" s="28">
        <f t="shared" si="13"/>
        <v>1432445337.5699999</v>
      </c>
      <c r="L34" s="28">
        <f t="shared" si="13"/>
        <v>1291415666.96</v>
      </c>
    </row>
    <row r="35" spans="1:13" ht="15.6" x14ac:dyDescent="0.35">
      <c r="A35" s="8"/>
      <c r="B35" s="12"/>
      <c r="C35" s="13"/>
      <c r="D35" s="13"/>
      <c r="E35" s="13"/>
      <c r="F35" s="13"/>
      <c r="G35" s="35"/>
      <c r="H35" s="12"/>
      <c r="I35" s="12"/>
      <c r="J35" s="12"/>
      <c r="K35" s="12"/>
      <c r="L35" s="12"/>
    </row>
    <row r="36" spans="1:13" ht="15.6" x14ac:dyDescent="0.35">
      <c r="A36" s="14" t="s">
        <v>5</v>
      </c>
      <c r="B36" s="12"/>
      <c r="C36" s="13"/>
      <c r="D36" s="13"/>
      <c r="E36" s="13"/>
      <c r="F36" s="13"/>
      <c r="G36" s="35"/>
      <c r="H36" s="12"/>
      <c r="I36" s="12"/>
      <c r="J36" s="12"/>
      <c r="K36" s="12"/>
      <c r="L36" s="12"/>
    </row>
    <row r="37" spans="1:13" ht="15.6" x14ac:dyDescent="0.35">
      <c r="A37" s="11" t="s">
        <v>69</v>
      </c>
      <c r="B37" s="13">
        <f>B22</f>
        <v>30457952036.845211</v>
      </c>
      <c r="C37" s="13">
        <f>B37+H37</f>
        <v>60915904073.690422</v>
      </c>
      <c r="D37" s="13"/>
      <c r="E37" s="13"/>
      <c r="F37" s="12"/>
      <c r="G37" s="35"/>
      <c r="H37" s="12">
        <f>H22</f>
        <v>30457952036.845211</v>
      </c>
      <c r="I37" s="12"/>
      <c r="J37" s="12"/>
      <c r="K37" s="12"/>
      <c r="L37" s="12"/>
    </row>
    <row r="38" spans="1:13" ht="15.6" x14ac:dyDescent="0.35">
      <c r="A38" s="11" t="s">
        <v>70</v>
      </c>
      <c r="B38" s="13">
        <v>33172756699.5</v>
      </c>
      <c r="C38" s="13"/>
      <c r="D38" s="13"/>
      <c r="E38" s="13"/>
      <c r="F38" s="12"/>
      <c r="G38" s="35"/>
      <c r="H38" s="13">
        <v>33172756699.5</v>
      </c>
      <c r="I38" s="12"/>
      <c r="J38" s="12"/>
      <c r="K38" s="12"/>
      <c r="L38" s="12"/>
    </row>
    <row r="39" spans="1:13" ht="15.6" x14ac:dyDescent="0.35">
      <c r="A39" s="8"/>
      <c r="B39" s="12"/>
      <c r="C39" s="13"/>
      <c r="D39" s="13"/>
      <c r="E39" s="13"/>
      <c r="F39" s="13"/>
      <c r="G39" s="35"/>
      <c r="H39" s="12"/>
      <c r="I39" s="12"/>
      <c r="J39" s="12"/>
      <c r="K39" s="12"/>
      <c r="L39" s="12"/>
    </row>
    <row r="40" spans="1:13" ht="15.6" x14ac:dyDescent="0.35">
      <c r="A40" s="6" t="s">
        <v>6</v>
      </c>
      <c r="B40" s="15"/>
      <c r="C40" s="16"/>
      <c r="D40" s="16"/>
      <c r="E40" s="16"/>
      <c r="F40" s="16"/>
      <c r="G40" s="46"/>
      <c r="H40" s="15"/>
      <c r="I40" s="15"/>
      <c r="J40" s="15"/>
      <c r="K40" s="15"/>
      <c r="L40" s="15"/>
    </row>
    <row r="41" spans="1:13" ht="15.6" x14ac:dyDescent="0.35">
      <c r="A41" s="11" t="s">
        <v>74</v>
      </c>
      <c r="B41" s="40">
        <v>1.0973999999999999</v>
      </c>
      <c r="C41" s="40">
        <v>1.0973999999999999</v>
      </c>
      <c r="D41" s="40">
        <v>1.0973999999999999</v>
      </c>
      <c r="E41" s="40">
        <v>1.0973999999999999</v>
      </c>
      <c r="F41" s="40">
        <v>1.0973999999999999</v>
      </c>
      <c r="G41" s="37"/>
      <c r="H41" s="40">
        <v>1.0973999999999999</v>
      </c>
      <c r="I41" s="40">
        <v>1.0973999999999999</v>
      </c>
      <c r="J41" s="40">
        <v>1.0973999999999999</v>
      </c>
      <c r="K41" s="40">
        <v>1.0973999999999999</v>
      </c>
      <c r="L41" s="40">
        <v>1.0973999999999999</v>
      </c>
      <c r="M41" s="47"/>
    </row>
    <row r="42" spans="1:13" ht="15.6" x14ac:dyDescent="0.35">
      <c r="A42" s="11" t="s">
        <v>75</v>
      </c>
      <c r="B42" s="40">
        <v>1.0971</v>
      </c>
      <c r="C42" s="40">
        <v>1.0971</v>
      </c>
      <c r="D42" s="40">
        <v>1.0971</v>
      </c>
      <c r="E42" s="40">
        <v>1.0971</v>
      </c>
      <c r="F42" s="40">
        <v>1.0971</v>
      </c>
      <c r="G42" s="37"/>
      <c r="H42" s="40">
        <v>1.0971</v>
      </c>
      <c r="I42" s="40">
        <v>1.0971</v>
      </c>
      <c r="J42" s="40">
        <v>1.0971</v>
      </c>
      <c r="K42" s="40">
        <v>1.0971</v>
      </c>
      <c r="L42" s="40">
        <v>1.0971</v>
      </c>
      <c r="M42" s="47"/>
    </row>
    <row r="43" spans="1:13" ht="15.6" x14ac:dyDescent="0.35">
      <c r="A43" s="11" t="s">
        <v>7</v>
      </c>
      <c r="B43" s="12">
        <f>+C43+F43</f>
        <v>504877</v>
      </c>
      <c r="C43" s="12">
        <v>434134</v>
      </c>
      <c r="D43" s="12">
        <v>434134</v>
      </c>
      <c r="E43" s="12">
        <v>434134</v>
      </c>
      <c r="F43" s="12">
        <v>70743</v>
      </c>
      <c r="G43" s="35"/>
      <c r="H43" s="12">
        <f>+I43+L43</f>
        <v>504877</v>
      </c>
      <c r="I43" s="12">
        <v>434134</v>
      </c>
      <c r="J43" s="12">
        <v>434134</v>
      </c>
      <c r="K43" s="12">
        <v>434134</v>
      </c>
      <c r="L43" s="12">
        <v>70743</v>
      </c>
    </row>
    <row r="44" spans="1:13" ht="15.6" x14ac:dyDescent="0.35">
      <c r="A44" s="8"/>
      <c r="B44" s="12"/>
      <c r="C44" s="13"/>
      <c r="D44" s="13"/>
      <c r="E44" s="13"/>
      <c r="F44" s="13"/>
      <c r="G44" s="35"/>
      <c r="H44" s="12"/>
      <c r="I44" s="12"/>
      <c r="J44" s="12"/>
      <c r="K44" s="12"/>
      <c r="L44" s="12"/>
    </row>
    <row r="45" spans="1:13" ht="15.6" x14ac:dyDescent="0.35">
      <c r="A45" s="6" t="s">
        <v>8</v>
      </c>
      <c r="B45" s="12"/>
      <c r="C45" s="13"/>
      <c r="D45" s="13"/>
      <c r="E45" s="13"/>
      <c r="F45" s="13"/>
      <c r="G45" s="35"/>
      <c r="H45" s="12"/>
      <c r="I45" s="12"/>
      <c r="J45" s="12"/>
      <c r="K45" s="12"/>
      <c r="L45" s="12"/>
    </row>
    <row r="46" spans="1:13" ht="15.6" x14ac:dyDescent="0.35">
      <c r="A46" s="8" t="s">
        <v>76</v>
      </c>
      <c r="B46" s="12">
        <f>B21/B41</f>
        <v>30230725333.123428</v>
      </c>
      <c r="C46" s="12">
        <f>C21/C41</f>
        <v>16917179608.984877</v>
      </c>
      <c r="D46" s="12">
        <f>D21/D41</f>
        <v>7937833129.4696569</v>
      </c>
      <c r="E46" s="12">
        <f>E21/E41</f>
        <v>2502341096.7286315</v>
      </c>
      <c r="F46" s="12">
        <f>F21/F41</f>
        <v>1023625842.9014034</v>
      </c>
      <c r="G46" s="35"/>
      <c r="H46" s="12">
        <f>H21/H41</f>
        <v>24439234687.354176</v>
      </c>
      <c r="I46" s="12">
        <f>I21/I41</f>
        <v>13991351650.391836</v>
      </c>
      <c r="J46" s="12">
        <f>J21/J41</f>
        <v>6498064187.8348827</v>
      </c>
      <c r="K46" s="12">
        <f>K21/K41</f>
        <v>1987668519.9653728</v>
      </c>
      <c r="L46" s="12">
        <f>L21/L41</f>
        <v>662812101.33041739</v>
      </c>
    </row>
    <row r="47" spans="1:13" ht="15.6" x14ac:dyDescent="0.35">
      <c r="A47" s="8" t="s">
        <v>77</v>
      </c>
      <c r="B47" s="12">
        <f t="shared" ref="B47:H47" si="14">B26/B42</f>
        <v>20942648899.294685</v>
      </c>
      <c r="C47" s="12">
        <f t="shared" si="14"/>
        <v>13310302079.149761</v>
      </c>
      <c r="D47" s="12">
        <f t="shared" si="14"/>
        <v>5747075244.318841</v>
      </c>
      <c r="E47" s="12">
        <f t="shared" si="14"/>
        <v>901019401.91304362</v>
      </c>
      <c r="F47" s="12">
        <f t="shared" si="14"/>
        <v>984252173.9130435</v>
      </c>
      <c r="G47" s="35"/>
      <c r="H47" s="12">
        <f t="shared" si="14"/>
        <v>22357684333.188408</v>
      </c>
      <c r="I47" s="12">
        <f>I26/I42</f>
        <v>13094475830.144928</v>
      </c>
      <c r="J47" s="12">
        <f t="shared" ref="J47:L47" si="15">J26/J42</f>
        <v>6631458740.2125607</v>
      </c>
      <c r="K47" s="12">
        <f t="shared" si="15"/>
        <v>1384005157.0724638</v>
      </c>
      <c r="L47" s="12">
        <f t="shared" si="15"/>
        <v>1247744605.7584543</v>
      </c>
    </row>
    <row r="48" spans="1:13" ht="15.6" x14ac:dyDescent="0.35">
      <c r="A48" s="8" t="s">
        <v>78</v>
      </c>
      <c r="B48" s="12">
        <f>B46/B15</f>
        <v>10682235.100043613</v>
      </c>
      <c r="C48" s="12">
        <f>C46/C15</f>
        <v>8522508.6191359572</v>
      </c>
      <c r="D48" s="12">
        <f>D46/D15</f>
        <v>14538155.914779592</v>
      </c>
      <c r="E48" s="12">
        <f>E46/E15</f>
        <v>15737994.319047997</v>
      </c>
      <c r="F48" s="12">
        <f>F46/F15</f>
        <v>7311613.1635814533</v>
      </c>
      <c r="G48" s="35"/>
      <c r="H48" s="12">
        <f>H46/H15</f>
        <v>11409540.003433323</v>
      </c>
      <c r="I48" s="12">
        <f>I46/I15</f>
        <v>9223039.9804824237</v>
      </c>
      <c r="J48" s="12">
        <f>J46/J15</f>
        <v>15926627.911360007</v>
      </c>
      <c r="K48" s="12">
        <f>K46/K15</f>
        <v>15528660.312229475</v>
      </c>
      <c r="L48" s="12">
        <f>L46/L15</f>
        <v>7447326.9812406451</v>
      </c>
    </row>
    <row r="49" spans="1:12" ht="15.6" x14ac:dyDescent="0.35">
      <c r="A49" s="8" t="s">
        <v>79</v>
      </c>
      <c r="B49" s="12">
        <f>B47/B17</f>
        <v>10196031.596540743</v>
      </c>
      <c r="C49" s="12">
        <f>C47/C17</f>
        <v>9079332.9325714614</v>
      </c>
      <c r="D49" s="12">
        <f>D47/D17</f>
        <v>15490768.852611432</v>
      </c>
      <c r="E49" s="12">
        <f>E47/E17</f>
        <v>9585312.786308974</v>
      </c>
      <c r="F49" s="12">
        <f>F47/F17</f>
        <v>8002050.1944149882</v>
      </c>
      <c r="G49" s="35"/>
      <c r="H49" s="12">
        <f>H47/H17</f>
        <v>11112169.1516841</v>
      </c>
      <c r="I49" s="12">
        <f>I47/I17</f>
        <v>9972944.2727684136</v>
      </c>
      <c r="J49" s="12">
        <f>J47/J17</f>
        <v>15003300.317222988</v>
      </c>
      <c r="K49" s="12">
        <f>K47/K17</f>
        <v>10984167.913273523</v>
      </c>
      <c r="L49" s="12">
        <f>L47/L17</f>
        <v>9524767.9828889649</v>
      </c>
    </row>
    <row r="50" spans="1:12" ht="15.6" x14ac:dyDescent="0.35">
      <c r="A50" s="8"/>
      <c r="B50" s="17"/>
      <c r="C50" s="18"/>
      <c r="D50" s="18"/>
      <c r="E50" s="18"/>
      <c r="F50" s="18"/>
      <c r="G50" s="48"/>
      <c r="H50" s="17"/>
      <c r="I50" s="17"/>
      <c r="J50" s="17"/>
      <c r="K50" s="17"/>
      <c r="L50" s="17"/>
    </row>
    <row r="51" spans="1:12" ht="15.6" x14ac:dyDescent="0.35">
      <c r="A51" s="6" t="s">
        <v>9</v>
      </c>
      <c r="B51" s="17"/>
      <c r="C51" s="18"/>
      <c r="D51" s="18"/>
      <c r="E51" s="18"/>
      <c r="F51" s="18"/>
      <c r="G51" s="48"/>
      <c r="H51" s="17"/>
      <c r="I51" s="17"/>
      <c r="J51" s="17"/>
      <c r="K51" s="17"/>
      <c r="L51" s="17"/>
    </row>
    <row r="52" spans="1:12" ht="15.6" x14ac:dyDescent="0.35">
      <c r="A52" s="8"/>
      <c r="B52" s="17"/>
      <c r="C52" s="18"/>
      <c r="D52" s="18"/>
      <c r="E52" s="18"/>
      <c r="F52" s="18"/>
      <c r="G52" s="48"/>
      <c r="H52" s="17"/>
      <c r="I52" s="17"/>
      <c r="J52" s="17"/>
      <c r="K52" s="17"/>
      <c r="L52" s="17"/>
    </row>
    <row r="53" spans="1:12" ht="15.6" x14ac:dyDescent="0.35">
      <c r="A53" s="6" t="s">
        <v>10</v>
      </c>
      <c r="B53" s="17"/>
      <c r="C53" s="18"/>
      <c r="D53" s="18"/>
      <c r="E53" s="18"/>
      <c r="F53" s="18"/>
      <c r="G53" s="48"/>
      <c r="H53" s="17"/>
      <c r="I53" s="17"/>
      <c r="J53" s="17"/>
      <c r="K53" s="17"/>
      <c r="L53" s="17"/>
    </row>
    <row r="54" spans="1:12" ht="15.6" x14ac:dyDescent="0.35">
      <c r="A54" s="8" t="s">
        <v>11</v>
      </c>
      <c r="B54" s="19">
        <f>B16/B43*100</f>
        <v>0.46031013494375855</v>
      </c>
      <c r="C54" s="19">
        <f>C16/C43*100</f>
        <v>0.31649214297889589</v>
      </c>
      <c r="D54" s="19">
        <f t="shared" ref="D54:F54" si="16">D16/D43*100</f>
        <v>0.14189167399927211</v>
      </c>
      <c r="E54" s="19">
        <f t="shared" si="16"/>
        <v>4.3995632684839248E-2</v>
      </c>
      <c r="F54" s="19">
        <f t="shared" si="16"/>
        <v>0.20214014107402856</v>
      </c>
      <c r="G54" s="38"/>
      <c r="H54" s="19">
        <f>H16/H43*100</f>
        <v>0.46031013494375855</v>
      </c>
      <c r="I54" s="19">
        <f t="shared" ref="I54:L54" si="17">I16/I43*100</f>
        <v>0.31649214297889589</v>
      </c>
      <c r="J54" s="19">
        <f t="shared" si="17"/>
        <v>0.14189167399927211</v>
      </c>
      <c r="K54" s="19">
        <f t="shared" si="17"/>
        <v>4.3995632684839248E-2</v>
      </c>
      <c r="L54" s="19">
        <f t="shared" si="17"/>
        <v>0.20214014107402856</v>
      </c>
    </row>
    <row r="55" spans="1:12" ht="15.6" x14ac:dyDescent="0.35">
      <c r="A55" s="8" t="s">
        <v>12</v>
      </c>
      <c r="B55" s="19">
        <f>B17/B43*100</f>
        <v>0.40683176298385548</v>
      </c>
      <c r="C55" s="19">
        <f t="shared" ref="C55:F55" si="18">C17/C43*100</f>
        <v>0.33768375662813788</v>
      </c>
      <c r="D55" s="19">
        <f t="shared" si="18"/>
        <v>8.5457485476834349E-2</v>
      </c>
      <c r="E55" s="19">
        <f t="shared" si="18"/>
        <v>2.1652300902486328E-2</v>
      </c>
      <c r="F55" s="19">
        <f t="shared" si="18"/>
        <v>0.17386879267206648</v>
      </c>
      <c r="G55" s="38"/>
      <c r="H55" s="19">
        <f>H17/H43*100</f>
        <v>0.39851290512342613</v>
      </c>
      <c r="I55" s="19">
        <f t="shared" ref="I55:L55" si="19">I17/I43*100</f>
        <v>0.30244118175494206</v>
      </c>
      <c r="J55" s="19">
        <f t="shared" si="19"/>
        <v>0.10181188296701019</v>
      </c>
      <c r="K55" s="19">
        <f t="shared" si="19"/>
        <v>2.9023296954396569E-2</v>
      </c>
      <c r="L55" s="19">
        <f t="shared" si="19"/>
        <v>0.18517733203285131</v>
      </c>
    </row>
    <row r="56" spans="1:12" ht="15.6" x14ac:dyDescent="0.35">
      <c r="A56" s="8"/>
      <c r="B56" s="19"/>
      <c r="C56" s="20"/>
      <c r="D56" s="20"/>
      <c r="E56" s="20"/>
      <c r="F56" s="20"/>
      <c r="G56" s="38"/>
      <c r="H56" s="19"/>
      <c r="I56" s="19"/>
      <c r="J56" s="19"/>
      <c r="K56" s="19"/>
      <c r="L56" s="19"/>
    </row>
    <row r="57" spans="1:12" ht="15.6" x14ac:dyDescent="0.35">
      <c r="A57" s="6" t="s">
        <v>13</v>
      </c>
      <c r="B57" s="19"/>
      <c r="C57" s="20"/>
      <c r="D57" s="20"/>
      <c r="E57" s="20"/>
      <c r="F57" s="20"/>
      <c r="G57" s="38"/>
      <c r="H57" s="19"/>
      <c r="I57" s="19"/>
      <c r="J57" s="19"/>
      <c r="K57" s="19"/>
      <c r="L57" s="19"/>
    </row>
    <row r="58" spans="1:12" ht="15.6" x14ac:dyDescent="0.35">
      <c r="A58" s="8" t="s">
        <v>14</v>
      </c>
      <c r="B58" s="19">
        <f>B17/B16*100</f>
        <v>88.382099827882968</v>
      </c>
      <c r="C58" s="19">
        <f t="shared" ref="C58:F58" si="20">C17/C16*100</f>
        <v>106.6957787481805</v>
      </c>
      <c r="D58" s="19">
        <f t="shared" si="20"/>
        <v>60.227272727272727</v>
      </c>
      <c r="E58" s="19">
        <f t="shared" si="20"/>
        <v>49.214659685863879</v>
      </c>
      <c r="F58" s="19">
        <f t="shared" si="20"/>
        <v>86.013986013986013</v>
      </c>
      <c r="G58" s="38"/>
      <c r="H58" s="19">
        <f>H17/H16*100</f>
        <v>86.574870912220319</v>
      </c>
      <c r="I58" s="19">
        <f>I17/I16*100</f>
        <v>95.560407569141191</v>
      </c>
      <c r="J58" s="19">
        <f>J17/J16*100</f>
        <v>71.753246753246756</v>
      </c>
      <c r="K58" s="19">
        <f>K17/K16*100</f>
        <v>65.968586387434556</v>
      </c>
      <c r="L58" s="19">
        <f>L17/L16*100</f>
        <v>91.608391608391599</v>
      </c>
    </row>
    <row r="59" spans="1:12" ht="15.6" x14ac:dyDescent="0.35">
      <c r="A59" s="8" t="s">
        <v>62</v>
      </c>
      <c r="B59" s="19">
        <f>B26/B22*100</f>
        <v>75.43573540211024</v>
      </c>
      <c r="C59" s="19">
        <f>C26/C22*100</f>
        <v>101.42218661115687</v>
      </c>
      <c r="D59" s="19">
        <f t="shared" ref="D59:F59" si="21">D26/D22*100</f>
        <v>54.325014347942691</v>
      </c>
      <c r="E59" s="19">
        <f t="shared" si="21"/>
        <v>31.28707460818389</v>
      </c>
      <c r="F59" s="19">
        <f t="shared" si="21"/>
        <v>83.43416876590787</v>
      </c>
      <c r="G59" s="38"/>
      <c r="H59" s="19">
        <f t="shared" ref="H59:L59" si="22">H26/H22*100</f>
        <v>80.532714255602457</v>
      </c>
      <c r="I59" s="19">
        <f t="shared" si="22"/>
        <v>99.777628135174297</v>
      </c>
      <c r="J59" s="19">
        <f t="shared" si="22"/>
        <v>62.684770234383045</v>
      </c>
      <c r="K59" s="19">
        <f t="shared" si="22"/>
        <v>48.05831319003763</v>
      </c>
      <c r="L59" s="19">
        <f t="shared" si="22"/>
        <v>105.77018448404205</v>
      </c>
    </row>
    <row r="60" spans="1:12" ht="15.6" x14ac:dyDescent="0.35">
      <c r="A60" s="33" t="s">
        <v>63</v>
      </c>
      <c r="B60" s="34">
        <f>B28/B24*100</f>
        <v>75.43573540211024</v>
      </c>
      <c r="C60" s="34">
        <f>C28/C24*100</f>
        <v>101.42218661115687</v>
      </c>
      <c r="D60" s="34">
        <f t="shared" ref="D60:F60" si="23">D28/D24*100</f>
        <v>54.325014347942691</v>
      </c>
      <c r="E60" s="34">
        <f t="shared" si="23"/>
        <v>31.28707460818389</v>
      </c>
      <c r="F60" s="34">
        <f t="shared" si="23"/>
        <v>83.434168765907856</v>
      </c>
      <c r="G60" s="39"/>
      <c r="H60" s="34">
        <f t="shared" ref="H60:L61" si="24">H28/H24*100</f>
        <v>80.532714255602443</v>
      </c>
      <c r="I60" s="34">
        <f t="shared" si="24"/>
        <v>99.777628135174297</v>
      </c>
      <c r="J60" s="34">
        <f t="shared" si="24"/>
        <v>62.684770234383038</v>
      </c>
      <c r="K60" s="34">
        <f t="shared" si="24"/>
        <v>48.05831319003763</v>
      </c>
      <c r="L60" s="34">
        <f t="shared" si="24"/>
        <v>105.77018448404203</v>
      </c>
    </row>
    <row r="61" spans="1:12" ht="15.6" x14ac:dyDescent="0.35">
      <c r="A61" s="33" t="s">
        <v>64</v>
      </c>
      <c r="B61" s="34">
        <f>B29/B25*100</f>
        <v>75.43573540211024</v>
      </c>
      <c r="C61" s="34">
        <f t="shared" ref="C61:F61" si="25">C29/C25*100</f>
        <v>101.42218661115687</v>
      </c>
      <c r="D61" s="34">
        <f t="shared" si="25"/>
        <v>54.325014347942691</v>
      </c>
      <c r="E61" s="34">
        <f t="shared" si="25"/>
        <v>31.28707460818389</v>
      </c>
      <c r="F61" s="34">
        <f t="shared" si="25"/>
        <v>83.434168765907856</v>
      </c>
      <c r="G61" s="39"/>
      <c r="H61" s="34">
        <f t="shared" si="24"/>
        <v>80.532714255602443</v>
      </c>
      <c r="I61" s="34">
        <f t="shared" si="24"/>
        <v>99.777628135174297</v>
      </c>
      <c r="J61" s="34">
        <f t="shared" si="24"/>
        <v>62.684770234383038</v>
      </c>
      <c r="K61" s="34">
        <f t="shared" si="24"/>
        <v>48.05831319003763</v>
      </c>
      <c r="L61" s="34">
        <f t="shared" si="24"/>
        <v>105.77018448404203</v>
      </c>
    </row>
    <row r="62" spans="1:12" ht="15.6" x14ac:dyDescent="0.35">
      <c r="A62" s="8" t="s">
        <v>15</v>
      </c>
      <c r="B62" s="19">
        <f>AVERAGE(B58:B59)</f>
        <v>81.908917614996597</v>
      </c>
      <c r="C62" s="19">
        <f t="shared" ref="C62:F62" si="26">AVERAGE(C58:C59)</f>
        <v>104.05898267966869</v>
      </c>
      <c r="D62" s="19">
        <f t="shared" si="26"/>
        <v>57.276143537607709</v>
      </c>
      <c r="E62" s="19">
        <f t="shared" si="26"/>
        <v>40.250867147023882</v>
      </c>
      <c r="F62" s="19">
        <f t="shared" si="26"/>
        <v>84.724077389946942</v>
      </c>
      <c r="G62" s="38"/>
      <c r="H62" s="19">
        <f t="shared" ref="H62:L62" si="27">AVERAGE(H58:H59)</f>
        <v>83.553792583911388</v>
      </c>
      <c r="I62" s="19">
        <f t="shared" si="27"/>
        <v>97.669017852157737</v>
      </c>
      <c r="J62" s="19">
        <f t="shared" si="27"/>
        <v>67.219008493814897</v>
      </c>
      <c r="K62" s="19">
        <f t="shared" si="27"/>
        <v>57.013449788736096</v>
      </c>
      <c r="L62" s="19">
        <f t="shared" si="27"/>
        <v>98.689288046216831</v>
      </c>
    </row>
    <row r="63" spans="1:12" ht="15.6" x14ac:dyDescent="0.35">
      <c r="A63" s="8"/>
      <c r="B63" s="19"/>
      <c r="C63" s="20"/>
      <c r="D63" s="20"/>
      <c r="E63" s="20"/>
      <c r="F63" s="20"/>
      <c r="G63" s="38"/>
      <c r="H63" s="19"/>
      <c r="I63" s="19"/>
      <c r="J63" s="19"/>
      <c r="K63" s="19"/>
      <c r="L63" s="19"/>
    </row>
    <row r="64" spans="1:12" ht="15.6" x14ac:dyDescent="0.35">
      <c r="A64" s="6" t="s">
        <v>16</v>
      </c>
      <c r="B64" s="19"/>
      <c r="C64" s="20"/>
      <c r="D64" s="20"/>
      <c r="E64" s="20"/>
      <c r="F64" s="20"/>
      <c r="G64" s="38"/>
      <c r="H64" s="19"/>
      <c r="I64" s="19"/>
      <c r="J64" s="19"/>
      <c r="K64" s="19"/>
      <c r="L64" s="19"/>
    </row>
    <row r="65" spans="1:12" ht="15.6" x14ac:dyDescent="0.35">
      <c r="A65" s="8" t="s">
        <v>17</v>
      </c>
      <c r="B65" s="19">
        <f>B17/B18*100</f>
        <v>20.091949525579576</v>
      </c>
      <c r="C65" s="19">
        <f>C17/C18*100</f>
        <v>22.422759253594371</v>
      </c>
      <c r="D65" s="19">
        <f>D17/D18*100</f>
        <v>16.365240405822671</v>
      </c>
      <c r="E65" s="19">
        <f>E17/E18*100</f>
        <v>12.841530054644808</v>
      </c>
      <c r="F65" s="19">
        <f>F17/F18*100</f>
        <v>17.930029154518952</v>
      </c>
      <c r="G65" s="38"/>
      <c r="H65" s="19">
        <f>H17/H18*100</f>
        <v>19.681111219798495</v>
      </c>
      <c r="I65" s="19">
        <f>I17/I18*100</f>
        <v>20.082594065463443</v>
      </c>
      <c r="J65" s="19">
        <f>J17/J18*100</f>
        <v>19.497132774591972</v>
      </c>
      <c r="K65" s="19">
        <f>K17/K18*100</f>
        <v>17.21311475409836</v>
      </c>
      <c r="L65" s="19">
        <f>L17/L18*100</f>
        <v>19.096209912536445</v>
      </c>
    </row>
    <row r="66" spans="1:12" ht="15.6" x14ac:dyDescent="0.35">
      <c r="A66" s="8" t="s">
        <v>65</v>
      </c>
      <c r="B66" s="19">
        <f t="shared" ref="B66" si="28">B26/B30*100</f>
        <v>17.449459135244844</v>
      </c>
      <c r="C66" s="19">
        <f>C26/C30*100</f>
        <v>20.719258223512409</v>
      </c>
      <c r="D66" s="19">
        <f t="shared" ref="D66:L66" si="29">D26/D30*100</f>
        <v>14.70619259171097</v>
      </c>
      <c r="E66" s="19">
        <f t="shared" si="29"/>
        <v>8.1620355237884947</v>
      </c>
      <c r="F66" s="19">
        <f t="shared" si="29"/>
        <v>17.391911235710371</v>
      </c>
      <c r="G66" s="38"/>
      <c r="H66" s="19">
        <f t="shared" si="29"/>
        <v>18.628469636609051</v>
      </c>
      <c r="I66" s="19">
        <f t="shared" si="29"/>
        <v>20.38329591717617</v>
      </c>
      <c r="J66" s="19">
        <f t="shared" si="29"/>
        <v>16.969241788500312</v>
      </c>
      <c r="K66" s="19">
        <f t="shared" si="29"/>
        <v>12.537243075063238</v>
      </c>
      <c r="L66" s="19">
        <f t="shared" si="29"/>
        <v>22.047869441743973</v>
      </c>
    </row>
    <row r="67" spans="1:12" ht="15.6" x14ac:dyDescent="0.35">
      <c r="A67" s="33" t="s">
        <v>66</v>
      </c>
      <c r="B67" s="34">
        <f>B28/B32*100</f>
        <v>17.449459135244847</v>
      </c>
      <c r="C67" s="34">
        <f t="shared" ref="C67:L68" si="30">C28/C32*100</f>
        <v>20.719258223512409</v>
      </c>
      <c r="D67" s="34">
        <f t="shared" si="30"/>
        <v>14.70619259171097</v>
      </c>
      <c r="E67" s="34">
        <f t="shared" si="30"/>
        <v>8.162035523788493</v>
      </c>
      <c r="F67" s="34">
        <f t="shared" si="30"/>
        <v>17.391911235710371</v>
      </c>
      <c r="G67" s="39"/>
      <c r="H67" s="34">
        <f t="shared" si="30"/>
        <v>18.628469636609051</v>
      </c>
      <c r="I67" s="34">
        <f t="shared" si="30"/>
        <v>20.38329591717617</v>
      </c>
      <c r="J67" s="34">
        <f t="shared" si="30"/>
        <v>16.969241788500312</v>
      </c>
      <c r="K67" s="34">
        <f t="shared" si="30"/>
        <v>12.537243075063234</v>
      </c>
      <c r="L67" s="34">
        <f t="shared" si="30"/>
        <v>22.047869441743973</v>
      </c>
    </row>
    <row r="68" spans="1:12" ht="15.6" x14ac:dyDescent="0.35">
      <c r="A68" s="33" t="s">
        <v>67</v>
      </c>
      <c r="B68" s="34">
        <f>B29/B33*100</f>
        <v>17.449459135244847</v>
      </c>
      <c r="C68" s="34">
        <f t="shared" si="30"/>
        <v>20.719258223512409</v>
      </c>
      <c r="D68" s="34">
        <f t="shared" si="30"/>
        <v>14.70619259171097</v>
      </c>
      <c r="E68" s="34">
        <f t="shared" si="30"/>
        <v>8.162035523788493</v>
      </c>
      <c r="F68" s="34">
        <f t="shared" si="30"/>
        <v>17.391911235710371</v>
      </c>
      <c r="G68" s="39"/>
      <c r="H68" s="34">
        <f t="shared" si="30"/>
        <v>18.628469636609051</v>
      </c>
      <c r="I68" s="34">
        <f t="shared" si="30"/>
        <v>20.38329591717617</v>
      </c>
      <c r="J68" s="34">
        <f t="shared" si="30"/>
        <v>16.969241788500312</v>
      </c>
      <c r="K68" s="34">
        <f t="shared" si="30"/>
        <v>12.537243075063234</v>
      </c>
      <c r="L68" s="34">
        <f t="shared" si="30"/>
        <v>22.047869441743973</v>
      </c>
    </row>
    <row r="69" spans="1:12" ht="15.6" x14ac:dyDescent="0.35">
      <c r="A69" s="8" t="s">
        <v>18</v>
      </c>
      <c r="B69" s="19">
        <f t="shared" ref="B69:F69" si="31">(B65+B66)/2</f>
        <v>18.770704330412208</v>
      </c>
      <c r="C69" s="19">
        <f t="shared" si="31"/>
        <v>21.571008738553388</v>
      </c>
      <c r="D69" s="19">
        <f t="shared" si="31"/>
        <v>15.535716498766821</v>
      </c>
      <c r="E69" s="19">
        <f t="shared" si="31"/>
        <v>10.501782789216652</v>
      </c>
      <c r="F69" s="19">
        <f t="shared" si="31"/>
        <v>17.660970195114661</v>
      </c>
      <c r="G69" s="38"/>
      <c r="H69" s="19">
        <f t="shared" ref="H69:L69" si="32">(H65+H66)/2</f>
        <v>19.154790428203775</v>
      </c>
      <c r="I69" s="19">
        <f t="shared" si="32"/>
        <v>20.232944991319805</v>
      </c>
      <c r="J69" s="19">
        <f t="shared" si="32"/>
        <v>18.233187281546144</v>
      </c>
      <c r="K69" s="19">
        <f t="shared" si="32"/>
        <v>14.875178914580799</v>
      </c>
      <c r="L69" s="19">
        <f t="shared" si="32"/>
        <v>20.572039677140211</v>
      </c>
    </row>
    <row r="70" spans="1:12" ht="15.6" x14ac:dyDescent="0.35">
      <c r="A70" s="8"/>
      <c r="B70" s="19"/>
      <c r="C70" s="20"/>
      <c r="D70" s="20"/>
      <c r="E70" s="20"/>
      <c r="F70" s="20"/>
      <c r="G70" s="38"/>
      <c r="H70" s="19"/>
      <c r="I70" s="19"/>
      <c r="J70" s="19"/>
      <c r="K70" s="19"/>
      <c r="L70" s="19"/>
    </row>
    <row r="71" spans="1:12" ht="15.6" x14ac:dyDescent="0.35">
      <c r="A71" s="6" t="s">
        <v>31</v>
      </c>
      <c r="B71" s="19"/>
      <c r="C71" s="20"/>
      <c r="D71" s="20"/>
      <c r="E71" s="20"/>
      <c r="F71" s="20"/>
      <c r="G71" s="38"/>
      <c r="H71" s="19"/>
      <c r="I71" s="19"/>
      <c r="J71" s="19"/>
      <c r="K71" s="19"/>
      <c r="L71" s="19"/>
    </row>
    <row r="72" spans="1:12" ht="15.6" x14ac:dyDescent="0.35">
      <c r="A72" s="8" t="s">
        <v>19</v>
      </c>
      <c r="B72" s="19">
        <f>B34/B26*100</f>
        <v>94.33962264150945</v>
      </c>
      <c r="C72" s="19"/>
      <c r="D72" s="19"/>
      <c r="E72" s="19"/>
      <c r="F72" s="19"/>
      <c r="G72" s="38"/>
      <c r="H72" s="19">
        <f>H34/H26*100</f>
        <v>94.339622641509422</v>
      </c>
      <c r="I72" s="19"/>
      <c r="J72" s="19"/>
      <c r="K72" s="19"/>
      <c r="L72" s="19"/>
    </row>
    <row r="73" spans="1:12" ht="15.6" x14ac:dyDescent="0.35">
      <c r="A73" s="8"/>
      <c r="B73" s="19"/>
      <c r="C73" s="20"/>
      <c r="D73" s="20"/>
      <c r="E73" s="20"/>
      <c r="F73" s="20"/>
      <c r="G73" s="38"/>
      <c r="H73" s="19"/>
      <c r="I73" s="19"/>
      <c r="J73" s="19"/>
      <c r="K73" s="19"/>
      <c r="L73" s="19"/>
    </row>
    <row r="74" spans="1:12" ht="15.6" x14ac:dyDescent="0.35">
      <c r="A74" s="6" t="s">
        <v>20</v>
      </c>
      <c r="B74" s="19"/>
      <c r="C74" s="20"/>
      <c r="D74" s="20"/>
      <c r="E74" s="20"/>
      <c r="F74" s="20"/>
      <c r="G74" s="38"/>
      <c r="H74" s="19"/>
      <c r="I74" s="19"/>
      <c r="J74" s="19"/>
      <c r="K74" s="19"/>
      <c r="L74" s="19"/>
    </row>
    <row r="75" spans="1:12" ht="15.6" x14ac:dyDescent="0.35">
      <c r="A75" s="8" t="s">
        <v>21</v>
      </c>
      <c r="B75" s="19">
        <f>((B17/B15)-1)*100</f>
        <v>-27.420494699646646</v>
      </c>
      <c r="C75" s="19">
        <f>((C17/C15)-1)*100</f>
        <v>-26.146095717884133</v>
      </c>
      <c r="D75" s="19">
        <f>((D17/D15)-1)*100</f>
        <v>-32.051282051282051</v>
      </c>
      <c r="E75" s="19">
        <f>((E17/E15)-1)*100</f>
        <v>-40.880503144654092</v>
      </c>
      <c r="F75" s="19">
        <f>((F17/F15)-1)*100</f>
        <v>-12.142857142857144</v>
      </c>
      <c r="G75" s="38"/>
      <c r="H75" s="19">
        <f>((H17/H15)-1)*100</f>
        <v>-6.0690943043884227</v>
      </c>
      <c r="I75" s="19">
        <f>((I17/I15)-1)*100</f>
        <v>-13.447593935398816</v>
      </c>
      <c r="J75" s="19">
        <f>((J17/J15)-1)*100</f>
        <v>8.333333333333325</v>
      </c>
      <c r="K75" s="19">
        <f>((K17/K15)-1)*100</f>
        <v>-1.5625</v>
      </c>
      <c r="L75" s="19">
        <f>((L17/L15)-1)*100</f>
        <v>47.19101123595506</v>
      </c>
    </row>
    <row r="76" spans="1:12" ht="15.6" x14ac:dyDescent="0.35">
      <c r="A76" s="8" t="s">
        <v>22</v>
      </c>
      <c r="B76" s="19">
        <f>((B47/B46)-1)*100</f>
        <v>-30.723961570488399</v>
      </c>
      <c r="C76" s="19">
        <f t="shared" ref="C76:F76" si="33">((C47/C46)-1)*100</f>
        <v>-21.320797043021688</v>
      </c>
      <c r="D76" s="19">
        <f t="shared" si="33"/>
        <v>-27.598941038675939</v>
      </c>
      <c r="E76" s="19">
        <f t="shared" si="33"/>
        <v>-63.992942325450073</v>
      </c>
      <c r="F76" s="19">
        <f t="shared" si="33"/>
        <v>-3.8464903227489522</v>
      </c>
      <c r="G76" s="38"/>
      <c r="H76" s="19">
        <f>((H47/H46)-1)*100</f>
        <v>-8.5172485177813062</v>
      </c>
      <c r="I76" s="19">
        <f t="shared" ref="I76:L76" si="34">((I47/I46)-1)*100</f>
        <v>-6.4102157007953631</v>
      </c>
      <c r="J76" s="19">
        <f t="shared" si="34"/>
        <v>2.0528352524957771</v>
      </c>
      <c r="K76" s="19">
        <f t="shared" si="34"/>
        <v>-30.370424285002283</v>
      </c>
      <c r="L76" s="19">
        <f t="shared" si="34"/>
        <v>88.250124470259664</v>
      </c>
    </row>
    <row r="77" spans="1:12" ht="15.6" x14ac:dyDescent="0.35">
      <c r="A77" s="8" t="s">
        <v>23</v>
      </c>
      <c r="B77" s="19">
        <f>((B49/B48)-1)*100</f>
        <v>-4.5515147246748437</v>
      </c>
      <c r="C77" s="19">
        <f t="shared" ref="C77:F77" si="35">((C49/C48)-1)*100</f>
        <v>6.5335728987735209</v>
      </c>
      <c r="D77" s="19">
        <f t="shared" si="35"/>
        <v>6.5525018676089841</v>
      </c>
      <c r="E77" s="19">
        <f t="shared" si="35"/>
        <v>-39.094444997303846</v>
      </c>
      <c r="F77" s="19">
        <f t="shared" si="35"/>
        <v>9.4430191448385834</v>
      </c>
      <c r="G77" s="38"/>
      <c r="H77" s="19">
        <f>((H49/H48)-1)*100</f>
        <v>-2.6063351516339761</v>
      </c>
      <c r="I77" s="19">
        <f t="shared" ref="I77:L77" si="36">((I49/I48)-1)*100</f>
        <v>8.1307713494999323</v>
      </c>
      <c r="J77" s="19">
        <f t="shared" si="36"/>
        <v>-5.7973828438500519</v>
      </c>
      <c r="K77" s="19">
        <f t="shared" si="36"/>
        <v>-29.265192924446758</v>
      </c>
      <c r="L77" s="19">
        <f t="shared" si="36"/>
        <v>27.895122731703136</v>
      </c>
    </row>
    <row r="78" spans="1:12" ht="15.6" x14ac:dyDescent="0.35">
      <c r="A78" s="8"/>
      <c r="B78" s="19"/>
      <c r="C78" s="20"/>
      <c r="D78" s="20"/>
      <c r="E78" s="20"/>
      <c r="F78" s="20"/>
      <c r="G78" s="38"/>
      <c r="H78" s="19"/>
      <c r="I78" s="19"/>
      <c r="J78" s="19"/>
      <c r="K78" s="19"/>
      <c r="L78" s="19"/>
    </row>
    <row r="79" spans="1:12" ht="15.6" x14ac:dyDescent="0.35">
      <c r="A79" s="6" t="s">
        <v>24</v>
      </c>
      <c r="B79" s="19"/>
      <c r="C79" s="20"/>
      <c r="D79" s="20"/>
      <c r="E79" s="20"/>
      <c r="F79" s="20"/>
      <c r="G79" s="38"/>
      <c r="H79" s="19"/>
      <c r="I79" s="19"/>
      <c r="J79" s="19"/>
      <c r="K79" s="19"/>
      <c r="L79" s="19"/>
    </row>
    <row r="80" spans="1:12" ht="15.6" x14ac:dyDescent="0.35">
      <c r="A80" s="8" t="s">
        <v>25</v>
      </c>
      <c r="B80" s="19">
        <f>B22/B16</f>
        <v>13105831.341155427</v>
      </c>
      <c r="C80" s="19">
        <f>C22/C16</f>
        <v>10478869.3302515</v>
      </c>
      <c r="D80" s="19">
        <f>D22/D16</f>
        <v>18841372.527294874</v>
      </c>
      <c r="E80" s="19">
        <f>E22/E16</f>
        <v>16541772.089227194</v>
      </c>
      <c r="F80" s="19">
        <f>F22/F16</f>
        <v>9050500.9176476859</v>
      </c>
      <c r="G80" s="38"/>
      <c r="H80" s="19">
        <f>H22/H16</f>
        <v>13105831.341155427</v>
      </c>
      <c r="I80" s="19">
        <f>I22/I16</f>
        <v>10478869.3302515</v>
      </c>
      <c r="J80" s="19">
        <f>J22/J16</f>
        <v>18841372.527294874</v>
      </c>
      <c r="K80" s="19">
        <f>K22/K16</f>
        <v>16541772.089227194</v>
      </c>
      <c r="L80" s="19">
        <f>L22/L16</f>
        <v>9050500.9176476859</v>
      </c>
    </row>
    <row r="81" spans="1:12" ht="15.6" x14ac:dyDescent="0.35">
      <c r="A81" s="8" t="s">
        <v>26</v>
      </c>
      <c r="B81" s="19">
        <f>B26/B17</f>
        <v>11186066.264564848</v>
      </c>
      <c r="C81" s="19">
        <f>C26/C17</f>
        <v>9960936.1603241488</v>
      </c>
      <c r="D81" s="19">
        <f>D26/D17</f>
        <v>16994922.508200001</v>
      </c>
      <c r="E81" s="19">
        <f>E26/E17</f>
        <v>10516046.657859575</v>
      </c>
      <c r="F81" s="19">
        <f>F26/F17</f>
        <v>8779049.2682926822</v>
      </c>
      <c r="G81" s="38"/>
      <c r="H81" s="19">
        <f>H26/H17</f>
        <v>12191160.776312625</v>
      </c>
      <c r="I81" s="19">
        <f>I26/I17</f>
        <v>10941317.161654228</v>
      </c>
      <c r="J81" s="19">
        <f>J26/J17</f>
        <v>16460120.77802534</v>
      </c>
      <c r="K81" s="19">
        <f>K26/K17</f>
        <v>12050730.617652381</v>
      </c>
      <c r="L81" s="19">
        <f>L26/L17</f>
        <v>10449622.954027481</v>
      </c>
    </row>
    <row r="82" spans="1:12" ht="15.6" x14ac:dyDescent="0.35">
      <c r="A82" s="8" t="s">
        <v>27</v>
      </c>
      <c r="B82" s="19">
        <f>(B81/B80)*B62</f>
        <v>69.910756231306578</v>
      </c>
      <c r="C82" s="19">
        <f t="shared" ref="C82:F82" si="37">(C81/C80)*C62</f>
        <v>98.915717976185405</v>
      </c>
      <c r="D82" s="19">
        <f t="shared" si="37"/>
        <v>51.663095115817363</v>
      </c>
      <c r="E82" s="19">
        <f t="shared" si="37"/>
        <v>25.588552100356335</v>
      </c>
      <c r="F82" s="19">
        <f t="shared" si="37"/>
        <v>82.18294836771382</v>
      </c>
      <c r="G82" s="38"/>
      <c r="H82" s="19">
        <f t="shared" ref="H82:L82" si="38">(H81/H80)*H62</f>
        <v>77.722480348304146</v>
      </c>
      <c r="I82" s="19">
        <f t="shared" si="38"/>
        <v>101.97929447432846</v>
      </c>
      <c r="J82" s="19">
        <f t="shared" si="38"/>
        <v>58.723588039271107</v>
      </c>
      <c r="K82" s="19">
        <f t="shared" si="38"/>
        <v>41.534469298761017</v>
      </c>
      <c r="L82" s="19">
        <f t="shared" si="38"/>
        <v>113.9457206919342</v>
      </c>
    </row>
    <row r="83" spans="1:12" ht="15.6" x14ac:dyDescent="0.35">
      <c r="A83" s="8"/>
      <c r="B83" s="19"/>
      <c r="C83" s="20"/>
      <c r="D83" s="20"/>
      <c r="E83" s="20"/>
      <c r="F83" s="20"/>
      <c r="G83" s="38"/>
      <c r="H83" s="19"/>
      <c r="I83" s="19"/>
      <c r="J83" s="19"/>
      <c r="K83" s="19"/>
      <c r="L83" s="19"/>
    </row>
    <row r="84" spans="1:12" ht="15.6" x14ac:dyDescent="0.35">
      <c r="A84" s="6" t="s">
        <v>28</v>
      </c>
      <c r="B84" s="19"/>
      <c r="C84" s="20"/>
      <c r="D84" s="20"/>
      <c r="E84" s="20"/>
      <c r="F84" s="20"/>
      <c r="G84" s="38"/>
      <c r="H84" s="19"/>
      <c r="I84" s="19"/>
      <c r="J84" s="19"/>
      <c r="K84" s="19"/>
      <c r="L84" s="19"/>
    </row>
    <row r="85" spans="1:12" ht="15.6" x14ac:dyDescent="0.35">
      <c r="A85" s="8" t="s">
        <v>29</v>
      </c>
      <c r="B85" s="19">
        <f>(B38/B37)*100</f>
        <v>108.91328694513231</v>
      </c>
      <c r="C85" s="20"/>
      <c r="D85" s="20"/>
      <c r="E85" s="20"/>
      <c r="F85" s="20"/>
      <c r="G85" s="38"/>
      <c r="H85" s="19">
        <f>(H38/H37)*100</f>
        <v>108.91328694513231</v>
      </c>
      <c r="I85" s="19"/>
      <c r="J85" s="19"/>
      <c r="K85" s="19"/>
      <c r="L85" s="19"/>
    </row>
    <row r="86" spans="1:12" ht="15.6" x14ac:dyDescent="0.35">
      <c r="A86" s="8" t="s">
        <v>30</v>
      </c>
      <c r="B86" s="19">
        <f t="shared" ref="B86" si="39">(B26/B38)*100</f>
        <v>69.262197035805912</v>
      </c>
      <c r="C86" s="20"/>
      <c r="D86" s="20"/>
      <c r="E86" s="20"/>
      <c r="F86" s="20"/>
      <c r="G86" s="38"/>
      <c r="H86" s="19">
        <f t="shared" ref="H86" si="40">(H26/H38)*100</f>
        <v>73.942047397920092</v>
      </c>
      <c r="I86" s="19"/>
      <c r="J86" s="19"/>
      <c r="K86" s="19"/>
      <c r="L86" s="19"/>
    </row>
    <row r="87" spans="1:12" ht="16.2" thickBot="1" x14ac:dyDescent="0.4">
      <c r="A87" s="21"/>
      <c r="B87" s="21"/>
      <c r="C87" s="21"/>
      <c r="D87" s="21"/>
      <c r="E87" s="21"/>
      <c r="F87" s="21"/>
      <c r="G87" s="49"/>
      <c r="H87" s="21"/>
      <c r="I87" s="21"/>
      <c r="J87" s="21"/>
      <c r="K87" s="21"/>
      <c r="L87" s="21"/>
    </row>
    <row r="88" spans="1:12" ht="16.2" thickTop="1" x14ac:dyDescent="0.35">
      <c r="A88" s="54" t="s">
        <v>80</v>
      </c>
      <c r="B88" s="54"/>
      <c r="C88" s="54"/>
      <c r="D88" s="54"/>
      <c r="E88" s="54"/>
      <c r="F88" s="54"/>
      <c r="G88" s="29"/>
      <c r="H88" s="7"/>
      <c r="I88" s="7"/>
      <c r="J88" s="7"/>
      <c r="K88" s="7"/>
      <c r="L88" s="7"/>
    </row>
    <row r="89" spans="1:12" ht="15.6" x14ac:dyDescent="0.35">
      <c r="A89" s="29"/>
      <c r="B89" s="29"/>
      <c r="C89" s="29"/>
      <c r="D89" s="29"/>
      <c r="E89" s="29"/>
      <c r="F89" s="29"/>
      <c r="G89" s="29"/>
      <c r="H89" s="7"/>
      <c r="I89" s="7"/>
      <c r="J89" s="7"/>
      <c r="K89" s="7"/>
      <c r="L89" s="7"/>
    </row>
    <row r="90" spans="1:12" ht="15.6" x14ac:dyDescent="0.35">
      <c r="A90" s="30" t="s">
        <v>38</v>
      </c>
      <c r="B90" s="29"/>
      <c r="C90" s="29"/>
      <c r="D90" s="29"/>
      <c r="E90" s="29"/>
      <c r="F90" s="29"/>
      <c r="G90" s="29"/>
      <c r="H90" s="7"/>
      <c r="I90" s="7"/>
      <c r="J90" s="7"/>
      <c r="K90" s="7"/>
      <c r="L90" s="7"/>
    </row>
    <row r="91" spans="1:12" ht="15.6" x14ac:dyDescent="0.35">
      <c r="A91" s="29" t="s">
        <v>39</v>
      </c>
      <c r="B91" s="29"/>
      <c r="C91" s="29"/>
      <c r="D91" s="29"/>
      <c r="E91" s="29"/>
      <c r="F91" s="29"/>
      <c r="G91" s="29"/>
      <c r="H91" s="7"/>
      <c r="I91" s="7"/>
      <c r="J91" s="7"/>
      <c r="K91" s="7"/>
      <c r="L91" s="7"/>
    </row>
    <row r="92" spans="1:12" ht="15.6" x14ac:dyDescent="0.35">
      <c r="A92" s="29" t="s">
        <v>40</v>
      </c>
      <c r="B92" s="29"/>
      <c r="C92" s="29"/>
      <c r="D92" s="29"/>
      <c r="E92" s="29"/>
      <c r="F92" s="29"/>
      <c r="G92" s="29"/>
      <c r="H92" s="7"/>
      <c r="I92" s="7"/>
      <c r="J92" s="7"/>
      <c r="K92" s="7"/>
      <c r="L92" s="7"/>
    </row>
    <row r="93" spans="1:12" ht="15.6" x14ac:dyDescent="0.35">
      <c r="A93" s="29" t="s">
        <v>41</v>
      </c>
      <c r="B93" s="29"/>
      <c r="C93" s="29"/>
      <c r="D93" s="29"/>
      <c r="E93" s="29"/>
      <c r="F93" s="29"/>
      <c r="G93" s="29"/>
      <c r="H93" s="7"/>
      <c r="I93" s="7"/>
      <c r="J93" s="7"/>
      <c r="K93" s="7"/>
      <c r="L93" s="7"/>
    </row>
    <row r="94" spans="1:12" ht="15.6" x14ac:dyDescent="0.35">
      <c r="A94" s="29" t="s">
        <v>42</v>
      </c>
      <c r="B94" s="29"/>
      <c r="C94" s="29"/>
      <c r="D94" s="29"/>
      <c r="E94" s="29"/>
      <c r="F94" s="29"/>
      <c r="G94" s="29"/>
      <c r="H94" s="7"/>
      <c r="I94" s="7"/>
      <c r="J94" s="7"/>
      <c r="K94" s="7"/>
      <c r="L94" s="7"/>
    </row>
    <row r="95" spans="1:12" ht="15.6" x14ac:dyDescent="0.35">
      <c r="B95" s="29"/>
      <c r="C95" s="29"/>
      <c r="D95" s="29"/>
      <c r="E95" s="29"/>
      <c r="F95" s="29"/>
      <c r="G95" s="29"/>
      <c r="H95" s="7"/>
      <c r="I95" s="7"/>
      <c r="J95" s="7"/>
      <c r="K95" s="7"/>
      <c r="L95" s="7"/>
    </row>
    <row r="96" spans="1:12" ht="15.6" x14ac:dyDescent="0.35">
      <c r="A96" s="29"/>
      <c r="B96" s="29"/>
      <c r="C96" s="29"/>
      <c r="D96" s="29"/>
      <c r="E96" s="29"/>
      <c r="F96" s="29"/>
      <c r="G96" s="29"/>
      <c r="H96" s="7"/>
      <c r="I96" s="7"/>
      <c r="J96" s="7"/>
      <c r="K96" s="7"/>
      <c r="L96" s="7"/>
    </row>
    <row r="97" spans="1:12" ht="15.6" x14ac:dyDescent="0.35">
      <c r="A97" s="29"/>
      <c r="B97" s="29"/>
      <c r="C97" s="29"/>
      <c r="D97" s="29"/>
      <c r="E97" s="29"/>
      <c r="F97" s="29"/>
      <c r="G97" s="29"/>
      <c r="H97" s="7"/>
      <c r="I97" s="7"/>
      <c r="J97" s="7"/>
      <c r="K97" s="7"/>
      <c r="L97" s="7"/>
    </row>
    <row r="98" spans="1:12" ht="15.6" x14ac:dyDescent="0.35">
      <c r="A98" s="29"/>
      <c r="B98" s="29"/>
      <c r="C98" s="29"/>
      <c r="D98" s="29"/>
      <c r="E98" s="29"/>
      <c r="F98" s="29"/>
      <c r="G98" s="29"/>
      <c r="H98" s="7"/>
      <c r="I98" s="7"/>
      <c r="J98" s="7"/>
      <c r="K98" s="7"/>
      <c r="L98" s="7"/>
    </row>
    <row r="99" spans="1:12" ht="15.6" x14ac:dyDescent="0.35">
      <c r="A99" s="29"/>
      <c r="B99" s="29"/>
      <c r="C99" s="29"/>
      <c r="D99" s="29"/>
      <c r="E99" s="29"/>
      <c r="F99" s="29"/>
      <c r="G99" s="29"/>
      <c r="H99" s="7"/>
      <c r="I99" s="7"/>
      <c r="J99" s="7"/>
      <c r="K99" s="7"/>
      <c r="L99" s="7"/>
    </row>
    <row r="100" spans="1:12" ht="15.6" x14ac:dyDescent="0.35">
      <c r="A100" s="29"/>
      <c r="B100" s="29"/>
      <c r="C100" s="29"/>
      <c r="D100" s="29"/>
      <c r="E100" s="29"/>
      <c r="F100" s="29"/>
      <c r="G100" s="29"/>
      <c r="H100" s="7"/>
      <c r="I100" s="7"/>
      <c r="J100" s="7"/>
      <c r="K100" s="7"/>
      <c r="L100" s="7"/>
    </row>
    <row r="101" spans="1:12" ht="15.6" x14ac:dyDescent="0.35">
      <c r="A101" s="29"/>
      <c r="B101" s="29"/>
      <c r="C101" s="29"/>
      <c r="D101" s="29"/>
      <c r="E101" s="29"/>
      <c r="F101" s="29"/>
      <c r="G101" s="29"/>
      <c r="H101" s="7"/>
      <c r="I101" s="7"/>
      <c r="J101" s="7"/>
      <c r="K101" s="7"/>
      <c r="L101" s="7"/>
    </row>
    <row r="102" spans="1:12" ht="15.6" x14ac:dyDescent="0.35">
      <c r="A102" s="29"/>
      <c r="B102" s="29"/>
      <c r="C102" s="29"/>
      <c r="D102" s="29"/>
      <c r="E102" s="29"/>
      <c r="F102" s="29"/>
      <c r="G102" s="29"/>
      <c r="H102" s="7"/>
      <c r="I102" s="7"/>
      <c r="J102" s="7"/>
      <c r="K102" s="7"/>
      <c r="L102" s="7"/>
    </row>
    <row r="103" spans="1:12" ht="15.6" x14ac:dyDescent="0.35">
      <c r="A103" s="29"/>
      <c r="B103" s="29"/>
      <c r="C103" s="29"/>
      <c r="D103" s="29"/>
      <c r="E103" s="29"/>
      <c r="F103" s="29"/>
      <c r="G103" s="29"/>
      <c r="H103" s="7"/>
      <c r="I103" s="7"/>
      <c r="J103" s="7"/>
      <c r="K103" s="7"/>
      <c r="L103" s="7"/>
    </row>
    <row r="104" spans="1:12" ht="15.6" x14ac:dyDescent="0.35">
      <c r="A104" s="29"/>
      <c r="B104" s="29"/>
      <c r="C104" s="29"/>
      <c r="D104" s="29"/>
      <c r="E104" s="29"/>
      <c r="F104" s="29"/>
      <c r="G104" s="29"/>
      <c r="H104" s="7"/>
      <c r="I104" s="7"/>
      <c r="J104" s="7"/>
      <c r="K104" s="7"/>
      <c r="L104" s="7"/>
    </row>
    <row r="105" spans="1:12" ht="15.6" x14ac:dyDescent="0.35">
      <c r="A105" s="29"/>
      <c r="B105" s="29"/>
      <c r="C105" s="29"/>
      <c r="D105" s="29"/>
      <c r="E105" s="29"/>
      <c r="F105" s="29"/>
      <c r="G105" s="29"/>
      <c r="H105" s="7"/>
      <c r="I105" s="7"/>
      <c r="J105" s="7"/>
      <c r="K105" s="7"/>
      <c r="L105" s="7"/>
    </row>
    <row r="106" spans="1:12" ht="15.6" x14ac:dyDescent="0.35">
      <c r="A106" s="29"/>
      <c r="B106" s="29"/>
      <c r="C106" s="29"/>
      <c r="D106" s="29"/>
      <c r="E106" s="29"/>
      <c r="F106" s="29"/>
      <c r="G106" s="29"/>
      <c r="H106" s="7"/>
      <c r="I106" s="7"/>
      <c r="J106" s="7"/>
      <c r="K106" s="7"/>
      <c r="L106" s="7"/>
    </row>
    <row r="107" spans="1:12" ht="15.6" x14ac:dyDescent="0.35">
      <c r="A107" s="29"/>
      <c r="B107" s="29"/>
      <c r="C107" s="29"/>
      <c r="D107" s="29"/>
      <c r="E107" s="29"/>
      <c r="F107" s="29"/>
      <c r="G107" s="29"/>
      <c r="H107" s="7"/>
      <c r="I107" s="7"/>
      <c r="J107" s="7"/>
      <c r="K107" s="7"/>
      <c r="L107" s="7"/>
    </row>
    <row r="108" spans="1:12" ht="15.6" x14ac:dyDescent="0.35">
      <c r="A108" s="29"/>
      <c r="B108" s="29"/>
      <c r="C108" s="29"/>
      <c r="D108" s="29"/>
      <c r="E108" s="29"/>
      <c r="F108" s="29"/>
      <c r="G108" s="29"/>
      <c r="H108" s="7"/>
      <c r="I108" s="7"/>
      <c r="J108" s="7"/>
      <c r="K108" s="7"/>
      <c r="L108" s="7"/>
    </row>
    <row r="109" spans="1:12" ht="15.6" x14ac:dyDescent="0.35">
      <c r="A109" s="29"/>
      <c r="B109" s="29"/>
      <c r="C109" s="29"/>
      <c r="D109" s="29"/>
      <c r="E109" s="29"/>
      <c r="F109" s="29"/>
      <c r="G109" s="29"/>
      <c r="H109" s="7"/>
      <c r="I109" s="7"/>
      <c r="J109" s="7"/>
      <c r="K109" s="7"/>
      <c r="L109" s="7"/>
    </row>
    <row r="110" spans="1:12" ht="15.6" x14ac:dyDescent="0.35">
      <c r="A110" s="29"/>
      <c r="B110" s="29"/>
      <c r="C110" s="29"/>
      <c r="D110" s="29"/>
      <c r="E110" s="29"/>
      <c r="F110" s="29"/>
      <c r="G110" s="29"/>
      <c r="H110" s="7"/>
      <c r="I110" s="7"/>
      <c r="J110" s="7"/>
      <c r="K110" s="7"/>
      <c r="L110" s="7"/>
    </row>
    <row r="111" spans="1:12" ht="15.6" x14ac:dyDescent="0.35">
      <c r="A111" s="29"/>
      <c r="B111" s="29"/>
      <c r="C111" s="29"/>
      <c r="D111" s="29"/>
      <c r="E111" s="29"/>
      <c r="F111" s="29"/>
      <c r="G111" s="29"/>
      <c r="H111" s="7"/>
      <c r="I111" s="7"/>
      <c r="J111" s="7"/>
      <c r="K111" s="7"/>
      <c r="L111" s="7"/>
    </row>
    <row r="112" spans="1:12" ht="15.6" x14ac:dyDescent="0.35">
      <c r="A112" s="29"/>
      <c r="B112" s="29"/>
      <c r="C112" s="29"/>
      <c r="D112" s="29"/>
      <c r="E112" s="29"/>
      <c r="F112" s="29"/>
      <c r="G112" s="29"/>
      <c r="H112" s="7"/>
      <c r="I112" s="7"/>
      <c r="J112" s="7"/>
      <c r="K112" s="7"/>
      <c r="L112" s="7"/>
    </row>
    <row r="113" spans="1:12" ht="15.6" x14ac:dyDescent="0.35">
      <c r="A113" s="29"/>
      <c r="B113" s="29"/>
      <c r="C113" s="29"/>
      <c r="D113" s="29"/>
      <c r="E113" s="29"/>
      <c r="F113" s="29"/>
      <c r="G113" s="29"/>
      <c r="H113" s="7"/>
      <c r="I113" s="7"/>
      <c r="J113" s="7"/>
      <c r="K113" s="7"/>
      <c r="L113" s="7"/>
    </row>
    <row r="114" spans="1:12" ht="15.6" x14ac:dyDescent="0.35">
      <c r="A114" s="29"/>
      <c r="B114" s="29"/>
      <c r="C114" s="29"/>
      <c r="D114" s="29"/>
      <c r="E114" s="29"/>
      <c r="F114" s="29"/>
      <c r="G114" s="29"/>
      <c r="H114" s="7"/>
      <c r="I114" s="7"/>
      <c r="J114" s="7"/>
      <c r="K114" s="7"/>
      <c r="L114" s="7"/>
    </row>
    <row r="115" spans="1:12" ht="15.6" x14ac:dyDescent="0.35">
      <c r="A115" s="29"/>
      <c r="B115" s="29"/>
      <c r="C115" s="29"/>
      <c r="D115" s="29"/>
      <c r="E115" s="29"/>
      <c r="F115" s="29"/>
      <c r="G115" s="29"/>
      <c r="H115" s="7"/>
      <c r="I115" s="7"/>
      <c r="J115" s="7"/>
      <c r="K115" s="7"/>
      <c r="L115" s="7"/>
    </row>
    <row r="116" spans="1:12" ht="15.6" x14ac:dyDescent="0.35">
      <c r="A116" s="29"/>
      <c r="B116" s="29"/>
      <c r="C116" s="29"/>
      <c r="D116" s="29"/>
      <c r="E116" s="29"/>
      <c r="F116" s="29"/>
      <c r="G116" s="29"/>
      <c r="H116" s="7"/>
      <c r="I116" s="7"/>
      <c r="J116" s="7"/>
      <c r="K116" s="7"/>
      <c r="L116" s="7"/>
    </row>
    <row r="117" spans="1:12" ht="15.6" x14ac:dyDescent="0.35">
      <c r="A117" s="29"/>
      <c r="B117" s="29"/>
      <c r="C117" s="29"/>
      <c r="D117" s="29"/>
      <c r="E117" s="29"/>
      <c r="F117" s="29"/>
      <c r="G117" s="29"/>
      <c r="H117" s="7"/>
      <c r="I117" s="7"/>
      <c r="J117" s="7"/>
      <c r="K117" s="7"/>
      <c r="L117" s="7"/>
    </row>
    <row r="118" spans="1:12" ht="15.6" x14ac:dyDescent="0.35">
      <c r="A118" s="29"/>
      <c r="B118" s="29"/>
      <c r="C118" s="29"/>
      <c r="D118" s="29"/>
      <c r="E118" s="29"/>
      <c r="F118" s="29"/>
      <c r="G118" s="29"/>
      <c r="H118" s="7"/>
      <c r="I118" s="7"/>
      <c r="J118" s="7"/>
      <c r="K118" s="7"/>
      <c r="L118" s="7"/>
    </row>
    <row r="119" spans="1:12" ht="15.6" x14ac:dyDescent="0.35">
      <c r="A119" s="29"/>
      <c r="B119" s="29"/>
      <c r="C119" s="29"/>
      <c r="D119" s="29"/>
      <c r="E119" s="29"/>
      <c r="F119" s="29"/>
      <c r="G119" s="29"/>
      <c r="H119" s="7"/>
      <c r="I119" s="7"/>
      <c r="J119" s="7"/>
      <c r="K119" s="7"/>
      <c r="L119" s="7"/>
    </row>
    <row r="120" spans="1:12" ht="15.6" x14ac:dyDescent="0.35">
      <c r="A120" s="29"/>
      <c r="B120" s="29"/>
      <c r="C120" s="29"/>
      <c r="D120" s="29"/>
      <c r="E120" s="29"/>
      <c r="F120" s="29"/>
      <c r="G120" s="29"/>
      <c r="H120" s="7"/>
      <c r="I120" s="7"/>
      <c r="J120" s="7"/>
      <c r="K120" s="7"/>
      <c r="L120" s="7"/>
    </row>
    <row r="121" spans="1:12" ht="15.6" x14ac:dyDescent="0.35">
      <c r="A121" s="29"/>
      <c r="B121" s="29"/>
      <c r="C121" s="29"/>
      <c r="D121" s="29"/>
      <c r="E121" s="29"/>
      <c r="F121" s="29"/>
      <c r="G121" s="29"/>
      <c r="H121" s="7"/>
      <c r="I121" s="7"/>
      <c r="J121" s="7"/>
      <c r="K121" s="7"/>
      <c r="L121" s="7"/>
    </row>
    <row r="122" spans="1:12" ht="15.6" x14ac:dyDescent="0.35">
      <c r="A122" s="29"/>
      <c r="B122" s="29"/>
      <c r="C122" s="29"/>
      <c r="D122" s="29"/>
      <c r="E122" s="29"/>
      <c r="F122" s="29"/>
      <c r="G122" s="29"/>
      <c r="H122" s="7"/>
      <c r="I122" s="7"/>
      <c r="J122" s="7"/>
      <c r="K122" s="7"/>
      <c r="L122" s="7"/>
    </row>
    <row r="123" spans="1:12" ht="15.6" x14ac:dyDescent="0.35">
      <c r="A123" s="29"/>
      <c r="B123" s="29"/>
      <c r="C123" s="29"/>
      <c r="D123" s="29"/>
      <c r="E123" s="29"/>
      <c r="F123" s="29"/>
      <c r="G123" s="29"/>
      <c r="H123" s="7"/>
      <c r="I123" s="7"/>
      <c r="J123" s="7"/>
      <c r="K123" s="7"/>
      <c r="L123" s="7"/>
    </row>
    <row r="124" spans="1:12" ht="15.6" x14ac:dyDescent="0.35">
      <c r="A124" s="29"/>
      <c r="B124" s="29"/>
      <c r="C124" s="29"/>
      <c r="D124" s="29"/>
      <c r="E124" s="29"/>
      <c r="F124" s="29"/>
      <c r="G124" s="29"/>
      <c r="H124" s="7"/>
      <c r="I124" s="7"/>
      <c r="J124" s="7"/>
      <c r="K124" s="7"/>
      <c r="L124" s="7"/>
    </row>
    <row r="125" spans="1:12" ht="15.6" x14ac:dyDescent="0.35">
      <c r="A125" s="29"/>
      <c r="B125" s="29"/>
      <c r="C125" s="29"/>
      <c r="D125" s="29"/>
      <c r="E125" s="29"/>
      <c r="F125" s="29"/>
      <c r="G125" s="29"/>
      <c r="H125" s="7"/>
      <c r="I125" s="7"/>
      <c r="J125" s="7"/>
      <c r="K125" s="7"/>
      <c r="L125" s="7"/>
    </row>
    <row r="150" spans="17:18" x14ac:dyDescent="0.3">
      <c r="Q150" s="2"/>
      <c r="R150" s="2"/>
    </row>
    <row r="151" spans="17:18" x14ac:dyDescent="0.3">
      <c r="Q151" s="2"/>
      <c r="R151" s="2"/>
    </row>
    <row r="182" spans="6:12" x14ac:dyDescent="0.3">
      <c r="F182" s="32"/>
      <c r="G182" s="32"/>
      <c r="J182" s="3"/>
      <c r="K182" s="3"/>
      <c r="L182" s="3"/>
    </row>
    <row r="183" spans="6:12" x14ac:dyDescent="0.3">
      <c r="F183" s="32"/>
      <c r="G183" s="32"/>
      <c r="J183" s="3"/>
      <c r="K183" s="3"/>
      <c r="L183" s="3"/>
    </row>
  </sheetData>
  <mergeCells count="7">
    <mergeCell ref="H9:H10"/>
    <mergeCell ref="I9:L9"/>
    <mergeCell ref="A88:F88"/>
    <mergeCell ref="A9:A10"/>
    <mergeCell ref="B9:B10"/>
    <mergeCell ref="C9:F9"/>
    <mergeCell ref="G9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CC648-7759-4C73-B244-4B3F3B6131CF}">
  <dimension ref="A1:R183"/>
  <sheetViews>
    <sheetView showGridLines="0" zoomScale="70" zoomScaleNormal="7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44140625" style="31" customWidth="1"/>
    <col min="2" max="2" width="20.88671875" style="31" customWidth="1"/>
    <col min="3" max="6" width="18.88671875" style="31" customWidth="1"/>
    <col min="7" max="7" width="3.109375" style="31" customWidth="1"/>
    <col min="8" max="8" width="20.6640625" style="1" customWidth="1"/>
    <col min="9" max="12" width="18.88671875" style="1" customWidth="1"/>
    <col min="13" max="16384" width="11.44140625" style="1"/>
  </cols>
  <sheetData>
    <row r="1" spans="1:12" s="42" customFormat="1" x14ac:dyDescent="0.3">
      <c r="G1" s="43"/>
    </row>
    <row r="2" spans="1:12" s="42" customFormat="1" x14ac:dyDescent="0.3">
      <c r="G2" s="43"/>
    </row>
    <row r="3" spans="1:12" s="42" customFormat="1" x14ac:dyDescent="0.3">
      <c r="G3" s="43"/>
    </row>
    <row r="4" spans="1:12" s="42" customFormat="1" x14ac:dyDescent="0.3">
      <c r="G4" s="43"/>
    </row>
    <row r="5" spans="1:12" s="42" customFormat="1" x14ac:dyDescent="0.3">
      <c r="G5" s="43"/>
    </row>
    <row r="6" spans="1:12" s="42" customFormat="1" x14ac:dyDescent="0.3">
      <c r="G6" s="43"/>
    </row>
    <row r="7" spans="1:12" s="42" customFormat="1" x14ac:dyDescent="0.3">
      <c r="G7" s="43"/>
    </row>
    <row r="8" spans="1:12" s="42" customFormat="1" ht="15.75" customHeight="1" x14ac:dyDescent="0.3">
      <c r="G8" s="43"/>
    </row>
    <row r="9" spans="1:12" ht="15.6" x14ac:dyDescent="0.35">
      <c r="A9" s="57"/>
      <c r="B9" s="55" t="s">
        <v>36</v>
      </c>
      <c r="C9" s="53" t="s">
        <v>34</v>
      </c>
      <c r="D9" s="53"/>
      <c r="E9" s="53"/>
      <c r="F9" s="53"/>
      <c r="G9" s="59"/>
      <c r="H9" s="55" t="s">
        <v>37</v>
      </c>
      <c r="I9" s="53" t="s">
        <v>35</v>
      </c>
      <c r="J9" s="53"/>
      <c r="K9" s="53"/>
      <c r="L9" s="53"/>
    </row>
    <row r="10" spans="1:12" ht="16.2" thickBot="1" x14ac:dyDescent="0.4">
      <c r="A10" s="58"/>
      <c r="B10" s="56"/>
      <c r="C10" s="4" t="s">
        <v>0</v>
      </c>
      <c r="D10" s="4" t="s">
        <v>1</v>
      </c>
      <c r="E10" s="4" t="s">
        <v>2</v>
      </c>
      <c r="F10" s="4" t="s">
        <v>33</v>
      </c>
      <c r="G10" s="59"/>
      <c r="H10" s="56"/>
      <c r="I10" s="4" t="s">
        <v>0</v>
      </c>
      <c r="J10" s="4" t="s">
        <v>1</v>
      </c>
      <c r="K10" s="4" t="s">
        <v>2</v>
      </c>
      <c r="L10" s="4" t="s">
        <v>33</v>
      </c>
    </row>
    <row r="11" spans="1:12" ht="16.2" thickTop="1" x14ac:dyDescent="0.35">
      <c r="A11" s="5"/>
      <c r="B11" s="23"/>
      <c r="C11" s="24"/>
      <c r="D11" s="24"/>
      <c r="E11" s="24"/>
      <c r="F11" s="24"/>
      <c r="G11" s="44"/>
      <c r="H11" s="23"/>
      <c r="I11" s="24"/>
      <c r="J11" s="24"/>
      <c r="K11" s="24"/>
      <c r="L11" s="24"/>
    </row>
    <row r="12" spans="1:12" ht="15.6" x14ac:dyDescent="0.35">
      <c r="A12" s="6" t="s">
        <v>3</v>
      </c>
      <c r="B12" s="7"/>
      <c r="C12" s="7"/>
      <c r="D12" s="7"/>
      <c r="E12" s="7"/>
      <c r="F12" s="7"/>
      <c r="G12" s="45"/>
      <c r="H12" s="7"/>
      <c r="I12" s="7"/>
      <c r="J12" s="7"/>
      <c r="K12" s="7"/>
      <c r="L12" s="7"/>
    </row>
    <row r="13" spans="1:12" ht="15.6" x14ac:dyDescent="0.35">
      <c r="A13" s="8"/>
      <c r="B13" s="9"/>
      <c r="C13" s="10"/>
      <c r="D13" s="10"/>
      <c r="E13" s="10"/>
      <c r="F13" s="10"/>
      <c r="G13" s="41"/>
      <c r="H13" s="9"/>
      <c r="I13" s="9"/>
      <c r="J13" s="9"/>
      <c r="K13" s="9"/>
      <c r="L13" s="9"/>
    </row>
    <row r="14" spans="1:12" ht="15.6" x14ac:dyDescent="0.35">
      <c r="A14" s="6" t="s">
        <v>32</v>
      </c>
      <c r="B14" s="9"/>
      <c r="C14" s="10"/>
      <c r="D14" s="10"/>
      <c r="E14" s="10"/>
      <c r="F14" s="10"/>
      <c r="G14" s="41"/>
      <c r="H14" s="9"/>
      <c r="I14" s="9"/>
      <c r="J14" s="9"/>
      <c r="K14" s="9"/>
      <c r="L14" s="9"/>
    </row>
    <row r="15" spans="1:12" ht="15.6" x14ac:dyDescent="0.35">
      <c r="A15" s="11" t="s">
        <v>81</v>
      </c>
      <c r="B15" s="12">
        <f>SUM(C15:F15)</f>
        <v>5306</v>
      </c>
      <c r="C15" s="13">
        <f>+'I Trimestre'!C15+'II Trimestre'!C15</f>
        <v>3670</v>
      </c>
      <c r="D15" s="13">
        <f>+'I Trimestre'!D15+'II Trimestre'!D15</f>
        <v>1105</v>
      </c>
      <c r="E15" s="13">
        <f>+'I Trimestre'!E15+'II Trimestre'!E15</f>
        <v>274</v>
      </c>
      <c r="F15" s="13">
        <f>+'I Trimestre'!F15+'II Trimestre'!F15</f>
        <v>257</v>
      </c>
      <c r="G15" s="35"/>
      <c r="H15" s="12">
        <f>SUM(I15:L15)</f>
        <v>4266</v>
      </c>
      <c r="I15" s="12">
        <f>+'I Trimestre'!I15+'II Trimestre'!I15</f>
        <v>2917</v>
      </c>
      <c r="J15" s="12">
        <f>+'I Trimestre'!J15+'II Trimestre'!J15</f>
        <v>928</v>
      </c>
      <c r="K15" s="12">
        <f>+'I Trimestre'!K15+'II Trimestre'!K15</f>
        <v>222</v>
      </c>
      <c r="L15" s="12">
        <f>+'I Trimestre'!L15+'II Trimestre'!L15</f>
        <v>199</v>
      </c>
    </row>
    <row r="16" spans="1:12" ht="15.6" x14ac:dyDescent="0.35">
      <c r="A16" s="11" t="s">
        <v>82</v>
      </c>
      <c r="B16" s="12">
        <f t="shared" ref="B16:B17" si="0">SUM(C16:F16)</f>
        <v>5351</v>
      </c>
      <c r="C16" s="13">
        <f>+'I Trimestre'!C16+'II Trimestre'!C16</f>
        <v>3390</v>
      </c>
      <c r="D16" s="13">
        <f>+'I Trimestre'!D16+'II Trimestre'!D16</f>
        <v>1151</v>
      </c>
      <c r="E16" s="13">
        <f>+'I Trimestre'!E16+'II Trimestre'!E16</f>
        <v>436</v>
      </c>
      <c r="F16" s="13">
        <f>+'I Trimestre'!F16+'II Trimestre'!F16</f>
        <v>374</v>
      </c>
      <c r="G16" s="35"/>
      <c r="H16" s="12">
        <f t="shared" ref="H16" si="1">SUM(I16:L16)</f>
        <v>5351</v>
      </c>
      <c r="I16" s="12">
        <f>+'I Trimestre'!I16+'II Trimestre'!I16</f>
        <v>3390</v>
      </c>
      <c r="J16" s="12">
        <f>+'I Trimestre'!J16+'II Trimestre'!J16</f>
        <v>1151</v>
      </c>
      <c r="K16" s="12">
        <f>+'I Trimestre'!K16+'II Trimestre'!K16</f>
        <v>436</v>
      </c>
      <c r="L16" s="12">
        <f>+'I Trimestre'!L16+'II Trimestre'!L16</f>
        <v>374</v>
      </c>
    </row>
    <row r="17" spans="1:12" ht="15.6" x14ac:dyDescent="0.35">
      <c r="A17" s="11" t="s">
        <v>83</v>
      </c>
      <c r="B17" s="12">
        <f t="shared" si="0"/>
        <v>4052</v>
      </c>
      <c r="C17" s="13">
        <f>+'I Trimestre'!C17+'II Trimestre'!C17</f>
        <v>2781</v>
      </c>
      <c r="D17" s="13">
        <f>+'I Trimestre'!D17+'II Trimestre'!D17</f>
        <v>836</v>
      </c>
      <c r="E17" s="13">
        <f>+'I Trimestre'!E17+'II Trimestre'!E17</f>
        <v>229</v>
      </c>
      <c r="F17" s="13">
        <f>+'I Trimestre'!F17+'II Trimestre'!F17</f>
        <v>206</v>
      </c>
      <c r="G17" s="35"/>
      <c r="H17" s="12">
        <f>SUM(I17:L17)</f>
        <v>4252</v>
      </c>
      <c r="I17" s="12">
        <f>+'I Trimestre'!I17+'II Trimestre'!I17</f>
        <v>2825</v>
      </c>
      <c r="J17" s="12">
        <f>+'I Trimestre'!J17+'II Trimestre'!J17</f>
        <v>898</v>
      </c>
      <c r="K17" s="12">
        <f>+'I Trimestre'!K17+'II Trimestre'!K17</f>
        <v>246</v>
      </c>
      <c r="L17" s="12">
        <f>+'I Trimestre'!L17+'II Trimestre'!L17</f>
        <v>283</v>
      </c>
    </row>
    <row r="18" spans="1:12" ht="15.6" x14ac:dyDescent="0.35">
      <c r="A18" s="11" t="s">
        <v>54</v>
      </c>
      <c r="B18" s="12">
        <f>SUM(C18:F18)</f>
        <v>10223</v>
      </c>
      <c r="C18" s="13">
        <f>+'II Trimestre'!C18</f>
        <v>6538</v>
      </c>
      <c r="D18" s="13">
        <f>+'II Trimestre'!D18</f>
        <v>2267</v>
      </c>
      <c r="E18" s="13">
        <f>+'II Trimestre'!E18</f>
        <v>732</v>
      </c>
      <c r="F18" s="13">
        <f>+'II Trimestre'!F18</f>
        <v>686</v>
      </c>
      <c r="G18" s="35"/>
      <c r="H18" s="12">
        <f>SUM(I18:L18)</f>
        <v>10223</v>
      </c>
      <c r="I18" s="13">
        <f>+'II Trimestre'!I18</f>
        <v>6538</v>
      </c>
      <c r="J18" s="13">
        <f>+'II Trimestre'!J18</f>
        <v>2267</v>
      </c>
      <c r="K18" s="13">
        <f>+'II Trimestre'!K18</f>
        <v>732</v>
      </c>
      <c r="L18" s="13">
        <f>+'II Trimestre'!L18</f>
        <v>686</v>
      </c>
    </row>
    <row r="19" spans="1:12" ht="15.6" x14ac:dyDescent="0.35">
      <c r="A19" s="8"/>
      <c r="B19" s="12"/>
      <c r="C19" s="13"/>
      <c r="D19" s="13"/>
      <c r="E19" s="13"/>
      <c r="F19" s="13"/>
      <c r="G19" s="35"/>
      <c r="H19" s="12"/>
      <c r="I19" s="12"/>
      <c r="J19" s="12"/>
      <c r="K19" s="12"/>
      <c r="L19" s="12"/>
    </row>
    <row r="20" spans="1:12" ht="15.6" x14ac:dyDescent="0.35">
      <c r="A20" s="14" t="s">
        <v>4</v>
      </c>
      <c r="B20" s="12"/>
      <c r="C20" s="13"/>
      <c r="D20" s="13"/>
      <c r="E20" s="13"/>
      <c r="F20" s="13"/>
      <c r="G20" s="35"/>
      <c r="H20" s="12"/>
      <c r="I20" s="12"/>
      <c r="J20" s="12"/>
      <c r="K20" s="12"/>
      <c r="L20" s="12"/>
    </row>
    <row r="21" spans="1:12" ht="15.6" x14ac:dyDescent="0.35">
      <c r="A21" s="26" t="s">
        <v>81</v>
      </c>
      <c r="B21" s="27">
        <f>SUM(C21:F21)+2029910881.83965+1295725910.34604</f>
        <v>61589826767.335686</v>
      </c>
      <c r="C21" s="28">
        <f>+'I Trimestre'!C21+'II Trimestre'!C21</f>
        <v>35949309408.699997</v>
      </c>
      <c r="D21" s="28">
        <f>+'I Trimestre'!D21+'II Trimestre'!D21</f>
        <v>16449438672.68</v>
      </c>
      <c r="E21" s="28">
        <f>+'I Trimestre'!E21+'II Trimestre'!E21</f>
        <v>3789714893.7700005</v>
      </c>
      <c r="F21" s="28">
        <f>+'I Trimestre'!F21+'II Trimestre'!F21</f>
        <v>2075727000</v>
      </c>
      <c r="G21" s="36"/>
      <c r="H21" s="28">
        <f>SUM(I21:L21)+1425893771.22247+1109128726.79941</f>
        <v>51368009650.781876</v>
      </c>
      <c r="I21" s="28">
        <f>+'I Trimestre'!I21+'II Trimestre'!I21</f>
        <v>28497647703.98</v>
      </c>
      <c r="J21" s="28">
        <f>+'I Trimestre'!J21+'II Trimestre'!J21</f>
        <v>15716708567.939999</v>
      </c>
      <c r="K21" s="28">
        <f>+'I Trimestre'!K21+'II Trimestre'!K21</f>
        <v>2993025880.8400002</v>
      </c>
      <c r="L21" s="28">
        <f>+'I Trimestre'!L21+'II Trimestre'!L21</f>
        <v>1625605000</v>
      </c>
    </row>
    <row r="22" spans="1:12" ht="15.6" x14ac:dyDescent="0.35">
      <c r="A22" s="26" t="s">
        <v>84</v>
      </c>
      <c r="B22" s="27">
        <f>SUM(C22:F22)</f>
        <v>69061709339.617889</v>
      </c>
      <c r="C22" s="27">
        <f>+C23+C24+C25</f>
        <v>36991812388.001534</v>
      </c>
      <c r="D22" s="27">
        <f>+D23+D24+D25</f>
        <v>21575009991.881714</v>
      </c>
      <c r="E22" s="27">
        <f>+E23+E24+E25</f>
        <v>7145191002.3927155</v>
      </c>
      <c r="F22" s="27">
        <f>+F23+F24+F25</f>
        <v>3349695957.3419271</v>
      </c>
      <c r="G22" s="36"/>
      <c r="H22" s="28">
        <f>SUM(I22:L22)</f>
        <v>69061709339.617889</v>
      </c>
      <c r="I22" s="27">
        <f>+I23+I24+I25</f>
        <v>36991812388.001534</v>
      </c>
      <c r="J22" s="27">
        <f t="shared" ref="J22:L22" si="2">+J23+J24+J25</f>
        <v>21575009991.881714</v>
      </c>
      <c r="K22" s="27">
        <f t="shared" si="2"/>
        <v>7145191002.3927155</v>
      </c>
      <c r="L22" s="27">
        <f t="shared" si="2"/>
        <v>3349695957.3419271</v>
      </c>
    </row>
    <row r="23" spans="1:12" ht="15.6" x14ac:dyDescent="0.35">
      <c r="A23" s="11" t="s">
        <v>49</v>
      </c>
      <c r="B23" s="13">
        <f t="shared" ref="B23:B25" si="3">SUM(C23:F23)</f>
        <v>65152555980.771591</v>
      </c>
      <c r="C23" s="13">
        <f>+'I Trimestre'!C23+'II Trimestre'!C23</f>
        <v>34897936215.095787</v>
      </c>
      <c r="D23" s="13">
        <f>+'I Trimestre'!D23+'II Trimestre'!D23</f>
        <v>20353783011.209164</v>
      </c>
      <c r="E23" s="13">
        <f>+'I Trimestre'!E23+'II Trimestre'!E23</f>
        <v>6740746228.6723728</v>
      </c>
      <c r="F23" s="13">
        <f>+'I Trimestre'!F23+'II Trimestre'!F23</f>
        <v>3160090525.794271</v>
      </c>
      <c r="G23" s="35"/>
      <c r="H23" s="12">
        <f t="shared" ref="H23:H25" si="4">SUM(I23:L23)</f>
        <v>65152555980.771591</v>
      </c>
      <c r="I23" s="13">
        <f>+'I Trimestre'!I23+'II Trimestre'!I23</f>
        <v>34897936215.095787</v>
      </c>
      <c r="J23" s="13">
        <f>+'I Trimestre'!J23+'II Trimestre'!J23</f>
        <v>20353783011.209164</v>
      </c>
      <c r="K23" s="13">
        <f>+'I Trimestre'!K23+'II Trimestre'!K23</f>
        <v>6740746228.6723728</v>
      </c>
      <c r="L23" s="13">
        <f>+'I Trimestre'!L23+'II Trimestre'!L23</f>
        <v>3160090525.794271</v>
      </c>
    </row>
    <row r="24" spans="1:12" ht="15.6" x14ac:dyDescent="0.35">
      <c r="A24" s="25" t="s">
        <v>47</v>
      </c>
      <c r="B24" s="13">
        <f t="shared" si="3"/>
        <v>1303051119.6154318</v>
      </c>
      <c r="C24" s="13">
        <f>+'I Trimestre'!C24+'II Trimestre'!C24</f>
        <v>697958724.30191565</v>
      </c>
      <c r="D24" s="13">
        <f>+'I Trimestre'!D24+'II Trimestre'!D24</f>
        <v>407075660.22418332</v>
      </c>
      <c r="E24" s="13">
        <f>+'I Trimestre'!E24+'II Trimestre'!E24</f>
        <v>134814924.5734475</v>
      </c>
      <c r="F24" s="13">
        <f>+'I Trimestre'!F24+'II Trimestre'!F24</f>
        <v>63201810.51588542</v>
      </c>
      <c r="G24" s="35"/>
      <c r="H24" s="12">
        <f t="shared" si="4"/>
        <v>1303051119.6154318</v>
      </c>
      <c r="I24" s="13">
        <f>+'I Trimestre'!I24+'II Trimestre'!I24</f>
        <v>697958724.30191565</v>
      </c>
      <c r="J24" s="13">
        <f>+'I Trimestre'!J24+'II Trimestre'!J24</f>
        <v>407075660.22418332</v>
      </c>
      <c r="K24" s="13">
        <f>+'I Trimestre'!K24+'II Trimestre'!K24</f>
        <v>134814924.5734475</v>
      </c>
      <c r="L24" s="13">
        <f>+'I Trimestre'!L24+'II Trimestre'!L24</f>
        <v>63201810.51588542</v>
      </c>
    </row>
    <row r="25" spans="1:12" ht="15.6" x14ac:dyDescent="0.35">
      <c r="A25" s="25" t="s">
        <v>48</v>
      </c>
      <c r="B25" s="13">
        <f t="shared" si="3"/>
        <v>2606102239.2308636</v>
      </c>
      <c r="C25" s="13">
        <f>+'I Trimestre'!C25+'II Trimestre'!C25</f>
        <v>1395917448.6038313</v>
      </c>
      <c r="D25" s="13">
        <f>+'I Trimestre'!D25+'II Trimestre'!D25</f>
        <v>814151320.44836664</v>
      </c>
      <c r="E25" s="13">
        <f>+'I Trimestre'!E25+'II Trimestre'!E25</f>
        <v>269629849.14689499</v>
      </c>
      <c r="F25" s="13">
        <f>+'I Trimestre'!F25+'II Trimestre'!F25</f>
        <v>126403621.03177084</v>
      </c>
      <c r="G25" s="35"/>
      <c r="H25" s="12">
        <f t="shared" si="4"/>
        <v>2606102239.2308636</v>
      </c>
      <c r="I25" s="13">
        <f>+'I Trimestre'!I25+'II Trimestre'!I25</f>
        <v>1395917448.6038313</v>
      </c>
      <c r="J25" s="13">
        <f>+'I Trimestre'!J25+'II Trimestre'!J25</f>
        <v>814151320.44836664</v>
      </c>
      <c r="K25" s="13">
        <f>+'I Trimestre'!K25+'II Trimestre'!K25</f>
        <v>269629849.14689499</v>
      </c>
      <c r="L25" s="13">
        <f>+'I Trimestre'!L25+'II Trimestre'!L25</f>
        <v>126403621.03177084</v>
      </c>
    </row>
    <row r="26" spans="1:12" ht="15.6" x14ac:dyDescent="0.35">
      <c r="A26" s="26" t="s">
        <v>85</v>
      </c>
      <c r="B26" s="27">
        <f>SUM(C26:F26)</f>
        <v>49789660622.791801</v>
      </c>
      <c r="C26" s="28">
        <f>+C27+C28+C29</f>
        <v>27921497506.435802</v>
      </c>
      <c r="D26" s="28">
        <f t="shared" ref="D26:F26" si="5">+D27+D28+D29</f>
        <v>17062575328.616398</v>
      </c>
      <c r="E26" s="28">
        <f t="shared" si="5"/>
        <v>3001292887.7396002</v>
      </c>
      <c r="F26" s="28">
        <f t="shared" si="5"/>
        <v>1804294900</v>
      </c>
      <c r="G26" s="36"/>
      <c r="H26" s="28">
        <f>SUM(I26:L26)</f>
        <v>51061179093.146797</v>
      </c>
      <c r="I26" s="28">
        <f>+I27+I28+I29</f>
        <v>29190044524.635799</v>
      </c>
      <c r="J26" s="28">
        <f t="shared" ref="J26:L26" si="6">+J27+J28+J29</f>
        <v>16013840579.189199</v>
      </c>
      <c r="K26" s="28">
        <f t="shared" si="6"/>
        <v>2873592420.2087998</v>
      </c>
      <c r="L26" s="28">
        <f t="shared" si="6"/>
        <v>2983701569.1129999</v>
      </c>
    </row>
    <row r="27" spans="1:12" ht="15.6" x14ac:dyDescent="0.35">
      <c r="A27" s="11" t="s">
        <v>50</v>
      </c>
      <c r="B27" s="13">
        <f t="shared" ref="B27:B29" si="7">SUM(C27:F27)</f>
        <v>46971377946.029999</v>
      </c>
      <c r="C27" s="12">
        <f>+'I Trimestre'!C27+'II Trimestre'!C27</f>
        <v>26341035383.43</v>
      </c>
      <c r="D27" s="12">
        <f>+'I Trimestre'!D27+'II Trimestre'!D27</f>
        <v>16096769177.939999</v>
      </c>
      <c r="E27" s="12">
        <f>+'I Trimestre'!E27+'II Trimestre'!E27</f>
        <v>2831408384.6599998</v>
      </c>
      <c r="F27" s="12">
        <f>+'I Trimestre'!F27+'II Trimestre'!F27</f>
        <v>1702165000</v>
      </c>
      <c r="G27" s="35"/>
      <c r="H27" s="12">
        <f t="shared" ref="H27:H29" si="8">SUM(I27:L27)</f>
        <v>48170923672.780006</v>
      </c>
      <c r="I27" s="12">
        <f>+'I Trimestre'!I27+'II Trimestre'!I27</f>
        <v>27537777853.43</v>
      </c>
      <c r="J27" s="12">
        <f>+'I Trimestre'!J27+'II Trimestre'!J27</f>
        <v>15107396772.82</v>
      </c>
      <c r="K27" s="12">
        <f>+'I Trimestre'!K27+'II Trimestre'!K27</f>
        <v>2710936245.48</v>
      </c>
      <c r="L27" s="12">
        <f>+'I Trimestre'!L27+'II Trimestre'!L27</f>
        <v>2814812801.0500002</v>
      </c>
    </row>
    <row r="28" spans="1:12" ht="15.6" x14ac:dyDescent="0.35">
      <c r="A28" s="25" t="s">
        <v>47</v>
      </c>
      <c r="B28" s="13">
        <f t="shared" si="7"/>
        <v>939427558.92060006</v>
      </c>
      <c r="C28" s="12">
        <f>+'I Trimestre'!C28+'II Trimestre'!C28</f>
        <v>526820707.66860008</v>
      </c>
      <c r="D28" s="12">
        <f>+'I Trimestre'!D28+'II Trimestre'!D28</f>
        <v>321935383.55880004</v>
      </c>
      <c r="E28" s="12">
        <f>+'I Trimestre'!E28+'II Trimestre'!E28</f>
        <v>56628167.693200007</v>
      </c>
      <c r="F28" s="12">
        <f>+'I Trimestre'!F28+'II Trimestre'!F28</f>
        <v>34043300</v>
      </c>
      <c r="G28" s="35"/>
      <c r="H28" s="12">
        <f t="shared" si="8"/>
        <v>963418473.45560002</v>
      </c>
      <c r="I28" s="12">
        <f>+'I Trimestre'!I28+'II Trimestre'!I28</f>
        <v>550755557.06859994</v>
      </c>
      <c r="J28" s="12">
        <f>+'I Trimestre'!J28+'II Trimestre'!J28</f>
        <v>302147935.45640004</v>
      </c>
      <c r="K28" s="12">
        <f>+'I Trimestre'!K28+'II Trimestre'!K28</f>
        <v>54218724.909600005</v>
      </c>
      <c r="L28" s="12">
        <f>+'I Trimestre'!L28+'II Trimestre'!L28</f>
        <v>56296256.020999998</v>
      </c>
    </row>
    <row r="29" spans="1:12" ht="15.6" x14ac:dyDescent="0.35">
      <c r="A29" s="25" t="s">
        <v>48</v>
      </c>
      <c r="B29" s="13">
        <f t="shared" si="7"/>
        <v>1878855117.8412001</v>
      </c>
      <c r="C29" s="12">
        <f>+'I Trimestre'!C29+'II Trimestre'!C29</f>
        <v>1053641415.3372002</v>
      </c>
      <c r="D29" s="12">
        <f>+'I Trimestre'!D29+'II Trimestre'!D29</f>
        <v>643870767.11760008</v>
      </c>
      <c r="E29" s="12">
        <f>+'I Trimestre'!E29+'II Trimestre'!E29</f>
        <v>113256335.38640001</v>
      </c>
      <c r="F29" s="12">
        <f>+'I Trimestre'!F29+'II Trimestre'!F29</f>
        <v>68086600</v>
      </c>
      <c r="G29" s="35"/>
      <c r="H29" s="12">
        <f t="shared" si="8"/>
        <v>1926836946.9112</v>
      </c>
      <c r="I29" s="12">
        <f>+'I Trimestre'!I29+'II Trimestre'!I29</f>
        <v>1101511114.1371999</v>
      </c>
      <c r="J29" s="12">
        <f>+'I Trimestre'!J29+'II Trimestre'!J29</f>
        <v>604295870.91280007</v>
      </c>
      <c r="K29" s="12">
        <f>+'I Trimestre'!K29+'II Trimestre'!K29</f>
        <v>108437449.81920001</v>
      </c>
      <c r="L29" s="12">
        <f>+'I Trimestre'!L29+'II Trimestre'!L29</f>
        <v>112592512.042</v>
      </c>
    </row>
    <row r="30" spans="1:12" ht="15.6" x14ac:dyDescent="0.35">
      <c r="A30" s="26" t="s">
        <v>57</v>
      </c>
      <c r="B30" s="27">
        <f>SUM(C30:F30)</f>
        <v>131672735122.25</v>
      </c>
      <c r="C30" s="27">
        <f>+C31+C32+C33</f>
        <v>70479030926.232117</v>
      </c>
      <c r="D30" s="27">
        <f>+D31+D32+D33</f>
        <v>42873886026.054283</v>
      </c>
      <c r="E30" s="27">
        <f>+E31+E32+E33</f>
        <v>12111052236.390825</v>
      </c>
      <c r="F30" s="27">
        <f>+F31+F32+F33</f>
        <v>6208765933.5727673</v>
      </c>
      <c r="G30" s="36"/>
      <c r="H30" s="28">
        <f>SUM(I30:L30)</f>
        <v>131672735122.25</v>
      </c>
      <c r="I30" s="27">
        <f>+I31+I32+I33</f>
        <v>70479030926.232117</v>
      </c>
      <c r="J30" s="27">
        <f t="shared" ref="J30:L30" si="9">+J31+J32+J33</f>
        <v>42873886026.054283</v>
      </c>
      <c r="K30" s="27">
        <f t="shared" si="9"/>
        <v>12111052236.390825</v>
      </c>
      <c r="L30" s="27">
        <f t="shared" si="9"/>
        <v>6208765933.5727673</v>
      </c>
    </row>
    <row r="31" spans="1:12" ht="15.6" x14ac:dyDescent="0.35">
      <c r="A31" s="11" t="s">
        <v>51</v>
      </c>
      <c r="B31" s="13">
        <f t="shared" ref="B31:B33" si="10">SUM(C31:F31)</f>
        <v>124219561436.08488</v>
      </c>
      <c r="C31" s="13">
        <f>+'II Trimestre'!C31</f>
        <v>66489651817.200104</v>
      </c>
      <c r="D31" s="13">
        <f>+'II Trimestre'!D31</f>
        <v>40447062288.730453</v>
      </c>
      <c r="E31" s="13">
        <f>+'II Trimestre'!E31</f>
        <v>11425520977.727194</v>
      </c>
      <c r="F31" s="13">
        <f>+'II Trimestre'!F31</f>
        <v>5857326352.4271383</v>
      </c>
      <c r="G31" s="35"/>
      <c r="H31" s="12">
        <f t="shared" ref="H31:H33" si="11">SUM(I31:L31)</f>
        <v>124219561436.08488</v>
      </c>
      <c r="I31" s="13">
        <f>+'II Trimestre'!I31</f>
        <v>66489651817.200104</v>
      </c>
      <c r="J31" s="13">
        <f>+'II Trimestre'!J31</f>
        <v>40447062288.730453</v>
      </c>
      <c r="K31" s="13">
        <f>+'II Trimestre'!K31</f>
        <v>11425520977.727194</v>
      </c>
      <c r="L31" s="13">
        <f>+'II Trimestre'!L31</f>
        <v>5857326352.4271383</v>
      </c>
    </row>
    <row r="32" spans="1:12" ht="15.6" x14ac:dyDescent="0.35">
      <c r="A32" s="25" t="s">
        <v>47</v>
      </c>
      <c r="B32" s="13">
        <f t="shared" si="10"/>
        <v>2484391228.7216983</v>
      </c>
      <c r="C32" s="13">
        <f>+'II Trimestre'!C32</f>
        <v>1329793036.3440022</v>
      </c>
      <c r="D32" s="13">
        <f>+'II Trimestre'!D32</f>
        <v>808941245.77460909</v>
      </c>
      <c r="E32" s="13">
        <f>+'II Trimestre'!E32</f>
        <v>228510419.55454391</v>
      </c>
      <c r="F32" s="13">
        <f>+'II Trimestre'!F32</f>
        <v>117146527.04854278</v>
      </c>
      <c r="G32" s="35"/>
      <c r="H32" s="12">
        <f t="shared" si="11"/>
        <v>2484391228.7216983</v>
      </c>
      <c r="I32" s="13">
        <f>+'II Trimestre'!I32</f>
        <v>1329793036.3440022</v>
      </c>
      <c r="J32" s="13">
        <f>+'II Trimestre'!J32</f>
        <v>808941245.77460909</v>
      </c>
      <c r="K32" s="13">
        <f>+'II Trimestre'!K32</f>
        <v>228510419.55454391</v>
      </c>
      <c r="L32" s="13">
        <f>+'II Trimestre'!L32</f>
        <v>117146527.04854278</v>
      </c>
    </row>
    <row r="33" spans="1:13" ht="15.6" x14ac:dyDescent="0.35">
      <c r="A33" s="25" t="s">
        <v>48</v>
      </c>
      <c r="B33" s="13">
        <f t="shared" si="10"/>
        <v>4968782457.4433966</v>
      </c>
      <c r="C33" s="13">
        <f>+'II Trimestre'!C33</f>
        <v>2659586072.6880045</v>
      </c>
      <c r="D33" s="13">
        <f>+'II Trimestre'!D33</f>
        <v>1617882491.5492182</v>
      </c>
      <c r="E33" s="13">
        <f>+'II Trimestre'!E33</f>
        <v>457020839.10908782</v>
      </c>
      <c r="F33" s="13">
        <f>+'II Trimestre'!F33</f>
        <v>234293054.09708557</v>
      </c>
      <c r="G33" s="35"/>
      <c r="H33" s="12">
        <f t="shared" si="11"/>
        <v>4968782457.4433966</v>
      </c>
      <c r="I33" s="13">
        <f>+'II Trimestre'!I33</f>
        <v>2659586072.6880045</v>
      </c>
      <c r="J33" s="13">
        <f>+'II Trimestre'!J33</f>
        <v>1617882491.5492182</v>
      </c>
      <c r="K33" s="13">
        <f>+'II Trimestre'!K33</f>
        <v>457020839.10908782</v>
      </c>
      <c r="L33" s="13">
        <f>+'II Trimestre'!L33</f>
        <v>234293054.09708557</v>
      </c>
    </row>
    <row r="34" spans="1:13" ht="15.6" x14ac:dyDescent="0.35">
      <c r="A34" s="26" t="s">
        <v>86</v>
      </c>
      <c r="B34" s="27">
        <f>SUM(C34:F34)</f>
        <v>46971377946.029999</v>
      </c>
      <c r="C34" s="27">
        <f>+C27</f>
        <v>26341035383.43</v>
      </c>
      <c r="D34" s="27">
        <f t="shared" ref="D34:F34" si="12">+D27</f>
        <v>16096769177.939999</v>
      </c>
      <c r="E34" s="27">
        <f t="shared" si="12"/>
        <v>2831408384.6599998</v>
      </c>
      <c r="F34" s="27">
        <f t="shared" si="12"/>
        <v>1702165000</v>
      </c>
      <c r="G34" s="36"/>
      <c r="H34" s="28">
        <f>SUM(I34:L34)</f>
        <v>48170923672.780006</v>
      </c>
      <c r="I34" s="28">
        <f>+I27</f>
        <v>27537777853.43</v>
      </c>
      <c r="J34" s="28">
        <f t="shared" ref="J34:L34" si="13">+J27</f>
        <v>15107396772.82</v>
      </c>
      <c r="K34" s="28">
        <f t="shared" si="13"/>
        <v>2710936245.48</v>
      </c>
      <c r="L34" s="28">
        <f t="shared" si="13"/>
        <v>2814812801.0500002</v>
      </c>
    </row>
    <row r="35" spans="1:13" ht="15.6" x14ac:dyDescent="0.35">
      <c r="A35" s="8"/>
      <c r="B35" s="12"/>
      <c r="C35" s="13"/>
      <c r="D35" s="13"/>
      <c r="E35" s="13"/>
      <c r="F35" s="13"/>
      <c r="G35" s="35"/>
      <c r="H35" s="12"/>
      <c r="I35" s="12"/>
      <c r="J35" s="12"/>
      <c r="K35" s="12"/>
      <c r="L35" s="12"/>
    </row>
    <row r="36" spans="1:13" ht="15.6" x14ac:dyDescent="0.35">
      <c r="A36" s="14" t="s">
        <v>5</v>
      </c>
      <c r="B36" s="12"/>
      <c r="C36" s="13"/>
      <c r="D36" s="13"/>
      <c r="E36" s="13"/>
      <c r="F36" s="13"/>
      <c r="G36" s="35"/>
      <c r="H36" s="12"/>
      <c r="I36" s="12"/>
      <c r="J36" s="12"/>
      <c r="K36" s="12"/>
      <c r="L36" s="12"/>
    </row>
    <row r="37" spans="1:13" ht="15.6" x14ac:dyDescent="0.35">
      <c r="A37" s="11" t="s">
        <v>82</v>
      </c>
      <c r="B37" s="13">
        <f>B22</f>
        <v>69061709339.617889</v>
      </c>
      <c r="C37" s="13">
        <f>B37+H37</f>
        <v>138123418679.23578</v>
      </c>
      <c r="D37" s="13"/>
      <c r="E37" s="13"/>
      <c r="F37" s="12"/>
      <c r="G37" s="35"/>
      <c r="H37" s="12">
        <f>H22</f>
        <v>69061709339.617889</v>
      </c>
      <c r="I37" s="12"/>
      <c r="J37" s="12"/>
      <c r="K37" s="12"/>
      <c r="L37" s="12"/>
    </row>
    <row r="38" spans="1:13" ht="15.6" x14ac:dyDescent="0.35">
      <c r="A38" s="11" t="s">
        <v>83</v>
      </c>
      <c r="B38" s="13">
        <f>+'I Trimestre'!B38+'II Trimestre'!B38</f>
        <v>66345513398</v>
      </c>
      <c r="C38" s="13"/>
      <c r="D38" s="13"/>
      <c r="E38" s="13"/>
      <c r="F38" s="12"/>
      <c r="G38" s="35"/>
      <c r="H38" s="13">
        <f>+'I Trimestre'!H38+'II Trimestre'!H38</f>
        <v>66345513398</v>
      </c>
      <c r="I38" s="12"/>
      <c r="J38" s="12"/>
      <c r="K38" s="12"/>
      <c r="L38" s="12"/>
    </row>
    <row r="39" spans="1:13" ht="15.6" x14ac:dyDescent="0.35">
      <c r="A39" s="8"/>
      <c r="B39" s="12"/>
      <c r="C39" s="13"/>
      <c r="D39" s="13"/>
      <c r="E39" s="13"/>
      <c r="F39" s="13"/>
      <c r="G39" s="35"/>
      <c r="H39" s="12"/>
      <c r="I39" s="12"/>
      <c r="J39" s="12"/>
      <c r="K39" s="12"/>
      <c r="L39" s="12"/>
    </row>
    <row r="40" spans="1:13" ht="15.6" x14ac:dyDescent="0.35">
      <c r="A40" s="6" t="s">
        <v>6</v>
      </c>
      <c r="B40" s="15"/>
      <c r="C40" s="16"/>
      <c r="D40" s="16"/>
      <c r="E40" s="16"/>
      <c r="F40" s="16"/>
      <c r="G40" s="46"/>
      <c r="H40" s="15"/>
      <c r="I40" s="15"/>
      <c r="J40" s="15"/>
      <c r="K40" s="15"/>
      <c r="L40" s="15"/>
    </row>
    <row r="41" spans="1:13" ht="15.6" x14ac:dyDescent="0.35">
      <c r="A41" s="11" t="s">
        <v>87</v>
      </c>
      <c r="B41" s="40">
        <v>1.0973999999999999</v>
      </c>
      <c r="C41" s="40">
        <v>1.0973999999999999</v>
      </c>
      <c r="D41" s="40">
        <v>1.0973999999999999</v>
      </c>
      <c r="E41" s="40">
        <v>1.0973999999999999</v>
      </c>
      <c r="F41" s="40">
        <v>1.0973999999999999</v>
      </c>
      <c r="G41" s="37"/>
      <c r="H41" s="40">
        <v>1.0973999999999999</v>
      </c>
      <c r="I41" s="40">
        <v>1.0973999999999999</v>
      </c>
      <c r="J41" s="40">
        <v>1.0973999999999999</v>
      </c>
      <c r="K41" s="40">
        <v>1.0973999999999999</v>
      </c>
      <c r="L41" s="40">
        <v>1.0973999999999999</v>
      </c>
      <c r="M41" s="47"/>
    </row>
    <row r="42" spans="1:13" ht="15.6" x14ac:dyDescent="0.35">
      <c r="A42" s="11" t="s">
        <v>88</v>
      </c>
      <c r="B42" s="40">
        <v>1.0971</v>
      </c>
      <c r="C42" s="40">
        <v>1.0971</v>
      </c>
      <c r="D42" s="40">
        <v>1.0971</v>
      </c>
      <c r="E42" s="40">
        <v>1.0971</v>
      </c>
      <c r="F42" s="40">
        <v>1.0971</v>
      </c>
      <c r="G42" s="37"/>
      <c r="H42" s="40">
        <v>1.0971</v>
      </c>
      <c r="I42" s="40">
        <v>1.0971</v>
      </c>
      <c r="J42" s="40">
        <v>1.0971</v>
      </c>
      <c r="K42" s="40">
        <v>1.0971</v>
      </c>
      <c r="L42" s="40">
        <v>1.0971</v>
      </c>
      <c r="M42" s="47"/>
    </row>
    <row r="43" spans="1:13" ht="15.6" x14ac:dyDescent="0.35">
      <c r="A43" s="11" t="s">
        <v>7</v>
      </c>
      <c r="B43" s="12">
        <f>+C43+F43</f>
        <v>504877</v>
      </c>
      <c r="C43" s="12">
        <v>434134</v>
      </c>
      <c r="D43" s="12">
        <v>434134</v>
      </c>
      <c r="E43" s="12">
        <v>434134</v>
      </c>
      <c r="F43" s="12">
        <v>70743</v>
      </c>
      <c r="G43" s="35"/>
      <c r="H43" s="12">
        <f>+I43+L43</f>
        <v>504877</v>
      </c>
      <c r="I43" s="12">
        <v>434134</v>
      </c>
      <c r="J43" s="12">
        <v>434134</v>
      </c>
      <c r="K43" s="12">
        <v>434134</v>
      </c>
      <c r="L43" s="12">
        <v>70743</v>
      </c>
    </row>
    <row r="44" spans="1:13" ht="15.6" x14ac:dyDescent="0.35">
      <c r="A44" s="8"/>
      <c r="B44" s="12"/>
      <c r="C44" s="13"/>
      <c r="D44" s="13"/>
      <c r="E44" s="13"/>
      <c r="F44" s="13"/>
      <c r="G44" s="35"/>
      <c r="H44" s="12"/>
      <c r="I44" s="12"/>
      <c r="J44" s="12"/>
      <c r="K44" s="12"/>
      <c r="L44" s="12"/>
    </row>
    <row r="45" spans="1:13" ht="15.6" x14ac:dyDescent="0.35">
      <c r="A45" s="6" t="s">
        <v>8</v>
      </c>
      <c r="B45" s="12"/>
      <c r="C45" s="13"/>
      <c r="D45" s="13"/>
      <c r="E45" s="13"/>
      <c r="F45" s="13"/>
      <c r="G45" s="35"/>
      <c r="H45" s="12"/>
      <c r="I45" s="12"/>
      <c r="J45" s="12"/>
      <c r="K45" s="12"/>
      <c r="L45" s="12"/>
    </row>
    <row r="46" spans="1:13" ht="15.6" x14ac:dyDescent="0.35">
      <c r="A46" s="8" t="s">
        <v>89</v>
      </c>
      <c r="B46" s="12">
        <f>B21/B41</f>
        <v>56123406932.144791</v>
      </c>
      <c r="C46" s="12">
        <f>C21/C41</f>
        <v>32758619836.613815</v>
      </c>
      <c r="D46" s="12">
        <f>D21/D41</f>
        <v>14989464801.057045</v>
      </c>
      <c r="E46" s="12">
        <f>E21/E41</f>
        <v>3453357840.1403322</v>
      </c>
      <c r="F46" s="12">
        <f>F21/F41</f>
        <v>1891495352.6517224</v>
      </c>
      <c r="G46" s="35"/>
      <c r="H46" s="12">
        <f>H21/H41</f>
        <v>46808829643.504539</v>
      </c>
      <c r="I46" s="12">
        <f>I21/I41</f>
        <v>25968332152.3419</v>
      </c>
      <c r="J46" s="12">
        <f>J21/J41</f>
        <v>14321768332.367414</v>
      </c>
      <c r="K46" s="12">
        <f>K21/K41</f>
        <v>2727379151.4853292</v>
      </c>
      <c r="L46" s="12">
        <f>L21/L41</f>
        <v>1481324038.6367779</v>
      </c>
    </row>
    <row r="47" spans="1:13" ht="15.6" x14ac:dyDescent="0.35">
      <c r="A47" s="8" t="s">
        <v>90</v>
      </c>
      <c r="B47" s="12">
        <f t="shared" ref="B47:H47" si="14">B26/B42</f>
        <v>45382973860.898552</v>
      </c>
      <c r="C47" s="12">
        <f t="shared" si="14"/>
        <v>25450275732.782612</v>
      </c>
      <c r="D47" s="12">
        <f t="shared" si="14"/>
        <v>15552433988.347824</v>
      </c>
      <c r="E47" s="12">
        <f t="shared" si="14"/>
        <v>2735660275.0338168</v>
      </c>
      <c r="F47" s="12">
        <f t="shared" si="14"/>
        <v>1644603864.7342997</v>
      </c>
      <c r="G47" s="35"/>
      <c r="H47" s="12">
        <f t="shared" si="14"/>
        <v>46541955239.400963</v>
      </c>
      <c r="I47" s="12">
        <f>I26/I42</f>
        <v>26606548650.657005</v>
      </c>
      <c r="J47" s="12">
        <f t="shared" ref="J47:L47" si="15">J26/J42</f>
        <v>14596518621.082125</v>
      </c>
      <c r="K47" s="12">
        <f t="shared" si="15"/>
        <v>2619262072.927536</v>
      </c>
      <c r="L47" s="12">
        <f t="shared" si="15"/>
        <v>2719625894.7342997</v>
      </c>
    </row>
    <row r="48" spans="1:13" ht="15.6" x14ac:dyDescent="0.35">
      <c r="A48" s="8" t="s">
        <v>91</v>
      </c>
      <c r="B48" s="12">
        <f>B46/B15</f>
        <v>10577347.706774367</v>
      </c>
      <c r="C48" s="12">
        <f>C46/C15</f>
        <v>8926054.4513934106</v>
      </c>
      <c r="D48" s="12">
        <f>D46/D15</f>
        <v>13565126.516793706</v>
      </c>
      <c r="E48" s="12">
        <f>E46/E15</f>
        <v>12603495.76693552</v>
      </c>
      <c r="F48" s="12">
        <f>F46/F15</f>
        <v>7359904.0959210992</v>
      </c>
      <c r="G48" s="35"/>
      <c r="H48" s="12">
        <f>H46/H15</f>
        <v>10972533.906119207</v>
      </c>
      <c r="I48" s="12">
        <f>I46/I15</f>
        <v>8902410.7481460068</v>
      </c>
      <c r="J48" s="12">
        <f>J46/J15</f>
        <v>15432940.013326956</v>
      </c>
      <c r="K48" s="12">
        <f>K46/K15</f>
        <v>12285491.673357338</v>
      </c>
      <c r="L48" s="12">
        <f>L46/L15</f>
        <v>7443839.3901345618</v>
      </c>
    </row>
    <row r="49" spans="1:12" ht="15.6" x14ac:dyDescent="0.35">
      <c r="A49" s="8" t="s">
        <v>92</v>
      </c>
      <c r="B49" s="12">
        <f>B47/B17</f>
        <v>11200141.624111192</v>
      </c>
      <c r="C49" s="12">
        <f>C47/C17</f>
        <v>9151483.5428919848</v>
      </c>
      <c r="D49" s="12">
        <f>D47/D17</f>
        <v>18603389.938215099</v>
      </c>
      <c r="E49" s="12">
        <f>E47/E17</f>
        <v>11946114.738138938</v>
      </c>
      <c r="F49" s="12">
        <f>F47/F17</f>
        <v>7983513.9064771831</v>
      </c>
      <c r="G49" s="35"/>
      <c r="H49" s="12">
        <f>H47/H17</f>
        <v>10945897.281138515</v>
      </c>
      <c r="I49" s="12">
        <f>I47/I17</f>
        <v>9418247.309967082</v>
      </c>
      <c r="J49" s="12">
        <f>J47/J17</f>
        <v>16254475.079156041</v>
      </c>
      <c r="K49" s="12">
        <f>K47/K17</f>
        <v>10647406.800518438</v>
      </c>
      <c r="L49" s="12">
        <f>L47/L17</f>
        <v>9609985.4937607758</v>
      </c>
    </row>
    <row r="50" spans="1:12" ht="15.6" x14ac:dyDescent="0.35">
      <c r="A50" s="8"/>
      <c r="B50" s="17"/>
      <c r="C50" s="18"/>
      <c r="D50" s="18"/>
      <c r="E50" s="18"/>
      <c r="F50" s="18"/>
      <c r="G50" s="48"/>
      <c r="H50" s="17"/>
      <c r="I50" s="17"/>
      <c r="J50" s="17"/>
      <c r="K50" s="17"/>
      <c r="L50" s="17"/>
    </row>
    <row r="51" spans="1:12" ht="15.6" x14ac:dyDescent="0.35">
      <c r="A51" s="6" t="s">
        <v>9</v>
      </c>
      <c r="B51" s="17"/>
      <c r="C51" s="18"/>
      <c r="D51" s="18"/>
      <c r="E51" s="18"/>
      <c r="F51" s="18"/>
      <c r="G51" s="48"/>
      <c r="H51" s="17"/>
      <c r="I51" s="17"/>
      <c r="J51" s="17"/>
      <c r="K51" s="17"/>
      <c r="L51" s="17"/>
    </row>
    <row r="52" spans="1:12" ht="15.6" x14ac:dyDescent="0.35">
      <c r="A52" s="8"/>
      <c r="B52" s="17"/>
      <c r="C52" s="18"/>
      <c r="D52" s="18"/>
      <c r="E52" s="18"/>
      <c r="F52" s="18"/>
      <c r="G52" s="48"/>
      <c r="H52" s="17"/>
      <c r="I52" s="17"/>
      <c r="J52" s="17"/>
      <c r="K52" s="17"/>
      <c r="L52" s="17"/>
    </row>
    <row r="53" spans="1:12" ht="15.6" x14ac:dyDescent="0.35">
      <c r="A53" s="6" t="s">
        <v>10</v>
      </c>
      <c r="B53" s="17"/>
      <c r="C53" s="18"/>
      <c r="D53" s="18"/>
      <c r="E53" s="18"/>
      <c r="F53" s="18"/>
      <c r="G53" s="48"/>
      <c r="H53" s="17"/>
      <c r="I53" s="17"/>
      <c r="J53" s="17"/>
      <c r="K53" s="17"/>
      <c r="L53" s="17"/>
    </row>
    <row r="54" spans="1:12" ht="15.6" x14ac:dyDescent="0.35">
      <c r="A54" s="8" t="s">
        <v>11</v>
      </c>
      <c r="B54" s="19">
        <f>B16/B43*100</f>
        <v>1.0598621050275612</v>
      </c>
      <c r="C54" s="19">
        <f>C16/C43*100</f>
        <v>0.78086489424924099</v>
      </c>
      <c r="D54" s="19">
        <f t="shared" ref="D54:F54" si="16">D16/D43*100</f>
        <v>0.26512551424214642</v>
      </c>
      <c r="E54" s="19">
        <f t="shared" si="16"/>
        <v>0.10042982120727702</v>
      </c>
      <c r="F54" s="19">
        <f t="shared" si="16"/>
        <v>0.52867421511668999</v>
      </c>
      <c r="G54" s="38"/>
      <c r="H54" s="19">
        <f>H16/H43*100</f>
        <v>1.0598621050275612</v>
      </c>
      <c r="I54" s="19">
        <f t="shared" ref="I54:L54" si="17">I16/I43*100</f>
        <v>0.78086489424924099</v>
      </c>
      <c r="J54" s="19">
        <f t="shared" si="17"/>
        <v>0.26512551424214642</v>
      </c>
      <c r="K54" s="19">
        <f t="shared" si="17"/>
        <v>0.10042982120727702</v>
      </c>
      <c r="L54" s="19">
        <f t="shared" si="17"/>
        <v>0.52867421511668999</v>
      </c>
    </row>
    <row r="55" spans="1:12" ht="15.6" x14ac:dyDescent="0.35">
      <c r="A55" s="8" t="s">
        <v>12</v>
      </c>
      <c r="B55" s="19">
        <f>B17/B43*100</f>
        <v>0.80257171548713846</v>
      </c>
      <c r="C55" s="19">
        <f t="shared" ref="C55:F55" si="18">C17/C43*100</f>
        <v>0.64058562563632426</v>
      </c>
      <c r="D55" s="19">
        <f t="shared" si="18"/>
        <v>0.19256727185615502</v>
      </c>
      <c r="E55" s="19">
        <f t="shared" si="18"/>
        <v>5.2748690496482654E-2</v>
      </c>
      <c r="F55" s="19">
        <f t="shared" si="18"/>
        <v>0.29119488854020892</v>
      </c>
      <c r="G55" s="38"/>
      <c r="H55" s="19">
        <f>H17/H43*100</f>
        <v>0.84218532434632598</v>
      </c>
      <c r="I55" s="19">
        <f t="shared" ref="I55:L55" si="19">I17/I43*100</f>
        <v>0.65072074520770085</v>
      </c>
      <c r="J55" s="19">
        <f t="shared" si="19"/>
        <v>0.20684857670673107</v>
      </c>
      <c r="K55" s="19">
        <f t="shared" si="19"/>
        <v>5.6664532149059969E-2</v>
      </c>
      <c r="L55" s="19">
        <f t="shared" si="19"/>
        <v>0.40003957988776273</v>
      </c>
    </row>
    <row r="56" spans="1:12" ht="15.6" x14ac:dyDescent="0.35">
      <c r="A56" s="8"/>
      <c r="B56" s="19"/>
      <c r="C56" s="20"/>
      <c r="D56" s="20"/>
      <c r="E56" s="20"/>
      <c r="F56" s="20"/>
      <c r="G56" s="38"/>
      <c r="H56" s="19"/>
      <c r="I56" s="19"/>
      <c r="J56" s="19"/>
      <c r="K56" s="19"/>
      <c r="L56" s="19"/>
    </row>
    <row r="57" spans="1:12" ht="15.6" x14ac:dyDescent="0.35">
      <c r="A57" s="6" t="s">
        <v>13</v>
      </c>
      <c r="B57" s="19"/>
      <c r="C57" s="20"/>
      <c r="D57" s="20"/>
      <c r="E57" s="20"/>
      <c r="F57" s="20"/>
      <c r="G57" s="38"/>
      <c r="H57" s="19"/>
      <c r="I57" s="19"/>
      <c r="J57" s="19"/>
      <c r="K57" s="19"/>
      <c r="L57" s="19"/>
    </row>
    <row r="58" spans="1:12" ht="15.6" x14ac:dyDescent="0.35">
      <c r="A58" s="8" t="s">
        <v>14</v>
      </c>
      <c r="B58" s="19">
        <f>B17/B16*100</f>
        <v>75.724163707718191</v>
      </c>
      <c r="C58" s="19">
        <f t="shared" ref="C58:F58" si="20">C17/C16*100</f>
        <v>82.035398230088504</v>
      </c>
      <c r="D58" s="19">
        <f t="shared" si="20"/>
        <v>72.632493483927021</v>
      </c>
      <c r="E58" s="19">
        <f t="shared" si="20"/>
        <v>52.522935779816514</v>
      </c>
      <c r="F58" s="19">
        <f t="shared" si="20"/>
        <v>55.080213903743314</v>
      </c>
      <c r="G58" s="38"/>
      <c r="H58" s="19">
        <f>H17/H16*100</f>
        <v>79.46178284432817</v>
      </c>
      <c r="I58" s="19">
        <f>I17/I16*100</f>
        <v>83.333333333333343</v>
      </c>
      <c r="J58" s="19">
        <f>J17/J16*100</f>
        <v>78.019113814074714</v>
      </c>
      <c r="K58" s="19">
        <f>K17/K16*100</f>
        <v>56.422018348623851</v>
      </c>
      <c r="L58" s="19">
        <f>L17/L16*100</f>
        <v>75.668449197860966</v>
      </c>
    </row>
    <row r="59" spans="1:12" ht="15.6" x14ac:dyDescent="0.35">
      <c r="A59" s="8" t="s">
        <v>62</v>
      </c>
      <c r="B59" s="19">
        <f>B26/B22*100</f>
        <v>72.094451612754256</v>
      </c>
      <c r="C59" s="19">
        <f>C26/C22*100</f>
        <v>75.480209548998118</v>
      </c>
      <c r="D59" s="19">
        <f t="shared" ref="D59:F59" si="21">D26/D22*100</f>
        <v>79.084901165917117</v>
      </c>
      <c r="E59" s="19">
        <f t="shared" si="21"/>
        <v>42.004375904500733</v>
      </c>
      <c r="F59" s="19">
        <f t="shared" si="21"/>
        <v>53.864437936383815</v>
      </c>
      <c r="G59" s="38"/>
      <c r="H59" s="19">
        <f t="shared" ref="H59:L59" si="22">H26/H22*100</f>
        <v>73.93558540818664</v>
      </c>
      <c r="I59" s="19">
        <f t="shared" si="22"/>
        <v>78.909473854554165</v>
      </c>
      <c r="J59" s="19">
        <f t="shared" si="22"/>
        <v>74.224023929606147</v>
      </c>
      <c r="K59" s="19">
        <f t="shared" si="22"/>
        <v>40.217153316776525</v>
      </c>
      <c r="L59" s="19">
        <f t="shared" si="22"/>
        <v>89.073802730461736</v>
      </c>
    </row>
    <row r="60" spans="1:12" ht="15.6" x14ac:dyDescent="0.35">
      <c r="A60" s="33" t="s">
        <v>63</v>
      </c>
      <c r="B60" s="34">
        <f>B28/B24*100</f>
        <v>72.094451612754256</v>
      </c>
      <c r="C60" s="34">
        <f>C28/C24*100</f>
        <v>75.480209548998133</v>
      </c>
      <c r="D60" s="34">
        <f t="shared" ref="D60:F60" si="23">D28/D24*100</f>
        <v>79.084901165917145</v>
      </c>
      <c r="E60" s="34">
        <f t="shared" si="23"/>
        <v>42.004375904500726</v>
      </c>
      <c r="F60" s="34">
        <f t="shared" si="23"/>
        <v>53.864437936383815</v>
      </c>
      <c r="G60" s="39"/>
      <c r="H60" s="34">
        <f t="shared" ref="H60:L61" si="24">H28/H24*100</f>
        <v>73.935585408186654</v>
      </c>
      <c r="I60" s="34">
        <f t="shared" si="24"/>
        <v>78.909473854554165</v>
      </c>
      <c r="J60" s="34">
        <f t="shared" si="24"/>
        <v>74.224023929606147</v>
      </c>
      <c r="K60" s="34">
        <f t="shared" si="24"/>
        <v>40.217153316776525</v>
      </c>
      <c r="L60" s="34">
        <f t="shared" si="24"/>
        <v>89.073802730461736</v>
      </c>
    </row>
    <row r="61" spans="1:12" ht="15.6" x14ac:dyDescent="0.35">
      <c r="A61" s="33" t="s">
        <v>64</v>
      </c>
      <c r="B61" s="34">
        <f>B29/B25*100</f>
        <v>72.094451612754256</v>
      </c>
      <c r="C61" s="34">
        <f t="shared" ref="C61:F61" si="25">C29/C25*100</f>
        <v>75.480209548998133</v>
      </c>
      <c r="D61" s="34">
        <f t="shared" si="25"/>
        <v>79.084901165917145</v>
      </c>
      <c r="E61" s="34">
        <f t="shared" si="25"/>
        <v>42.004375904500726</v>
      </c>
      <c r="F61" s="34">
        <f t="shared" si="25"/>
        <v>53.864437936383815</v>
      </c>
      <c r="G61" s="39"/>
      <c r="H61" s="34">
        <f t="shared" si="24"/>
        <v>73.935585408186654</v>
      </c>
      <c r="I61" s="34">
        <f t="shared" si="24"/>
        <v>78.909473854554165</v>
      </c>
      <c r="J61" s="34">
        <f t="shared" si="24"/>
        <v>74.224023929606147</v>
      </c>
      <c r="K61" s="34">
        <f t="shared" si="24"/>
        <v>40.217153316776525</v>
      </c>
      <c r="L61" s="34">
        <f t="shared" si="24"/>
        <v>89.073802730461736</v>
      </c>
    </row>
    <row r="62" spans="1:12" ht="15.6" x14ac:dyDescent="0.35">
      <c r="A62" s="8" t="s">
        <v>15</v>
      </c>
      <c r="B62" s="19">
        <f>AVERAGE(B58:B59)</f>
        <v>73.909307660236223</v>
      </c>
      <c r="C62" s="19">
        <f t="shared" ref="C62:F62" si="26">AVERAGE(C58:C59)</f>
        <v>78.757803889543311</v>
      </c>
      <c r="D62" s="19">
        <f t="shared" si="26"/>
        <v>75.858697324922076</v>
      </c>
      <c r="E62" s="19">
        <f t="shared" si="26"/>
        <v>47.263655842158627</v>
      </c>
      <c r="F62" s="19">
        <f t="shared" si="26"/>
        <v>54.472325920063568</v>
      </c>
      <c r="G62" s="38"/>
      <c r="H62" s="19">
        <f t="shared" ref="H62:L62" si="27">AVERAGE(H58:H59)</f>
        <v>76.698684126257405</v>
      </c>
      <c r="I62" s="19">
        <f t="shared" si="27"/>
        <v>81.121403593943754</v>
      </c>
      <c r="J62" s="19">
        <f t="shared" si="27"/>
        <v>76.121568871840424</v>
      </c>
      <c r="K62" s="19">
        <f t="shared" si="27"/>
        <v>48.319585832700184</v>
      </c>
      <c r="L62" s="19">
        <f t="shared" si="27"/>
        <v>82.371125964161351</v>
      </c>
    </row>
    <row r="63" spans="1:12" ht="15.6" x14ac:dyDescent="0.35">
      <c r="A63" s="8"/>
      <c r="B63" s="19"/>
      <c r="C63" s="20"/>
      <c r="D63" s="20"/>
      <c r="E63" s="20"/>
      <c r="F63" s="20"/>
      <c r="G63" s="38"/>
      <c r="H63" s="19"/>
      <c r="I63" s="19"/>
      <c r="J63" s="19"/>
      <c r="K63" s="19"/>
      <c r="L63" s="19"/>
    </row>
    <row r="64" spans="1:12" ht="15.6" x14ac:dyDescent="0.35">
      <c r="A64" s="6" t="s">
        <v>16</v>
      </c>
      <c r="B64" s="19"/>
      <c r="C64" s="20"/>
      <c r="D64" s="20"/>
      <c r="E64" s="20"/>
      <c r="F64" s="20"/>
      <c r="G64" s="38"/>
      <c r="H64" s="19"/>
      <c r="I64" s="19"/>
      <c r="J64" s="19"/>
      <c r="K64" s="19"/>
      <c r="L64" s="19"/>
    </row>
    <row r="65" spans="1:12" ht="15.6" x14ac:dyDescent="0.35">
      <c r="A65" s="8" t="s">
        <v>17</v>
      </c>
      <c r="B65" s="19">
        <f>B17/B18*100</f>
        <v>39.636114643451045</v>
      </c>
      <c r="C65" s="19">
        <f>C17/C18*100</f>
        <v>42.535943713673909</v>
      </c>
      <c r="D65" s="19">
        <f>D17/D18*100</f>
        <v>36.876929863255405</v>
      </c>
      <c r="E65" s="19">
        <f>E17/E18*100</f>
        <v>31.284153005464482</v>
      </c>
      <c r="F65" s="19">
        <f>F17/F18*100</f>
        <v>30.029154518950435</v>
      </c>
      <c r="G65" s="38"/>
      <c r="H65" s="19">
        <f>H17/H18*100</f>
        <v>41.592487528122859</v>
      </c>
      <c r="I65" s="19">
        <f>I17/I18*100</f>
        <v>43.208932395227897</v>
      </c>
      <c r="J65" s="19">
        <f>J17/J18*100</f>
        <v>39.611821790913098</v>
      </c>
      <c r="K65" s="19">
        <f>K17/K18*100</f>
        <v>33.606557377049178</v>
      </c>
      <c r="L65" s="19">
        <f>L17/L18*100</f>
        <v>41.253644314868801</v>
      </c>
    </row>
    <row r="66" spans="1:12" ht="15.6" x14ac:dyDescent="0.35">
      <c r="A66" s="8" t="s">
        <v>65</v>
      </c>
      <c r="B66" s="19">
        <f t="shared" ref="B66" si="28">B26/B30*100</f>
        <v>37.813189326222449</v>
      </c>
      <c r="C66" s="19">
        <f>C26/C30*100</f>
        <v>39.616744355722247</v>
      </c>
      <c r="D66" s="19">
        <f t="shared" ref="D66:L66" si="29">D26/D30*100</f>
        <v>39.797128065898995</v>
      </c>
      <c r="E66" s="19">
        <f t="shared" si="29"/>
        <v>24.781437889611528</v>
      </c>
      <c r="F66" s="19">
        <f t="shared" si="29"/>
        <v>29.060443239510853</v>
      </c>
      <c r="G66" s="38"/>
      <c r="H66" s="19">
        <f t="shared" si="29"/>
        <v>38.778855049786614</v>
      </c>
      <c r="I66" s="19">
        <f t="shared" si="29"/>
        <v>41.416637177074662</v>
      </c>
      <c r="J66" s="19">
        <f t="shared" si="29"/>
        <v>37.351035941686398</v>
      </c>
      <c r="K66" s="19">
        <f t="shared" si="29"/>
        <v>23.72702523381362</v>
      </c>
      <c r="L66" s="19">
        <f t="shared" si="29"/>
        <v>48.05627400091182</v>
      </c>
    </row>
    <row r="67" spans="1:12" ht="15.6" x14ac:dyDescent="0.35">
      <c r="A67" s="33" t="s">
        <v>66</v>
      </c>
      <c r="B67" s="34">
        <f>B28/B32*100</f>
        <v>37.813189326222449</v>
      </c>
      <c r="C67" s="34">
        <f t="shared" ref="C67:L68" si="30">C28/C32*100</f>
        <v>39.616744355722254</v>
      </c>
      <c r="D67" s="34">
        <f t="shared" si="30"/>
        <v>39.79712806589901</v>
      </c>
      <c r="E67" s="34">
        <f t="shared" si="30"/>
        <v>24.781437889611524</v>
      </c>
      <c r="F67" s="34">
        <f t="shared" si="30"/>
        <v>29.060443239510846</v>
      </c>
      <c r="G67" s="39"/>
      <c r="H67" s="34">
        <f t="shared" si="30"/>
        <v>38.778855049786614</v>
      </c>
      <c r="I67" s="34">
        <f t="shared" si="30"/>
        <v>41.416637177074655</v>
      </c>
      <c r="J67" s="34">
        <f t="shared" si="30"/>
        <v>37.351035941686412</v>
      </c>
      <c r="K67" s="34">
        <f t="shared" si="30"/>
        <v>23.72702523381362</v>
      </c>
      <c r="L67" s="34">
        <f t="shared" si="30"/>
        <v>48.05627400091182</v>
      </c>
    </row>
    <row r="68" spans="1:12" ht="15.6" x14ac:dyDescent="0.35">
      <c r="A68" s="33" t="s">
        <v>67</v>
      </c>
      <c r="B68" s="34">
        <f>B29/B33*100</f>
        <v>37.813189326222449</v>
      </c>
      <c r="C68" s="34">
        <f t="shared" si="30"/>
        <v>39.616744355722254</v>
      </c>
      <c r="D68" s="34">
        <f t="shared" si="30"/>
        <v>39.79712806589901</v>
      </c>
      <c r="E68" s="34">
        <f t="shared" si="30"/>
        <v>24.781437889611524</v>
      </c>
      <c r="F68" s="34">
        <f t="shared" si="30"/>
        <v>29.060443239510846</v>
      </c>
      <c r="G68" s="39"/>
      <c r="H68" s="34">
        <f t="shared" si="30"/>
        <v>38.778855049786614</v>
      </c>
      <c r="I68" s="34">
        <f t="shared" si="30"/>
        <v>41.416637177074655</v>
      </c>
      <c r="J68" s="34">
        <f t="shared" si="30"/>
        <v>37.351035941686412</v>
      </c>
      <c r="K68" s="34">
        <f t="shared" si="30"/>
        <v>23.72702523381362</v>
      </c>
      <c r="L68" s="34">
        <f t="shared" si="30"/>
        <v>48.05627400091182</v>
      </c>
    </row>
    <row r="69" spans="1:12" ht="15.6" x14ac:dyDescent="0.35">
      <c r="A69" s="8" t="s">
        <v>18</v>
      </c>
      <c r="B69" s="19">
        <f t="shared" ref="B69:F69" si="31">(B65+B66)/2</f>
        <v>38.724651984836747</v>
      </c>
      <c r="C69" s="19">
        <f t="shared" si="31"/>
        <v>41.076344034698081</v>
      </c>
      <c r="D69" s="19">
        <f t="shared" si="31"/>
        <v>38.3370289645772</v>
      </c>
      <c r="E69" s="19">
        <f t="shared" si="31"/>
        <v>28.032795447538007</v>
      </c>
      <c r="F69" s="19">
        <f t="shared" si="31"/>
        <v>29.544798879230644</v>
      </c>
      <c r="G69" s="38"/>
      <c r="H69" s="19">
        <f t="shared" ref="H69:L69" si="32">(H65+H66)/2</f>
        <v>40.185671288954737</v>
      </c>
      <c r="I69" s="19">
        <f t="shared" si="32"/>
        <v>42.312784786151283</v>
      </c>
      <c r="J69" s="19">
        <f t="shared" si="32"/>
        <v>38.481428866299751</v>
      </c>
      <c r="K69" s="19">
        <f t="shared" si="32"/>
        <v>28.666791305431399</v>
      </c>
      <c r="L69" s="19">
        <f t="shared" si="32"/>
        <v>44.65495915789031</v>
      </c>
    </row>
    <row r="70" spans="1:12" ht="15.6" x14ac:dyDescent="0.35">
      <c r="A70" s="8"/>
      <c r="B70" s="19"/>
      <c r="C70" s="20"/>
      <c r="D70" s="20"/>
      <c r="E70" s="20"/>
      <c r="F70" s="20"/>
      <c r="G70" s="38"/>
      <c r="H70" s="19"/>
      <c r="I70" s="19"/>
      <c r="J70" s="19"/>
      <c r="K70" s="19"/>
      <c r="L70" s="19"/>
    </row>
    <row r="71" spans="1:12" ht="15.6" x14ac:dyDescent="0.35">
      <c r="A71" s="6" t="s">
        <v>31</v>
      </c>
      <c r="B71" s="19"/>
      <c r="C71" s="20"/>
      <c r="D71" s="20"/>
      <c r="E71" s="20"/>
      <c r="F71" s="20"/>
      <c r="G71" s="38"/>
      <c r="H71" s="19"/>
      <c r="I71" s="19"/>
      <c r="J71" s="19"/>
      <c r="K71" s="19"/>
      <c r="L71" s="19"/>
    </row>
    <row r="72" spans="1:12" ht="15.6" x14ac:dyDescent="0.35">
      <c r="A72" s="8" t="s">
        <v>19</v>
      </c>
      <c r="B72" s="19">
        <f>B34/B26*100</f>
        <v>94.339622641509422</v>
      </c>
      <c r="C72" s="19"/>
      <c r="D72" s="19"/>
      <c r="E72" s="19"/>
      <c r="F72" s="19"/>
      <c r="G72" s="38"/>
      <c r="H72" s="19">
        <f>H34/H26*100</f>
        <v>94.33962264150945</v>
      </c>
      <c r="I72" s="19"/>
      <c r="J72" s="19"/>
      <c r="K72" s="19"/>
      <c r="L72" s="19"/>
    </row>
    <row r="73" spans="1:12" ht="15.6" x14ac:dyDescent="0.35">
      <c r="A73" s="8"/>
      <c r="B73" s="19"/>
      <c r="C73" s="20"/>
      <c r="D73" s="20"/>
      <c r="E73" s="20"/>
      <c r="F73" s="20"/>
      <c r="G73" s="38"/>
      <c r="H73" s="19"/>
      <c r="I73" s="19"/>
      <c r="J73" s="19"/>
      <c r="K73" s="19"/>
      <c r="L73" s="19"/>
    </row>
    <row r="74" spans="1:12" ht="15.6" x14ac:dyDescent="0.35">
      <c r="A74" s="6" t="s">
        <v>20</v>
      </c>
      <c r="B74" s="19"/>
      <c r="C74" s="20"/>
      <c r="D74" s="20"/>
      <c r="E74" s="20"/>
      <c r="F74" s="20"/>
      <c r="G74" s="38"/>
      <c r="H74" s="19"/>
      <c r="I74" s="19"/>
      <c r="J74" s="19"/>
      <c r="K74" s="19"/>
      <c r="L74" s="19"/>
    </row>
    <row r="75" spans="1:12" ht="15.6" x14ac:dyDescent="0.35">
      <c r="A75" s="8" t="s">
        <v>21</v>
      </c>
      <c r="B75" s="19">
        <f>((B17/B15)-1)*100</f>
        <v>-23.633622314361102</v>
      </c>
      <c r="C75" s="19">
        <f>((C17/C15)-1)*100</f>
        <v>-24.223433242506808</v>
      </c>
      <c r="D75" s="19">
        <f>((D17/D15)-1)*100</f>
        <v>-24.343891402714934</v>
      </c>
      <c r="E75" s="19">
        <f>((E17/E15)-1)*100</f>
        <v>-16.423357664233574</v>
      </c>
      <c r="F75" s="19">
        <f>((F17/F15)-1)*100</f>
        <v>-19.844357976653693</v>
      </c>
      <c r="G75" s="38"/>
      <c r="H75" s="19">
        <f>((H17/H15)-1)*100</f>
        <v>-0.32817627754336831</v>
      </c>
      <c r="I75" s="19">
        <f>((I17/I15)-1)*100</f>
        <v>-3.1539252656839212</v>
      </c>
      <c r="J75" s="19">
        <f>((J17/J15)-1)*100</f>
        <v>-3.2327586206896575</v>
      </c>
      <c r="K75" s="19">
        <f>((K17/K15)-1)*100</f>
        <v>10.810810810810811</v>
      </c>
      <c r="L75" s="19">
        <f>((L17/L15)-1)*100</f>
        <v>42.211055276381913</v>
      </c>
    </row>
    <row r="76" spans="1:12" ht="15.6" x14ac:dyDescent="0.35">
      <c r="A76" s="8" t="s">
        <v>22</v>
      </c>
      <c r="B76" s="19">
        <f>((B47/B46)-1)*100</f>
        <v>-19.137172275075542</v>
      </c>
      <c r="C76" s="19">
        <f t="shared" ref="C76:F76" si="33">((C47/C46)-1)*100</f>
        <v>-22.309682582117752</v>
      </c>
      <c r="D76" s="19">
        <f t="shared" si="33"/>
        <v>3.7557657645727272</v>
      </c>
      <c r="E76" s="19">
        <f t="shared" si="33"/>
        <v>-20.782600539229112</v>
      </c>
      <c r="F76" s="19">
        <f t="shared" si="33"/>
        <v>-13.052714487048622</v>
      </c>
      <c r="G76" s="38"/>
      <c r="H76" s="19">
        <f>((H47/H46)-1)*100</f>
        <v>-0.57013688685679798</v>
      </c>
      <c r="I76" s="19">
        <f t="shared" ref="I76:L76" si="34">((I47/I46)-1)*100</f>
        <v>2.4576722700982101</v>
      </c>
      <c r="J76" s="19">
        <f t="shared" si="34"/>
        <v>1.9184103690168541</v>
      </c>
      <c r="K76" s="19">
        <f t="shared" si="34"/>
        <v>-3.9641381910143547</v>
      </c>
      <c r="L76" s="19">
        <f t="shared" si="34"/>
        <v>83.594259176209491</v>
      </c>
    </row>
    <row r="77" spans="1:12" ht="15.6" x14ac:dyDescent="0.35">
      <c r="A77" s="8" t="s">
        <v>23</v>
      </c>
      <c r="B77" s="19">
        <f>((B49/B48)-1)*100</f>
        <v>5.8879970159055217</v>
      </c>
      <c r="C77" s="19">
        <f t="shared" ref="C77:F77" si="35">((C49/C48)-1)*100</f>
        <v>2.5255177718906285</v>
      </c>
      <c r="D77" s="19">
        <f t="shared" si="35"/>
        <v>37.14129326537423</v>
      </c>
      <c r="E77" s="19">
        <f t="shared" si="35"/>
        <v>-5.2158626539247859</v>
      </c>
      <c r="F77" s="19">
        <f t="shared" si="35"/>
        <v>8.4730697904296335</v>
      </c>
      <c r="G77" s="38"/>
      <c r="H77" s="19">
        <f>((H49/H48)-1)*100</f>
        <v>-0.24275728112206352</v>
      </c>
      <c r="I77" s="19">
        <f t="shared" ref="I77:L77" si="36">((I49/I48)-1)*100</f>
        <v>5.7943469068589382</v>
      </c>
      <c r="J77" s="19">
        <f t="shared" si="36"/>
        <v>5.3232570405875812</v>
      </c>
      <c r="K77" s="19">
        <f t="shared" si="36"/>
        <v>-13.333490562622707</v>
      </c>
      <c r="L77" s="19">
        <f t="shared" si="36"/>
        <v>29.099850092104916</v>
      </c>
    </row>
    <row r="78" spans="1:12" ht="15.6" x14ac:dyDescent="0.35">
      <c r="A78" s="8"/>
      <c r="B78" s="19"/>
      <c r="C78" s="20"/>
      <c r="D78" s="20"/>
      <c r="E78" s="20"/>
      <c r="F78" s="20"/>
      <c r="G78" s="38"/>
      <c r="H78" s="19"/>
      <c r="I78" s="19"/>
      <c r="J78" s="19"/>
      <c r="K78" s="19"/>
      <c r="L78" s="19"/>
    </row>
    <row r="79" spans="1:12" ht="15.6" x14ac:dyDescent="0.35">
      <c r="A79" s="6" t="s">
        <v>24</v>
      </c>
      <c r="B79" s="19"/>
      <c r="C79" s="20"/>
      <c r="D79" s="20"/>
      <c r="E79" s="20"/>
      <c r="F79" s="20"/>
      <c r="G79" s="38"/>
      <c r="H79" s="19"/>
      <c r="I79" s="19"/>
      <c r="J79" s="19"/>
      <c r="K79" s="19"/>
      <c r="L79" s="19"/>
    </row>
    <row r="80" spans="1:12" ht="15.6" x14ac:dyDescent="0.35">
      <c r="A80" s="8" t="s">
        <v>25</v>
      </c>
      <c r="B80" s="19">
        <f>B22/B16</f>
        <v>12906318.321737599</v>
      </c>
      <c r="C80" s="19">
        <f>C22/C16</f>
        <v>10912039.052507827</v>
      </c>
      <c r="D80" s="19">
        <f>D22/D16</f>
        <v>18744578.620227378</v>
      </c>
      <c r="E80" s="19">
        <f>E22/E16</f>
        <v>16388052.757781457</v>
      </c>
      <c r="F80" s="19">
        <f>F22/F16</f>
        <v>8956406.3030532803</v>
      </c>
      <c r="G80" s="38"/>
      <c r="H80" s="19">
        <f>H22/H16</f>
        <v>12906318.321737599</v>
      </c>
      <c r="I80" s="19">
        <f>I22/I16</f>
        <v>10912039.052507827</v>
      </c>
      <c r="J80" s="19">
        <f>J22/J16</f>
        <v>18744578.620227378</v>
      </c>
      <c r="K80" s="19">
        <f>K22/K16</f>
        <v>16388052.757781457</v>
      </c>
      <c r="L80" s="19">
        <f>L22/L16</f>
        <v>8956406.3030532803</v>
      </c>
    </row>
    <row r="81" spans="1:12" ht="15.6" x14ac:dyDescent="0.35">
      <c r="A81" s="8" t="s">
        <v>26</v>
      </c>
      <c r="B81" s="19">
        <f>B26/B17</f>
        <v>12287675.375812389</v>
      </c>
      <c r="C81" s="19">
        <f>C26/C17</f>
        <v>10040092.594906798</v>
      </c>
      <c r="D81" s="19">
        <f>D26/D17</f>
        <v>20409779.101215787</v>
      </c>
      <c r="E81" s="19">
        <f>E26/E17</f>
        <v>13106082.479212228</v>
      </c>
      <c r="F81" s="19">
        <f>F26/F17</f>
        <v>8758713.1067961156</v>
      </c>
      <c r="G81" s="38"/>
      <c r="H81" s="19">
        <f>H26/H17</f>
        <v>12008743.907137064</v>
      </c>
      <c r="I81" s="19">
        <f>I26/I17</f>
        <v>10332759.123764886</v>
      </c>
      <c r="J81" s="19">
        <f>J26/J17</f>
        <v>17832784.609342095</v>
      </c>
      <c r="K81" s="19">
        <f>K26/K17</f>
        <v>11681270.000848779</v>
      </c>
      <c r="L81" s="19">
        <f>L26/L17</f>
        <v>10543115.085204946</v>
      </c>
    </row>
    <row r="82" spans="1:12" ht="15.6" x14ac:dyDescent="0.35">
      <c r="A82" s="8" t="s">
        <v>27</v>
      </c>
      <c r="B82" s="19">
        <f>(B81/B80)*B62</f>
        <v>70.366587677480879</v>
      </c>
      <c r="C82" s="19">
        <f t="shared" ref="C82:F82" si="37">(C81/C80)*C62</f>
        <v>72.464517384658464</v>
      </c>
      <c r="D82" s="19">
        <f t="shared" si="37"/>
        <v>82.597709272424694</v>
      </c>
      <c r="E82" s="19">
        <f t="shared" si="37"/>
        <v>37.798351084896623</v>
      </c>
      <c r="F82" s="19">
        <f t="shared" si="37"/>
        <v>53.269967758282959</v>
      </c>
      <c r="G82" s="38"/>
      <c r="H82" s="19">
        <f t="shared" ref="H82:L82" si="38">(H81/H80)*H62</f>
        <v>71.364647355344374</v>
      </c>
      <c r="I82" s="19">
        <f t="shared" si="38"/>
        <v>76.814967311292506</v>
      </c>
      <c r="J82" s="19">
        <f t="shared" si="38"/>
        <v>72.418781415117451</v>
      </c>
      <c r="K82" s="19">
        <f t="shared" si="38"/>
        <v>34.441805672913212</v>
      </c>
      <c r="L82" s="19">
        <f t="shared" si="38"/>
        <v>96.963919607131757</v>
      </c>
    </row>
    <row r="83" spans="1:12" ht="15.6" x14ac:dyDescent="0.35">
      <c r="A83" s="8"/>
      <c r="B83" s="19"/>
      <c r="C83" s="20"/>
      <c r="D83" s="20"/>
      <c r="E83" s="20"/>
      <c r="F83" s="20"/>
      <c r="G83" s="38"/>
      <c r="H83" s="19"/>
      <c r="I83" s="19"/>
      <c r="J83" s="19"/>
      <c r="K83" s="19"/>
      <c r="L83" s="19"/>
    </row>
    <row r="84" spans="1:12" ht="15.6" x14ac:dyDescent="0.35">
      <c r="A84" s="6" t="s">
        <v>28</v>
      </c>
      <c r="B84" s="19"/>
      <c r="C84" s="20"/>
      <c r="D84" s="20"/>
      <c r="E84" s="20"/>
      <c r="F84" s="20"/>
      <c r="G84" s="38"/>
      <c r="H84" s="19"/>
      <c r="I84" s="19"/>
      <c r="J84" s="19"/>
      <c r="K84" s="19"/>
      <c r="L84" s="19"/>
    </row>
    <row r="85" spans="1:12" ht="15.6" x14ac:dyDescent="0.35">
      <c r="A85" s="8" t="s">
        <v>29</v>
      </c>
      <c r="B85" s="19">
        <f>(B38/B37)*100</f>
        <v>96.067001573533716</v>
      </c>
      <c r="C85" s="20"/>
      <c r="D85" s="20"/>
      <c r="E85" s="20"/>
      <c r="F85" s="20"/>
      <c r="G85" s="38"/>
      <c r="H85" s="19">
        <f>(H38/H37)*100</f>
        <v>96.067001573533716</v>
      </c>
      <c r="I85" s="19"/>
      <c r="J85" s="19"/>
      <c r="K85" s="19"/>
      <c r="L85" s="19"/>
    </row>
    <row r="86" spans="1:12" ht="15.6" x14ac:dyDescent="0.35">
      <c r="A86" s="8" t="s">
        <v>30</v>
      </c>
      <c r="B86" s="19">
        <f t="shared" ref="B86" si="39">(B26/B38)*100</f>
        <v>75.046010005392048</v>
      </c>
      <c r="C86" s="20"/>
      <c r="D86" s="20"/>
      <c r="E86" s="20"/>
      <c r="F86" s="20"/>
      <c r="G86" s="38"/>
      <c r="H86" s="19">
        <f t="shared" ref="H86" si="40">(H26/H38)*100</f>
        <v>76.962520113207916</v>
      </c>
      <c r="I86" s="19"/>
      <c r="J86" s="19"/>
      <c r="K86" s="19"/>
      <c r="L86" s="19"/>
    </row>
    <row r="87" spans="1:12" ht="16.2" thickBot="1" x14ac:dyDescent="0.4">
      <c r="A87" s="21"/>
      <c r="B87" s="21"/>
      <c r="C87" s="21"/>
      <c r="D87" s="21"/>
      <c r="E87" s="21"/>
      <c r="F87" s="21"/>
      <c r="G87" s="49"/>
      <c r="H87" s="21"/>
      <c r="I87" s="21"/>
      <c r="J87" s="21"/>
      <c r="K87" s="21"/>
      <c r="L87" s="21"/>
    </row>
    <row r="88" spans="1:12" ht="16.2" thickTop="1" x14ac:dyDescent="0.35">
      <c r="A88" s="54" t="s">
        <v>80</v>
      </c>
      <c r="B88" s="54"/>
      <c r="C88" s="54"/>
      <c r="D88" s="54"/>
      <c r="E88" s="54"/>
      <c r="F88" s="54"/>
      <c r="G88" s="29"/>
      <c r="H88" s="7"/>
      <c r="I88" s="7"/>
      <c r="J88" s="7"/>
      <c r="K88" s="7"/>
      <c r="L88" s="7"/>
    </row>
    <row r="89" spans="1:12" ht="15.6" x14ac:dyDescent="0.35">
      <c r="A89" s="29"/>
      <c r="B89" s="29"/>
      <c r="C89" s="29"/>
      <c r="D89" s="29"/>
      <c r="E89" s="29"/>
      <c r="F89" s="29"/>
      <c r="G89" s="29"/>
      <c r="H89" s="7"/>
      <c r="I89" s="7"/>
      <c r="J89" s="7"/>
      <c r="K89" s="7"/>
      <c r="L89" s="7"/>
    </row>
    <row r="90" spans="1:12" ht="15.6" x14ac:dyDescent="0.35">
      <c r="A90" s="30" t="s">
        <v>38</v>
      </c>
      <c r="B90" s="29"/>
      <c r="C90" s="29"/>
      <c r="D90" s="29"/>
      <c r="E90" s="29"/>
      <c r="F90" s="29"/>
      <c r="G90" s="29"/>
      <c r="H90" s="7"/>
      <c r="I90" s="7"/>
      <c r="J90" s="7"/>
      <c r="K90" s="7"/>
      <c r="L90" s="7"/>
    </row>
    <row r="91" spans="1:12" ht="15.6" x14ac:dyDescent="0.35">
      <c r="A91" s="29" t="s">
        <v>39</v>
      </c>
      <c r="B91" s="29"/>
      <c r="C91" s="29"/>
      <c r="D91" s="29"/>
      <c r="E91" s="29"/>
      <c r="F91" s="29"/>
      <c r="G91" s="29"/>
      <c r="H91" s="7"/>
      <c r="I91" s="7"/>
      <c r="J91" s="7"/>
      <c r="K91" s="7"/>
      <c r="L91" s="7"/>
    </row>
    <row r="92" spans="1:12" ht="15.6" x14ac:dyDescent="0.35">
      <c r="A92" s="29" t="s">
        <v>40</v>
      </c>
      <c r="B92" s="29"/>
      <c r="C92" s="29"/>
      <c r="D92" s="29"/>
      <c r="E92" s="29"/>
      <c r="F92" s="29"/>
      <c r="G92" s="29"/>
      <c r="H92" s="7"/>
      <c r="I92" s="7"/>
      <c r="J92" s="7"/>
      <c r="K92" s="7"/>
      <c r="L92" s="7"/>
    </row>
    <row r="93" spans="1:12" ht="15.6" x14ac:dyDescent="0.35">
      <c r="A93" s="29" t="s">
        <v>41</v>
      </c>
      <c r="B93" s="29"/>
      <c r="C93" s="29"/>
      <c r="D93" s="29"/>
      <c r="E93" s="29"/>
      <c r="F93" s="29"/>
      <c r="G93" s="29"/>
      <c r="H93" s="7"/>
      <c r="I93" s="7"/>
      <c r="J93" s="7"/>
      <c r="K93" s="7"/>
      <c r="L93" s="7"/>
    </row>
    <row r="94" spans="1:12" ht="15.6" x14ac:dyDescent="0.35">
      <c r="A94" s="29" t="s">
        <v>42</v>
      </c>
      <c r="B94" s="29"/>
      <c r="C94" s="29"/>
      <c r="D94" s="29"/>
      <c r="E94" s="29"/>
      <c r="F94" s="29"/>
      <c r="G94" s="29"/>
      <c r="H94" s="7"/>
      <c r="I94" s="7"/>
      <c r="J94" s="7"/>
      <c r="K94" s="7"/>
      <c r="L94" s="7"/>
    </row>
    <row r="95" spans="1:12" ht="15.6" x14ac:dyDescent="0.35">
      <c r="B95" s="29"/>
      <c r="C95" s="29"/>
      <c r="D95" s="29"/>
      <c r="E95" s="29"/>
      <c r="F95" s="29"/>
      <c r="G95" s="29"/>
      <c r="H95" s="7"/>
      <c r="I95" s="7"/>
      <c r="J95" s="7"/>
      <c r="K95" s="7"/>
      <c r="L95" s="7"/>
    </row>
    <row r="96" spans="1:12" ht="15.6" x14ac:dyDescent="0.35">
      <c r="A96" s="29"/>
      <c r="B96" s="29"/>
      <c r="C96" s="29"/>
      <c r="D96" s="29"/>
      <c r="E96" s="29"/>
      <c r="F96" s="29"/>
      <c r="G96" s="29"/>
      <c r="H96" s="7"/>
      <c r="I96" s="7"/>
      <c r="J96" s="7"/>
      <c r="K96" s="7"/>
      <c r="L96" s="7"/>
    </row>
    <row r="97" spans="1:12" ht="15.6" x14ac:dyDescent="0.35">
      <c r="A97" s="29"/>
      <c r="B97" s="29"/>
      <c r="C97" s="29"/>
      <c r="D97" s="29"/>
      <c r="E97" s="29"/>
      <c r="F97" s="29"/>
      <c r="G97" s="29"/>
      <c r="H97" s="7"/>
      <c r="I97" s="7"/>
      <c r="J97" s="7"/>
      <c r="K97" s="7"/>
      <c r="L97" s="7"/>
    </row>
    <row r="98" spans="1:12" ht="15.6" x14ac:dyDescent="0.35">
      <c r="A98" s="29"/>
      <c r="B98" s="29"/>
      <c r="C98" s="29"/>
      <c r="D98" s="29"/>
      <c r="E98" s="29"/>
      <c r="F98" s="29"/>
      <c r="G98" s="29"/>
      <c r="H98" s="7"/>
      <c r="I98" s="7"/>
      <c r="J98" s="7"/>
      <c r="K98" s="7"/>
      <c r="L98" s="7"/>
    </row>
    <row r="99" spans="1:12" ht="15.6" x14ac:dyDescent="0.35">
      <c r="A99" s="29"/>
      <c r="B99" s="29"/>
      <c r="C99" s="29"/>
      <c r="D99" s="29"/>
      <c r="E99" s="29"/>
      <c r="F99" s="29"/>
      <c r="G99" s="29"/>
      <c r="H99" s="7"/>
      <c r="I99" s="7"/>
      <c r="J99" s="7"/>
      <c r="K99" s="7"/>
      <c r="L99" s="7"/>
    </row>
    <row r="100" spans="1:12" ht="15.6" x14ac:dyDescent="0.35">
      <c r="A100" s="29"/>
      <c r="B100" s="29"/>
      <c r="C100" s="29"/>
      <c r="D100" s="29"/>
      <c r="E100" s="29"/>
      <c r="F100" s="29"/>
      <c r="G100" s="29"/>
      <c r="H100" s="7"/>
      <c r="I100" s="7"/>
      <c r="J100" s="7"/>
      <c r="K100" s="7"/>
      <c r="L100" s="7"/>
    </row>
    <row r="101" spans="1:12" ht="15.6" x14ac:dyDescent="0.35">
      <c r="A101" s="29"/>
      <c r="B101" s="29"/>
      <c r="C101" s="29"/>
      <c r="D101" s="29"/>
      <c r="E101" s="29"/>
      <c r="F101" s="29"/>
      <c r="G101" s="29"/>
      <c r="H101" s="7"/>
      <c r="I101" s="7"/>
      <c r="J101" s="7"/>
      <c r="K101" s="7"/>
      <c r="L101" s="7"/>
    </row>
    <row r="102" spans="1:12" ht="15.6" x14ac:dyDescent="0.35">
      <c r="A102" s="29"/>
      <c r="B102" s="29"/>
      <c r="C102" s="29"/>
      <c r="D102" s="29"/>
      <c r="E102" s="29"/>
      <c r="F102" s="29"/>
      <c r="G102" s="29"/>
      <c r="H102" s="7"/>
      <c r="I102" s="7"/>
      <c r="J102" s="7"/>
      <c r="K102" s="7"/>
      <c r="L102" s="7"/>
    </row>
    <row r="103" spans="1:12" ht="15.6" x14ac:dyDescent="0.35">
      <c r="A103" s="29"/>
      <c r="B103" s="29"/>
      <c r="C103" s="29"/>
      <c r="D103" s="29"/>
      <c r="E103" s="29"/>
      <c r="F103" s="29"/>
      <c r="G103" s="29"/>
      <c r="H103" s="7"/>
      <c r="I103" s="7"/>
      <c r="J103" s="7"/>
      <c r="K103" s="7"/>
      <c r="L103" s="7"/>
    </row>
    <row r="104" spans="1:12" ht="15.6" x14ac:dyDescent="0.35">
      <c r="A104" s="29"/>
      <c r="B104" s="29"/>
      <c r="C104" s="29"/>
      <c r="D104" s="29"/>
      <c r="E104" s="29"/>
      <c r="F104" s="29"/>
      <c r="G104" s="29"/>
      <c r="H104" s="7"/>
      <c r="I104" s="7"/>
      <c r="J104" s="7"/>
      <c r="K104" s="7"/>
      <c r="L104" s="7"/>
    </row>
    <row r="105" spans="1:12" ht="15.6" x14ac:dyDescent="0.35">
      <c r="A105" s="29"/>
      <c r="B105" s="29"/>
      <c r="C105" s="29"/>
      <c r="D105" s="29"/>
      <c r="E105" s="29"/>
      <c r="F105" s="29"/>
      <c r="G105" s="29"/>
      <c r="H105" s="7"/>
      <c r="I105" s="7"/>
      <c r="J105" s="7"/>
      <c r="K105" s="7"/>
      <c r="L105" s="7"/>
    </row>
    <row r="106" spans="1:12" ht="15.6" x14ac:dyDescent="0.35">
      <c r="A106" s="29"/>
      <c r="B106" s="29"/>
      <c r="C106" s="29"/>
      <c r="D106" s="29"/>
      <c r="E106" s="29"/>
      <c r="F106" s="29"/>
      <c r="G106" s="29"/>
      <c r="H106" s="7"/>
      <c r="I106" s="7"/>
      <c r="J106" s="7"/>
      <c r="K106" s="7"/>
      <c r="L106" s="7"/>
    </row>
    <row r="107" spans="1:12" ht="15.6" x14ac:dyDescent="0.35">
      <c r="A107" s="29"/>
      <c r="B107" s="29"/>
      <c r="C107" s="29"/>
      <c r="D107" s="29"/>
      <c r="E107" s="29"/>
      <c r="F107" s="29"/>
      <c r="G107" s="29"/>
      <c r="H107" s="7"/>
      <c r="I107" s="7"/>
      <c r="J107" s="7"/>
      <c r="K107" s="7"/>
      <c r="L107" s="7"/>
    </row>
    <row r="108" spans="1:12" ht="15.6" x14ac:dyDescent="0.35">
      <c r="A108" s="29"/>
      <c r="B108" s="29"/>
      <c r="C108" s="29"/>
      <c r="D108" s="29"/>
      <c r="E108" s="29"/>
      <c r="F108" s="29"/>
      <c r="G108" s="29"/>
      <c r="H108" s="7"/>
      <c r="I108" s="7"/>
      <c r="J108" s="7"/>
      <c r="K108" s="7"/>
      <c r="L108" s="7"/>
    </row>
    <row r="109" spans="1:12" ht="15.6" x14ac:dyDescent="0.35">
      <c r="A109" s="29"/>
      <c r="B109" s="29"/>
      <c r="C109" s="29"/>
      <c r="D109" s="29"/>
      <c r="E109" s="29"/>
      <c r="F109" s="29"/>
      <c r="G109" s="29"/>
      <c r="H109" s="7"/>
      <c r="I109" s="7"/>
      <c r="J109" s="7"/>
      <c r="K109" s="7"/>
      <c r="L109" s="7"/>
    </row>
    <row r="110" spans="1:12" ht="15.6" x14ac:dyDescent="0.35">
      <c r="A110" s="29"/>
      <c r="B110" s="29"/>
      <c r="C110" s="29"/>
      <c r="D110" s="29"/>
      <c r="E110" s="29"/>
      <c r="F110" s="29"/>
      <c r="G110" s="29"/>
      <c r="H110" s="7"/>
      <c r="I110" s="7"/>
      <c r="J110" s="7"/>
      <c r="K110" s="7"/>
      <c r="L110" s="7"/>
    </row>
    <row r="111" spans="1:12" ht="15.6" x14ac:dyDescent="0.35">
      <c r="A111" s="29"/>
      <c r="B111" s="29"/>
      <c r="C111" s="29"/>
      <c r="D111" s="29"/>
      <c r="E111" s="29"/>
      <c r="F111" s="29"/>
      <c r="G111" s="29"/>
      <c r="H111" s="7"/>
      <c r="I111" s="7"/>
      <c r="J111" s="7"/>
      <c r="K111" s="7"/>
      <c r="L111" s="7"/>
    </row>
    <row r="112" spans="1:12" ht="15.6" x14ac:dyDescent="0.35">
      <c r="A112" s="29"/>
      <c r="B112" s="29"/>
      <c r="C112" s="29"/>
      <c r="D112" s="29"/>
      <c r="E112" s="29"/>
      <c r="F112" s="29"/>
      <c r="G112" s="29"/>
      <c r="H112" s="7"/>
      <c r="I112" s="7"/>
      <c r="J112" s="7"/>
      <c r="K112" s="7"/>
      <c r="L112" s="7"/>
    </row>
    <row r="113" spans="1:12" ht="15.6" x14ac:dyDescent="0.35">
      <c r="A113" s="29"/>
      <c r="B113" s="29"/>
      <c r="C113" s="29"/>
      <c r="D113" s="29"/>
      <c r="E113" s="29"/>
      <c r="F113" s="29"/>
      <c r="G113" s="29"/>
      <c r="H113" s="7"/>
      <c r="I113" s="7"/>
      <c r="J113" s="7"/>
      <c r="K113" s="7"/>
      <c r="L113" s="7"/>
    </row>
    <row r="114" spans="1:12" ht="15.6" x14ac:dyDescent="0.35">
      <c r="A114" s="29"/>
      <c r="B114" s="29"/>
      <c r="C114" s="29"/>
      <c r="D114" s="29"/>
      <c r="E114" s="29"/>
      <c r="F114" s="29"/>
      <c r="G114" s="29"/>
      <c r="H114" s="7"/>
      <c r="I114" s="7"/>
      <c r="J114" s="7"/>
      <c r="K114" s="7"/>
      <c r="L114" s="7"/>
    </row>
    <row r="115" spans="1:12" ht="15.6" x14ac:dyDescent="0.35">
      <c r="A115" s="29"/>
      <c r="B115" s="29"/>
      <c r="C115" s="29"/>
      <c r="D115" s="29"/>
      <c r="E115" s="29"/>
      <c r="F115" s="29"/>
      <c r="G115" s="29"/>
      <c r="H115" s="7"/>
      <c r="I115" s="7"/>
      <c r="J115" s="7"/>
      <c r="K115" s="7"/>
      <c r="L115" s="7"/>
    </row>
    <row r="116" spans="1:12" ht="15.6" x14ac:dyDescent="0.35">
      <c r="A116" s="29"/>
      <c r="B116" s="29"/>
      <c r="C116" s="29"/>
      <c r="D116" s="29"/>
      <c r="E116" s="29"/>
      <c r="F116" s="29"/>
      <c r="G116" s="29"/>
      <c r="H116" s="7"/>
      <c r="I116" s="7"/>
      <c r="J116" s="7"/>
      <c r="K116" s="7"/>
      <c r="L116" s="7"/>
    </row>
    <row r="117" spans="1:12" ht="15.6" x14ac:dyDescent="0.35">
      <c r="A117" s="29"/>
      <c r="B117" s="29"/>
      <c r="C117" s="29"/>
      <c r="D117" s="29"/>
      <c r="E117" s="29"/>
      <c r="F117" s="29"/>
      <c r="G117" s="29"/>
      <c r="H117" s="7"/>
      <c r="I117" s="7"/>
      <c r="J117" s="7"/>
      <c r="K117" s="7"/>
      <c r="L117" s="7"/>
    </row>
    <row r="118" spans="1:12" ht="15.6" x14ac:dyDescent="0.35">
      <c r="A118" s="29"/>
      <c r="B118" s="29"/>
      <c r="C118" s="29"/>
      <c r="D118" s="29"/>
      <c r="E118" s="29"/>
      <c r="F118" s="29"/>
      <c r="G118" s="29"/>
      <c r="H118" s="7"/>
      <c r="I118" s="7"/>
      <c r="J118" s="7"/>
      <c r="K118" s="7"/>
      <c r="L118" s="7"/>
    </row>
    <row r="119" spans="1:12" ht="15.6" x14ac:dyDescent="0.35">
      <c r="A119" s="29"/>
      <c r="B119" s="29"/>
      <c r="C119" s="29"/>
      <c r="D119" s="29"/>
      <c r="E119" s="29"/>
      <c r="F119" s="29"/>
      <c r="G119" s="29"/>
      <c r="H119" s="7"/>
      <c r="I119" s="7"/>
      <c r="J119" s="7"/>
      <c r="K119" s="7"/>
      <c r="L119" s="7"/>
    </row>
    <row r="120" spans="1:12" ht="15.6" x14ac:dyDescent="0.35">
      <c r="A120" s="29"/>
      <c r="B120" s="29"/>
      <c r="C120" s="29"/>
      <c r="D120" s="29"/>
      <c r="E120" s="29"/>
      <c r="F120" s="29"/>
      <c r="G120" s="29"/>
      <c r="H120" s="7"/>
      <c r="I120" s="7"/>
      <c r="J120" s="7"/>
      <c r="K120" s="7"/>
      <c r="L120" s="7"/>
    </row>
    <row r="121" spans="1:12" ht="15.6" x14ac:dyDescent="0.35">
      <c r="A121" s="29"/>
      <c r="B121" s="29"/>
      <c r="C121" s="29"/>
      <c r="D121" s="29"/>
      <c r="E121" s="29"/>
      <c r="F121" s="29"/>
      <c r="G121" s="29"/>
      <c r="H121" s="7"/>
      <c r="I121" s="7"/>
      <c r="J121" s="7"/>
      <c r="K121" s="7"/>
      <c r="L121" s="7"/>
    </row>
    <row r="122" spans="1:12" ht="15.6" x14ac:dyDescent="0.35">
      <c r="A122" s="29"/>
      <c r="B122" s="29"/>
      <c r="C122" s="29"/>
      <c r="D122" s="29"/>
      <c r="E122" s="29"/>
      <c r="F122" s="29"/>
      <c r="G122" s="29"/>
      <c r="H122" s="7"/>
      <c r="I122" s="7"/>
      <c r="J122" s="7"/>
      <c r="K122" s="7"/>
      <c r="L122" s="7"/>
    </row>
    <row r="123" spans="1:12" ht="15.6" x14ac:dyDescent="0.35">
      <c r="A123" s="29"/>
      <c r="B123" s="29"/>
      <c r="C123" s="29"/>
      <c r="D123" s="29"/>
      <c r="E123" s="29"/>
      <c r="F123" s="29"/>
      <c r="G123" s="29"/>
      <c r="H123" s="7"/>
      <c r="I123" s="7"/>
      <c r="J123" s="7"/>
      <c r="K123" s="7"/>
      <c r="L123" s="7"/>
    </row>
    <row r="124" spans="1:12" ht="15.6" x14ac:dyDescent="0.35">
      <c r="A124" s="29"/>
      <c r="B124" s="29"/>
      <c r="C124" s="29"/>
      <c r="D124" s="29"/>
      <c r="E124" s="29"/>
      <c r="F124" s="29"/>
      <c r="G124" s="29"/>
      <c r="H124" s="7"/>
      <c r="I124" s="7"/>
      <c r="J124" s="7"/>
      <c r="K124" s="7"/>
      <c r="L124" s="7"/>
    </row>
    <row r="125" spans="1:12" ht="15.6" x14ac:dyDescent="0.35">
      <c r="A125" s="29"/>
      <c r="B125" s="29"/>
      <c r="C125" s="29"/>
      <c r="D125" s="29"/>
      <c r="E125" s="29"/>
      <c r="F125" s="29"/>
      <c r="G125" s="29"/>
      <c r="H125" s="7"/>
      <c r="I125" s="7"/>
      <c r="J125" s="7"/>
      <c r="K125" s="7"/>
      <c r="L125" s="7"/>
    </row>
    <row r="150" spans="17:18" x14ac:dyDescent="0.3">
      <c r="Q150" s="2"/>
      <c r="R150" s="2"/>
    </row>
    <row r="151" spans="17:18" x14ac:dyDescent="0.3">
      <c r="Q151" s="2"/>
      <c r="R151" s="2"/>
    </row>
    <row r="182" spans="6:12" x14ac:dyDescent="0.3">
      <c r="F182" s="32"/>
      <c r="G182" s="32"/>
      <c r="J182" s="3"/>
      <c r="K182" s="3"/>
      <c r="L182" s="3"/>
    </row>
    <row r="183" spans="6:12" x14ac:dyDescent="0.3">
      <c r="F183" s="32"/>
      <c r="G183" s="32"/>
      <c r="J183" s="3"/>
      <c r="K183" s="3"/>
      <c r="L183" s="3"/>
    </row>
  </sheetData>
  <mergeCells count="7">
    <mergeCell ref="H9:H10"/>
    <mergeCell ref="I9:L9"/>
    <mergeCell ref="A88:F88"/>
    <mergeCell ref="A9:A10"/>
    <mergeCell ref="B9:B10"/>
    <mergeCell ref="C9:F9"/>
    <mergeCell ref="G9:G1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0A05D-0816-4651-8351-62E348EA1032}">
  <dimension ref="A1:R183"/>
  <sheetViews>
    <sheetView showGridLines="0" zoomScale="70" zoomScaleNormal="7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44140625" style="31" customWidth="1"/>
    <col min="2" max="2" width="20.88671875" style="31" customWidth="1"/>
    <col min="3" max="3" width="18.88671875" style="31" customWidth="1"/>
    <col min="4" max="4" width="20.109375" style="31" bestFit="1" customWidth="1"/>
    <col min="5" max="6" width="18.88671875" style="31" customWidth="1"/>
    <col min="7" max="7" width="3.109375" style="31" customWidth="1"/>
    <col min="8" max="8" width="20.6640625" style="1" customWidth="1"/>
    <col min="9" max="12" width="18.88671875" style="1" customWidth="1"/>
    <col min="13" max="16384" width="11.44140625" style="1"/>
  </cols>
  <sheetData>
    <row r="1" spans="1:12" s="42" customFormat="1" x14ac:dyDescent="0.3">
      <c r="G1" s="43"/>
    </row>
    <row r="2" spans="1:12" s="42" customFormat="1" x14ac:dyDescent="0.3">
      <c r="G2" s="43"/>
    </row>
    <row r="3" spans="1:12" s="42" customFormat="1" x14ac:dyDescent="0.3">
      <c r="G3" s="43"/>
    </row>
    <row r="4" spans="1:12" s="42" customFormat="1" x14ac:dyDescent="0.3">
      <c r="G4" s="43"/>
    </row>
    <row r="5" spans="1:12" s="42" customFormat="1" x14ac:dyDescent="0.3">
      <c r="G5" s="43"/>
    </row>
    <row r="6" spans="1:12" s="42" customFormat="1" x14ac:dyDescent="0.3">
      <c r="G6" s="43"/>
    </row>
    <row r="7" spans="1:12" s="42" customFormat="1" x14ac:dyDescent="0.3">
      <c r="G7" s="43"/>
    </row>
    <row r="8" spans="1:12" s="42" customFormat="1" ht="15.75" customHeight="1" x14ac:dyDescent="0.3">
      <c r="G8" s="43"/>
    </row>
    <row r="9" spans="1:12" ht="15.6" x14ac:dyDescent="0.35">
      <c r="A9" s="57"/>
      <c r="B9" s="55" t="s">
        <v>36</v>
      </c>
      <c r="C9" s="53" t="s">
        <v>34</v>
      </c>
      <c r="D9" s="53"/>
      <c r="E9" s="53"/>
      <c r="F9" s="53"/>
      <c r="G9" s="59"/>
      <c r="H9" s="55" t="s">
        <v>37</v>
      </c>
      <c r="I9" s="53" t="s">
        <v>35</v>
      </c>
      <c r="J9" s="53"/>
      <c r="K9" s="53"/>
      <c r="L9" s="53"/>
    </row>
    <row r="10" spans="1:12" ht="16.2" thickBot="1" x14ac:dyDescent="0.4">
      <c r="A10" s="58"/>
      <c r="B10" s="56"/>
      <c r="C10" s="4" t="s">
        <v>0</v>
      </c>
      <c r="D10" s="4" t="s">
        <v>1</v>
      </c>
      <c r="E10" s="4" t="s">
        <v>2</v>
      </c>
      <c r="F10" s="4" t="s">
        <v>33</v>
      </c>
      <c r="G10" s="59"/>
      <c r="H10" s="56"/>
      <c r="I10" s="4" t="s">
        <v>0</v>
      </c>
      <c r="J10" s="4" t="s">
        <v>1</v>
      </c>
      <c r="K10" s="4" t="s">
        <v>2</v>
      </c>
      <c r="L10" s="4" t="s">
        <v>33</v>
      </c>
    </row>
    <row r="11" spans="1:12" ht="16.2" thickTop="1" x14ac:dyDescent="0.35">
      <c r="A11" s="5"/>
      <c r="B11" s="23"/>
      <c r="C11" s="24"/>
      <c r="D11" s="24"/>
      <c r="E11" s="24"/>
      <c r="F11" s="24"/>
      <c r="G11" s="44"/>
      <c r="H11" s="23"/>
      <c r="I11" s="24"/>
      <c r="J11" s="24"/>
      <c r="K11" s="24"/>
      <c r="L11" s="24"/>
    </row>
    <row r="12" spans="1:12" ht="15.6" x14ac:dyDescent="0.35">
      <c r="A12" s="6" t="s">
        <v>3</v>
      </c>
      <c r="B12" s="7"/>
      <c r="C12" s="7"/>
      <c r="D12" s="7"/>
      <c r="E12" s="7"/>
      <c r="F12" s="7"/>
      <c r="G12" s="45"/>
      <c r="H12" s="7"/>
      <c r="I12" s="7"/>
      <c r="J12" s="7"/>
      <c r="K12" s="7"/>
      <c r="L12" s="7"/>
    </row>
    <row r="13" spans="1:12" ht="15.6" x14ac:dyDescent="0.35">
      <c r="A13" s="8"/>
      <c r="B13" s="9"/>
      <c r="C13" s="10"/>
      <c r="D13" s="10"/>
      <c r="E13" s="10"/>
      <c r="F13" s="10"/>
      <c r="G13" s="41"/>
      <c r="H13" s="9"/>
      <c r="I13" s="9"/>
      <c r="J13" s="9"/>
      <c r="K13" s="9"/>
      <c r="L13" s="9"/>
    </row>
    <row r="14" spans="1:12" ht="15.6" x14ac:dyDescent="0.35">
      <c r="A14" s="6" t="s">
        <v>32</v>
      </c>
      <c r="B14" s="9"/>
      <c r="C14" s="10"/>
      <c r="D14" s="10"/>
      <c r="E14" s="10"/>
      <c r="F14" s="10"/>
      <c r="G14" s="41"/>
      <c r="H14" s="9"/>
      <c r="I14" s="9"/>
      <c r="J14" s="9"/>
      <c r="K14" s="9"/>
      <c r="L14" s="9"/>
    </row>
    <row r="15" spans="1:12" ht="15.6" x14ac:dyDescent="0.35">
      <c r="A15" s="11" t="s">
        <v>93</v>
      </c>
      <c r="B15" s="12">
        <f>SUM(C15:F15)</f>
        <v>2515</v>
      </c>
      <c r="C15" s="13">
        <v>1537</v>
      </c>
      <c r="D15" s="13">
        <v>675</v>
      </c>
      <c r="E15" s="13">
        <v>208</v>
      </c>
      <c r="F15" s="13">
        <v>95</v>
      </c>
      <c r="G15" s="35"/>
      <c r="H15" s="12">
        <f>SUM(I15:L15)</f>
        <v>1681</v>
      </c>
      <c r="I15" s="12">
        <v>1128</v>
      </c>
      <c r="J15" s="12">
        <v>380</v>
      </c>
      <c r="K15" s="12">
        <v>103</v>
      </c>
      <c r="L15" s="12">
        <v>70</v>
      </c>
    </row>
    <row r="16" spans="1:12" ht="15.6" x14ac:dyDescent="0.35">
      <c r="A16" s="11" t="s">
        <v>94</v>
      </c>
      <c r="B16" s="12">
        <f t="shared" ref="B16:B18" si="0">SUM(C16:F16)</f>
        <v>2249</v>
      </c>
      <c r="C16" s="13">
        <v>1354</v>
      </c>
      <c r="D16" s="13">
        <v>607</v>
      </c>
      <c r="E16" s="13">
        <v>169</v>
      </c>
      <c r="F16" s="12">
        <v>119</v>
      </c>
      <c r="G16" s="35"/>
      <c r="H16" s="12">
        <f t="shared" ref="H16" si="1">SUM(I16:L16)</f>
        <v>2249</v>
      </c>
      <c r="I16" s="13">
        <v>1354</v>
      </c>
      <c r="J16" s="13">
        <v>607</v>
      </c>
      <c r="K16" s="13">
        <v>169</v>
      </c>
      <c r="L16" s="12">
        <v>119</v>
      </c>
    </row>
    <row r="17" spans="1:12" ht="15.6" x14ac:dyDescent="0.35">
      <c r="A17" s="11" t="s">
        <v>95</v>
      </c>
      <c r="B17" s="12">
        <f t="shared" si="0"/>
        <v>2277</v>
      </c>
      <c r="C17" s="13">
        <v>1499</v>
      </c>
      <c r="D17" s="13">
        <v>492</v>
      </c>
      <c r="E17" s="13">
        <v>157</v>
      </c>
      <c r="F17" s="13">
        <v>129</v>
      </c>
      <c r="G17" s="35"/>
      <c r="H17" s="12">
        <f>SUM(I17:L17)</f>
        <v>2469</v>
      </c>
      <c r="I17" s="12">
        <v>1462</v>
      </c>
      <c r="J17" s="12">
        <v>724</v>
      </c>
      <c r="K17" s="12">
        <v>158</v>
      </c>
      <c r="L17" s="12">
        <v>125</v>
      </c>
    </row>
    <row r="18" spans="1:12" ht="15.6" x14ac:dyDescent="0.35">
      <c r="A18" s="11" t="s">
        <v>54</v>
      </c>
      <c r="B18" s="12">
        <f t="shared" si="0"/>
        <v>10223</v>
      </c>
      <c r="C18" s="13">
        <v>6538</v>
      </c>
      <c r="D18" s="13">
        <v>2267</v>
      </c>
      <c r="E18" s="13">
        <v>732</v>
      </c>
      <c r="F18" s="12">
        <v>686</v>
      </c>
      <c r="G18" s="35"/>
      <c r="H18" s="12">
        <f>SUM(I18:L18)</f>
        <v>10223</v>
      </c>
      <c r="I18" s="13">
        <v>6538</v>
      </c>
      <c r="J18" s="13">
        <v>2267</v>
      </c>
      <c r="K18" s="13">
        <v>732</v>
      </c>
      <c r="L18" s="12">
        <v>686</v>
      </c>
    </row>
    <row r="19" spans="1:12" ht="15.6" x14ac:dyDescent="0.35">
      <c r="A19" s="8"/>
      <c r="B19" s="12"/>
      <c r="C19" s="13"/>
      <c r="D19" s="13"/>
      <c r="E19" s="13"/>
      <c r="F19" s="13"/>
      <c r="G19" s="35"/>
      <c r="H19" s="12"/>
      <c r="I19" s="12"/>
      <c r="J19" s="12"/>
      <c r="K19" s="12"/>
      <c r="L19" s="12"/>
    </row>
    <row r="20" spans="1:12" ht="15.6" x14ac:dyDescent="0.35">
      <c r="A20" s="14" t="s">
        <v>4</v>
      </c>
      <c r="B20" s="12"/>
      <c r="C20" s="13"/>
      <c r="D20" s="13"/>
      <c r="E20" s="13"/>
      <c r="F20" s="13"/>
      <c r="G20" s="35"/>
      <c r="H20" s="12"/>
      <c r="I20" s="12"/>
      <c r="J20" s="12"/>
      <c r="K20" s="12"/>
      <c r="L20" s="12"/>
    </row>
    <row r="21" spans="1:12" ht="15.6" x14ac:dyDescent="0.35">
      <c r="A21" s="26" t="s">
        <v>93</v>
      </c>
      <c r="B21" s="27">
        <f>SUM(C21:F21)+1778144679.94901</f>
        <v>39364396087.82901</v>
      </c>
      <c r="C21" s="28">
        <v>20231795080.91</v>
      </c>
      <c r="D21" s="28">
        <v>13266678788.34</v>
      </c>
      <c r="E21" s="28">
        <v>3304357538.6300001</v>
      </c>
      <c r="F21" s="28">
        <v>783420000</v>
      </c>
      <c r="G21" s="36"/>
      <c r="H21" s="28">
        <f>SUM(I21:L21)+1025508005.22212</f>
        <v>19453850420.852119</v>
      </c>
      <c r="I21" s="28">
        <v>10504837036.83</v>
      </c>
      <c r="J21" s="28">
        <v>6656174972.9899998</v>
      </c>
      <c r="K21" s="28">
        <v>686118405.80999994</v>
      </c>
      <c r="L21" s="28">
        <v>581212000</v>
      </c>
    </row>
    <row r="22" spans="1:12" ht="15.6" x14ac:dyDescent="0.35">
      <c r="A22" s="26" t="s">
        <v>96</v>
      </c>
      <c r="B22" s="27">
        <f>SUM(C22:F22)</f>
        <v>29791828580.568523</v>
      </c>
      <c r="C22" s="27">
        <f>+C23+C24+C25</f>
        <v>14337966004.210651</v>
      </c>
      <c r="D22" s="27">
        <f>+D23+D24+D25</f>
        <v>11540860009.481857</v>
      </c>
      <c r="E22" s="27">
        <f>+E23+E24+E25</f>
        <v>2825432967.0959954</v>
      </c>
      <c r="F22" s="27">
        <f>+F23+F24+F25</f>
        <v>1087569599.7800186</v>
      </c>
      <c r="G22" s="36"/>
      <c r="H22" s="28">
        <f>SUM(I22:L22)</f>
        <v>29791828580.568523</v>
      </c>
      <c r="I22" s="27">
        <f>+I23+I24+I25</f>
        <v>14337966004.210651</v>
      </c>
      <c r="J22" s="27">
        <f t="shared" ref="J22:L22" si="2">+J23+J24+J25</f>
        <v>11540860009.481857</v>
      </c>
      <c r="K22" s="27">
        <f t="shared" si="2"/>
        <v>2825432967.0959954</v>
      </c>
      <c r="L22" s="27">
        <f t="shared" si="2"/>
        <v>1087569599.7800186</v>
      </c>
    </row>
    <row r="23" spans="1:12" ht="15.6" x14ac:dyDescent="0.35">
      <c r="A23" s="11" t="s">
        <v>49</v>
      </c>
      <c r="B23" s="13">
        <f t="shared" ref="B23:B25" si="3">SUM(C23:F23)</f>
        <v>28105498660.9137</v>
      </c>
      <c r="C23" s="13">
        <v>13526383022.840237</v>
      </c>
      <c r="D23" s="13">
        <v>10887603782.530054</v>
      </c>
      <c r="E23" s="13">
        <v>2665502799.1471653</v>
      </c>
      <c r="F23" s="12">
        <v>1026009056.3962438</v>
      </c>
      <c r="G23" s="35"/>
      <c r="H23" s="12">
        <f t="shared" ref="H23:H25" si="4">SUM(I23:L23)</f>
        <v>28105498660.9137</v>
      </c>
      <c r="I23" s="13">
        <v>13526383022.840237</v>
      </c>
      <c r="J23" s="13">
        <v>10887603782.530054</v>
      </c>
      <c r="K23" s="13">
        <v>2665502799.1471653</v>
      </c>
      <c r="L23" s="12">
        <v>1026009056.3962438</v>
      </c>
    </row>
    <row r="24" spans="1:12" ht="15.6" x14ac:dyDescent="0.35">
      <c r="A24" s="25" t="s">
        <v>47</v>
      </c>
      <c r="B24" s="13">
        <f t="shared" si="3"/>
        <v>562109973.21827412</v>
      </c>
      <c r="C24" s="13">
        <v>270527660.45680475</v>
      </c>
      <c r="D24" s="13">
        <v>217752075.65060109</v>
      </c>
      <c r="E24" s="13">
        <v>53310055.982943311</v>
      </c>
      <c r="F24" s="12">
        <v>20520181.127924878</v>
      </c>
      <c r="G24" s="35"/>
      <c r="H24" s="12">
        <f t="shared" si="4"/>
        <v>562109973.21827412</v>
      </c>
      <c r="I24" s="13">
        <v>270527660.45680475</v>
      </c>
      <c r="J24" s="13">
        <v>217752075.65060109</v>
      </c>
      <c r="K24" s="13">
        <v>53310055.982943311</v>
      </c>
      <c r="L24" s="12">
        <v>20520181.127924878</v>
      </c>
    </row>
    <row r="25" spans="1:12" ht="15.6" x14ac:dyDescent="0.35">
      <c r="A25" s="25" t="s">
        <v>48</v>
      </c>
      <c r="B25" s="13">
        <f t="shared" si="3"/>
        <v>1124219946.4365482</v>
      </c>
      <c r="C25" s="13">
        <v>541055320.9136095</v>
      </c>
      <c r="D25" s="13">
        <v>435504151.30120218</v>
      </c>
      <c r="E25" s="13">
        <v>106620111.96588662</v>
      </c>
      <c r="F25" s="12">
        <v>41040362.255849756</v>
      </c>
      <c r="G25" s="35"/>
      <c r="H25" s="12">
        <f t="shared" si="4"/>
        <v>1124219946.4365482</v>
      </c>
      <c r="I25" s="13">
        <v>541055320.9136095</v>
      </c>
      <c r="J25" s="13">
        <v>435504151.30120218</v>
      </c>
      <c r="K25" s="13">
        <v>106620111.96588662</v>
      </c>
      <c r="L25" s="12">
        <v>41040362.255849756</v>
      </c>
    </row>
    <row r="26" spans="1:12" ht="15.6" x14ac:dyDescent="0.35">
      <c r="A26" s="26" t="s">
        <v>97</v>
      </c>
      <c r="B26" s="27">
        <f>SUM(C26:F26)</f>
        <v>29131186947.304798</v>
      </c>
      <c r="C26" s="28">
        <f>+C27+C28+C29</f>
        <v>17147581110.614002</v>
      </c>
      <c r="D26" s="28">
        <f t="shared" ref="D26:F26" si="5">+D27+D28+D29</f>
        <v>9018229046.4204006</v>
      </c>
      <c r="E26" s="28">
        <f t="shared" si="5"/>
        <v>1587496360.4964001</v>
      </c>
      <c r="F26" s="28">
        <f t="shared" si="5"/>
        <v>1377880429.7739999</v>
      </c>
      <c r="G26" s="36"/>
      <c r="H26" s="28">
        <f>SUM(I26:L26)</f>
        <v>32007356899.489998</v>
      </c>
      <c r="I26" s="28">
        <f>+I27+I28+I29</f>
        <v>14794204877.24</v>
      </c>
      <c r="J26" s="28">
        <f t="shared" ref="J26:L26" si="6">+J27+J28+J29</f>
        <v>14447422368.343199</v>
      </c>
      <c r="K26" s="28">
        <f t="shared" si="6"/>
        <v>1586870793.9068</v>
      </c>
      <c r="L26" s="28">
        <f t="shared" si="6"/>
        <v>1178858860</v>
      </c>
    </row>
    <row r="27" spans="1:12" ht="15.6" x14ac:dyDescent="0.35">
      <c r="A27" s="11" t="s">
        <v>50</v>
      </c>
      <c r="B27" s="13">
        <f t="shared" ref="B27:B29" si="7">SUM(C27:F27)</f>
        <v>27482251837.080002</v>
      </c>
      <c r="C27" s="12">
        <v>16176963311.900002</v>
      </c>
      <c r="D27" s="12">
        <v>8507763251.3400002</v>
      </c>
      <c r="E27" s="12">
        <v>1497638075.9400001</v>
      </c>
      <c r="F27" s="12">
        <v>1299887197.9000001</v>
      </c>
      <c r="G27" s="35"/>
      <c r="H27" s="12">
        <f t="shared" ref="H27:H29" si="8">SUM(I27:L27)</f>
        <v>30195619716.5</v>
      </c>
      <c r="I27" s="12">
        <v>13956797054</v>
      </c>
      <c r="J27" s="12">
        <v>13629643743.719999</v>
      </c>
      <c r="K27" s="12">
        <v>1497047918.78</v>
      </c>
      <c r="L27" s="12">
        <v>1112131000</v>
      </c>
    </row>
    <row r="28" spans="1:12" ht="15.6" x14ac:dyDescent="0.35">
      <c r="A28" s="25" t="s">
        <v>47</v>
      </c>
      <c r="B28" s="13">
        <f t="shared" si="7"/>
        <v>549645036.74160004</v>
      </c>
      <c r="C28" s="12">
        <v>323539266.23800004</v>
      </c>
      <c r="D28" s="12">
        <v>170155265.02680001</v>
      </c>
      <c r="E28" s="12">
        <v>29952761.518800002</v>
      </c>
      <c r="F28" s="12">
        <v>25997743.958000001</v>
      </c>
      <c r="G28" s="35"/>
      <c r="H28" s="12">
        <f t="shared" si="8"/>
        <v>603912394.33000004</v>
      </c>
      <c r="I28" s="12">
        <v>279135941.08000004</v>
      </c>
      <c r="J28" s="12">
        <v>272592874.87440002</v>
      </c>
      <c r="K28" s="12">
        <v>29940958.375599999</v>
      </c>
      <c r="L28" s="12">
        <v>22242620</v>
      </c>
    </row>
    <row r="29" spans="1:12" ht="15.6" x14ac:dyDescent="0.35">
      <c r="A29" s="25" t="s">
        <v>48</v>
      </c>
      <c r="B29" s="13">
        <f t="shared" si="7"/>
        <v>1099290073.4832001</v>
      </c>
      <c r="C29" s="12">
        <v>647078532.47600007</v>
      </c>
      <c r="D29" s="12">
        <v>340310530.05360001</v>
      </c>
      <c r="E29" s="12">
        <v>59905523.037600003</v>
      </c>
      <c r="F29" s="12">
        <v>51995487.916000001</v>
      </c>
      <c r="G29" s="35"/>
      <c r="H29" s="12">
        <f t="shared" si="8"/>
        <v>1207824788.6600001</v>
      </c>
      <c r="I29" s="12">
        <v>558271882.16000009</v>
      </c>
      <c r="J29" s="12">
        <v>545185749.74880004</v>
      </c>
      <c r="K29" s="12">
        <v>59881916.751199998</v>
      </c>
      <c r="L29" s="12">
        <v>44485240</v>
      </c>
    </row>
    <row r="30" spans="1:12" ht="15.6" x14ac:dyDescent="0.35">
      <c r="A30" s="26" t="s">
        <v>57</v>
      </c>
      <c r="B30" s="27">
        <f>SUM(C30:F30)</f>
        <v>131672735122.25</v>
      </c>
      <c r="C30" s="27">
        <f>+C31+C32+C33</f>
        <v>70479030926.232117</v>
      </c>
      <c r="D30" s="27">
        <f>+D31+D32+D33</f>
        <v>42873886026.054283</v>
      </c>
      <c r="E30" s="27">
        <f>+E31+E32+E33</f>
        <v>12111052236.390825</v>
      </c>
      <c r="F30" s="27">
        <f>+F31+F32+F33</f>
        <v>6208765933.5727673</v>
      </c>
      <c r="G30" s="36"/>
      <c r="H30" s="28">
        <f>SUM(I30:L30)</f>
        <v>131672735122.25</v>
      </c>
      <c r="I30" s="27">
        <f>+I31+I32+I33</f>
        <v>70479030926.232117</v>
      </c>
      <c r="J30" s="27">
        <f t="shared" ref="J30:L30" si="9">+J31+J32+J33</f>
        <v>42873886026.054283</v>
      </c>
      <c r="K30" s="27">
        <f t="shared" si="9"/>
        <v>12111052236.390825</v>
      </c>
      <c r="L30" s="27">
        <f t="shared" si="9"/>
        <v>6208765933.5727673</v>
      </c>
    </row>
    <row r="31" spans="1:12" ht="15.6" x14ac:dyDescent="0.35">
      <c r="A31" s="11" t="s">
        <v>51</v>
      </c>
      <c r="B31" s="13">
        <f t="shared" ref="B31:B33" si="10">SUM(C31:F31)</f>
        <v>124219561436.08488</v>
      </c>
      <c r="C31" s="13">
        <v>66489651817.200104</v>
      </c>
      <c r="D31" s="13">
        <v>40447062288.730453</v>
      </c>
      <c r="E31" s="13">
        <v>11425520977.727194</v>
      </c>
      <c r="F31" s="12">
        <v>5857326352.4271383</v>
      </c>
      <c r="G31" s="35"/>
      <c r="H31" s="12">
        <f t="shared" ref="H31:H33" si="11">SUM(I31:L31)</f>
        <v>124219561436.08488</v>
      </c>
      <c r="I31" s="13">
        <v>66489651817.200104</v>
      </c>
      <c r="J31" s="13">
        <v>40447062288.730453</v>
      </c>
      <c r="K31" s="13">
        <v>11425520977.727194</v>
      </c>
      <c r="L31" s="12">
        <v>5857326352.4271383</v>
      </c>
    </row>
    <row r="32" spans="1:12" ht="15.6" x14ac:dyDescent="0.35">
      <c r="A32" s="25" t="s">
        <v>47</v>
      </c>
      <c r="B32" s="13">
        <f t="shared" si="10"/>
        <v>2484391228.7216983</v>
      </c>
      <c r="C32" s="13">
        <v>1329793036.3440022</v>
      </c>
      <c r="D32" s="13">
        <v>808941245.77460909</v>
      </c>
      <c r="E32" s="13">
        <v>228510419.55454391</v>
      </c>
      <c r="F32" s="12">
        <v>117146527.04854278</v>
      </c>
      <c r="G32" s="35"/>
      <c r="H32" s="12">
        <f t="shared" si="11"/>
        <v>2484391228.7216983</v>
      </c>
      <c r="I32" s="13">
        <v>1329793036.3440022</v>
      </c>
      <c r="J32" s="13">
        <v>808941245.77460909</v>
      </c>
      <c r="K32" s="13">
        <v>228510419.55454391</v>
      </c>
      <c r="L32" s="12">
        <v>117146527.04854278</v>
      </c>
    </row>
    <row r="33" spans="1:13" ht="15.6" x14ac:dyDescent="0.35">
      <c r="A33" s="25" t="s">
        <v>48</v>
      </c>
      <c r="B33" s="13">
        <f t="shared" si="10"/>
        <v>4968782457.4433966</v>
      </c>
      <c r="C33" s="13">
        <v>2659586072.6880045</v>
      </c>
      <c r="D33" s="13">
        <v>1617882491.5492182</v>
      </c>
      <c r="E33" s="13">
        <v>457020839.10908782</v>
      </c>
      <c r="F33" s="12">
        <v>234293054.09708557</v>
      </c>
      <c r="G33" s="35"/>
      <c r="H33" s="12">
        <f t="shared" si="11"/>
        <v>4968782457.4433966</v>
      </c>
      <c r="I33" s="13">
        <v>2659586072.6880045</v>
      </c>
      <c r="J33" s="13">
        <v>1617882491.5492182</v>
      </c>
      <c r="K33" s="13">
        <v>457020839.10908782</v>
      </c>
      <c r="L33" s="12">
        <v>234293054.09708557</v>
      </c>
    </row>
    <row r="34" spans="1:13" ht="15.6" x14ac:dyDescent="0.35">
      <c r="A34" s="26" t="s">
        <v>98</v>
      </c>
      <c r="B34" s="27">
        <f>SUM(C34:F34)</f>
        <v>27482251837.080002</v>
      </c>
      <c r="C34" s="27">
        <f>+C27</f>
        <v>16176963311.900002</v>
      </c>
      <c r="D34" s="27">
        <f t="shared" ref="D34:E34" si="12">+D27</f>
        <v>8507763251.3400002</v>
      </c>
      <c r="E34" s="27">
        <f t="shared" si="12"/>
        <v>1497638075.9400001</v>
      </c>
      <c r="F34" s="27">
        <f>+F27</f>
        <v>1299887197.9000001</v>
      </c>
      <c r="G34" s="36"/>
      <c r="H34" s="28">
        <f>SUM(I34:L34)</f>
        <v>30195619716.5</v>
      </c>
      <c r="I34" s="28">
        <f>+I27</f>
        <v>13956797054</v>
      </c>
      <c r="J34" s="28">
        <f t="shared" ref="J34:L34" si="13">+J27</f>
        <v>13629643743.719999</v>
      </c>
      <c r="K34" s="28">
        <f t="shared" si="13"/>
        <v>1497047918.78</v>
      </c>
      <c r="L34" s="28">
        <f t="shared" si="13"/>
        <v>1112131000</v>
      </c>
    </row>
    <row r="35" spans="1:13" ht="15.6" x14ac:dyDescent="0.35">
      <c r="A35" s="8"/>
      <c r="B35" s="12"/>
      <c r="C35" s="13"/>
      <c r="D35" s="13"/>
      <c r="E35" s="13"/>
      <c r="F35" s="13"/>
      <c r="G35" s="35"/>
      <c r="H35" s="12"/>
      <c r="I35" s="12"/>
      <c r="J35" s="12"/>
      <c r="K35" s="12"/>
      <c r="L35" s="12"/>
    </row>
    <row r="36" spans="1:13" ht="15.6" x14ac:dyDescent="0.35">
      <c r="A36" s="14" t="s">
        <v>5</v>
      </c>
      <c r="B36" s="12"/>
      <c r="C36" s="13"/>
      <c r="D36" s="13"/>
      <c r="E36" s="13"/>
      <c r="F36" s="13"/>
      <c r="G36" s="35"/>
      <c r="H36" s="12"/>
      <c r="I36" s="12"/>
      <c r="J36" s="12"/>
      <c r="K36" s="12"/>
      <c r="L36" s="12"/>
    </row>
    <row r="37" spans="1:13" ht="15.6" x14ac:dyDescent="0.35">
      <c r="A37" s="11" t="s">
        <v>94</v>
      </c>
      <c r="B37" s="13">
        <f>B22</f>
        <v>29791828580.568523</v>
      </c>
      <c r="C37" s="13">
        <f>B37+H37</f>
        <v>59583657161.137047</v>
      </c>
      <c r="D37" s="13"/>
      <c r="E37" s="13"/>
      <c r="F37" s="12"/>
      <c r="G37" s="35"/>
      <c r="H37" s="12">
        <f>H22</f>
        <v>29791828580.568523</v>
      </c>
      <c r="I37" s="12"/>
      <c r="J37" s="12"/>
      <c r="K37" s="12"/>
      <c r="L37" s="12"/>
    </row>
    <row r="38" spans="1:13" ht="15.6" x14ac:dyDescent="0.35">
      <c r="A38" s="11" t="s">
        <v>95</v>
      </c>
      <c r="B38" s="13">
        <v>33172756699.5</v>
      </c>
      <c r="C38" s="13"/>
      <c r="D38" s="13"/>
      <c r="E38" s="13"/>
      <c r="F38" s="12"/>
      <c r="G38" s="35"/>
      <c r="H38" s="13">
        <v>33172756699.5</v>
      </c>
      <c r="I38" s="12"/>
      <c r="J38" s="12"/>
      <c r="K38" s="12"/>
      <c r="L38" s="12"/>
    </row>
    <row r="39" spans="1:13" ht="15.6" x14ac:dyDescent="0.35">
      <c r="A39" s="8"/>
      <c r="B39" s="12"/>
      <c r="C39" s="13"/>
      <c r="D39" s="13"/>
      <c r="E39" s="13"/>
      <c r="F39" s="13"/>
      <c r="G39" s="35"/>
      <c r="H39" s="12"/>
      <c r="I39" s="12"/>
      <c r="J39" s="12"/>
      <c r="K39" s="12"/>
      <c r="L39" s="12"/>
    </row>
    <row r="40" spans="1:13" ht="15.6" x14ac:dyDescent="0.35">
      <c r="A40" s="6" t="s">
        <v>6</v>
      </c>
      <c r="B40" s="15"/>
      <c r="C40" s="16"/>
      <c r="D40" s="16"/>
      <c r="E40" s="16"/>
      <c r="F40" s="16"/>
      <c r="G40" s="46"/>
      <c r="H40" s="15"/>
      <c r="I40" s="15"/>
      <c r="J40" s="15"/>
      <c r="K40" s="15"/>
      <c r="L40" s="15"/>
    </row>
    <row r="41" spans="1:13" ht="15.6" x14ac:dyDescent="0.35">
      <c r="A41" s="11" t="s">
        <v>99</v>
      </c>
      <c r="B41" s="50">
        <v>1.0948</v>
      </c>
      <c r="C41" s="50">
        <v>1.0948</v>
      </c>
      <c r="D41" s="50">
        <v>1.0948</v>
      </c>
      <c r="E41" s="50">
        <v>1.0948</v>
      </c>
      <c r="F41" s="50">
        <v>1.0948</v>
      </c>
      <c r="G41" s="37"/>
      <c r="H41" s="50">
        <v>1.0948</v>
      </c>
      <c r="I41" s="50">
        <v>1.0948</v>
      </c>
      <c r="J41" s="50">
        <v>1.0948</v>
      </c>
      <c r="K41" s="50">
        <v>1.0948</v>
      </c>
      <c r="L41" s="50">
        <v>1.0948</v>
      </c>
      <c r="M41" s="47"/>
    </row>
    <row r="42" spans="1:13" ht="15.6" x14ac:dyDescent="0.35">
      <c r="A42" s="11" t="s">
        <v>100</v>
      </c>
      <c r="B42" s="50">
        <v>1.0932999999999999</v>
      </c>
      <c r="C42" s="50">
        <v>1.0932999999999999</v>
      </c>
      <c r="D42" s="50">
        <v>1.0932999999999999</v>
      </c>
      <c r="E42" s="50">
        <v>1.0932999999999999</v>
      </c>
      <c r="F42" s="50">
        <v>1.0932999999999999</v>
      </c>
      <c r="G42" s="37"/>
      <c r="H42" s="50">
        <v>1.0932999999999999</v>
      </c>
      <c r="I42" s="50">
        <v>1.0932999999999999</v>
      </c>
      <c r="J42" s="50">
        <v>1.0932999999999999</v>
      </c>
      <c r="K42" s="50">
        <v>1.0932999999999999</v>
      </c>
      <c r="L42" s="50">
        <v>1.0932999999999999</v>
      </c>
      <c r="M42" s="47"/>
    </row>
    <row r="43" spans="1:13" ht="15.6" x14ac:dyDescent="0.35">
      <c r="A43" s="11" t="s">
        <v>7</v>
      </c>
      <c r="B43" s="12">
        <f>+C43+F43</f>
        <v>504877</v>
      </c>
      <c r="C43" s="12">
        <v>434134</v>
      </c>
      <c r="D43" s="12">
        <v>434134</v>
      </c>
      <c r="E43" s="12">
        <v>434134</v>
      </c>
      <c r="F43" s="12">
        <v>70743</v>
      </c>
      <c r="G43" s="35"/>
      <c r="H43" s="12">
        <f>+I43+L43</f>
        <v>504877</v>
      </c>
      <c r="I43" s="12">
        <v>434134</v>
      </c>
      <c r="J43" s="12">
        <v>434134</v>
      </c>
      <c r="K43" s="12">
        <v>434134</v>
      </c>
      <c r="L43" s="12">
        <v>70743</v>
      </c>
    </row>
    <row r="44" spans="1:13" ht="15.6" x14ac:dyDescent="0.35">
      <c r="A44" s="8"/>
      <c r="B44" s="12"/>
      <c r="C44" s="13"/>
      <c r="D44" s="13"/>
      <c r="E44" s="13"/>
      <c r="F44" s="13"/>
      <c r="G44" s="35"/>
      <c r="H44" s="12"/>
      <c r="I44" s="12"/>
      <c r="J44" s="12"/>
      <c r="K44" s="12"/>
      <c r="L44" s="12"/>
    </row>
    <row r="45" spans="1:13" ht="15.6" x14ac:dyDescent="0.35">
      <c r="A45" s="6" t="s">
        <v>8</v>
      </c>
      <c r="B45" s="12"/>
      <c r="C45" s="13"/>
      <c r="D45" s="13"/>
      <c r="E45" s="13"/>
      <c r="F45" s="13"/>
      <c r="G45" s="35"/>
      <c r="H45" s="12"/>
      <c r="I45" s="12"/>
      <c r="J45" s="12"/>
      <c r="K45" s="12"/>
      <c r="L45" s="12"/>
    </row>
    <row r="46" spans="1:13" ht="15.6" x14ac:dyDescent="0.35">
      <c r="A46" s="8" t="s">
        <v>101</v>
      </c>
      <c r="B46" s="12">
        <f>B21/B41</f>
        <v>35955787438.645424</v>
      </c>
      <c r="C46" s="12">
        <f>C21/C41</f>
        <v>18479900512.340153</v>
      </c>
      <c r="D46" s="12">
        <f>D21/D41</f>
        <v>12117901706.558275</v>
      </c>
      <c r="E46" s="12">
        <f>E21/E41</f>
        <v>3018229392.2451591</v>
      </c>
      <c r="F46" s="12">
        <f>F21/F41</f>
        <v>715582754.84106684</v>
      </c>
      <c r="G46" s="35"/>
      <c r="H46" s="12">
        <f>H21/H41</f>
        <v>17769318981.414066</v>
      </c>
      <c r="I46" s="12">
        <f>I21/I41</f>
        <v>9595211031.0833035</v>
      </c>
      <c r="J46" s="12">
        <f>J21/J41</f>
        <v>6079809072.8808908</v>
      </c>
      <c r="K46" s="12">
        <f>K21/K41</f>
        <v>626706618.38691998</v>
      </c>
      <c r="L46" s="12">
        <f>L21/L41</f>
        <v>530884179.75886005</v>
      </c>
    </row>
    <row r="47" spans="1:13" ht="15.6" x14ac:dyDescent="0.35">
      <c r="A47" s="8" t="s">
        <v>102</v>
      </c>
      <c r="B47" s="12">
        <f t="shared" ref="B47:H47" si="14">B26/B42</f>
        <v>26645190658.835453</v>
      </c>
      <c r="C47" s="12">
        <f t="shared" si="14"/>
        <v>15684241389.01857</v>
      </c>
      <c r="D47" s="12">
        <f t="shared" si="14"/>
        <v>8248631708.0585394</v>
      </c>
      <c r="E47" s="12">
        <f t="shared" si="14"/>
        <v>1452022647.4859602</v>
      </c>
      <c r="F47" s="12">
        <f t="shared" si="14"/>
        <v>1260294914.2723863</v>
      </c>
      <c r="G47" s="35"/>
      <c r="H47" s="12">
        <f t="shared" si="14"/>
        <v>29275914112.768681</v>
      </c>
      <c r="I47" s="12">
        <f>I26/I42</f>
        <v>13531697500.448185</v>
      </c>
      <c r="J47" s="12">
        <f t="shared" ref="J47:L47" si="15">J26/J42</f>
        <v>13214508706.067137</v>
      </c>
      <c r="K47" s="12">
        <f t="shared" si="15"/>
        <v>1451450465.4777281</v>
      </c>
      <c r="L47" s="12">
        <f t="shared" si="15"/>
        <v>1078257440.7756336</v>
      </c>
    </row>
    <row r="48" spans="1:13" ht="15.6" x14ac:dyDescent="0.35">
      <c r="A48" s="8" t="s">
        <v>103</v>
      </c>
      <c r="B48" s="12">
        <f>B46/B15</f>
        <v>14296535.760892812</v>
      </c>
      <c r="C48" s="12">
        <f>C46/C15</f>
        <v>12023357.522667633</v>
      </c>
      <c r="D48" s="12">
        <f>D46/D15</f>
        <v>17952446.972678926</v>
      </c>
      <c r="E48" s="12">
        <f>E46/E15</f>
        <v>14510718.23194788</v>
      </c>
      <c r="F48" s="12">
        <f>F46/F15</f>
        <v>7532450.050958598</v>
      </c>
      <c r="G48" s="35"/>
      <c r="H48" s="12">
        <f>H46/H15</f>
        <v>10570683.510656791</v>
      </c>
      <c r="I48" s="12">
        <f>I46/I15</f>
        <v>8506392.7580525745</v>
      </c>
      <c r="J48" s="12">
        <f>J46/J15</f>
        <v>15999497.560212871</v>
      </c>
      <c r="K48" s="12">
        <f>K46/K15</f>
        <v>6084530.2756011644</v>
      </c>
      <c r="L48" s="12">
        <f>L46/L15</f>
        <v>7584059.7108408576</v>
      </c>
    </row>
    <row r="49" spans="1:12" ht="15.6" x14ac:dyDescent="0.35">
      <c r="A49" s="8" t="s">
        <v>104</v>
      </c>
      <c r="B49" s="12">
        <f>B47/B17</f>
        <v>11701884.347314648</v>
      </c>
      <c r="C49" s="12">
        <f>C47/C17</f>
        <v>10463136.350245878</v>
      </c>
      <c r="D49" s="12">
        <f>D47/D17</f>
        <v>16765511.601744998</v>
      </c>
      <c r="E49" s="12">
        <f>E47/E17</f>
        <v>9248551.8948150333</v>
      </c>
      <c r="F49" s="12">
        <f>F47/F17</f>
        <v>9769728.0176153984</v>
      </c>
      <c r="G49" s="35"/>
      <c r="H49" s="12">
        <f>H47/H17</f>
        <v>11857397.372526804</v>
      </c>
      <c r="I49" s="12">
        <f>I47/I17</f>
        <v>9255607.0454501957</v>
      </c>
      <c r="J49" s="12">
        <f>J47/J17</f>
        <v>18252083.84815903</v>
      </c>
      <c r="K49" s="12">
        <f>K47/K17</f>
        <v>9186395.3511248622</v>
      </c>
      <c r="L49" s="12">
        <f>L47/L17</f>
        <v>8626059.5262050685</v>
      </c>
    </row>
    <row r="50" spans="1:12" ht="15.6" x14ac:dyDescent="0.35">
      <c r="A50" s="8"/>
      <c r="B50" s="17"/>
      <c r="C50" s="18"/>
      <c r="D50" s="18"/>
      <c r="E50" s="18"/>
      <c r="F50" s="18"/>
      <c r="G50" s="48"/>
      <c r="H50" s="17"/>
      <c r="I50" s="17"/>
      <c r="J50" s="17"/>
      <c r="K50" s="17"/>
      <c r="L50" s="17"/>
    </row>
    <row r="51" spans="1:12" ht="15.6" x14ac:dyDescent="0.35">
      <c r="A51" s="6" t="s">
        <v>9</v>
      </c>
      <c r="B51" s="17"/>
      <c r="C51" s="18"/>
      <c r="D51" s="18"/>
      <c r="E51" s="18"/>
      <c r="F51" s="18"/>
      <c r="G51" s="48"/>
      <c r="H51" s="17"/>
      <c r="I51" s="17"/>
      <c r="J51" s="17"/>
      <c r="K51" s="17"/>
      <c r="L51" s="17"/>
    </row>
    <row r="52" spans="1:12" ht="15.6" x14ac:dyDescent="0.35">
      <c r="A52" s="8"/>
      <c r="B52" s="17"/>
      <c r="C52" s="18"/>
      <c r="D52" s="18"/>
      <c r="E52" s="18"/>
      <c r="F52" s="18"/>
      <c r="G52" s="48"/>
      <c r="H52" s="17"/>
      <c r="I52" s="17"/>
      <c r="J52" s="17"/>
      <c r="K52" s="17"/>
      <c r="L52" s="17"/>
    </row>
    <row r="53" spans="1:12" ht="15.6" x14ac:dyDescent="0.35">
      <c r="A53" s="6" t="s">
        <v>10</v>
      </c>
      <c r="B53" s="17"/>
      <c r="C53" s="18"/>
      <c r="D53" s="18"/>
      <c r="E53" s="18"/>
      <c r="F53" s="18"/>
      <c r="G53" s="48"/>
      <c r="H53" s="17"/>
      <c r="I53" s="17"/>
      <c r="J53" s="17"/>
      <c r="K53" s="17"/>
      <c r="L53" s="17"/>
    </row>
    <row r="54" spans="1:12" ht="15.6" x14ac:dyDescent="0.35">
      <c r="A54" s="8" t="s">
        <v>11</v>
      </c>
      <c r="B54" s="19">
        <f>B16/B43*100</f>
        <v>0.44545503162156325</v>
      </c>
      <c r="C54" s="19">
        <f>C16/C43*100</f>
        <v>0.31188527044645203</v>
      </c>
      <c r="D54" s="19">
        <f t="shared" ref="D54:F54" si="16">D16/D43*100</f>
        <v>0.13981858135967234</v>
      </c>
      <c r="E54" s="19">
        <f t="shared" si="16"/>
        <v>3.8928072899150956E-2</v>
      </c>
      <c r="F54" s="19">
        <f t="shared" si="16"/>
        <v>0.16821452299167408</v>
      </c>
      <c r="G54" s="38"/>
      <c r="H54" s="19">
        <f>H16/H43*100</f>
        <v>0.44545503162156325</v>
      </c>
      <c r="I54" s="19">
        <f t="shared" ref="I54:L54" si="17">I16/I43*100</f>
        <v>0.31188527044645203</v>
      </c>
      <c r="J54" s="19">
        <f t="shared" si="17"/>
        <v>0.13981858135967234</v>
      </c>
      <c r="K54" s="19">
        <f t="shared" si="17"/>
        <v>3.8928072899150956E-2</v>
      </c>
      <c r="L54" s="19">
        <f t="shared" si="17"/>
        <v>0.16821452299167408</v>
      </c>
    </row>
    <row r="55" spans="1:12" ht="15.6" x14ac:dyDescent="0.35">
      <c r="A55" s="8" t="s">
        <v>12</v>
      </c>
      <c r="B55" s="19">
        <f>B17/B43*100</f>
        <v>0.4510009368618495</v>
      </c>
      <c r="C55" s="19">
        <f t="shared" ref="C55:F55" si="18">C17/C43*100</f>
        <v>0.34528509630667026</v>
      </c>
      <c r="D55" s="19">
        <f t="shared" si="18"/>
        <v>0.11332906429811994</v>
      </c>
      <c r="E55" s="19">
        <f t="shared" si="18"/>
        <v>3.6163949379684618E-2</v>
      </c>
      <c r="F55" s="19">
        <f t="shared" si="18"/>
        <v>0.18235019719265511</v>
      </c>
      <c r="G55" s="38"/>
      <c r="H55" s="19">
        <f>H17/H43*100</f>
        <v>0.48903000136666946</v>
      </c>
      <c r="I55" s="19">
        <f t="shared" ref="I55:L55" si="19">I17/I43*100</f>
        <v>0.33676238212164911</v>
      </c>
      <c r="J55" s="19">
        <f t="shared" si="19"/>
        <v>0.16676878567446915</v>
      </c>
      <c r="K55" s="19">
        <f t="shared" si="19"/>
        <v>3.639429300630681E-2</v>
      </c>
      <c r="L55" s="19">
        <f t="shared" si="19"/>
        <v>0.17669592751226271</v>
      </c>
    </row>
    <row r="56" spans="1:12" ht="15.6" x14ac:dyDescent="0.35">
      <c r="A56" s="8"/>
      <c r="B56" s="19"/>
      <c r="C56" s="20"/>
      <c r="D56" s="20"/>
      <c r="E56" s="20"/>
      <c r="F56" s="20"/>
      <c r="G56" s="38"/>
      <c r="H56" s="19"/>
      <c r="I56" s="19"/>
      <c r="J56" s="19"/>
      <c r="K56" s="19"/>
      <c r="L56" s="19"/>
    </row>
    <row r="57" spans="1:12" ht="15.6" x14ac:dyDescent="0.35">
      <c r="A57" s="6" t="s">
        <v>13</v>
      </c>
      <c r="B57" s="19"/>
      <c r="C57" s="20"/>
      <c r="D57" s="20"/>
      <c r="E57" s="20"/>
      <c r="F57" s="20"/>
      <c r="G57" s="38"/>
      <c r="H57" s="19"/>
      <c r="I57" s="19"/>
      <c r="J57" s="19"/>
      <c r="K57" s="19"/>
      <c r="L57" s="19"/>
    </row>
    <row r="58" spans="1:12" ht="15.6" x14ac:dyDescent="0.35">
      <c r="A58" s="8" t="s">
        <v>14</v>
      </c>
      <c r="B58" s="19">
        <f>B17/B16*100</f>
        <v>101.24499777678967</v>
      </c>
      <c r="C58" s="19">
        <f t="shared" ref="C58:F58" si="20">C17/C16*100</f>
        <v>110.70901033973412</v>
      </c>
      <c r="D58" s="19">
        <f t="shared" si="20"/>
        <v>81.05436573311367</v>
      </c>
      <c r="E58" s="19">
        <f t="shared" si="20"/>
        <v>92.899408284023664</v>
      </c>
      <c r="F58" s="19">
        <f t="shared" si="20"/>
        <v>108.40336134453781</v>
      </c>
      <c r="G58" s="38"/>
      <c r="H58" s="19">
        <f>H17/H16*100</f>
        <v>109.7821253890618</v>
      </c>
      <c r="I58" s="19">
        <f>I17/I16*100</f>
        <v>107.97636632200887</v>
      </c>
      <c r="J58" s="19">
        <f>J17/J16*100</f>
        <v>119.27512355848435</v>
      </c>
      <c r="K58" s="19">
        <f>K17/K16*100</f>
        <v>93.491124260355036</v>
      </c>
      <c r="L58" s="19">
        <f>L17/L16*100</f>
        <v>105.0420168067227</v>
      </c>
    </row>
    <row r="59" spans="1:12" ht="15.6" x14ac:dyDescent="0.35">
      <c r="A59" s="8" t="s">
        <v>62</v>
      </c>
      <c r="B59" s="19">
        <f>B26/B22*100</f>
        <v>97.782473702555393</v>
      </c>
      <c r="C59" s="19">
        <f>C26/C22*100</f>
        <v>119.59563236220707</v>
      </c>
      <c r="D59" s="19">
        <f t="shared" ref="D59:F59" si="21">D26/D22*100</f>
        <v>78.141741941338097</v>
      </c>
      <c r="E59" s="19">
        <f t="shared" si="21"/>
        <v>56.185950223694128</v>
      </c>
      <c r="F59" s="19">
        <f t="shared" si="21"/>
        <v>126.69354035389571</v>
      </c>
      <c r="G59" s="38"/>
      <c r="H59" s="19">
        <f t="shared" ref="H59:L59" si="22">H26/H22*100</f>
        <v>107.43669799565959</v>
      </c>
      <c r="I59" s="19">
        <f t="shared" si="22"/>
        <v>103.18203344111268</v>
      </c>
      <c r="J59" s="19">
        <f t="shared" si="22"/>
        <v>125.18497197326141</v>
      </c>
      <c r="K59" s="19">
        <f t="shared" si="22"/>
        <v>56.163809666941056</v>
      </c>
      <c r="L59" s="19">
        <f t="shared" si="22"/>
        <v>108.3938775264081</v>
      </c>
    </row>
    <row r="60" spans="1:12" ht="15.6" x14ac:dyDescent="0.35">
      <c r="A60" s="33" t="s">
        <v>63</v>
      </c>
      <c r="B60" s="34">
        <f>B28/B24*100</f>
        <v>97.782473702555393</v>
      </c>
      <c r="C60" s="34">
        <f>C28/C24*100</f>
        <v>119.59563236220707</v>
      </c>
      <c r="D60" s="34">
        <f t="shared" ref="D60:F60" si="23">D28/D24*100</f>
        <v>78.141741941338097</v>
      </c>
      <c r="E60" s="34">
        <f t="shared" si="23"/>
        <v>56.185950223694128</v>
      </c>
      <c r="F60" s="34">
        <f t="shared" si="23"/>
        <v>126.69354035389573</v>
      </c>
      <c r="G60" s="39"/>
      <c r="H60" s="34">
        <f t="shared" ref="H60:L61" si="24">H28/H24*100</f>
        <v>107.43669799565956</v>
      </c>
      <c r="I60" s="34">
        <f t="shared" si="24"/>
        <v>103.18203344111268</v>
      </c>
      <c r="J60" s="34">
        <f t="shared" si="24"/>
        <v>125.18497197326144</v>
      </c>
      <c r="K60" s="34">
        <f t="shared" si="24"/>
        <v>56.163809666941042</v>
      </c>
      <c r="L60" s="34">
        <f t="shared" si="24"/>
        <v>108.3938775264081</v>
      </c>
    </row>
    <row r="61" spans="1:12" ht="15.6" x14ac:dyDescent="0.35">
      <c r="A61" s="33" t="s">
        <v>64</v>
      </c>
      <c r="B61" s="34">
        <f>B29/B25*100</f>
        <v>97.782473702555393</v>
      </c>
      <c r="C61" s="34">
        <f t="shared" ref="C61:F61" si="25">C29/C25*100</f>
        <v>119.59563236220707</v>
      </c>
      <c r="D61" s="34">
        <f t="shared" si="25"/>
        <v>78.141741941338097</v>
      </c>
      <c r="E61" s="34">
        <f t="shared" si="25"/>
        <v>56.185950223694128</v>
      </c>
      <c r="F61" s="34">
        <f t="shared" si="25"/>
        <v>126.69354035389573</v>
      </c>
      <c r="G61" s="39"/>
      <c r="H61" s="34">
        <f t="shared" si="24"/>
        <v>107.43669799565956</v>
      </c>
      <c r="I61" s="34">
        <f t="shared" si="24"/>
        <v>103.18203344111268</v>
      </c>
      <c r="J61" s="34">
        <f t="shared" si="24"/>
        <v>125.18497197326144</v>
      </c>
      <c r="K61" s="34">
        <f t="shared" si="24"/>
        <v>56.163809666941042</v>
      </c>
      <c r="L61" s="34">
        <f t="shared" si="24"/>
        <v>108.3938775264081</v>
      </c>
    </row>
    <row r="62" spans="1:12" ht="15.6" x14ac:dyDescent="0.35">
      <c r="A62" s="8" t="s">
        <v>15</v>
      </c>
      <c r="B62" s="19">
        <f>AVERAGE(B58:B59)</f>
        <v>99.513735739672541</v>
      </c>
      <c r="C62" s="19">
        <f t="shared" ref="C62:F62" si="26">AVERAGE(C58:C59)</f>
        <v>115.1523213509706</v>
      </c>
      <c r="D62" s="19">
        <f t="shared" si="26"/>
        <v>79.598053837225876</v>
      </c>
      <c r="E62" s="19">
        <f t="shared" si="26"/>
        <v>74.542679253858893</v>
      </c>
      <c r="F62" s="19">
        <f t="shared" si="26"/>
        <v>117.54845084921676</v>
      </c>
      <c r="G62" s="38"/>
      <c r="H62" s="19">
        <f t="shared" ref="H62:L62" si="27">AVERAGE(H58:H59)</f>
        <v>108.60941169236069</v>
      </c>
      <c r="I62" s="19">
        <f t="shared" si="27"/>
        <v>105.57919988156078</v>
      </c>
      <c r="J62" s="19">
        <f t="shared" si="27"/>
        <v>122.23004776587288</v>
      </c>
      <c r="K62" s="19">
        <f t="shared" si="27"/>
        <v>74.82746696364805</v>
      </c>
      <c r="L62" s="19">
        <f t="shared" si="27"/>
        <v>106.71794716656541</v>
      </c>
    </row>
    <row r="63" spans="1:12" ht="15.6" x14ac:dyDescent="0.35">
      <c r="A63" s="8"/>
      <c r="B63" s="19"/>
      <c r="C63" s="20"/>
      <c r="D63" s="20"/>
      <c r="E63" s="20"/>
      <c r="F63" s="20"/>
      <c r="G63" s="38"/>
      <c r="H63" s="19"/>
      <c r="I63" s="19"/>
      <c r="J63" s="19"/>
      <c r="K63" s="19"/>
      <c r="L63" s="19"/>
    </row>
    <row r="64" spans="1:12" ht="15.6" x14ac:dyDescent="0.35">
      <c r="A64" s="6" t="s">
        <v>16</v>
      </c>
      <c r="B64" s="19"/>
      <c r="C64" s="20"/>
      <c r="D64" s="20"/>
      <c r="E64" s="20"/>
      <c r="F64" s="20"/>
      <c r="G64" s="38"/>
      <c r="H64" s="19"/>
      <c r="I64" s="19"/>
      <c r="J64" s="19"/>
      <c r="K64" s="19"/>
      <c r="L64" s="19"/>
    </row>
    <row r="65" spans="1:12" ht="15.6" x14ac:dyDescent="0.35">
      <c r="A65" s="8" t="s">
        <v>17</v>
      </c>
      <c r="B65" s="19">
        <f>B17/B18*100</f>
        <v>22.273305291988656</v>
      </c>
      <c r="C65" s="19">
        <f>C17/C18*100</f>
        <v>22.927500764759863</v>
      </c>
      <c r="D65" s="19">
        <f>D17/D18*100</f>
        <v>21.702690780767533</v>
      </c>
      <c r="E65" s="19">
        <f>E17/E18*100</f>
        <v>21.448087431693988</v>
      </c>
      <c r="F65" s="19">
        <f>F17/F18*100</f>
        <v>18.804664723032069</v>
      </c>
      <c r="G65" s="38"/>
      <c r="H65" s="19">
        <f>H17/H18*100</f>
        <v>24.1514232612736</v>
      </c>
      <c r="I65" s="19">
        <f>I17/I18*100</f>
        <v>22.361578464362189</v>
      </c>
      <c r="J65" s="19">
        <f>J17/J18*100</f>
        <v>31.936479929422145</v>
      </c>
      <c r="K65" s="19">
        <f>K17/K18*100</f>
        <v>21.584699453551913</v>
      </c>
      <c r="L65" s="19">
        <f>L17/L18*100</f>
        <v>18.221574344023324</v>
      </c>
    </row>
    <row r="66" spans="1:12" ht="15.6" x14ac:dyDescent="0.35">
      <c r="A66" s="8" t="s">
        <v>65</v>
      </c>
      <c r="B66" s="19">
        <f t="shared" ref="B66" si="28">B26/B30*100</f>
        <v>22.123932430095184</v>
      </c>
      <c r="C66" s="19">
        <f>C26/C30*100</f>
        <v>24.330046661058326</v>
      </c>
      <c r="D66" s="19">
        <f t="shared" ref="D66:L66" si="29">D26/D30*100</f>
        <v>21.034316882169392</v>
      </c>
      <c r="E66" s="19">
        <f t="shared" si="29"/>
        <v>13.10783183418491</v>
      </c>
      <c r="F66" s="19">
        <f t="shared" si="29"/>
        <v>22.192500804763203</v>
      </c>
      <c r="G66" s="38"/>
      <c r="H66" s="19">
        <f t="shared" si="29"/>
        <v>24.308264630314806</v>
      </c>
      <c r="I66" s="19">
        <f t="shared" si="29"/>
        <v>20.99093117884178</v>
      </c>
      <c r="J66" s="19">
        <f t="shared" si="29"/>
        <v>33.697487462563011</v>
      </c>
      <c r="K66" s="19">
        <f t="shared" si="29"/>
        <v>13.102666580354031</v>
      </c>
      <c r="L66" s="19">
        <f t="shared" si="29"/>
        <v>18.987007605255922</v>
      </c>
    </row>
    <row r="67" spans="1:12" ht="15.6" x14ac:dyDescent="0.35">
      <c r="A67" s="33" t="s">
        <v>66</v>
      </c>
      <c r="B67" s="34">
        <f>B28/B32*100</f>
        <v>22.123932430095184</v>
      </c>
      <c r="C67" s="34">
        <f t="shared" ref="C67:L68" si="30">C28/C32*100</f>
        <v>24.330046661058326</v>
      </c>
      <c r="D67" s="34">
        <f t="shared" si="30"/>
        <v>21.034316882169392</v>
      </c>
      <c r="E67" s="34">
        <f t="shared" si="30"/>
        <v>13.107831834184907</v>
      </c>
      <c r="F67" s="34">
        <f t="shared" si="30"/>
        <v>22.192500804763206</v>
      </c>
      <c r="G67" s="39"/>
      <c r="H67" s="34">
        <f t="shared" si="30"/>
        <v>24.308264630314806</v>
      </c>
      <c r="I67" s="34">
        <f t="shared" si="30"/>
        <v>20.990931178841784</v>
      </c>
      <c r="J67" s="34">
        <f t="shared" si="30"/>
        <v>33.697487462563018</v>
      </c>
      <c r="K67" s="34">
        <f t="shared" si="30"/>
        <v>13.102666580354027</v>
      </c>
      <c r="L67" s="34">
        <f t="shared" si="30"/>
        <v>18.987007605255918</v>
      </c>
    </row>
    <row r="68" spans="1:12" ht="15.6" x14ac:dyDescent="0.35">
      <c r="A68" s="33" t="s">
        <v>67</v>
      </c>
      <c r="B68" s="34">
        <f>B29/B33*100</f>
        <v>22.123932430095184</v>
      </c>
      <c r="C68" s="34">
        <f t="shared" si="30"/>
        <v>24.330046661058326</v>
      </c>
      <c r="D68" s="34">
        <f t="shared" si="30"/>
        <v>21.034316882169392</v>
      </c>
      <c r="E68" s="34">
        <f t="shared" si="30"/>
        <v>13.107831834184907</v>
      </c>
      <c r="F68" s="34">
        <f t="shared" si="30"/>
        <v>22.192500804763206</v>
      </c>
      <c r="G68" s="39"/>
      <c r="H68" s="34">
        <f t="shared" si="30"/>
        <v>24.308264630314806</v>
      </c>
      <c r="I68" s="34">
        <f t="shared" si="30"/>
        <v>20.990931178841784</v>
      </c>
      <c r="J68" s="34">
        <f t="shared" si="30"/>
        <v>33.697487462563018</v>
      </c>
      <c r="K68" s="34">
        <f t="shared" si="30"/>
        <v>13.102666580354027</v>
      </c>
      <c r="L68" s="34">
        <f t="shared" si="30"/>
        <v>18.987007605255918</v>
      </c>
    </row>
    <row r="69" spans="1:12" ht="15.6" x14ac:dyDescent="0.35">
      <c r="A69" s="8" t="s">
        <v>18</v>
      </c>
      <c r="B69" s="19">
        <f t="shared" ref="B69:F69" si="31">(B65+B66)/2</f>
        <v>22.198618861041922</v>
      </c>
      <c r="C69" s="19">
        <f t="shared" si="31"/>
        <v>23.628773712909094</v>
      </c>
      <c r="D69" s="19">
        <f t="shared" si="31"/>
        <v>21.368503831468463</v>
      </c>
      <c r="E69" s="19">
        <f t="shared" si="31"/>
        <v>17.277959632939449</v>
      </c>
      <c r="F69" s="19">
        <f t="shared" si="31"/>
        <v>20.498582763897637</v>
      </c>
      <c r="G69" s="38"/>
      <c r="H69" s="19">
        <f t="shared" ref="H69:L69" si="32">(H65+H66)/2</f>
        <v>24.229843945794201</v>
      </c>
      <c r="I69" s="19">
        <f t="shared" si="32"/>
        <v>21.676254821601987</v>
      </c>
      <c r="J69" s="19">
        <f t="shared" si="32"/>
        <v>32.816983695992576</v>
      </c>
      <c r="K69" s="19">
        <f t="shared" si="32"/>
        <v>17.343683016952973</v>
      </c>
      <c r="L69" s="19">
        <f t="shared" si="32"/>
        <v>18.604290974639625</v>
      </c>
    </row>
    <row r="70" spans="1:12" ht="15.6" x14ac:dyDescent="0.35">
      <c r="A70" s="8"/>
      <c r="B70" s="19"/>
      <c r="C70" s="20"/>
      <c r="D70" s="20"/>
      <c r="E70" s="20"/>
      <c r="F70" s="20"/>
      <c r="G70" s="38"/>
      <c r="H70" s="19"/>
      <c r="I70" s="19"/>
      <c r="J70" s="19"/>
      <c r="K70" s="19"/>
      <c r="L70" s="19"/>
    </row>
    <row r="71" spans="1:12" ht="15.6" x14ac:dyDescent="0.35">
      <c r="A71" s="6" t="s">
        <v>31</v>
      </c>
      <c r="B71" s="19"/>
      <c r="C71" s="20"/>
      <c r="D71" s="20"/>
      <c r="E71" s="20"/>
      <c r="F71" s="20"/>
      <c r="G71" s="38"/>
      <c r="H71" s="19"/>
      <c r="I71" s="19"/>
      <c r="J71" s="19"/>
      <c r="K71" s="19"/>
      <c r="L71" s="19"/>
    </row>
    <row r="72" spans="1:12" ht="15.6" x14ac:dyDescent="0.35">
      <c r="A72" s="8" t="s">
        <v>19</v>
      </c>
      <c r="B72" s="19">
        <f>B34/B26*100</f>
        <v>94.33962264150945</v>
      </c>
      <c r="C72" s="19"/>
      <c r="D72" s="19"/>
      <c r="E72" s="19"/>
      <c r="F72" s="19"/>
      <c r="G72" s="38"/>
      <c r="H72" s="19">
        <f>H34/H26*100</f>
        <v>94.339622641509436</v>
      </c>
      <c r="I72" s="19"/>
      <c r="J72" s="19"/>
      <c r="K72" s="19"/>
      <c r="L72" s="19"/>
    </row>
    <row r="73" spans="1:12" ht="15.6" x14ac:dyDescent="0.35">
      <c r="A73" s="8"/>
      <c r="B73" s="19"/>
      <c r="C73" s="20"/>
      <c r="D73" s="20"/>
      <c r="E73" s="20"/>
      <c r="F73" s="20"/>
      <c r="G73" s="38"/>
      <c r="H73" s="19"/>
      <c r="I73" s="19"/>
      <c r="J73" s="19"/>
      <c r="K73" s="19"/>
      <c r="L73" s="19"/>
    </row>
    <row r="74" spans="1:12" ht="15.6" x14ac:dyDescent="0.35">
      <c r="A74" s="6" t="s">
        <v>20</v>
      </c>
      <c r="B74" s="19"/>
      <c r="C74" s="20"/>
      <c r="D74" s="20"/>
      <c r="E74" s="20"/>
      <c r="F74" s="20"/>
      <c r="G74" s="38"/>
      <c r="H74" s="19"/>
      <c r="I74" s="19"/>
      <c r="J74" s="19"/>
      <c r="K74" s="19"/>
      <c r="L74" s="19"/>
    </row>
    <row r="75" spans="1:12" ht="15.6" x14ac:dyDescent="0.35">
      <c r="A75" s="8" t="s">
        <v>21</v>
      </c>
      <c r="B75" s="19">
        <f>((B17/B15)-1)*100</f>
        <v>-9.4632206759443385</v>
      </c>
      <c r="C75" s="19">
        <f>((C17/C15)-1)*100</f>
        <v>-2.4723487312947268</v>
      </c>
      <c r="D75" s="19">
        <f>((D17/D15)-1)*100</f>
        <v>-27.111111111111107</v>
      </c>
      <c r="E75" s="19">
        <f>((E17/E15)-1)*100</f>
        <v>-24.51923076923077</v>
      </c>
      <c r="F75" s="19">
        <f>((F17/F15)-1)*100</f>
        <v>35.789473684210527</v>
      </c>
      <c r="G75" s="38"/>
      <c r="H75" s="19">
        <f>((H17/H15)-1)*100</f>
        <v>46.876859012492567</v>
      </c>
      <c r="I75" s="19">
        <f>((I17/I15)-1)*100</f>
        <v>29.609929078014186</v>
      </c>
      <c r="J75" s="19">
        <f>((J17/J15)-1)*100</f>
        <v>90.526315789473671</v>
      </c>
      <c r="K75" s="19">
        <f>((K17/K15)-1)*100</f>
        <v>53.398058252427184</v>
      </c>
      <c r="L75" s="19">
        <f>((L17/L15)-1)*100</f>
        <v>78.571428571428584</v>
      </c>
    </row>
    <row r="76" spans="1:12" ht="15.6" x14ac:dyDescent="0.35">
      <c r="A76" s="8" t="s">
        <v>22</v>
      </c>
      <c r="B76" s="19">
        <f>((B47/B46)-1)*100</f>
        <v>-25.894570646512683</v>
      </c>
      <c r="C76" s="19">
        <f t="shared" ref="C76:F76" si="33">((C47/C46)-1)*100</f>
        <v>-15.12810700173819</v>
      </c>
      <c r="D76" s="19">
        <f t="shared" si="33"/>
        <v>-31.930197918717774</v>
      </c>
      <c r="E76" s="19">
        <f t="shared" si="33"/>
        <v>-51.891574205171679</v>
      </c>
      <c r="F76" s="19">
        <f t="shared" si="33"/>
        <v>76.121476621149384</v>
      </c>
      <c r="G76" s="38"/>
      <c r="H76" s="19">
        <f>((H47/H46)-1)*100</f>
        <v>64.755408709754221</v>
      </c>
      <c r="I76" s="19">
        <f t="shared" ref="I76:L76" si="34">((I47/I46)-1)*100</f>
        <v>41.025533014467229</v>
      </c>
      <c r="J76" s="19">
        <f t="shared" si="34"/>
        <v>117.35071854494107</v>
      </c>
      <c r="K76" s="19">
        <f t="shared" si="34"/>
        <v>131.59967086571004</v>
      </c>
      <c r="L76" s="19">
        <f t="shared" si="34"/>
        <v>103.10596583710657</v>
      </c>
    </row>
    <row r="77" spans="1:12" ht="15.6" x14ac:dyDescent="0.35">
      <c r="A77" s="8" t="s">
        <v>23</v>
      </c>
      <c r="B77" s="19">
        <f>((B49/B48)-1)*100</f>
        <v>-18.148812110662881</v>
      </c>
      <c r="C77" s="19">
        <f t="shared" ref="C77:F77" si="35">((C49/C48)-1)*100</f>
        <v>-12.97658469757944</v>
      </c>
      <c r="D77" s="19">
        <f t="shared" si="35"/>
        <v>-6.6115520226310949</v>
      </c>
      <c r="E77" s="19">
        <f t="shared" si="35"/>
        <v>-36.263996399208331</v>
      </c>
      <c r="F77" s="19">
        <f t="shared" si="35"/>
        <v>29.701862627978247</v>
      </c>
      <c r="G77" s="38"/>
      <c r="H77" s="19">
        <f>((H49/H48)-1)*100</f>
        <v>12.172475512797432</v>
      </c>
      <c r="I77" s="19">
        <f t="shared" ref="I77:L77" si="36">((I49/I48)-1)*100</f>
        <v>8.8076615870855246</v>
      </c>
      <c r="J77" s="19">
        <f t="shared" si="36"/>
        <v>14.079106418615495</v>
      </c>
      <c r="K77" s="19">
        <f t="shared" si="36"/>
        <v>50.979532273216051</v>
      </c>
      <c r="L77" s="19">
        <f t="shared" si="36"/>
        <v>13.73934086877966</v>
      </c>
    </row>
    <row r="78" spans="1:12" ht="15.6" x14ac:dyDescent="0.35">
      <c r="A78" s="8"/>
      <c r="B78" s="19"/>
      <c r="C78" s="20"/>
      <c r="D78" s="20"/>
      <c r="E78" s="20"/>
      <c r="F78" s="20"/>
      <c r="G78" s="38"/>
      <c r="H78" s="19"/>
      <c r="I78" s="19"/>
      <c r="J78" s="19"/>
      <c r="K78" s="19"/>
      <c r="L78" s="19"/>
    </row>
    <row r="79" spans="1:12" ht="15.6" x14ac:dyDescent="0.35">
      <c r="A79" s="6" t="s">
        <v>24</v>
      </c>
      <c r="B79" s="19"/>
      <c r="C79" s="20"/>
      <c r="D79" s="20"/>
      <c r="E79" s="20"/>
      <c r="F79" s="20"/>
      <c r="G79" s="38"/>
      <c r="H79" s="19"/>
      <c r="I79" s="19"/>
      <c r="J79" s="19"/>
      <c r="K79" s="19"/>
      <c r="L79" s="19"/>
    </row>
    <row r="80" spans="1:12" ht="15.6" x14ac:dyDescent="0.35">
      <c r="A80" s="8" t="s">
        <v>25</v>
      </c>
      <c r="B80" s="19">
        <f>B22/B16</f>
        <v>13246700.124752566</v>
      </c>
      <c r="C80" s="19">
        <f>C22/C16</f>
        <v>10589339.73723091</v>
      </c>
      <c r="D80" s="19">
        <f>D22/D16</f>
        <v>19012948.944780655</v>
      </c>
      <c r="E80" s="19">
        <f>E22/E16</f>
        <v>16718538.26684021</v>
      </c>
      <c r="F80" s="19">
        <f>F22/F16</f>
        <v>9139240.3342858702</v>
      </c>
      <c r="G80" s="38"/>
      <c r="H80" s="19">
        <f>H22/H16</f>
        <v>13246700.124752566</v>
      </c>
      <c r="I80" s="19">
        <f>I22/I16</f>
        <v>10589339.73723091</v>
      </c>
      <c r="J80" s="19">
        <f>J22/J16</f>
        <v>19012948.944780655</v>
      </c>
      <c r="K80" s="19">
        <f>K22/K16</f>
        <v>16718538.26684021</v>
      </c>
      <c r="L80" s="19">
        <f>L22/L16</f>
        <v>9139240.3342858702</v>
      </c>
    </row>
    <row r="81" spans="1:12" ht="15.6" x14ac:dyDescent="0.35">
      <c r="A81" s="8" t="s">
        <v>26</v>
      </c>
      <c r="B81" s="19">
        <f>B26/B17</f>
        <v>12793670.156919103</v>
      </c>
      <c r="C81" s="19">
        <f>C26/C17</f>
        <v>11439346.971723817</v>
      </c>
      <c r="D81" s="19">
        <f>D26/D17</f>
        <v>18329733.834187806</v>
      </c>
      <c r="E81" s="19">
        <f>E26/E17</f>
        <v>10111441.786601275</v>
      </c>
      <c r="F81" s="19">
        <f>F26/F17</f>
        <v>10681243.641658913</v>
      </c>
      <c r="G81" s="38"/>
      <c r="H81" s="19">
        <f>H26/H17</f>
        <v>12963692.547383556</v>
      </c>
      <c r="I81" s="19">
        <f>I26/I17</f>
        <v>10119155.182790697</v>
      </c>
      <c r="J81" s="19">
        <f>J26/J17</f>
        <v>19955003.271192264</v>
      </c>
      <c r="K81" s="19">
        <f>K26/K17</f>
        <v>10043486.03738481</v>
      </c>
      <c r="L81" s="19">
        <f>L26/L17</f>
        <v>9430870.8800000008</v>
      </c>
    </row>
    <row r="82" spans="1:12" ht="15.6" x14ac:dyDescent="0.35">
      <c r="A82" s="8" t="s">
        <v>27</v>
      </c>
      <c r="B82" s="19">
        <f>(B81/B80)*B62</f>
        <v>96.110419889192102</v>
      </c>
      <c r="C82" s="19">
        <f t="shared" ref="C82:F82" si="37">(C81/C80)*C62</f>
        <v>124.39560834013396</v>
      </c>
      <c r="D82" s="19">
        <f t="shared" si="37"/>
        <v>76.737761448427094</v>
      </c>
      <c r="E82" s="19">
        <f t="shared" si="37"/>
        <v>45.083723819782236</v>
      </c>
      <c r="F82" s="19">
        <f t="shared" si="37"/>
        <v>137.38162005761063</v>
      </c>
      <c r="G82" s="38"/>
      <c r="H82" s="19">
        <f t="shared" ref="H82:L82" si="38">(H81/H80)*H62</f>
        <v>106.28903860373818</v>
      </c>
      <c r="I82" s="19">
        <f t="shared" si="38"/>
        <v>100.89130523597383</v>
      </c>
      <c r="J82" s="19">
        <f t="shared" si="38"/>
        <v>128.28630687905732</v>
      </c>
      <c r="K82" s="19">
        <f t="shared" si="38"/>
        <v>44.951813828895851</v>
      </c>
      <c r="L82" s="19">
        <f t="shared" si="38"/>
        <v>110.12328634480346</v>
      </c>
    </row>
    <row r="83" spans="1:12" ht="15.6" x14ac:dyDescent="0.35">
      <c r="A83" s="8"/>
      <c r="B83" s="19"/>
      <c r="C83" s="20"/>
      <c r="D83" s="20"/>
      <c r="E83" s="20"/>
      <c r="F83" s="20"/>
      <c r="G83" s="38"/>
      <c r="H83" s="19"/>
      <c r="I83" s="19"/>
      <c r="J83" s="19"/>
      <c r="K83" s="19"/>
      <c r="L83" s="19"/>
    </row>
    <row r="84" spans="1:12" ht="15.6" x14ac:dyDescent="0.35">
      <c r="A84" s="6" t="s">
        <v>28</v>
      </c>
      <c r="B84" s="19"/>
      <c r="C84" s="20"/>
      <c r="D84" s="20"/>
      <c r="E84" s="20"/>
      <c r="F84" s="20"/>
      <c r="G84" s="38"/>
      <c r="H84" s="19"/>
      <c r="I84" s="19"/>
      <c r="J84" s="19"/>
      <c r="K84" s="19"/>
      <c r="L84" s="19"/>
    </row>
    <row r="85" spans="1:12" ht="15.6" x14ac:dyDescent="0.35">
      <c r="A85" s="8" t="s">
        <v>29</v>
      </c>
      <c r="B85" s="19">
        <f>(B38/B37)*100</f>
        <v>111.34850823200782</v>
      </c>
      <c r="C85" s="20"/>
      <c r="D85" s="20"/>
      <c r="E85" s="20"/>
      <c r="F85" s="20"/>
      <c r="G85" s="38"/>
      <c r="H85" s="19">
        <f>(H38/H37)*100</f>
        <v>111.34850823200782</v>
      </c>
      <c r="I85" s="19"/>
      <c r="J85" s="19"/>
      <c r="K85" s="19"/>
      <c r="L85" s="19"/>
    </row>
    <row r="86" spans="1:12" ht="15.6" x14ac:dyDescent="0.35">
      <c r="A86" s="8" t="s">
        <v>30</v>
      </c>
      <c r="B86" s="19">
        <f t="shared" ref="B86" si="39">(B26/B38)*100</f>
        <v>87.816599660961785</v>
      </c>
      <c r="C86" s="20"/>
      <c r="D86" s="20"/>
      <c r="E86" s="20"/>
      <c r="F86" s="20"/>
      <c r="G86" s="38"/>
      <c r="H86" s="19">
        <f t="shared" ref="H86" si="40">(H26/H38)*100</f>
        <v>96.486876835208662</v>
      </c>
      <c r="I86" s="19"/>
      <c r="J86" s="19"/>
      <c r="K86" s="19"/>
      <c r="L86" s="19"/>
    </row>
    <row r="87" spans="1:12" ht="16.2" thickBot="1" x14ac:dyDescent="0.4">
      <c r="A87" s="21"/>
      <c r="B87" s="21"/>
      <c r="C87" s="21"/>
      <c r="D87" s="21"/>
      <c r="E87" s="21"/>
      <c r="F87" s="21"/>
      <c r="G87" s="49"/>
      <c r="H87" s="21"/>
      <c r="I87" s="21"/>
      <c r="J87" s="21"/>
      <c r="K87" s="21"/>
      <c r="L87" s="21"/>
    </row>
    <row r="88" spans="1:12" ht="16.2" thickTop="1" x14ac:dyDescent="0.35">
      <c r="A88" s="54" t="s">
        <v>80</v>
      </c>
      <c r="B88" s="54"/>
      <c r="C88" s="54"/>
      <c r="D88" s="54"/>
      <c r="E88" s="54"/>
      <c r="F88" s="54"/>
      <c r="G88" s="29"/>
      <c r="H88" s="7"/>
      <c r="I88" s="7"/>
      <c r="J88" s="7"/>
      <c r="K88" s="7"/>
      <c r="L88" s="7"/>
    </row>
    <row r="89" spans="1:12" ht="15.6" x14ac:dyDescent="0.35">
      <c r="A89" s="29"/>
      <c r="B89" s="29"/>
      <c r="C89" s="29"/>
      <c r="D89" s="29"/>
      <c r="E89" s="29"/>
      <c r="F89" s="29"/>
      <c r="G89" s="29"/>
      <c r="H89" s="7"/>
      <c r="I89" s="7"/>
      <c r="J89" s="7"/>
      <c r="K89" s="7"/>
      <c r="L89" s="7"/>
    </row>
    <row r="90" spans="1:12" ht="15.6" x14ac:dyDescent="0.35">
      <c r="A90" s="30" t="s">
        <v>38</v>
      </c>
      <c r="B90" s="29"/>
      <c r="C90" s="29"/>
      <c r="D90" s="29"/>
      <c r="E90" s="29"/>
      <c r="F90" s="29"/>
      <c r="G90" s="29"/>
      <c r="H90" s="7"/>
      <c r="I90" s="7"/>
      <c r="J90" s="7"/>
      <c r="K90" s="7"/>
      <c r="L90" s="7"/>
    </row>
    <row r="91" spans="1:12" ht="15.6" x14ac:dyDescent="0.35">
      <c r="A91" s="29" t="s">
        <v>39</v>
      </c>
      <c r="B91" s="29"/>
      <c r="C91" s="29"/>
      <c r="D91" s="29"/>
      <c r="E91" s="29"/>
      <c r="F91" s="29"/>
      <c r="G91" s="29"/>
      <c r="H91" s="7"/>
      <c r="I91" s="7"/>
      <c r="J91" s="7"/>
      <c r="K91" s="7"/>
      <c r="L91" s="7"/>
    </row>
    <row r="92" spans="1:12" ht="15.6" x14ac:dyDescent="0.35">
      <c r="A92" s="29" t="s">
        <v>40</v>
      </c>
      <c r="B92" s="29"/>
      <c r="C92" s="29"/>
      <c r="D92" s="29"/>
      <c r="E92" s="29"/>
      <c r="F92" s="29"/>
      <c r="G92" s="29"/>
      <c r="H92" s="7"/>
      <c r="I92" s="7"/>
      <c r="J92" s="7"/>
      <c r="K92" s="7"/>
      <c r="L92" s="7"/>
    </row>
    <row r="93" spans="1:12" ht="15.6" x14ac:dyDescent="0.35">
      <c r="A93" s="29" t="s">
        <v>41</v>
      </c>
      <c r="B93" s="29"/>
      <c r="C93" s="29"/>
      <c r="D93" s="29"/>
      <c r="E93" s="29"/>
      <c r="F93" s="29"/>
      <c r="G93" s="29"/>
      <c r="H93" s="7"/>
      <c r="I93" s="7"/>
      <c r="J93" s="7"/>
      <c r="K93" s="7"/>
      <c r="L93" s="7"/>
    </row>
    <row r="94" spans="1:12" ht="15.6" x14ac:dyDescent="0.35">
      <c r="A94" s="29" t="s">
        <v>42</v>
      </c>
      <c r="B94" s="29"/>
      <c r="C94" s="29"/>
      <c r="D94" s="29"/>
      <c r="E94" s="29"/>
      <c r="F94" s="29"/>
      <c r="G94" s="29"/>
      <c r="H94" s="7"/>
      <c r="I94" s="7"/>
      <c r="J94" s="7"/>
      <c r="K94" s="7"/>
      <c r="L94" s="7"/>
    </row>
    <row r="95" spans="1:12" ht="15.6" x14ac:dyDescent="0.35">
      <c r="B95" s="29"/>
      <c r="C95" s="29"/>
      <c r="D95" s="29"/>
      <c r="E95" s="29"/>
      <c r="F95" s="29"/>
      <c r="G95" s="29"/>
      <c r="H95" s="7"/>
      <c r="I95" s="7"/>
      <c r="J95" s="7"/>
      <c r="K95" s="7"/>
      <c r="L95" s="7"/>
    </row>
    <row r="96" spans="1:12" ht="15.6" x14ac:dyDescent="0.35">
      <c r="A96" s="29"/>
      <c r="B96" s="29"/>
      <c r="C96" s="29"/>
      <c r="D96" s="29"/>
      <c r="E96" s="29"/>
      <c r="F96" s="29"/>
      <c r="G96" s="29"/>
      <c r="H96" s="7"/>
      <c r="I96" s="7"/>
      <c r="J96" s="7"/>
      <c r="K96" s="7"/>
      <c r="L96" s="7"/>
    </row>
    <row r="97" spans="1:12" ht="15.6" x14ac:dyDescent="0.35">
      <c r="A97" s="29"/>
      <c r="B97" s="29"/>
      <c r="C97" s="29"/>
      <c r="D97" s="29"/>
      <c r="E97" s="29"/>
      <c r="F97" s="29"/>
      <c r="G97" s="29"/>
      <c r="H97" s="7"/>
      <c r="I97" s="7"/>
      <c r="J97" s="7"/>
      <c r="K97" s="7"/>
      <c r="L97" s="7"/>
    </row>
    <row r="98" spans="1:12" ht="15.6" x14ac:dyDescent="0.35">
      <c r="A98" s="29"/>
      <c r="B98" s="29"/>
      <c r="C98" s="29"/>
      <c r="D98" s="29"/>
      <c r="E98" s="29"/>
      <c r="F98" s="29"/>
      <c r="G98" s="29"/>
      <c r="H98" s="7"/>
      <c r="I98" s="7"/>
      <c r="J98" s="7"/>
      <c r="K98" s="7"/>
      <c r="L98" s="7"/>
    </row>
    <row r="99" spans="1:12" ht="15.6" x14ac:dyDescent="0.35">
      <c r="A99" s="29"/>
      <c r="B99" s="29"/>
      <c r="C99" s="29"/>
      <c r="D99" s="29"/>
      <c r="E99" s="29"/>
      <c r="F99" s="29"/>
      <c r="G99" s="29"/>
      <c r="H99" s="7"/>
      <c r="I99" s="7"/>
      <c r="J99" s="7"/>
      <c r="K99" s="7"/>
      <c r="L99" s="7"/>
    </row>
    <row r="100" spans="1:12" ht="15.6" x14ac:dyDescent="0.35">
      <c r="A100" s="29"/>
      <c r="B100" s="29"/>
      <c r="C100" s="29"/>
      <c r="D100" s="29"/>
      <c r="E100" s="29"/>
      <c r="F100" s="29"/>
      <c r="G100" s="29"/>
      <c r="H100" s="7"/>
      <c r="I100" s="7"/>
      <c r="J100" s="7"/>
      <c r="K100" s="7"/>
      <c r="L100" s="7"/>
    </row>
    <row r="101" spans="1:12" ht="15.6" x14ac:dyDescent="0.35">
      <c r="A101" s="29"/>
      <c r="B101" s="29"/>
      <c r="C101" s="29"/>
      <c r="D101" s="29"/>
      <c r="E101" s="29"/>
      <c r="F101" s="29"/>
      <c r="G101" s="29"/>
      <c r="H101" s="7"/>
      <c r="I101" s="7"/>
      <c r="J101" s="7"/>
      <c r="K101" s="7"/>
      <c r="L101" s="7"/>
    </row>
    <row r="102" spans="1:12" ht="15.6" x14ac:dyDescent="0.35">
      <c r="A102" s="29"/>
      <c r="B102" s="29"/>
      <c r="C102" s="29"/>
      <c r="D102" s="29"/>
      <c r="E102" s="29"/>
      <c r="F102" s="29"/>
      <c r="G102" s="29"/>
      <c r="H102" s="7"/>
      <c r="I102" s="7"/>
      <c r="J102" s="7"/>
      <c r="K102" s="7"/>
      <c r="L102" s="7"/>
    </row>
    <row r="103" spans="1:12" ht="15.6" x14ac:dyDescent="0.35">
      <c r="A103" s="29"/>
      <c r="B103" s="29"/>
      <c r="C103" s="29"/>
      <c r="D103" s="29"/>
      <c r="E103" s="29"/>
      <c r="F103" s="29"/>
      <c r="G103" s="29"/>
      <c r="H103" s="7"/>
      <c r="I103" s="7"/>
      <c r="J103" s="7"/>
      <c r="K103" s="7"/>
      <c r="L103" s="7"/>
    </row>
    <row r="104" spans="1:12" ht="15.6" x14ac:dyDescent="0.35">
      <c r="A104" s="29"/>
      <c r="B104" s="29"/>
      <c r="C104" s="29"/>
      <c r="D104" s="29"/>
      <c r="E104" s="29"/>
      <c r="F104" s="29"/>
      <c r="G104" s="29"/>
      <c r="H104" s="7"/>
      <c r="I104" s="7"/>
      <c r="J104" s="7"/>
      <c r="K104" s="7"/>
      <c r="L104" s="7"/>
    </row>
    <row r="105" spans="1:12" ht="15.6" x14ac:dyDescent="0.35">
      <c r="A105" s="29"/>
      <c r="B105" s="29"/>
      <c r="C105" s="29"/>
      <c r="D105" s="29"/>
      <c r="E105" s="29"/>
      <c r="F105" s="29"/>
      <c r="G105" s="29"/>
      <c r="H105" s="7"/>
      <c r="I105" s="7"/>
      <c r="J105" s="7"/>
      <c r="K105" s="7"/>
      <c r="L105" s="7"/>
    </row>
    <row r="106" spans="1:12" ht="15.6" x14ac:dyDescent="0.35">
      <c r="A106" s="29"/>
      <c r="B106" s="29"/>
      <c r="C106" s="29"/>
      <c r="D106" s="29"/>
      <c r="E106" s="29"/>
      <c r="F106" s="29"/>
      <c r="G106" s="29"/>
      <c r="H106" s="7"/>
      <c r="I106" s="7"/>
      <c r="J106" s="7"/>
      <c r="K106" s="7"/>
      <c r="L106" s="7"/>
    </row>
    <row r="107" spans="1:12" ht="15.6" x14ac:dyDescent="0.35">
      <c r="A107" s="29"/>
      <c r="B107" s="29"/>
      <c r="C107" s="29"/>
      <c r="D107" s="29"/>
      <c r="E107" s="29"/>
      <c r="F107" s="29"/>
      <c r="G107" s="29"/>
      <c r="H107" s="7"/>
      <c r="I107" s="7"/>
      <c r="J107" s="7"/>
      <c r="K107" s="7"/>
      <c r="L107" s="7"/>
    </row>
    <row r="108" spans="1:12" ht="15.6" x14ac:dyDescent="0.35">
      <c r="A108" s="29"/>
      <c r="B108" s="29"/>
      <c r="C108" s="29"/>
      <c r="D108" s="29"/>
      <c r="E108" s="29"/>
      <c r="F108" s="29"/>
      <c r="G108" s="29"/>
      <c r="H108" s="7"/>
      <c r="I108" s="7"/>
      <c r="J108" s="7"/>
      <c r="K108" s="7"/>
      <c r="L108" s="7"/>
    </row>
    <row r="109" spans="1:12" ht="15.6" x14ac:dyDescent="0.35">
      <c r="A109" s="29"/>
      <c r="B109" s="29"/>
      <c r="C109" s="29"/>
      <c r="D109" s="29"/>
      <c r="E109" s="29"/>
      <c r="F109" s="29"/>
      <c r="G109" s="29"/>
      <c r="H109" s="7"/>
      <c r="I109" s="7"/>
      <c r="J109" s="7"/>
      <c r="K109" s="7"/>
      <c r="L109" s="7"/>
    </row>
    <row r="110" spans="1:12" ht="15.6" x14ac:dyDescent="0.35">
      <c r="A110" s="29"/>
      <c r="B110" s="29"/>
      <c r="C110" s="29"/>
      <c r="D110" s="29"/>
      <c r="E110" s="29"/>
      <c r="F110" s="29"/>
      <c r="G110" s="29"/>
      <c r="H110" s="7"/>
      <c r="I110" s="7"/>
      <c r="J110" s="7"/>
      <c r="K110" s="7"/>
      <c r="L110" s="7"/>
    </row>
    <row r="111" spans="1:12" ht="15.6" x14ac:dyDescent="0.35">
      <c r="A111" s="29"/>
      <c r="B111" s="29"/>
      <c r="C111" s="29"/>
      <c r="D111" s="29"/>
      <c r="E111" s="29"/>
      <c r="F111" s="29"/>
      <c r="G111" s="29"/>
      <c r="H111" s="7"/>
      <c r="I111" s="7"/>
      <c r="J111" s="7"/>
      <c r="K111" s="7"/>
      <c r="L111" s="7"/>
    </row>
    <row r="112" spans="1:12" ht="15.6" x14ac:dyDescent="0.35">
      <c r="A112" s="29"/>
      <c r="B112" s="29"/>
      <c r="C112" s="29"/>
      <c r="D112" s="29"/>
      <c r="E112" s="29"/>
      <c r="F112" s="29"/>
      <c r="G112" s="29"/>
      <c r="H112" s="7"/>
      <c r="I112" s="7"/>
      <c r="J112" s="7"/>
      <c r="K112" s="7"/>
      <c r="L112" s="7"/>
    </row>
    <row r="113" spans="1:12" ht="15.6" x14ac:dyDescent="0.35">
      <c r="A113" s="29"/>
      <c r="B113" s="29"/>
      <c r="C113" s="29"/>
      <c r="D113" s="29"/>
      <c r="E113" s="29"/>
      <c r="F113" s="29"/>
      <c r="G113" s="29"/>
      <c r="H113" s="7"/>
      <c r="I113" s="7"/>
      <c r="J113" s="7"/>
      <c r="K113" s="7"/>
      <c r="L113" s="7"/>
    </row>
    <row r="114" spans="1:12" ht="15.6" x14ac:dyDescent="0.35">
      <c r="A114" s="29"/>
      <c r="B114" s="29"/>
      <c r="C114" s="29"/>
      <c r="D114" s="29"/>
      <c r="E114" s="29"/>
      <c r="F114" s="29"/>
      <c r="G114" s="29"/>
      <c r="H114" s="7"/>
      <c r="I114" s="7"/>
      <c r="J114" s="7"/>
      <c r="K114" s="7"/>
      <c r="L114" s="7"/>
    </row>
    <row r="115" spans="1:12" ht="15.6" x14ac:dyDescent="0.35">
      <c r="A115" s="29"/>
      <c r="B115" s="29"/>
      <c r="C115" s="29"/>
      <c r="D115" s="29"/>
      <c r="E115" s="29"/>
      <c r="F115" s="29"/>
      <c r="G115" s="29"/>
      <c r="H115" s="7"/>
      <c r="I115" s="7"/>
      <c r="J115" s="7"/>
      <c r="K115" s="7"/>
      <c r="L115" s="7"/>
    </row>
    <row r="116" spans="1:12" ht="15.6" x14ac:dyDescent="0.35">
      <c r="A116" s="29"/>
      <c r="B116" s="29"/>
      <c r="C116" s="29"/>
      <c r="D116" s="29"/>
      <c r="E116" s="29"/>
      <c r="F116" s="29"/>
      <c r="G116" s="29"/>
      <c r="H116" s="7"/>
      <c r="I116" s="7"/>
      <c r="J116" s="7"/>
      <c r="K116" s="7"/>
      <c r="L116" s="7"/>
    </row>
    <row r="117" spans="1:12" ht="15.6" x14ac:dyDescent="0.35">
      <c r="A117" s="29"/>
      <c r="B117" s="29"/>
      <c r="C117" s="29"/>
      <c r="D117" s="29"/>
      <c r="E117" s="29"/>
      <c r="F117" s="29"/>
      <c r="G117" s="29"/>
      <c r="H117" s="7"/>
      <c r="I117" s="7"/>
      <c r="J117" s="7"/>
      <c r="K117" s="7"/>
      <c r="L117" s="7"/>
    </row>
    <row r="118" spans="1:12" ht="15.6" x14ac:dyDescent="0.35">
      <c r="A118" s="29"/>
      <c r="B118" s="29"/>
      <c r="C118" s="29"/>
      <c r="D118" s="29"/>
      <c r="E118" s="29"/>
      <c r="F118" s="29"/>
      <c r="G118" s="29"/>
      <c r="H118" s="7"/>
      <c r="I118" s="7"/>
      <c r="J118" s="7"/>
      <c r="K118" s="7"/>
      <c r="L118" s="7"/>
    </row>
    <row r="119" spans="1:12" ht="15.6" x14ac:dyDescent="0.35">
      <c r="A119" s="29"/>
      <c r="B119" s="29"/>
      <c r="C119" s="29"/>
      <c r="D119" s="29"/>
      <c r="E119" s="29"/>
      <c r="F119" s="29"/>
      <c r="G119" s="29"/>
      <c r="H119" s="7"/>
      <c r="I119" s="7"/>
      <c r="J119" s="7"/>
      <c r="K119" s="7"/>
      <c r="L119" s="7"/>
    </row>
    <row r="120" spans="1:12" ht="15.6" x14ac:dyDescent="0.35">
      <c r="A120" s="29"/>
      <c r="B120" s="29"/>
      <c r="C120" s="29"/>
      <c r="D120" s="29"/>
      <c r="E120" s="29"/>
      <c r="F120" s="29"/>
      <c r="G120" s="29"/>
      <c r="H120" s="7"/>
      <c r="I120" s="7"/>
      <c r="J120" s="7"/>
      <c r="K120" s="7"/>
      <c r="L120" s="7"/>
    </row>
    <row r="121" spans="1:12" ht="15.6" x14ac:dyDescent="0.35">
      <c r="A121" s="29"/>
      <c r="B121" s="29"/>
      <c r="C121" s="29"/>
      <c r="D121" s="29"/>
      <c r="E121" s="29"/>
      <c r="F121" s="29"/>
      <c r="G121" s="29"/>
      <c r="H121" s="7"/>
      <c r="I121" s="7"/>
      <c r="J121" s="7"/>
      <c r="K121" s="7"/>
      <c r="L121" s="7"/>
    </row>
    <row r="122" spans="1:12" ht="15.6" x14ac:dyDescent="0.35">
      <c r="A122" s="29"/>
      <c r="B122" s="29"/>
      <c r="C122" s="29"/>
      <c r="D122" s="29"/>
      <c r="E122" s="29"/>
      <c r="F122" s="29"/>
      <c r="G122" s="29"/>
      <c r="H122" s="7"/>
      <c r="I122" s="7"/>
      <c r="J122" s="7"/>
      <c r="K122" s="7"/>
      <c r="L122" s="7"/>
    </row>
    <row r="123" spans="1:12" ht="15.6" x14ac:dyDescent="0.35">
      <c r="A123" s="29"/>
      <c r="B123" s="29"/>
      <c r="C123" s="29"/>
      <c r="D123" s="29"/>
      <c r="E123" s="29"/>
      <c r="F123" s="29"/>
      <c r="G123" s="29"/>
      <c r="H123" s="7"/>
      <c r="I123" s="7"/>
      <c r="J123" s="7"/>
      <c r="K123" s="7"/>
      <c r="L123" s="7"/>
    </row>
    <row r="124" spans="1:12" ht="15.6" x14ac:dyDescent="0.35">
      <c r="A124" s="29"/>
      <c r="B124" s="29"/>
      <c r="C124" s="29"/>
      <c r="D124" s="29"/>
      <c r="E124" s="29"/>
      <c r="F124" s="29"/>
      <c r="G124" s="29"/>
      <c r="H124" s="7"/>
      <c r="I124" s="7"/>
      <c r="J124" s="7"/>
      <c r="K124" s="7"/>
      <c r="L124" s="7"/>
    </row>
    <row r="125" spans="1:12" ht="15.6" x14ac:dyDescent="0.35">
      <c r="A125" s="29"/>
      <c r="B125" s="29"/>
      <c r="C125" s="29"/>
      <c r="D125" s="29"/>
      <c r="E125" s="29"/>
      <c r="F125" s="29"/>
      <c r="G125" s="29"/>
      <c r="H125" s="7"/>
      <c r="I125" s="7"/>
      <c r="J125" s="7"/>
      <c r="K125" s="7"/>
      <c r="L125" s="7"/>
    </row>
    <row r="150" spans="17:18" x14ac:dyDescent="0.3">
      <c r="Q150" s="2"/>
      <c r="R150" s="2"/>
    </row>
    <row r="151" spans="17:18" x14ac:dyDescent="0.3">
      <c r="Q151" s="2"/>
      <c r="R151" s="2"/>
    </row>
    <row r="182" spans="6:12" x14ac:dyDescent="0.3">
      <c r="F182" s="32"/>
      <c r="G182" s="32"/>
      <c r="J182" s="3"/>
      <c r="K182" s="3"/>
      <c r="L182" s="3"/>
    </row>
    <row r="183" spans="6:12" x14ac:dyDescent="0.3">
      <c r="F183" s="32"/>
      <c r="G183" s="32"/>
      <c r="J183" s="3"/>
      <c r="K183" s="3"/>
      <c r="L183" s="3"/>
    </row>
  </sheetData>
  <mergeCells count="7">
    <mergeCell ref="H9:H10"/>
    <mergeCell ref="I9:L9"/>
    <mergeCell ref="A88:F88"/>
    <mergeCell ref="A9:A10"/>
    <mergeCell ref="B9:B10"/>
    <mergeCell ref="C9:F9"/>
    <mergeCell ref="G9:G1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E0044-5184-4D6A-B96C-4E55C1B892A2}">
  <dimension ref="A1:R183"/>
  <sheetViews>
    <sheetView showGridLines="0" zoomScale="70" zoomScaleNormal="7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44140625" style="31" customWidth="1"/>
    <col min="2" max="2" width="20.88671875" style="31" customWidth="1"/>
    <col min="3" max="6" width="18.88671875" style="31" customWidth="1"/>
    <col min="7" max="7" width="3.109375" style="31" customWidth="1"/>
    <col min="8" max="8" width="20.6640625" style="1" customWidth="1"/>
    <col min="9" max="12" width="18.88671875" style="1" customWidth="1"/>
    <col min="13" max="16384" width="11.44140625" style="1"/>
  </cols>
  <sheetData>
    <row r="1" spans="1:12" s="42" customFormat="1" x14ac:dyDescent="0.3">
      <c r="G1" s="43"/>
    </row>
    <row r="2" spans="1:12" s="42" customFormat="1" x14ac:dyDescent="0.3">
      <c r="G2" s="43"/>
    </row>
    <row r="3" spans="1:12" s="42" customFormat="1" x14ac:dyDescent="0.3">
      <c r="G3" s="43"/>
    </row>
    <row r="4" spans="1:12" s="42" customFormat="1" x14ac:dyDescent="0.3">
      <c r="G4" s="43"/>
    </row>
    <row r="5" spans="1:12" s="42" customFormat="1" x14ac:dyDescent="0.3">
      <c r="G5" s="43"/>
    </row>
    <row r="6" spans="1:12" s="42" customFormat="1" x14ac:dyDescent="0.3">
      <c r="G6" s="43"/>
    </row>
    <row r="7" spans="1:12" s="42" customFormat="1" x14ac:dyDescent="0.3">
      <c r="G7" s="43"/>
    </row>
    <row r="8" spans="1:12" s="42" customFormat="1" ht="15.75" customHeight="1" x14ac:dyDescent="0.3">
      <c r="G8" s="43"/>
    </row>
    <row r="9" spans="1:12" ht="15.6" x14ac:dyDescent="0.35">
      <c r="A9" s="57"/>
      <c r="B9" s="55" t="s">
        <v>36</v>
      </c>
      <c r="C9" s="53" t="s">
        <v>34</v>
      </c>
      <c r="D9" s="53"/>
      <c r="E9" s="53"/>
      <c r="F9" s="53"/>
      <c r="G9" s="59"/>
      <c r="H9" s="55" t="s">
        <v>37</v>
      </c>
      <c r="I9" s="53" t="s">
        <v>35</v>
      </c>
      <c r="J9" s="53"/>
      <c r="K9" s="53"/>
      <c r="L9" s="53"/>
    </row>
    <row r="10" spans="1:12" ht="16.2" thickBot="1" x14ac:dyDescent="0.4">
      <c r="A10" s="58"/>
      <c r="B10" s="56"/>
      <c r="C10" s="4" t="s">
        <v>0</v>
      </c>
      <c r="D10" s="4" t="s">
        <v>1</v>
      </c>
      <c r="E10" s="4" t="s">
        <v>2</v>
      </c>
      <c r="F10" s="4" t="s">
        <v>33</v>
      </c>
      <c r="G10" s="59"/>
      <c r="H10" s="56"/>
      <c r="I10" s="4" t="s">
        <v>0</v>
      </c>
      <c r="J10" s="4" t="s">
        <v>1</v>
      </c>
      <c r="K10" s="4" t="s">
        <v>2</v>
      </c>
      <c r="L10" s="4" t="s">
        <v>33</v>
      </c>
    </row>
    <row r="11" spans="1:12" ht="16.2" thickTop="1" x14ac:dyDescent="0.35">
      <c r="A11" s="5"/>
      <c r="B11" s="23"/>
      <c r="C11" s="24"/>
      <c r="D11" s="24"/>
      <c r="E11" s="24"/>
      <c r="F11" s="24"/>
      <c r="G11" s="44"/>
      <c r="H11" s="23"/>
      <c r="I11" s="24"/>
      <c r="J11" s="24"/>
      <c r="K11" s="24"/>
      <c r="L11" s="24"/>
    </row>
    <row r="12" spans="1:12" ht="15.6" x14ac:dyDescent="0.35">
      <c r="A12" s="6" t="s">
        <v>3</v>
      </c>
      <c r="B12" s="7"/>
      <c r="C12" s="7"/>
      <c r="D12" s="7"/>
      <c r="E12" s="7"/>
      <c r="F12" s="7"/>
      <c r="G12" s="45"/>
      <c r="H12" s="7"/>
      <c r="I12" s="7"/>
      <c r="J12" s="7"/>
      <c r="K12" s="7"/>
      <c r="L12" s="7"/>
    </row>
    <row r="13" spans="1:12" ht="15.6" x14ac:dyDescent="0.35">
      <c r="A13" s="8"/>
      <c r="B13" s="9"/>
      <c r="C13" s="10"/>
      <c r="D13" s="10"/>
      <c r="E13" s="10"/>
      <c r="F13" s="10"/>
      <c r="G13" s="41"/>
      <c r="H13" s="9"/>
      <c r="I13" s="9"/>
      <c r="J13" s="9"/>
      <c r="K13" s="9"/>
      <c r="L13" s="9"/>
    </row>
    <row r="14" spans="1:12" ht="15.6" x14ac:dyDescent="0.35">
      <c r="A14" s="6" t="s">
        <v>32</v>
      </c>
      <c r="B14" s="9"/>
      <c r="C14" s="10"/>
      <c r="D14" s="10"/>
      <c r="E14" s="10"/>
      <c r="F14" s="10"/>
      <c r="G14" s="41"/>
      <c r="H14" s="9"/>
      <c r="I14" s="9"/>
      <c r="J14" s="9"/>
      <c r="K14" s="9"/>
      <c r="L14" s="9"/>
    </row>
    <row r="15" spans="1:12" ht="15.6" x14ac:dyDescent="0.35">
      <c r="A15" s="11" t="s">
        <v>105</v>
      </c>
      <c r="B15" s="12">
        <f>SUM(C15:F15)</f>
        <v>7821</v>
      </c>
      <c r="C15" s="13">
        <f>+'I Trimestre'!C15+'II Trimestre'!C15+'III Trimestre'!C15</f>
        <v>5207</v>
      </c>
      <c r="D15" s="13">
        <f>+'I Trimestre'!D15+'II Trimestre'!D15+'III Trimestre'!D15</f>
        <v>1780</v>
      </c>
      <c r="E15" s="13">
        <f>+'I Trimestre'!E15+'II Trimestre'!E15+'III Trimestre'!E15</f>
        <v>482</v>
      </c>
      <c r="F15" s="13">
        <f>+'I Trimestre'!F15+'II Trimestre'!F15+'III Trimestre'!F15</f>
        <v>352</v>
      </c>
      <c r="G15" s="35"/>
      <c r="H15" s="12">
        <f>SUM(I15:L15)</f>
        <v>5947</v>
      </c>
      <c r="I15" s="12">
        <f>+'I Trimestre'!I15+'II Trimestre'!I15+'III Trimestre'!I15</f>
        <v>4045</v>
      </c>
      <c r="J15" s="12">
        <f>+'I Trimestre'!J15+'II Trimestre'!J15+'III Trimestre'!J15</f>
        <v>1308</v>
      </c>
      <c r="K15" s="12">
        <f>+'I Trimestre'!K15+'II Trimestre'!K15+'III Trimestre'!K15</f>
        <v>325</v>
      </c>
      <c r="L15" s="12">
        <f>+'I Trimestre'!L15+'II Trimestre'!L15+'III Trimestre'!L15</f>
        <v>269</v>
      </c>
    </row>
    <row r="16" spans="1:12" ht="15.6" x14ac:dyDescent="0.35">
      <c r="A16" s="11" t="s">
        <v>106</v>
      </c>
      <c r="B16" s="12">
        <f>SUM(C16:F16)</f>
        <v>7600</v>
      </c>
      <c r="C16" s="13">
        <f>+'I Trimestre'!C16+'II Trimestre'!C16+'III Trimestre'!C16</f>
        <v>4744</v>
      </c>
      <c r="D16" s="13">
        <f>+'I Trimestre'!D16+'II Trimestre'!D16+'III Trimestre'!D16</f>
        <v>1758</v>
      </c>
      <c r="E16" s="13">
        <f>+'I Trimestre'!E16+'II Trimestre'!E16+'III Trimestre'!E16</f>
        <v>605</v>
      </c>
      <c r="F16" s="13">
        <f>+'I Trimestre'!F16+'II Trimestre'!F16+'III Trimestre'!F16</f>
        <v>493</v>
      </c>
      <c r="G16" s="35"/>
      <c r="H16" s="12">
        <f t="shared" ref="H16" si="0">SUM(I16:L16)</f>
        <v>7600</v>
      </c>
      <c r="I16" s="12">
        <f>+'I Trimestre'!I16+'II Trimestre'!I16+'III Trimestre'!I16</f>
        <v>4744</v>
      </c>
      <c r="J16" s="12">
        <f>+'I Trimestre'!J16+'II Trimestre'!J16+'III Trimestre'!J16</f>
        <v>1758</v>
      </c>
      <c r="K16" s="12">
        <f>+'I Trimestre'!K16+'II Trimestre'!K16+'III Trimestre'!K16</f>
        <v>605</v>
      </c>
      <c r="L16" s="12">
        <f>+'I Trimestre'!L16+'II Trimestre'!L16+'III Trimestre'!L16</f>
        <v>493</v>
      </c>
    </row>
    <row r="17" spans="1:12" ht="15.6" x14ac:dyDescent="0.35">
      <c r="A17" s="11" t="s">
        <v>107</v>
      </c>
      <c r="B17" s="12">
        <f t="shared" ref="B17" si="1">SUM(C17:F17)</f>
        <v>6329</v>
      </c>
      <c r="C17" s="13">
        <f>+'I Trimestre'!C17+'II Trimestre'!C17+'III Trimestre'!C17</f>
        <v>4280</v>
      </c>
      <c r="D17" s="13">
        <f>+'I Trimestre'!D17+'II Trimestre'!D17+'III Trimestre'!D17</f>
        <v>1328</v>
      </c>
      <c r="E17" s="13">
        <f>+'I Trimestre'!E17+'II Trimestre'!E17+'III Trimestre'!E17</f>
        <v>386</v>
      </c>
      <c r="F17" s="13">
        <f>+'I Trimestre'!F17+'II Trimestre'!F17+'III Trimestre'!F17</f>
        <v>335</v>
      </c>
      <c r="G17" s="35"/>
      <c r="H17" s="12">
        <f>SUM(I17:L17)</f>
        <v>6721</v>
      </c>
      <c r="I17" s="12">
        <f>+'I Trimestre'!I17+'II Trimestre'!I17+'III Trimestre'!I17</f>
        <v>4287</v>
      </c>
      <c r="J17" s="12">
        <f>+'I Trimestre'!J17+'II Trimestre'!J17+'III Trimestre'!J17</f>
        <v>1622</v>
      </c>
      <c r="K17" s="12">
        <f>+'I Trimestre'!K17+'II Trimestre'!K17+'III Trimestre'!K17</f>
        <v>404</v>
      </c>
      <c r="L17" s="12">
        <f>+'I Trimestre'!L17+'II Trimestre'!L17+'III Trimestre'!L17</f>
        <v>408</v>
      </c>
    </row>
    <row r="18" spans="1:12" ht="15.6" x14ac:dyDescent="0.35">
      <c r="A18" s="11" t="s">
        <v>54</v>
      </c>
      <c r="B18" s="12">
        <f>SUM(C18:F18)</f>
        <v>10223</v>
      </c>
      <c r="C18" s="13">
        <f>+'III Trimestre'!C18</f>
        <v>6538</v>
      </c>
      <c r="D18" s="13">
        <f>+'III Trimestre'!D18</f>
        <v>2267</v>
      </c>
      <c r="E18" s="13">
        <f>+'III Trimestre'!E18</f>
        <v>732</v>
      </c>
      <c r="F18" s="13">
        <f>+'III Trimestre'!F18</f>
        <v>686</v>
      </c>
      <c r="G18" s="35"/>
      <c r="H18" s="12">
        <f>SUM(I18:L18)</f>
        <v>10223</v>
      </c>
      <c r="I18" s="13">
        <f>+'III Trimestre'!I18</f>
        <v>6538</v>
      </c>
      <c r="J18" s="13">
        <f>+'III Trimestre'!J18</f>
        <v>2267</v>
      </c>
      <c r="K18" s="13">
        <f>+'III Trimestre'!K18</f>
        <v>732</v>
      </c>
      <c r="L18" s="13">
        <f>+'III Trimestre'!L18</f>
        <v>686</v>
      </c>
    </row>
    <row r="19" spans="1:12" ht="15.6" x14ac:dyDescent="0.35">
      <c r="A19" s="8"/>
      <c r="B19" s="12"/>
      <c r="C19" s="13"/>
      <c r="D19" s="13"/>
      <c r="E19" s="13"/>
      <c r="F19" s="13"/>
      <c r="G19" s="35"/>
      <c r="H19" s="12"/>
      <c r="I19" s="12"/>
      <c r="J19" s="12"/>
      <c r="K19" s="12"/>
      <c r="L19" s="12"/>
    </row>
    <row r="20" spans="1:12" ht="15.6" x14ac:dyDescent="0.35">
      <c r="A20" s="14" t="s">
        <v>4</v>
      </c>
      <c r="B20" s="12"/>
      <c r="C20" s="13"/>
      <c r="D20" s="13"/>
      <c r="E20" s="13"/>
      <c r="F20" s="13"/>
      <c r="G20" s="35"/>
      <c r="H20" s="12"/>
      <c r="I20" s="12"/>
      <c r="J20" s="12"/>
      <c r="K20" s="12"/>
      <c r="L20" s="12"/>
    </row>
    <row r="21" spans="1:12" ht="15.6" x14ac:dyDescent="0.35">
      <c r="A21" s="26" t="s">
        <v>105</v>
      </c>
      <c r="B21" s="27">
        <f>SUM(C21:F21)+2029910881.83965+1295725910.34604+1778144679.94901</f>
        <v>100954222855.16469</v>
      </c>
      <c r="C21" s="28">
        <f>+'I Trimestre'!C21+'II Trimestre'!C21+'III Trimestre'!C21</f>
        <v>56181104489.610001</v>
      </c>
      <c r="D21" s="28">
        <f>+'I Trimestre'!D21+'II Trimestre'!D21+'III Trimestre'!D21</f>
        <v>29716117461.02</v>
      </c>
      <c r="E21" s="28">
        <f>+'I Trimestre'!E21+'II Trimestre'!E21+'III Trimestre'!E21</f>
        <v>7094072432.4000006</v>
      </c>
      <c r="F21" s="28">
        <f>+'I Trimestre'!F21+'II Trimestre'!F21+'III Trimestre'!F21</f>
        <v>2859147000</v>
      </c>
      <c r="G21" s="36"/>
      <c r="H21" s="28">
        <f>SUM(I21:L21)+1425893771.22247+1109128726.79941+1025508005.22212</f>
        <v>70821860071.634003</v>
      </c>
      <c r="I21" s="28">
        <f>+'I Trimestre'!I21+'II Trimestre'!I21+'III Trimestre'!I21</f>
        <v>39002484740.809998</v>
      </c>
      <c r="J21" s="28">
        <f>+'I Trimestre'!J21+'II Trimestre'!J21+'III Trimestre'!J21</f>
        <v>22372883540.93</v>
      </c>
      <c r="K21" s="28">
        <f>+'I Trimestre'!K21+'II Trimestre'!K21+'III Trimestre'!K21</f>
        <v>3679144286.6500001</v>
      </c>
      <c r="L21" s="28">
        <f>+'I Trimestre'!L21+'II Trimestre'!L21+'III Trimestre'!L21</f>
        <v>2206817000</v>
      </c>
    </row>
    <row r="22" spans="1:12" ht="15.6" x14ac:dyDescent="0.35">
      <c r="A22" s="26" t="s">
        <v>108</v>
      </c>
      <c r="B22" s="27">
        <f>SUM(C22:F22)</f>
        <v>98853537920.186417</v>
      </c>
      <c r="C22" s="27">
        <f>+C23+C24+C25</f>
        <v>51329778392.212181</v>
      </c>
      <c r="D22" s="27">
        <f>+D23+D24+D25</f>
        <v>33115870001.363575</v>
      </c>
      <c r="E22" s="27">
        <f>+E23+E24+E25</f>
        <v>9970623969.4887104</v>
      </c>
      <c r="F22" s="27">
        <f>+F23+F24+F25</f>
        <v>4437265557.1219454</v>
      </c>
      <c r="G22" s="36"/>
      <c r="H22" s="28">
        <f>SUM(I22:L22)</f>
        <v>98853537920.186417</v>
      </c>
      <c r="I22" s="27">
        <f>+I23+I24+I25</f>
        <v>51329778392.212181</v>
      </c>
      <c r="J22" s="27">
        <f t="shared" ref="J22:L22" si="2">+J23+J24+J25</f>
        <v>33115870001.363575</v>
      </c>
      <c r="K22" s="27">
        <f t="shared" si="2"/>
        <v>9970623969.4887104</v>
      </c>
      <c r="L22" s="27">
        <f t="shared" si="2"/>
        <v>4437265557.1219454</v>
      </c>
    </row>
    <row r="23" spans="1:12" ht="15.6" x14ac:dyDescent="0.35">
      <c r="A23" s="11" t="s">
        <v>49</v>
      </c>
      <c r="B23" s="13">
        <f t="shared" ref="B23:B25" si="3">SUM(C23:F23)</f>
        <v>93258054641.685287</v>
      </c>
      <c r="C23" s="13">
        <f>+'I Trimestre'!C23+'II Trimestre'!C23+'III Trimestre'!C23</f>
        <v>48424319237.93602</v>
      </c>
      <c r="D23" s="13">
        <f>+'I Trimestre'!D23+'II Trimestre'!D23+'III Trimestre'!D23</f>
        <v>31241386793.73922</v>
      </c>
      <c r="E23" s="13">
        <f>+'I Trimestre'!E23+'II Trimestre'!E23+'III Trimestre'!E23</f>
        <v>9406249027.8195381</v>
      </c>
      <c r="F23" s="13">
        <f>+'I Trimestre'!F23+'II Trimestre'!F23+'III Trimestre'!F23</f>
        <v>4186099582.1905146</v>
      </c>
      <c r="G23" s="35"/>
      <c r="H23" s="12">
        <f t="shared" ref="H23:H25" si="4">SUM(I23:L23)</f>
        <v>93258054641.685287</v>
      </c>
      <c r="I23" s="13">
        <f>+'I Trimestre'!I23+'II Trimestre'!I23+'III Trimestre'!I23</f>
        <v>48424319237.93602</v>
      </c>
      <c r="J23" s="13">
        <f>+'I Trimestre'!J23+'II Trimestre'!J23+'III Trimestre'!J23</f>
        <v>31241386793.73922</v>
      </c>
      <c r="K23" s="13">
        <f>+'I Trimestre'!K23+'II Trimestre'!K23+'III Trimestre'!K23</f>
        <v>9406249027.8195381</v>
      </c>
      <c r="L23" s="13">
        <f>+'I Trimestre'!L23+'II Trimestre'!L23+'III Trimestre'!L23</f>
        <v>4186099582.1905146</v>
      </c>
    </row>
    <row r="24" spans="1:12" ht="15.6" x14ac:dyDescent="0.35">
      <c r="A24" s="25" t="s">
        <v>47</v>
      </c>
      <c r="B24" s="13">
        <f t="shared" si="3"/>
        <v>1865161092.8337059</v>
      </c>
      <c r="C24" s="13">
        <f>+'I Trimestre'!C24+'II Trimestre'!C24+'III Trimestre'!C24</f>
        <v>968486384.7587204</v>
      </c>
      <c r="D24" s="13">
        <f>+'I Trimestre'!D24+'II Trimestre'!D24+'III Trimestre'!D24</f>
        <v>624827735.87478447</v>
      </c>
      <c r="E24" s="13">
        <f>+'I Trimestre'!E24+'II Trimestre'!E24+'III Trimestre'!E24</f>
        <v>188124980.55639082</v>
      </c>
      <c r="F24" s="13">
        <f>+'I Trimestre'!F24+'II Trimestre'!F24+'III Trimestre'!F24</f>
        <v>83721991.643810302</v>
      </c>
      <c r="G24" s="35"/>
      <c r="H24" s="12">
        <f t="shared" si="4"/>
        <v>1865161092.8337059</v>
      </c>
      <c r="I24" s="13">
        <f>+'I Trimestre'!I24+'II Trimestre'!I24+'III Trimestre'!I24</f>
        <v>968486384.7587204</v>
      </c>
      <c r="J24" s="13">
        <f>+'I Trimestre'!J24+'II Trimestre'!J24+'III Trimestre'!J24</f>
        <v>624827735.87478447</v>
      </c>
      <c r="K24" s="13">
        <f>+'I Trimestre'!K24+'II Trimestre'!K24+'III Trimestre'!K24</f>
        <v>188124980.55639082</v>
      </c>
      <c r="L24" s="13">
        <f>+'I Trimestre'!L24+'II Trimestre'!L24+'III Trimestre'!L24</f>
        <v>83721991.643810302</v>
      </c>
    </row>
    <row r="25" spans="1:12" ht="15.6" x14ac:dyDescent="0.35">
      <c r="A25" s="25" t="s">
        <v>48</v>
      </c>
      <c r="B25" s="13">
        <f t="shared" si="3"/>
        <v>3730322185.6674118</v>
      </c>
      <c r="C25" s="13">
        <f>+'I Trimestre'!C25+'II Trimestre'!C25+'III Trimestre'!C25</f>
        <v>1936972769.5174408</v>
      </c>
      <c r="D25" s="13">
        <f>+'I Trimestre'!D25+'II Trimestre'!D25+'III Trimestre'!D25</f>
        <v>1249655471.7495689</v>
      </c>
      <c r="E25" s="13">
        <f>+'I Trimestre'!E25+'II Trimestre'!E25+'III Trimestre'!E25</f>
        <v>376249961.11278164</v>
      </c>
      <c r="F25" s="13">
        <f>+'I Trimestre'!F25+'II Trimestre'!F25+'III Trimestre'!F25</f>
        <v>167443983.2876206</v>
      </c>
      <c r="G25" s="35"/>
      <c r="H25" s="12">
        <f t="shared" si="4"/>
        <v>3730322185.6674118</v>
      </c>
      <c r="I25" s="13">
        <f>+'I Trimestre'!I25+'II Trimestre'!I25+'III Trimestre'!I25</f>
        <v>1936972769.5174408</v>
      </c>
      <c r="J25" s="13">
        <f>+'I Trimestre'!J25+'II Trimestre'!J25+'III Trimestre'!J25</f>
        <v>1249655471.7495689</v>
      </c>
      <c r="K25" s="13">
        <f>+'I Trimestre'!K25+'II Trimestre'!K25+'III Trimestre'!K25</f>
        <v>376249961.11278164</v>
      </c>
      <c r="L25" s="13">
        <f>+'I Trimestre'!L25+'II Trimestre'!L25+'III Trimestre'!L25</f>
        <v>167443983.2876206</v>
      </c>
    </row>
    <row r="26" spans="1:12" ht="15.6" x14ac:dyDescent="0.35">
      <c r="A26" s="26" t="s">
        <v>109</v>
      </c>
      <c r="B26" s="27">
        <f>SUM(C26:F26)</f>
        <v>78920847570.096603</v>
      </c>
      <c r="C26" s="28">
        <f>+C27+C28+C29</f>
        <v>45069078617.049805</v>
      </c>
      <c r="D26" s="28">
        <f t="shared" ref="D26:F26" si="5">+D27+D28+D29</f>
        <v>26080804375.0368</v>
      </c>
      <c r="E26" s="28">
        <f t="shared" si="5"/>
        <v>4588789248.2360001</v>
      </c>
      <c r="F26" s="28">
        <f t="shared" si="5"/>
        <v>3182175329.7740002</v>
      </c>
      <c r="G26" s="36"/>
      <c r="H26" s="28">
        <f>SUM(I26:L26)</f>
        <v>83068535992.63681</v>
      </c>
      <c r="I26" s="28">
        <f>+I27+I28+I29</f>
        <v>43984249401.875801</v>
      </c>
      <c r="J26" s="28">
        <f t="shared" ref="J26:L26" si="6">+J27+J28+J29</f>
        <v>30461262947.532402</v>
      </c>
      <c r="K26" s="28">
        <f t="shared" si="6"/>
        <v>4460463214.1156006</v>
      </c>
      <c r="L26" s="28">
        <f t="shared" si="6"/>
        <v>4162560429.1129999</v>
      </c>
    </row>
    <row r="27" spans="1:12" ht="15.6" x14ac:dyDescent="0.35">
      <c r="A27" s="11" t="s">
        <v>50</v>
      </c>
      <c r="B27" s="13">
        <f t="shared" ref="B27:B29" si="7">SUM(C27:F27)</f>
        <v>74453629783.110001</v>
      </c>
      <c r="C27" s="12">
        <f>+'I Trimestre'!C27+'II Trimestre'!C27+'III Trimestre'!C27</f>
        <v>42517998695.330002</v>
      </c>
      <c r="D27" s="12">
        <f>+'I Trimestre'!D27+'II Trimestre'!D27+'III Trimestre'!D27</f>
        <v>24604532429.279999</v>
      </c>
      <c r="E27" s="12">
        <f>+'I Trimestre'!E27+'II Trimestre'!E27+'III Trimestre'!E27</f>
        <v>4329046460.6000004</v>
      </c>
      <c r="F27" s="12">
        <f>+'I Trimestre'!F27+'II Trimestre'!F27+'III Trimestre'!F27</f>
        <v>3002052197.9000001</v>
      </c>
      <c r="G27" s="35"/>
      <c r="H27" s="12">
        <f t="shared" ref="H27:H29" si="8">SUM(I27:L27)</f>
        <v>78366543389.279999</v>
      </c>
      <c r="I27" s="12">
        <f>+'I Trimestre'!I27+'II Trimestre'!I27+'III Trimestre'!I27</f>
        <v>41494574907.43</v>
      </c>
      <c r="J27" s="12">
        <f>+'I Trimestre'!J27+'II Trimestre'!J27+'III Trimestre'!J27</f>
        <v>28737040516.540001</v>
      </c>
      <c r="K27" s="12">
        <f>+'I Trimestre'!K27+'II Trimestre'!K27+'III Trimestre'!K27</f>
        <v>4207984164.2600002</v>
      </c>
      <c r="L27" s="12">
        <f>+'I Trimestre'!L27+'II Trimestre'!L27+'III Trimestre'!L27</f>
        <v>3926943801.0500002</v>
      </c>
    </row>
    <row r="28" spans="1:12" ht="15.6" x14ac:dyDescent="0.35">
      <c r="A28" s="25" t="s">
        <v>47</v>
      </c>
      <c r="B28" s="13">
        <f t="shared" si="7"/>
        <v>1489072595.6622002</v>
      </c>
      <c r="C28" s="12">
        <f>+'I Trimestre'!C28+'II Trimestre'!C28+'III Trimestre'!C28</f>
        <v>850359973.90660012</v>
      </c>
      <c r="D28" s="12">
        <f>+'I Trimestre'!D28+'II Trimestre'!D28+'III Trimestre'!D28</f>
        <v>492090648.58560002</v>
      </c>
      <c r="E28" s="12">
        <f>+'I Trimestre'!E28+'II Trimestre'!E28+'III Trimestre'!E28</f>
        <v>86580929.212000012</v>
      </c>
      <c r="F28" s="12">
        <f>+'I Trimestre'!F28+'II Trimestre'!F28+'III Trimestre'!F28</f>
        <v>60041043.958000004</v>
      </c>
      <c r="G28" s="35"/>
      <c r="H28" s="12">
        <f t="shared" si="8"/>
        <v>1567330867.7856002</v>
      </c>
      <c r="I28" s="12">
        <f>+'I Trimestre'!I28+'II Trimestre'!I28+'III Trimestre'!I28</f>
        <v>829891498.14859998</v>
      </c>
      <c r="J28" s="12">
        <f>+'I Trimestre'!J28+'II Trimestre'!J28+'III Trimestre'!J28</f>
        <v>574740810.33080006</v>
      </c>
      <c r="K28" s="12">
        <f>+'I Trimestre'!K28+'II Trimestre'!K28+'III Trimestre'!K28</f>
        <v>84159683.2852</v>
      </c>
      <c r="L28" s="12">
        <f>+'I Trimestre'!L28+'II Trimestre'!L28+'III Trimestre'!L28</f>
        <v>78538876.020999998</v>
      </c>
    </row>
    <row r="29" spans="1:12" ht="15.6" x14ac:dyDescent="0.35">
      <c r="A29" s="25" t="s">
        <v>48</v>
      </c>
      <c r="B29" s="13">
        <f t="shared" si="7"/>
        <v>2978145191.3244004</v>
      </c>
      <c r="C29" s="12">
        <f>+'I Trimestre'!C29+'II Trimestre'!C29+'III Trimestre'!C29</f>
        <v>1700719947.8132002</v>
      </c>
      <c r="D29" s="12">
        <f>+'I Trimestre'!D29+'II Trimestre'!D29+'III Trimestre'!D29</f>
        <v>984181297.17120004</v>
      </c>
      <c r="E29" s="12">
        <f>+'I Trimestre'!E29+'II Trimestre'!E29+'III Trimestre'!E29</f>
        <v>173161858.42400002</v>
      </c>
      <c r="F29" s="12">
        <f>+'I Trimestre'!F29+'II Trimestre'!F29+'III Trimestre'!F29</f>
        <v>120082087.91600001</v>
      </c>
      <c r="G29" s="35"/>
      <c r="H29" s="12">
        <f t="shared" si="8"/>
        <v>3134661735.5712004</v>
      </c>
      <c r="I29" s="12">
        <f>+'I Trimestre'!I29+'II Trimestre'!I29+'III Trimestre'!I29</f>
        <v>1659782996.2972</v>
      </c>
      <c r="J29" s="12">
        <f>+'I Trimestre'!J29+'II Trimestre'!J29+'III Trimestre'!J29</f>
        <v>1149481620.6616001</v>
      </c>
      <c r="K29" s="12">
        <f>+'I Trimestre'!K29+'II Trimestre'!K29+'III Trimestre'!K29</f>
        <v>168319366.5704</v>
      </c>
      <c r="L29" s="12">
        <f>+'I Trimestre'!L29+'II Trimestre'!L29+'III Trimestre'!L29</f>
        <v>157077752.042</v>
      </c>
    </row>
    <row r="30" spans="1:12" ht="15.6" x14ac:dyDescent="0.35">
      <c r="A30" s="26" t="s">
        <v>57</v>
      </c>
      <c r="B30" s="27">
        <f>SUM(C30:F30)</f>
        <v>131672735122.25</v>
      </c>
      <c r="C30" s="27">
        <f>+C31+C32+C33</f>
        <v>70479030926.232117</v>
      </c>
      <c r="D30" s="27">
        <f>+D31+D32+D33</f>
        <v>42873886026.054283</v>
      </c>
      <c r="E30" s="27">
        <f>+E31+E32+E33</f>
        <v>12111052236.390825</v>
      </c>
      <c r="F30" s="27">
        <f>+F31+F32+F33</f>
        <v>6208765933.5727673</v>
      </c>
      <c r="G30" s="36"/>
      <c r="H30" s="28">
        <f>SUM(I30:L30)</f>
        <v>131672735122.25</v>
      </c>
      <c r="I30" s="27">
        <f>+I31+I32+I33</f>
        <v>70479030926.232117</v>
      </c>
      <c r="J30" s="27">
        <f t="shared" ref="J30:L30" si="9">+J31+J32+J33</f>
        <v>42873886026.054283</v>
      </c>
      <c r="K30" s="27">
        <f t="shared" si="9"/>
        <v>12111052236.390825</v>
      </c>
      <c r="L30" s="27">
        <f t="shared" si="9"/>
        <v>6208765933.5727673</v>
      </c>
    </row>
    <row r="31" spans="1:12" ht="15.6" x14ac:dyDescent="0.35">
      <c r="A31" s="11" t="s">
        <v>51</v>
      </c>
      <c r="B31" s="13">
        <f t="shared" ref="B31:B33" si="10">SUM(C31:F31)</f>
        <v>124219561436.08488</v>
      </c>
      <c r="C31" s="13">
        <f>+'III Trimestre'!C31</f>
        <v>66489651817.200104</v>
      </c>
      <c r="D31" s="13">
        <f>+'III Trimestre'!D31</f>
        <v>40447062288.730453</v>
      </c>
      <c r="E31" s="13">
        <f>+'III Trimestre'!E31</f>
        <v>11425520977.727194</v>
      </c>
      <c r="F31" s="13">
        <f>+'III Trimestre'!F31</f>
        <v>5857326352.4271383</v>
      </c>
      <c r="G31" s="35"/>
      <c r="H31" s="12">
        <f t="shared" ref="H31:H33" si="11">SUM(I31:L31)</f>
        <v>124219561436.08488</v>
      </c>
      <c r="I31" s="13">
        <f>+'III Trimestre'!I31</f>
        <v>66489651817.200104</v>
      </c>
      <c r="J31" s="13">
        <f>+'III Trimestre'!J31</f>
        <v>40447062288.730453</v>
      </c>
      <c r="K31" s="13">
        <f>+'III Trimestre'!K31</f>
        <v>11425520977.727194</v>
      </c>
      <c r="L31" s="13">
        <f>+'III Trimestre'!L31</f>
        <v>5857326352.4271383</v>
      </c>
    </row>
    <row r="32" spans="1:12" ht="15.6" x14ac:dyDescent="0.35">
      <c r="A32" s="25" t="s">
        <v>47</v>
      </c>
      <c r="B32" s="13">
        <f t="shared" si="10"/>
        <v>2484391228.7216983</v>
      </c>
      <c r="C32" s="13">
        <f>+'III Trimestre'!C32</f>
        <v>1329793036.3440022</v>
      </c>
      <c r="D32" s="13">
        <f>+'III Trimestre'!D32</f>
        <v>808941245.77460909</v>
      </c>
      <c r="E32" s="13">
        <f>+'III Trimestre'!E32</f>
        <v>228510419.55454391</v>
      </c>
      <c r="F32" s="13">
        <f>+'III Trimestre'!F32</f>
        <v>117146527.04854278</v>
      </c>
      <c r="G32" s="35"/>
      <c r="H32" s="12">
        <f t="shared" si="11"/>
        <v>2484391228.7216983</v>
      </c>
      <c r="I32" s="13">
        <f>+'III Trimestre'!I32</f>
        <v>1329793036.3440022</v>
      </c>
      <c r="J32" s="13">
        <f>+'III Trimestre'!J32</f>
        <v>808941245.77460909</v>
      </c>
      <c r="K32" s="13">
        <f>+'III Trimestre'!K32</f>
        <v>228510419.55454391</v>
      </c>
      <c r="L32" s="13">
        <f>+'III Trimestre'!L32</f>
        <v>117146527.04854278</v>
      </c>
    </row>
    <row r="33" spans="1:13" ht="15.6" x14ac:dyDescent="0.35">
      <c r="A33" s="25" t="s">
        <v>48</v>
      </c>
      <c r="B33" s="13">
        <f t="shared" si="10"/>
        <v>4968782457.4433966</v>
      </c>
      <c r="C33" s="13">
        <f>+'III Trimestre'!C33</f>
        <v>2659586072.6880045</v>
      </c>
      <c r="D33" s="13">
        <f>+'III Trimestre'!D33</f>
        <v>1617882491.5492182</v>
      </c>
      <c r="E33" s="13">
        <f>+'III Trimestre'!E33</f>
        <v>457020839.10908782</v>
      </c>
      <c r="F33" s="13">
        <f>+'III Trimestre'!F33</f>
        <v>234293054.09708557</v>
      </c>
      <c r="G33" s="35"/>
      <c r="H33" s="12">
        <f t="shared" si="11"/>
        <v>4968782457.4433966</v>
      </c>
      <c r="I33" s="13">
        <f>+'III Trimestre'!I33</f>
        <v>2659586072.6880045</v>
      </c>
      <c r="J33" s="13">
        <f>+'III Trimestre'!J33</f>
        <v>1617882491.5492182</v>
      </c>
      <c r="K33" s="13">
        <f>+'III Trimestre'!K33</f>
        <v>457020839.10908782</v>
      </c>
      <c r="L33" s="13">
        <f>+'III Trimestre'!L33</f>
        <v>234293054.09708557</v>
      </c>
    </row>
    <row r="34" spans="1:13" ht="15.6" x14ac:dyDescent="0.35">
      <c r="A34" s="26" t="s">
        <v>110</v>
      </c>
      <c r="B34" s="27">
        <f>SUM(C34:F34)</f>
        <v>74453629783.110001</v>
      </c>
      <c r="C34" s="27">
        <f>+C27</f>
        <v>42517998695.330002</v>
      </c>
      <c r="D34" s="27">
        <f t="shared" ref="D34:F34" si="12">+D27</f>
        <v>24604532429.279999</v>
      </c>
      <c r="E34" s="27">
        <f t="shared" si="12"/>
        <v>4329046460.6000004</v>
      </c>
      <c r="F34" s="27">
        <f t="shared" si="12"/>
        <v>3002052197.9000001</v>
      </c>
      <c r="G34" s="36"/>
      <c r="H34" s="28">
        <f>SUM(I34:L34)</f>
        <v>78366543389.279999</v>
      </c>
      <c r="I34" s="28">
        <f>+I27</f>
        <v>41494574907.43</v>
      </c>
      <c r="J34" s="28">
        <f t="shared" ref="J34:L34" si="13">+J27</f>
        <v>28737040516.540001</v>
      </c>
      <c r="K34" s="28">
        <f t="shared" si="13"/>
        <v>4207984164.2600002</v>
      </c>
      <c r="L34" s="28">
        <f t="shared" si="13"/>
        <v>3926943801.0500002</v>
      </c>
    </row>
    <row r="35" spans="1:13" ht="15.6" x14ac:dyDescent="0.35">
      <c r="A35" s="8"/>
      <c r="B35" s="12"/>
      <c r="C35" s="13"/>
      <c r="D35" s="13"/>
      <c r="E35" s="13"/>
      <c r="F35" s="13"/>
      <c r="G35" s="35"/>
      <c r="H35" s="12"/>
      <c r="I35" s="12"/>
      <c r="J35" s="12"/>
      <c r="K35" s="12"/>
      <c r="L35" s="12"/>
    </row>
    <row r="36" spans="1:13" ht="15.6" x14ac:dyDescent="0.35">
      <c r="A36" s="14" t="s">
        <v>5</v>
      </c>
      <c r="B36" s="12"/>
      <c r="C36" s="13"/>
      <c r="D36" s="13"/>
      <c r="E36" s="13"/>
      <c r="F36" s="13"/>
      <c r="G36" s="35"/>
      <c r="H36" s="12"/>
      <c r="I36" s="12"/>
      <c r="J36" s="12"/>
      <c r="K36" s="12"/>
      <c r="L36" s="12"/>
    </row>
    <row r="37" spans="1:13" ht="15.6" x14ac:dyDescent="0.35">
      <c r="A37" s="11" t="s">
        <v>106</v>
      </c>
      <c r="B37" s="13">
        <f>B22</f>
        <v>98853537920.186417</v>
      </c>
      <c r="C37" s="13">
        <f>B37+H37</f>
        <v>197707075840.37283</v>
      </c>
      <c r="D37" s="13"/>
      <c r="E37" s="13"/>
      <c r="F37" s="12"/>
      <c r="G37" s="35"/>
      <c r="H37" s="12">
        <f>H22</f>
        <v>98853537920.186417</v>
      </c>
      <c r="I37" s="12"/>
      <c r="J37" s="12"/>
      <c r="K37" s="12"/>
      <c r="L37" s="12"/>
    </row>
    <row r="38" spans="1:13" ht="15.6" x14ac:dyDescent="0.35">
      <c r="A38" s="11" t="s">
        <v>107</v>
      </c>
      <c r="B38" s="13">
        <f>+'I Trimestre'!B38+'II Trimestre'!B38+'III Trimestre'!B38</f>
        <v>99518270097.5</v>
      </c>
      <c r="C38" s="13"/>
      <c r="D38" s="13"/>
      <c r="E38" s="13"/>
      <c r="F38" s="12"/>
      <c r="G38" s="35"/>
      <c r="H38" s="13">
        <f>+'I Trimestre'!H38+'II Trimestre'!H38+'III Trimestre'!H38</f>
        <v>99518270097.5</v>
      </c>
      <c r="I38" s="12"/>
      <c r="J38" s="12"/>
      <c r="K38" s="12"/>
      <c r="L38" s="12"/>
    </row>
    <row r="39" spans="1:13" ht="15.6" x14ac:dyDescent="0.35">
      <c r="A39" s="8"/>
      <c r="B39" s="12"/>
      <c r="C39" s="13"/>
      <c r="D39" s="13"/>
      <c r="E39" s="13"/>
      <c r="F39" s="13"/>
      <c r="G39" s="35"/>
      <c r="H39" s="12"/>
      <c r="I39" s="12"/>
      <c r="J39" s="12"/>
      <c r="K39" s="12"/>
      <c r="L39" s="12"/>
    </row>
    <row r="40" spans="1:13" ht="15.6" x14ac:dyDescent="0.35">
      <c r="A40" s="6" t="s">
        <v>6</v>
      </c>
      <c r="B40" s="15"/>
      <c r="C40" s="16"/>
      <c r="D40" s="16"/>
      <c r="E40" s="16"/>
      <c r="F40" s="16"/>
      <c r="G40" s="46"/>
      <c r="H40" s="15"/>
      <c r="I40" s="15"/>
      <c r="J40" s="15"/>
      <c r="K40" s="15"/>
      <c r="L40" s="15"/>
    </row>
    <row r="41" spans="1:13" ht="15.6" x14ac:dyDescent="0.35">
      <c r="A41" s="11" t="s">
        <v>111</v>
      </c>
      <c r="B41" s="50">
        <v>1.0948</v>
      </c>
      <c r="C41" s="50">
        <v>1.0948</v>
      </c>
      <c r="D41" s="50">
        <v>1.0948</v>
      </c>
      <c r="E41" s="50">
        <v>1.0948</v>
      </c>
      <c r="F41" s="50">
        <v>1.0948</v>
      </c>
      <c r="G41" s="37"/>
      <c r="H41" s="50">
        <v>1.0948</v>
      </c>
      <c r="I41" s="50">
        <v>1.0948</v>
      </c>
      <c r="J41" s="50">
        <v>1.0948</v>
      </c>
      <c r="K41" s="50">
        <v>1.0948</v>
      </c>
      <c r="L41" s="50">
        <v>1.0948</v>
      </c>
      <c r="M41" s="47"/>
    </row>
    <row r="42" spans="1:13" ht="15.6" x14ac:dyDescent="0.35">
      <c r="A42" s="11" t="s">
        <v>112</v>
      </c>
      <c r="B42" s="50">
        <v>1.0932999999999999</v>
      </c>
      <c r="C42" s="50">
        <v>1.0932999999999999</v>
      </c>
      <c r="D42" s="50">
        <v>1.0932999999999999</v>
      </c>
      <c r="E42" s="50">
        <v>1.0932999999999999</v>
      </c>
      <c r="F42" s="50">
        <v>1.0932999999999999</v>
      </c>
      <c r="G42" s="37"/>
      <c r="H42" s="50">
        <v>1.0932999999999999</v>
      </c>
      <c r="I42" s="50">
        <v>1.0932999999999999</v>
      </c>
      <c r="J42" s="50">
        <v>1.0932999999999999</v>
      </c>
      <c r="K42" s="50">
        <v>1.0932999999999999</v>
      </c>
      <c r="L42" s="50">
        <v>1.0932999999999999</v>
      </c>
      <c r="M42" s="47"/>
    </row>
    <row r="43" spans="1:13" ht="15.6" x14ac:dyDescent="0.35">
      <c r="A43" s="11" t="s">
        <v>7</v>
      </c>
      <c r="B43" s="12">
        <f>+C43+F43</f>
        <v>504877</v>
      </c>
      <c r="C43" s="12">
        <v>434134</v>
      </c>
      <c r="D43" s="12">
        <v>434134</v>
      </c>
      <c r="E43" s="12">
        <v>434134</v>
      </c>
      <c r="F43" s="12">
        <v>70743</v>
      </c>
      <c r="G43" s="35"/>
      <c r="H43" s="12">
        <f>+I43+L43</f>
        <v>504877</v>
      </c>
      <c r="I43" s="12">
        <v>434134</v>
      </c>
      <c r="J43" s="12">
        <v>434134</v>
      </c>
      <c r="K43" s="12">
        <v>434134</v>
      </c>
      <c r="L43" s="12">
        <v>70743</v>
      </c>
    </row>
    <row r="44" spans="1:13" ht="15.6" x14ac:dyDescent="0.35">
      <c r="A44" s="8"/>
      <c r="B44" s="12"/>
      <c r="C44" s="13"/>
      <c r="D44" s="13"/>
      <c r="E44" s="13"/>
      <c r="F44" s="13"/>
      <c r="G44" s="35"/>
      <c r="H44" s="12"/>
      <c r="I44" s="12"/>
      <c r="J44" s="12"/>
      <c r="K44" s="12"/>
      <c r="L44" s="12"/>
    </row>
    <row r="45" spans="1:13" ht="15.6" x14ac:dyDescent="0.35">
      <c r="A45" s="6" t="s">
        <v>8</v>
      </c>
      <c r="B45" s="12"/>
      <c r="C45" s="13"/>
      <c r="D45" s="13"/>
      <c r="E45" s="13"/>
      <c r="F45" s="13"/>
      <c r="G45" s="35"/>
      <c r="H45" s="12"/>
      <c r="I45" s="12"/>
      <c r="J45" s="12"/>
      <c r="K45" s="12"/>
      <c r="L45" s="12"/>
    </row>
    <row r="46" spans="1:13" ht="15.6" x14ac:dyDescent="0.35">
      <c r="A46" s="8" t="s">
        <v>113</v>
      </c>
      <c r="B46" s="12">
        <f>B21/B41</f>
        <v>92212479772.711624</v>
      </c>
      <c r="C46" s="12">
        <f>C21/C41</f>
        <v>51316317582.763977</v>
      </c>
      <c r="D46" s="12">
        <f>D21/D41</f>
        <v>27142964432.791378</v>
      </c>
      <c r="E46" s="12">
        <f>E21/E41</f>
        <v>6479788484.1066866</v>
      </c>
      <c r="F46" s="12">
        <f>F21/F41</f>
        <v>2611570149.7990499</v>
      </c>
      <c r="G46" s="35"/>
      <c r="H46" s="12">
        <f>H21/H41</f>
        <v>64689313181.982101</v>
      </c>
      <c r="I46" s="12">
        <f>I21/I41</f>
        <v>35625214414.331383</v>
      </c>
      <c r="J46" s="12">
        <f>J21/J41</f>
        <v>20435589642.793205</v>
      </c>
      <c r="K46" s="12">
        <f>K21/K41</f>
        <v>3360562921.6751919</v>
      </c>
      <c r="L46" s="12">
        <f>L21/L41</f>
        <v>2015726160.0292292</v>
      </c>
    </row>
    <row r="47" spans="1:13" ht="15.6" x14ac:dyDescent="0.35">
      <c r="A47" s="8" t="s">
        <v>114</v>
      </c>
      <c r="B47" s="12">
        <f t="shared" ref="B47:H47" si="14">B26/B42</f>
        <v>72185902835.540665</v>
      </c>
      <c r="C47" s="12">
        <f t="shared" si="14"/>
        <v>41222975045.321327</v>
      </c>
      <c r="D47" s="12">
        <f t="shared" si="14"/>
        <v>23855121535.751213</v>
      </c>
      <c r="E47" s="12">
        <f t="shared" si="14"/>
        <v>4197191299.9506087</v>
      </c>
      <c r="F47" s="12">
        <f t="shared" si="14"/>
        <v>2910614954.5175161</v>
      </c>
      <c r="G47" s="35"/>
      <c r="H47" s="12">
        <f t="shared" si="14"/>
        <v>75979635957.776291</v>
      </c>
      <c r="I47" s="12">
        <f>I26/I42</f>
        <v>40230722950.586121</v>
      </c>
      <c r="J47" s="12">
        <f t="shared" ref="J47:L47" si="15">J26/J42</f>
        <v>27861760676.422211</v>
      </c>
      <c r="K47" s="12">
        <f t="shared" si="15"/>
        <v>4079816348.7749023</v>
      </c>
      <c r="L47" s="12">
        <f t="shared" si="15"/>
        <v>3807335981.9930487</v>
      </c>
    </row>
    <row r="48" spans="1:13" ht="15.6" x14ac:dyDescent="0.35">
      <c r="A48" s="8" t="s">
        <v>115</v>
      </c>
      <c r="B48" s="12">
        <f>B46/B15</f>
        <v>11790369.488903161</v>
      </c>
      <c r="C48" s="12">
        <f>C46/C15</f>
        <v>9855255.9214065634</v>
      </c>
      <c r="D48" s="12">
        <f>D46/D15</f>
        <v>15248856.422916504</v>
      </c>
      <c r="E48" s="12">
        <f>E46/E15</f>
        <v>13443544.572835449</v>
      </c>
      <c r="F48" s="12">
        <f>F46/F15</f>
        <v>7419233.3801109372</v>
      </c>
      <c r="G48" s="35"/>
      <c r="H48" s="12">
        <f>H46/H15</f>
        <v>10877637.999324383</v>
      </c>
      <c r="I48" s="12">
        <f>I46/I15</f>
        <v>8807222.3521214798</v>
      </c>
      <c r="J48" s="12">
        <f>J46/J15</f>
        <v>15623539.482257802</v>
      </c>
      <c r="K48" s="12">
        <f>K46/K15</f>
        <v>10340193.605154436</v>
      </c>
      <c r="L48" s="12">
        <f>L46/L15</f>
        <v>7493405.7993651638</v>
      </c>
    </row>
    <row r="49" spans="1:12" ht="15.6" x14ac:dyDescent="0.35">
      <c r="A49" s="8" t="s">
        <v>116</v>
      </c>
      <c r="B49" s="12">
        <f>B47/B17</f>
        <v>11405577.948418496</v>
      </c>
      <c r="C49" s="12">
        <f>C47/C17</f>
        <v>9631536.2255423665</v>
      </c>
      <c r="D49" s="12">
        <f>D47/D17</f>
        <v>17963193.927523505</v>
      </c>
      <c r="E49" s="12">
        <f>E47/E17</f>
        <v>10873552.590545619</v>
      </c>
      <c r="F49" s="12">
        <f>F47/F17</f>
        <v>8688402.849306019</v>
      </c>
      <c r="G49" s="35"/>
      <c r="H49" s="12">
        <f>H47/H17</f>
        <v>11304811.182528833</v>
      </c>
      <c r="I49" s="12">
        <f>I47/I17</f>
        <v>9384353.3824553583</v>
      </c>
      <c r="J49" s="12">
        <f>J47/J17</f>
        <v>17177411.021222077</v>
      </c>
      <c r="K49" s="12">
        <f>K47/K17</f>
        <v>10098555.318749757</v>
      </c>
      <c r="L49" s="12">
        <f>L47/L17</f>
        <v>9331705.8382182568</v>
      </c>
    </row>
    <row r="50" spans="1:12" ht="15.6" x14ac:dyDescent="0.35">
      <c r="A50" s="8"/>
      <c r="B50" s="17"/>
      <c r="C50" s="18"/>
      <c r="D50" s="18"/>
      <c r="E50" s="18"/>
      <c r="F50" s="18"/>
      <c r="G50" s="48"/>
      <c r="H50" s="17"/>
      <c r="I50" s="17"/>
      <c r="J50" s="17"/>
      <c r="K50" s="17"/>
      <c r="L50" s="17"/>
    </row>
    <row r="51" spans="1:12" ht="15.6" x14ac:dyDescent="0.35">
      <c r="A51" s="6" t="s">
        <v>9</v>
      </c>
      <c r="B51" s="17"/>
      <c r="C51" s="18"/>
      <c r="D51" s="18"/>
      <c r="E51" s="18"/>
      <c r="F51" s="18"/>
      <c r="G51" s="48"/>
      <c r="H51" s="17"/>
      <c r="I51" s="17"/>
      <c r="J51" s="17"/>
      <c r="K51" s="17"/>
      <c r="L51" s="17"/>
    </row>
    <row r="52" spans="1:12" ht="15.6" x14ac:dyDescent="0.35">
      <c r="A52" s="8"/>
      <c r="B52" s="17"/>
      <c r="C52" s="18"/>
      <c r="D52" s="18"/>
      <c r="E52" s="18"/>
      <c r="F52" s="18"/>
      <c r="G52" s="48"/>
      <c r="H52" s="17"/>
      <c r="I52" s="17"/>
      <c r="J52" s="17"/>
      <c r="K52" s="17"/>
      <c r="L52" s="17"/>
    </row>
    <row r="53" spans="1:12" ht="15.6" x14ac:dyDescent="0.35">
      <c r="A53" s="6" t="s">
        <v>10</v>
      </c>
      <c r="B53" s="17"/>
      <c r="C53" s="18"/>
      <c r="D53" s="18"/>
      <c r="E53" s="18"/>
      <c r="F53" s="18"/>
      <c r="G53" s="48"/>
      <c r="H53" s="17"/>
      <c r="I53" s="17"/>
      <c r="J53" s="17"/>
      <c r="K53" s="17"/>
      <c r="L53" s="17"/>
    </row>
    <row r="54" spans="1:12" ht="15.6" x14ac:dyDescent="0.35">
      <c r="A54" s="8" t="s">
        <v>11</v>
      </c>
      <c r="B54" s="19">
        <f>B16/B43*100</f>
        <v>1.5053171366491245</v>
      </c>
      <c r="C54" s="19">
        <f>C16/C43*100</f>
        <v>1.092750164695693</v>
      </c>
      <c r="D54" s="19">
        <f t="shared" ref="D54:F54" si="16">D16/D43*100</f>
        <v>0.40494409560181877</v>
      </c>
      <c r="E54" s="19">
        <f t="shared" si="16"/>
        <v>0.13935789410642796</v>
      </c>
      <c r="F54" s="19">
        <f t="shared" si="16"/>
        <v>0.69688873810836416</v>
      </c>
      <c r="G54" s="38"/>
      <c r="H54" s="19">
        <f>H16/H43*100</f>
        <v>1.5053171366491245</v>
      </c>
      <c r="I54" s="19">
        <f t="shared" ref="I54:L54" si="17">I16/I43*100</f>
        <v>1.092750164695693</v>
      </c>
      <c r="J54" s="19">
        <f t="shared" si="17"/>
        <v>0.40494409560181877</v>
      </c>
      <c r="K54" s="19">
        <f t="shared" si="17"/>
        <v>0.13935789410642796</v>
      </c>
      <c r="L54" s="19">
        <f t="shared" si="17"/>
        <v>0.69688873810836416</v>
      </c>
    </row>
    <row r="55" spans="1:12" ht="15.6" x14ac:dyDescent="0.35">
      <c r="A55" s="8" t="s">
        <v>12</v>
      </c>
      <c r="B55" s="19">
        <f>B17/B43*100</f>
        <v>1.2535726523489881</v>
      </c>
      <c r="C55" s="19">
        <f t="shared" ref="C55:F55" si="18">C17/C43*100</f>
        <v>0.98587072194299463</v>
      </c>
      <c r="D55" s="19">
        <f t="shared" si="18"/>
        <v>0.30589633615427492</v>
      </c>
      <c r="E55" s="19">
        <f t="shared" si="18"/>
        <v>8.8912639876167265E-2</v>
      </c>
      <c r="F55" s="19">
        <f t="shared" si="18"/>
        <v>0.47354508573286397</v>
      </c>
      <c r="G55" s="38"/>
      <c r="H55" s="19">
        <f>H17/H43*100</f>
        <v>1.3312153257129955</v>
      </c>
      <c r="I55" s="19">
        <f t="shared" ref="I55:L55" si="19">I17/I43*100</f>
        <v>0.98748312732934995</v>
      </c>
      <c r="J55" s="19">
        <f t="shared" si="19"/>
        <v>0.37361736238120025</v>
      </c>
      <c r="K55" s="19">
        <f t="shared" si="19"/>
        <v>9.3058825155366773E-2</v>
      </c>
      <c r="L55" s="19">
        <f t="shared" si="19"/>
        <v>0.57673550740002544</v>
      </c>
    </row>
    <row r="56" spans="1:12" ht="15.6" x14ac:dyDescent="0.35">
      <c r="A56" s="8"/>
      <c r="B56" s="19"/>
      <c r="C56" s="20"/>
      <c r="D56" s="20"/>
      <c r="E56" s="20"/>
      <c r="F56" s="20"/>
      <c r="G56" s="38"/>
      <c r="H56" s="19"/>
      <c r="I56" s="19"/>
      <c r="J56" s="19"/>
      <c r="K56" s="19"/>
      <c r="L56" s="19"/>
    </row>
    <row r="57" spans="1:12" ht="15.6" x14ac:dyDescent="0.35">
      <c r="A57" s="6" t="s">
        <v>13</v>
      </c>
      <c r="B57" s="19"/>
      <c r="C57" s="20"/>
      <c r="D57" s="20"/>
      <c r="E57" s="20"/>
      <c r="F57" s="20"/>
      <c r="G57" s="38"/>
      <c r="H57" s="19"/>
      <c r="I57" s="19"/>
      <c r="J57" s="19"/>
      <c r="K57" s="19"/>
      <c r="L57" s="19"/>
    </row>
    <row r="58" spans="1:12" ht="15.6" x14ac:dyDescent="0.35">
      <c r="A58" s="8" t="s">
        <v>14</v>
      </c>
      <c r="B58" s="19">
        <f>B17/B16*100</f>
        <v>83.276315789473685</v>
      </c>
      <c r="C58" s="19">
        <f t="shared" ref="C58:F58" si="20">C17/C16*100</f>
        <v>90.219224283305238</v>
      </c>
      <c r="D58" s="19">
        <f t="shared" si="20"/>
        <v>75.540386803185427</v>
      </c>
      <c r="E58" s="19">
        <f t="shared" si="20"/>
        <v>63.801652892561989</v>
      </c>
      <c r="F58" s="19">
        <f t="shared" si="20"/>
        <v>67.951318458417859</v>
      </c>
      <c r="G58" s="38"/>
      <c r="H58" s="19">
        <f>H17/H16*100</f>
        <v>88.434210526315795</v>
      </c>
      <c r="I58" s="19">
        <f>I17/I16*100</f>
        <v>90.366779089376053</v>
      </c>
      <c r="J58" s="19">
        <f>J17/J16*100</f>
        <v>92.263936291240043</v>
      </c>
      <c r="K58" s="19">
        <f>K17/K16*100</f>
        <v>66.776859504132233</v>
      </c>
      <c r="L58" s="19">
        <f>L17/L16*100</f>
        <v>82.758620689655174</v>
      </c>
    </row>
    <row r="59" spans="1:12" ht="15.6" x14ac:dyDescent="0.35">
      <c r="A59" s="8" t="s">
        <v>62</v>
      </c>
      <c r="B59" s="19">
        <f>B26/B22*100</f>
        <v>79.836138625424496</v>
      </c>
      <c r="C59" s="19">
        <f>C26/C22*100</f>
        <v>87.802986938061167</v>
      </c>
      <c r="D59" s="19">
        <f t="shared" ref="D59:F59" si="21">D26/D22*100</f>
        <v>78.756210765300452</v>
      </c>
      <c r="E59" s="19">
        <f t="shared" si="21"/>
        <v>46.023090052119493</v>
      </c>
      <c r="F59" s="19">
        <f t="shared" si="21"/>
        <v>71.714782196583045</v>
      </c>
      <c r="G59" s="38"/>
      <c r="H59" s="19">
        <f t="shared" ref="H59:L59" si="22">H26/H22*100</f>
        <v>84.031930207400066</v>
      </c>
      <c r="I59" s="19">
        <f t="shared" si="22"/>
        <v>85.689536911285686</v>
      </c>
      <c r="J59" s="19">
        <f t="shared" si="22"/>
        <v>91.983882489809659</v>
      </c>
      <c r="K59" s="19">
        <f t="shared" si="22"/>
        <v>44.736048894885073</v>
      </c>
      <c r="L59" s="19">
        <f t="shared" si="22"/>
        <v>93.809134827009956</v>
      </c>
    </row>
    <row r="60" spans="1:12" ht="15.6" x14ac:dyDescent="0.35">
      <c r="A60" s="33" t="s">
        <v>63</v>
      </c>
      <c r="B60" s="34">
        <f>B28/B24*100</f>
        <v>79.83613862542451</v>
      </c>
      <c r="C60" s="34">
        <f>C28/C24*100</f>
        <v>87.802986938061167</v>
      </c>
      <c r="D60" s="34">
        <f t="shared" ref="D60:F60" si="23">D28/D24*100</f>
        <v>78.756210765300438</v>
      </c>
      <c r="E60" s="34">
        <f t="shared" si="23"/>
        <v>46.023090052119478</v>
      </c>
      <c r="F60" s="34">
        <f t="shared" si="23"/>
        <v>71.71478219658303</v>
      </c>
      <c r="G60" s="39"/>
      <c r="H60" s="34">
        <f t="shared" ref="H60:L61" si="24">H28/H24*100</f>
        <v>84.03193020740008</v>
      </c>
      <c r="I60" s="34">
        <f t="shared" si="24"/>
        <v>85.689536911285686</v>
      </c>
      <c r="J60" s="34">
        <f t="shared" si="24"/>
        <v>91.983882489809659</v>
      </c>
      <c r="K60" s="34">
        <f t="shared" si="24"/>
        <v>44.736048894885059</v>
      </c>
      <c r="L60" s="34">
        <f t="shared" si="24"/>
        <v>93.809134827009927</v>
      </c>
    </row>
    <row r="61" spans="1:12" ht="15.6" x14ac:dyDescent="0.35">
      <c r="A61" s="33" t="s">
        <v>64</v>
      </c>
      <c r="B61" s="34">
        <f>B29/B25*100</f>
        <v>79.83613862542451</v>
      </c>
      <c r="C61" s="34">
        <f t="shared" ref="C61:F61" si="25">C29/C25*100</f>
        <v>87.802986938061167</v>
      </c>
      <c r="D61" s="34">
        <f t="shared" si="25"/>
        <v>78.756210765300438</v>
      </c>
      <c r="E61" s="34">
        <f t="shared" si="25"/>
        <v>46.023090052119478</v>
      </c>
      <c r="F61" s="34">
        <f t="shared" si="25"/>
        <v>71.71478219658303</v>
      </c>
      <c r="G61" s="39"/>
      <c r="H61" s="34">
        <f t="shared" si="24"/>
        <v>84.03193020740008</v>
      </c>
      <c r="I61" s="34">
        <f t="shared" si="24"/>
        <v>85.689536911285686</v>
      </c>
      <c r="J61" s="34">
        <f t="shared" si="24"/>
        <v>91.983882489809659</v>
      </c>
      <c r="K61" s="34">
        <f t="shared" si="24"/>
        <v>44.736048894885059</v>
      </c>
      <c r="L61" s="34">
        <f t="shared" si="24"/>
        <v>93.809134827009927</v>
      </c>
    </row>
    <row r="62" spans="1:12" ht="15.6" x14ac:dyDescent="0.35">
      <c r="A62" s="8" t="s">
        <v>15</v>
      </c>
      <c r="B62" s="19">
        <f>AVERAGE(B58:B59)</f>
        <v>81.556227207449098</v>
      </c>
      <c r="C62" s="19">
        <f t="shared" ref="C62:F62" si="26">AVERAGE(C58:C59)</f>
        <v>89.011105610683202</v>
      </c>
      <c r="D62" s="19">
        <f t="shared" si="26"/>
        <v>77.14829878424294</v>
      </c>
      <c r="E62" s="19">
        <f t="shared" si="26"/>
        <v>54.912371472340737</v>
      </c>
      <c r="F62" s="19">
        <f t="shared" si="26"/>
        <v>69.833050327500445</v>
      </c>
      <c r="G62" s="38"/>
      <c r="H62" s="19">
        <f t="shared" ref="H62:L62" si="27">AVERAGE(H58:H59)</f>
        <v>86.23307036685793</v>
      </c>
      <c r="I62" s="19">
        <f t="shared" si="27"/>
        <v>88.028158000330876</v>
      </c>
      <c r="J62" s="19">
        <f t="shared" si="27"/>
        <v>92.123909390524858</v>
      </c>
      <c r="K62" s="19">
        <f t="shared" si="27"/>
        <v>55.756454199508653</v>
      </c>
      <c r="L62" s="19">
        <f t="shared" si="27"/>
        <v>88.283877758332565</v>
      </c>
    </row>
    <row r="63" spans="1:12" ht="15.6" x14ac:dyDescent="0.35">
      <c r="A63" s="8"/>
      <c r="B63" s="19"/>
      <c r="C63" s="20"/>
      <c r="D63" s="20"/>
      <c r="E63" s="20"/>
      <c r="F63" s="20"/>
      <c r="G63" s="38"/>
      <c r="H63" s="19"/>
      <c r="I63" s="19"/>
      <c r="J63" s="19"/>
      <c r="K63" s="19"/>
      <c r="L63" s="19"/>
    </row>
    <row r="64" spans="1:12" ht="15.6" x14ac:dyDescent="0.35">
      <c r="A64" s="6" t="s">
        <v>16</v>
      </c>
      <c r="B64" s="19"/>
      <c r="C64" s="20"/>
      <c r="D64" s="20"/>
      <c r="E64" s="20"/>
      <c r="F64" s="20"/>
      <c r="G64" s="38"/>
      <c r="H64" s="19"/>
      <c r="I64" s="19"/>
      <c r="J64" s="19"/>
      <c r="K64" s="19"/>
      <c r="L64" s="19"/>
    </row>
    <row r="65" spans="1:12" ht="15.6" x14ac:dyDescent="0.35">
      <c r="A65" s="8" t="s">
        <v>17</v>
      </c>
      <c r="B65" s="19">
        <f>B17/B18*100</f>
        <v>61.909419935439693</v>
      </c>
      <c r="C65" s="19">
        <f>C17/C18*100</f>
        <v>65.463444478433772</v>
      </c>
      <c r="D65" s="19">
        <f>D17/D18*100</f>
        <v>58.579620644022931</v>
      </c>
      <c r="E65" s="19">
        <f>E17/E18*100</f>
        <v>52.732240437158474</v>
      </c>
      <c r="F65" s="19">
        <f>F17/F18*100</f>
        <v>48.833819241982503</v>
      </c>
      <c r="G65" s="38"/>
      <c r="H65" s="19">
        <f>H17/H18*100</f>
        <v>65.743910789396452</v>
      </c>
      <c r="I65" s="19">
        <f>I17/I18*100</f>
        <v>65.570510859590087</v>
      </c>
      <c r="J65" s="19">
        <f>J17/J18*100</f>
        <v>71.548301720335246</v>
      </c>
      <c r="K65" s="19">
        <f>K17/K18*100</f>
        <v>55.191256830601091</v>
      </c>
      <c r="L65" s="19">
        <f>L17/L18*100</f>
        <v>59.475218658892125</v>
      </c>
    </row>
    <row r="66" spans="1:12" ht="15.6" x14ac:dyDescent="0.35">
      <c r="A66" s="8" t="s">
        <v>65</v>
      </c>
      <c r="B66" s="19">
        <f t="shared" ref="B66" si="28">B26/B30*100</f>
        <v>59.937121756317637</v>
      </c>
      <c r="C66" s="19">
        <f>C26/C30*100</f>
        <v>63.94679101678058</v>
      </c>
      <c r="D66" s="19">
        <f t="shared" ref="D66:L66" si="29">D26/D30*100</f>
        <v>60.831444948068395</v>
      </c>
      <c r="E66" s="19">
        <f t="shared" si="29"/>
        <v>37.889269723796438</v>
      </c>
      <c r="F66" s="19">
        <f t="shared" si="29"/>
        <v>51.252944044274059</v>
      </c>
      <c r="G66" s="38"/>
      <c r="H66" s="19">
        <f t="shared" si="29"/>
        <v>63.087119680101431</v>
      </c>
      <c r="I66" s="19">
        <f t="shared" si="29"/>
        <v>62.407568355916446</v>
      </c>
      <c r="J66" s="19">
        <f t="shared" si="29"/>
        <v>71.048523404249437</v>
      </c>
      <c r="K66" s="19">
        <f t="shared" si="29"/>
        <v>36.829691814167653</v>
      </c>
      <c r="L66" s="19">
        <f t="shared" si="29"/>
        <v>67.043281606167739</v>
      </c>
    </row>
    <row r="67" spans="1:12" ht="15.6" x14ac:dyDescent="0.35">
      <c r="A67" s="33" t="s">
        <v>66</v>
      </c>
      <c r="B67" s="34">
        <f>B28/B32*100</f>
        <v>59.937121756317644</v>
      </c>
      <c r="C67" s="34">
        <f t="shared" ref="C67:L68" si="30">C28/C32*100</f>
        <v>63.94679101678058</v>
      </c>
      <c r="D67" s="34">
        <f t="shared" si="30"/>
        <v>60.831444948068402</v>
      </c>
      <c r="E67" s="34">
        <f t="shared" si="30"/>
        <v>37.889269723796431</v>
      </c>
      <c r="F67" s="34">
        <f t="shared" si="30"/>
        <v>51.252944044274052</v>
      </c>
      <c r="G67" s="39"/>
      <c r="H67" s="34">
        <f t="shared" si="30"/>
        <v>63.087119680101424</v>
      </c>
      <c r="I67" s="34">
        <f t="shared" si="30"/>
        <v>62.407568355916446</v>
      </c>
      <c r="J67" s="34">
        <f t="shared" si="30"/>
        <v>71.048523404249437</v>
      </c>
      <c r="K67" s="34">
        <f t="shared" si="30"/>
        <v>36.829691814167646</v>
      </c>
      <c r="L67" s="34">
        <f t="shared" si="30"/>
        <v>67.043281606167739</v>
      </c>
    </row>
    <row r="68" spans="1:12" ht="15.6" x14ac:dyDescent="0.35">
      <c r="A68" s="33" t="s">
        <v>67</v>
      </c>
      <c r="B68" s="34">
        <f>B29/B33*100</f>
        <v>59.937121756317644</v>
      </c>
      <c r="C68" s="34">
        <f t="shared" si="30"/>
        <v>63.94679101678058</v>
      </c>
      <c r="D68" s="34">
        <f t="shared" si="30"/>
        <v>60.831444948068402</v>
      </c>
      <c r="E68" s="34">
        <f t="shared" si="30"/>
        <v>37.889269723796431</v>
      </c>
      <c r="F68" s="34">
        <f t="shared" si="30"/>
        <v>51.252944044274052</v>
      </c>
      <c r="G68" s="39"/>
      <c r="H68" s="34">
        <f t="shared" si="30"/>
        <v>63.087119680101424</v>
      </c>
      <c r="I68" s="34">
        <f t="shared" si="30"/>
        <v>62.407568355916446</v>
      </c>
      <c r="J68" s="34">
        <f t="shared" si="30"/>
        <v>71.048523404249437</v>
      </c>
      <c r="K68" s="34">
        <f t="shared" si="30"/>
        <v>36.829691814167646</v>
      </c>
      <c r="L68" s="34">
        <f t="shared" si="30"/>
        <v>67.043281606167739</v>
      </c>
    </row>
    <row r="69" spans="1:12" ht="15.6" x14ac:dyDescent="0.35">
      <c r="A69" s="8" t="s">
        <v>18</v>
      </c>
      <c r="B69" s="19">
        <f t="shared" ref="B69:F69" si="31">(B65+B66)/2</f>
        <v>60.923270845878662</v>
      </c>
      <c r="C69" s="19">
        <f t="shared" si="31"/>
        <v>64.705117747607176</v>
      </c>
      <c r="D69" s="19">
        <f t="shared" si="31"/>
        <v>59.705532796045659</v>
      </c>
      <c r="E69" s="19">
        <f t="shared" si="31"/>
        <v>45.310755080477456</v>
      </c>
      <c r="F69" s="19">
        <f t="shared" si="31"/>
        <v>50.043381643128285</v>
      </c>
      <c r="G69" s="38"/>
      <c r="H69" s="19">
        <f t="shared" ref="H69:L69" si="32">(H65+H66)/2</f>
        <v>64.415515234748938</v>
      </c>
      <c r="I69" s="19">
        <f t="shared" si="32"/>
        <v>63.98903960775327</v>
      </c>
      <c r="J69" s="19">
        <f t="shared" si="32"/>
        <v>71.298412562292341</v>
      </c>
      <c r="K69" s="19">
        <f t="shared" si="32"/>
        <v>46.010474322384368</v>
      </c>
      <c r="L69" s="19">
        <f t="shared" si="32"/>
        <v>63.259250132529928</v>
      </c>
    </row>
    <row r="70" spans="1:12" ht="15.6" x14ac:dyDescent="0.35">
      <c r="A70" s="8"/>
      <c r="B70" s="19"/>
      <c r="C70" s="20"/>
      <c r="D70" s="20"/>
      <c r="E70" s="20"/>
      <c r="F70" s="20"/>
      <c r="G70" s="38"/>
      <c r="H70" s="19"/>
      <c r="I70" s="19"/>
      <c r="J70" s="19"/>
      <c r="K70" s="19"/>
      <c r="L70" s="19"/>
    </row>
    <row r="71" spans="1:12" ht="15.6" x14ac:dyDescent="0.35">
      <c r="A71" s="6" t="s">
        <v>31</v>
      </c>
      <c r="B71" s="19"/>
      <c r="C71" s="20"/>
      <c r="D71" s="20"/>
      <c r="E71" s="20"/>
      <c r="F71" s="20"/>
      <c r="G71" s="38"/>
      <c r="H71" s="19"/>
      <c r="I71" s="19"/>
      <c r="J71" s="19"/>
      <c r="K71" s="19"/>
      <c r="L71" s="19"/>
    </row>
    <row r="72" spans="1:12" ht="15.6" x14ac:dyDescent="0.35">
      <c r="A72" s="8" t="s">
        <v>19</v>
      </c>
      <c r="B72" s="19">
        <f>B34/B26*100</f>
        <v>94.339622641509436</v>
      </c>
      <c r="C72" s="19"/>
      <c r="D72" s="19"/>
      <c r="E72" s="19"/>
      <c r="F72" s="19"/>
      <c r="G72" s="38"/>
      <c r="H72" s="19">
        <f>H34/H26*100</f>
        <v>94.339622641509422</v>
      </c>
      <c r="I72" s="19"/>
      <c r="J72" s="19"/>
      <c r="K72" s="19"/>
      <c r="L72" s="19"/>
    </row>
    <row r="73" spans="1:12" ht="15.6" x14ac:dyDescent="0.35">
      <c r="A73" s="8"/>
      <c r="B73" s="19"/>
      <c r="C73" s="20"/>
      <c r="D73" s="20"/>
      <c r="E73" s="20"/>
      <c r="F73" s="20"/>
      <c r="G73" s="38"/>
      <c r="H73" s="19"/>
      <c r="I73" s="19"/>
      <c r="J73" s="19"/>
      <c r="K73" s="19"/>
      <c r="L73" s="19"/>
    </row>
    <row r="74" spans="1:12" ht="15.6" x14ac:dyDescent="0.35">
      <c r="A74" s="6" t="s">
        <v>20</v>
      </c>
      <c r="B74" s="19"/>
      <c r="C74" s="20"/>
      <c r="D74" s="20"/>
      <c r="E74" s="20"/>
      <c r="F74" s="20"/>
      <c r="G74" s="38"/>
      <c r="H74" s="19"/>
      <c r="I74" s="19"/>
      <c r="J74" s="19"/>
      <c r="K74" s="19"/>
      <c r="L74" s="19"/>
    </row>
    <row r="75" spans="1:12" ht="15.6" x14ac:dyDescent="0.35">
      <c r="A75" s="8" t="s">
        <v>21</v>
      </c>
      <c r="B75" s="19">
        <f>((B17/B15)-1)*100</f>
        <v>-19.076844393300085</v>
      </c>
      <c r="C75" s="19">
        <f>((C17/C15)-1)*100</f>
        <v>-17.802957557134626</v>
      </c>
      <c r="D75" s="19">
        <f>((D17/D15)-1)*100</f>
        <v>-25.393258426966291</v>
      </c>
      <c r="E75" s="19">
        <f>((E17/E15)-1)*100</f>
        <v>-19.917012448132777</v>
      </c>
      <c r="F75" s="19">
        <f>((F17/F15)-1)*100</f>
        <v>-4.8295454545454586</v>
      </c>
      <c r="G75" s="38"/>
      <c r="H75" s="19">
        <f>((H17/H15)-1)*100</f>
        <v>13.014965528838074</v>
      </c>
      <c r="I75" s="19">
        <f>((I17/I15)-1)*100</f>
        <v>5.9826946847960416</v>
      </c>
      <c r="J75" s="19">
        <f>((J17/J15)-1)*100</f>
        <v>24.006116207951077</v>
      </c>
      <c r="K75" s="19">
        <f>((K17/K15)-1)*100</f>
        <v>24.307692307692296</v>
      </c>
      <c r="L75" s="19">
        <f>((L17/L15)-1)*100</f>
        <v>51.6728624535316</v>
      </c>
    </row>
    <row r="76" spans="1:12" ht="15.6" x14ac:dyDescent="0.35">
      <c r="A76" s="8" t="s">
        <v>22</v>
      </c>
      <c r="B76" s="19">
        <f>((B47/B46)-1)*100</f>
        <v>-21.717859650378269</v>
      </c>
      <c r="C76" s="19">
        <f t="shared" ref="C76:F76" si="33">((C47/C46)-1)*100</f>
        <v>-19.668875345866166</v>
      </c>
      <c r="D76" s="19">
        <f t="shared" si="33"/>
        <v>-12.113057529811023</v>
      </c>
      <c r="E76" s="19">
        <f t="shared" si="33"/>
        <v>-35.226415025038584</v>
      </c>
      <c r="F76" s="19">
        <f t="shared" si="33"/>
        <v>11.450766686909652</v>
      </c>
      <c r="G76" s="38"/>
      <c r="H76" s="19">
        <f>((H47/H46)-1)*100</f>
        <v>17.453149864232721</v>
      </c>
      <c r="I76" s="19">
        <f t="shared" ref="I76:L76" si="34">((I47/I46)-1)*100</f>
        <v>12.927665452595916</v>
      </c>
      <c r="J76" s="19">
        <f t="shared" si="34"/>
        <v>36.339401815341851</v>
      </c>
      <c r="K76" s="19">
        <f t="shared" si="34"/>
        <v>21.402766258611617</v>
      </c>
      <c r="L76" s="19">
        <f t="shared" si="34"/>
        <v>88.881607903418796</v>
      </c>
    </row>
    <row r="77" spans="1:12" ht="15.6" x14ac:dyDescent="0.35">
      <c r="A77" s="8" t="s">
        <v>23</v>
      </c>
      <c r="B77" s="19">
        <f>((B49/B48)-1)*100</f>
        <v>-3.2636088364051852</v>
      </c>
      <c r="C77" s="19">
        <f t="shared" ref="C77:F77" si="35">((C49/C48)-1)*100</f>
        <v>-2.2700546555899814</v>
      </c>
      <c r="D77" s="19">
        <f t="shared" si="35"/>
        <v>17.800269274801494</v>
      </c>
      <c r="E77" s="19">
        <f t="shared" si="35"/>
        <v>-19.116922388778747</v>
      </c>
      <c r="F77" s="19">
        <f t="shared" si="35"/>
        <v>17.1064772352006</v>
      </c>
      <c r="G77" s="38"/>
      <c r="H77" s="19">
        <f>((H49/H48)-1)*100</f>
        <v>3.9270766615967734</v>
      </c>
      <c r="I77" s="19">
        <f t="shared" ref="I77:L77" si="36">((I49/I48)-1)*100</f>
        <v>6.5529290309658039</v>
      </c>
      <c r="J77" s="19">
        <f t="shared" si="36"/>
        <v>9.9457075058366975</v>
      </c>
      <c r="K77" s="19">
        <f t="shared" si="36"/>
        <v>-2.3368835790872011</v>
      </c>
      <c r="L77" s="19">
        <f t="shared" si="36"/>
        <v>24.532236583381529</v>
      </c>
    </row>
    <row r="78" spans="1:12" ht="15.6" x14ac:dyDescent="0.35">
      <c r="A78" s="8"/>
      <c r="B78" s="19"/>
      <c r="C78" s="20"/>
      <c r="D78" s="20"/>
      <c r="E78" s="20"/>
      <c r="F78" s="20"/>
      <c r="G78" s="38"/>
      <c r="H78" s="19"/>
      <c r="I78" s="19"/>
      <c r="J78" s="19"/>
      <c r="K78" s="19"/>
      <c r="L78" s="19"/>
    </row>
    <row r="79" spans="1:12" ht="15.6" x14ac:dyDescent="0.35">
      <c r="A79" s="6" t="s">
        <v>24</v>
      </c>
      <c r="B79" s="19"/>
      <c r="C79" s="20"/>
      <c r="D79" s="20"/>
      <c r="E79" s="20"/>
      <c r="F79" s="20"/>
      <c r="G79" s="38"/>
      <c r="H79" s="19"/>
      <c r="I79" s="19"/>
      <c r="J79" s="19"/>
      <c r="K79" s="19"/>
      <c r="L79" s="19"/>
    </row>
    <row r="80" spans="1:12" ht="15.6" x14ac:dyDescent="0.35">
      <c r="A80" s="8" t="s">
        <v>25</v>
      </c>
      <c r="B80" s="19">
        <f>B22/B16</f>
        <v>13007044.463182423</v>
      </c>
      <c r="C80" s="19">
        <f>C22/C16</f>
        <v>10819936.423316227</v>
      </c>
      <c r="D80" s="19">
        <f>D22/D16</f>
        <v>18837241.183938324</v>
      </c>
      <c r="E80" s="19">
        <f>E22/E16</f>
        <v>16480370.197502</v>
      </c>
      <c r="F80" s="19">
        <f>F22/F16</f>
        <v>9000538.6554197669</v>
      </c>
      <c r="G80" s="38"/>
      <c r="H80" s="19">
        <f>H22/H16</f>
        <v>13007044.463182423</v>
      </c>
      <c r="I80" s="19">
        <f>I22/I16</f>
        <v>10819936.423316227</v>
      </c>
      <c r="J80" s="19">
        <f>J22/J16</f>
        <v>18837241.183938324</v>
      </c>
      <c r="K80" s="19">
        <f>K22/K16</f>
        <v>16480370.197502</v>
      </c>
      <c r="L80" s="19">
        <f>L22/L16</f>
        <v>9000538.6554197669</v>
      </c>
    </row>
    <row r="81" spans="1:12" ht="15.6" x14ac:dyDescent="0.35">
      <c r="A81" s="8" t="s">
        <v>26</v>
      </c>
      <c r="B81" s="19">
        <f>B26/B17</f>
        <v>12469718.371005941</v>
      </c>
      <c r="C81" s="19">
        <f>C26/C17</f>
        <v>10530158.555385469</v>
      </c>
      <c r="D81" s="19">
        <f>D26/D17</f>
        <v>19639159.920961447</v>
      </c>
      <c r="E81" s="19">
        <f>E26/E17</f>
        <v>11888055.047243524</v>
      </c>
      <c r="F81" s="19">
        <f>F26/F17</f>
        <v>9499030.8351462688</v>
      </c>
      <c r="G81" s="38"/>
      <c r="H81" s="19">
        <f>H26/H17</f>
        <v>12359550.065858772</v>
      </c>
      <c r="I81" s="19">
        <f>I26/I17</f>
        <v>10259913.553038443</v>
      </c>
      <c r="J81" s="19">
        <f>J26/J17</f>
        <v>18780063.469502099</v>
      </c>
      <c r="K81" s="19">
        <f>K26/K17</f>
        <v>11040750.52998911</v>
      </c>
      <c r="L81" s="19">
        <f>L26/L17</f>
        <v>10202353.99292402</v>
      </c>
    </row>
    <row r="82" spans="1:12" ht="15.6" x14ac:dyDescent="0.35">
      <c r="A82" s="8" t="s">
        <v>27</v>
      </c>
      <c r="B82" s="19">
        <f>(B81/B80)*B62</f>
        <v>78.187107575231437</v>
      </c>
      <c r="C82" s="19">
        <f t="shared" ref="C82:F82" si="37">(C81/C80)*C62</f>
        <v>86.627223913334205</v>
      </c>
      <c r="D82" s="19">
        <f t="shared" si="37"/>
        <v>80.432573042901026</v>
      </c>
      <c r="E82" s="19">
        <f t="shared" si="37"/>
        <v>39.610839259959072</v>
      </c>
      <c r="F82" s="19">
        <f t="shared" si="37"/>
        <v>73.700733230428071</v>
      </c>
      <c r="G82" s="38"/>
      <c r="H82" s="19">
        <f t="shared" ref="H82:L82" si="38">(H81/H80)*H62</f>
        <v>81.94036343527145</v>
      </c>
      <c r="I82" s="19">
        <f t="shared" si="38"/>
        <v>83.471959167001486</v>
      </c>
      <c r="J82" s="19">
        <f t="shared" si="38"/>
        <v>91.844280620449368</v>
      </c>
      <c r="K82" s="19">
        <f t="shared" si="38"/>
        <v>37.353111239385072</v>
      </c>
      <c r="L82" s="19">
        <f t="shared" si="38"/>
        <v>100.07216314949912</v>
      </c>
    </row>
    <row r="83" spans="1:12" ht="15.6" x14ac:dyDescent="0.35">
      <c r="A83" s="8"/>
      <c r="B83" s="19"/>
      <c r="C83" s="20"/>
      <c r="D83" s="20"/>
      <c r="E83" s="20"/>
      <c r="F83" s="20"/>
      <c r="G83" s="38"/>
      <c r="H83" s="19"/>
      <c r="I83" s="19"/>
      <c r="J83" s="19"/>
      <c r="K83" s="19"/>
      <c r="L83" s="19"/>
    </row>
    <row r="84" spans="1:12" ht="15.6" x14ac:dyDescent="0.35">
      <c r="A84" s="6" t="s">
        <v>28</v>
      </c>
      <c r="B84" s="19"/>
      <c r="C84" s="20"/>
      <c r="D84" s="20"/>
      <c r="E84" s="20"/>
      <c r="F84" s="20"/>
      <c r="G84" s="38"/>
      <c r="H84" s="19"/>
      <c r="I84" s="19"/>
      <c r="J84" s="19"/>
      <c r="K84" s="19"/>
      <c r="L84" s="19"/>
    </row>
    <row r="85" spans="1:12" ht="15.6" x14ac:dyDescent="0.35">
      <c r="A85" s="8" t="s">
        <v>29</v>
      </c>
      <c r="B85" s="19">
        <f>(B38/B37)*100</f>
        <v>100.67244146370389</v>
      </c>
      <c r="C85" s="20"/>
      <c r="D85" s="20"/>
      <c r="E85" s="20"/>
      <c r="F85" s="20"/>
      <c r="G85" s="38"/>
      <c r="H85" s="19">
        <f>(H38/H37)*100</f>
        <v>100.67244146370389</v>
      </c>
      <c r="I85" s="19"/>
      <c r="J85" s="19"/>
      <c r="K85" s="19"/>
      <c r="L85" s="19"/>
    </row>
    <row r="86" spans="1:12" ht="15.6" x14ac:dyDescent="0.35">
      <c r="A86" s="8" t="s">
        <v>30</v>
      </c>
      <c r="B86" s="19">
        <f t="shared" ref="B86" si="39">(B26/B38)*100</f>
        <v>79.302873223958073</v>
      </c>
      <c r="C86" s="20"/>
      <c r="D86" s="20"/>
      <c r="E86" s="20"/>
      <c r="F86" s="20"/>
      <c r="G86" s="38"/>
      <c r="H86" s="19">
        <f t="shared" ref="H86" si="40">(H26/H38)*100</f>
        <v>83.47063902060691</v>
      </c>
      <c r="I86" s="19"/>
      <c r="J86" s="19"/>
      <c r="K86" s="19"/>
      <c r="L86" s="19"/>
    </row>
    <row r="87" spans="1:12" ht="16.2" thickBot="1" x14ac:dyDescent="0.4">
      <c r="A87" s="21"/>
      <c r="B87" s="21"/>
      <c r="C87" s="21"/>
      <c r="D87" s="21"/>
      <c r="E87" s="21"/>
      <c r="F87" s="21"/>
      <c r="G87" s="49"/>
      <c r="H87" s="21"/>
      <c r="I87" s="21"/>
      <c r="J87" s="21"/>
      <c r="K87" s="21"/>
      <c r="L87" s="21"/>
    </row>
    <row r="88" spans="1:12" ht="16.2" thickTop="1" x14ac:dyDescent="0.35">
      <c r="A88" s="54" t="s">
        <v>80</v>
      </c>
      <c r="B88" s="54"/>
      <c r="C88" s="54"/>
      <c r="D88" s="54"/>
      <c r="E88" s="54"/>
      <c r="F88" s="54"/>
      <c r="G88" s="29"/>
      <c r="H88" s="7"/>
      <c r="I88" s="7"/>
      <c r="J88" s="7"/>
      <c r="K88" s="7"/>
      <c r="L88" s="7"/>
    </row>
    <row r="89" spans="1:12" ht="15.6" x14ac:dyDescent="0.35">
      <c r="A89" s="29"/>
      <c r="B89" s="29"/>
      <c r="C89" s="29"/>
      <c r="D89" s="29"/>
      <c r="E89" s="29"/>
      <c r="F89" s="29"/>
      <c r="G89" s="29"/>
      <c r="H89" s="7"/>
      <c r="I89" s="7"/>
      <c r="J89" s="7"/>
      <c r="K89" s="7"/>
      <c r="L89" s="7"/>
    </row>
    <row r="90" spans="1:12" ht="15.6" x14ac:dyDescent="0.35">
      <c r="A90" s="30" t="s">
        <v>38</v>
      </c>
      <c r="B90" s="29"/>
      <c r="C90" s="29"/>
      <c r="D90" s="29"/>
      <c r="E90" s="29"/>
      <c r="F90" s="29"/>
      <c r="G90" s="29"/>
      <c r="H90" s="7"/>
      <c r="I90" s="7"/>
      <c r="J90" s="7"/>
      <c r="K90" s="7"/>
      <c r="L90" s="7"/>
    </row>
    <row r="91" spans="1:12" ht="15.6" x14ac:dyDescent="0.35">
      <c r="A91" s="29" t="s">
        <v>39</v>
      </c>
      <c r="B91" s="29"/>
      <c r="C91" s="29"/>
      <c r="D91" s="29"/>
      <c r="E91" s="29"/>
      <c r="F91" s="29"/>
      <c r="G91" s="29"/>
      <c r="H91" s="7"/>
      <c r="I91" s="7"/>
      <c r="J91" s="7"/>
      <c r="K91" s="7"/>
      <c r="L91" s="7"/>
    </row>
    <row r="92" spans="1:12" ht="15.6" x14ac:dyDescent="0.35">
      <c r="A92" s="29" t="s">
        <v>40</v>
      </c>
      <c r="B92" s="29"/>
      <c r="C92" s="29"/>
      <c r="D92" s="29"/>
      <c r="E92" s="29"/>
      <c r="F92" s="29"/>
      <c r="G92" s="29"/>
      <c r="H92" s="7"/>
      <c r="I92" s="7"/>
      <c r="J92" s="7"/>
      <c r="K92" s="7"/>
      <c r="L92" s="7"/>
    </row>
    <row r="93" spans="1:12" ht="15.6" x14ac:dyDescent="0.35">
      <c r="A93" s="29" t="s">
        <v>41</v>
      </c>
      <c r="B93" s="29"/>
      <c r="C93" s="29"/>
      <c r="D93" s="29"/>
      <c r="E93" s="29"/>
      <c r="F93" s="29"/>
      <c r="G93" s="29"/>
      <c r="H93" s="7"/>
      <c r="I93" s="7"/>
      <c r="J93" s="7"/>
      <c r="K93" s="7"/>
      <c r="L93" s="7"/>
    </row>
    <row r="94" spans="1:12" ht="15.6" x14ac:dyDescent="0.35">
      <c r="A94" s="29" t="s">
        <v>42</v>
      </c>
      <c r="B94" s="29"/>
      <c r="C94" s="29"/>
      <c r="D94" s="29"/>
      <c r="E94" s="29"/>
      <c r="F94" s="29"/>
      <c r="G94" s="29"/>
      <c r="H94" s="7"/>
      <c r="I94" s="7"/>
      <c r="J94" s="7"/>
      <c r="K94" s="7"/>
      <c r="L94" s="7"/>
    </row>
    <row r="95" spans="1:12" ht="15.6" x14ac:dyDescent="0.35">
      <c r="B95" s="29"/>
      <c r="C95" s="29"/>
      <c r="D95" s="29"/>
      <c r="E95" s="29"/>
      <c r="F95" s="29"/>
      <c r="G95" s="29"/>
      <c r="H95" s="7"/>
      <c r="I95" s="7"/>
      <c r="J95" s="7"/>
      <c r="K95" s="7"/>
      <c r="L95" s="7"/>
    </row>
    <row r="96" spans="1:12" ht="15.6" x14ac:dyDescent="0.35">
      <c r="A96" s="29"/>
      <c r="B96" s="29"/>
      <c r="C96" s="29"/>
      <c r="D96" s="29"/>
      <c r="E96" s="29"/>
      <c r="F96" s="29"/>
      <c r="G96" s="29"/>
      <c r="H96" s="7"/>
      <c r="I96" s="7"/>
      <c r="J96" s="7"/>
      <c r="K96" s="7"/>
      <c r="L96" s="7"/>
    </row>
    <row r="97" spans="1:12" ht="15.6" x14ac:dyDescent="0.35">
      <c r="A97" s="29"/>
      <c r="B97" s="29"/>
      <c r="C97" s="29"/>
      <c r="D97" s="29"/>
      <c r="E97" s="29"/>
      <c r="F97" s="29"/>
      <c r="G97" s="29"/>
      <c r="H97" s="7"/>
      <c r="I97" s="7"/>
      <c r="J97" s="7"/>
      <c r="K97" s="7"/>
      <c r="L97" s="7"/>
    </row>
    <row r="98" spans="1:12" ht="15.6" x14ac:dyDescent="0.35">
      <c r="A98" s="29"/>
      <c r="B98" s="29"/>
      <c r="C98" s="29"/>
      <c r="D98" s="29"/>
      <c r="E98" s="29"/>
      <c r="F98" s="29"/>
      <c r="G98" s="29"/>
      <c r="H98" s="7"/>
      <c r="I98" s="7"/>
      <c r="J98" s="7"/>
      <c r="K98" s="7"/>
      <c r="L98" s="7"/>
    </row>
    <row r="99" spans="1:12" ht="15.6" x14ac:dyDescent="0.35">
      <c r="A99" s="29"/>
      <c r="B99" s="29"/>
      <c r="C99" s="29"/>
      <c r="D99" s="29"/>
      <c r="E99" s="29"/>
      <c r="F99" s="29"/>
      <c r="G99" s="29"/>
      <c r="H99" s="7"/>
      <c r="I99" s="7"/>
      <c r="J99" s="7"/>
      <c r="K99" s="7"/>
      <c r="L99" s="7"/>
    </row>
    <row r="100" spans="1:12" ht="15.6" x14ac:dyDescent="0.35">
      <c r="A100" s="29"/>
      <c r="B100" s="29"/>
      <c r="C100" s="29"/>
      <c r="D100" s="29"/>
      <c r="E100" s="29"/>
      <c r="F100" s="29"/>
      <c r="G100" s="29"/>
      <c r="H100" s="7"/>
      <c r="I100" s="7"/>
      <c r="J100" s="7"/>
      <c r="K100" s="7"/>
      <c r="L100" s="7"/>
    </row>
    <row r="101" spans="1:12" ht="15.6" x14ac:dyDescent="0.35">
      <c r="A101" s="29"/>
      <c r="B101" s="29"/>
      <c r="C101" s="29"/>
      <c r="D101" s="29"/>
      <c r="E101" s="29"/>
      <c r="F101" s="29"/>
      <c r="G101" s="29"/>
      <c r="H101" s="7"/>
      <c r="I101" s="7"/>
      <c r="J101" s="7"/>
      <c r="K101" s="7"/>
      <c r="L101" s="7"/>
    </row>
    <row r="102" spans="1:12" ht="15.6" x14ac:dyDescent="0.35">
      <c r="A102" s="29"/>
      <c r="B102" s="29"/>
      <c r="C102" s="29"/>
      <c r="D102" s="29"/>
      <c r="E102" s="29"/>
      <c r="F102" s="29"/>
      <c r="G102" s="29"/>
      <c r="H102" s="7"/>
      <c r="I102" s="7"/>
      <c r="J102" s="7"/>
      <c r="K102" s="7"/>
      <c r="L102" s="7"/>
    </row>
    <row r="103" spans="1:12" ht="15.6" x14ac:dyDescent="0.35">
      <c r="A103" s="29"/>
      <c r="B103" s="29"/>
      <c r="C103" s="29"/>
      <c r="D103" s="29"/>
      <c r="E103" s="29"/>
      <c r="F103" s="29"/>
      <c r="G103" s="29"/>
      <c r="H103" s="7"/>
      <c r="I103" s="7"/>
      <c r="J103" s="7"/>
      <c r="K103" s="7"/>
      <c r="L103" s="7"/>
    </row>
    <row r="104" spans="1:12" ht="15.6" x14ac:dyDescent="0.35">
      <c r="A104" s="29"/>
      <c r="B104" s="29"/>
      <c r="C104" s="29"/>
      <c r="D104" s="29"/>
      <c r="E104" s="29"/>
      <c r="F104" s="29"/>
      <c r="G104" s="29"/>
      <c r="H104" s="7"/>
      <c r="I104" s="7"/>
      <c r="J104" s="7"/>
      <c r="K104" s="7"/>
      <c r="L104" s="7"/>
    </row>
    <row r="105" spans="1:12" ht="15.6" x14ac:dyDescent="0.35">
      <c r="A105" s="29"/>
      <c r="B105" s="29"/>
      <c r="C105" s="29"/>
      <c r="D105" s="29"/>
      <c r="E105" s="29"/>
      <c r="F105" s="29"/>
      <c r="G105" s="29"/>
      <c r="H105" s="7"/>
      <c r="I105" s="7"/>
      <c r="J105" s="7"/>
      <c r="K105" s="7"/>
      <c r="L105" s="7"/>
    </row>
    <row r="106" spans="1:12" ht="15.6" x14ac:dyDescent="0.35">
      <c r="A106" s="29"/>
      <c r="B106" s="29"/>
      <c r="C106" s="29"/>
      <c r="D106" s="29"/>
      <c r="E106" s="29"/>
      <c r="F106" s="29"/>
      <c r="G106" s="29"/>
      <c r="H106" s="7"/>
      <c r="I106" s="7"/>
      <c r="J106" s="7"/>
      <c r="K106" s="7"/>
      <c r="L106" s="7"/>
    </row>
    <row r="107" spans="1:12" ht="15.6" x14ac:dyDescent="0.35">
      <c r="A107" s="29"/>
      <c r="B107" s="29"/>
      <c r="C107" s="29"/>
      <c r="D107" s="29"/>
      <c r="E107" s="29"/>
      <c r="F107" s="29"/>
      <c r="G107" s="29"/>
      <c r="H107" s="7"/>
      <c r="I107" s="7"/>
      <c r="J107" s="7"/>
      <c r="K107" s="7"/>
      <c r="L107" s="7"/>
    </row>
    <row r="108" spans="1:12" ht="15.6" x14ac:dyDescent="0.35">
      <c r="A108" s="29"/>
      <c r="B108" s="29"/>
      <c r="C108" s="29"/>
      <c r="D108" s="29"/>
      <c r="E108" s="29"/>
      <c r="F108" s="29"/>
      <c r="G108" s="29"/>
      <c r="H108" s="7"/>
      <c r="I108" s="7"/>
      <c r="J108" s="7"/>
      <c r="K108" s="7"/>
      <c r="L108" s="7"/>
    </row>
    <row r="109" spans="1:12" ht="15.6" x14ac:dyDescent="0.35">
      <c r="A109" s="29"/>
      <c r="B109" s="29"/>
      <c r="C109" s="29"/>
      <c r="D109" s="29"/>
      <c r="E109" s="29"/>
      <c r="F109" s="29"/>
      <c r="G109" s="29"/>
      <c r="H109" s="7"/>
      <c r="I109" s="7"/>
      <c r="J109" s="7"/>
      <c r="K109" s="7"/>
      <c r="L109" s="7"/>
    </row>
    <row r="110" spans="1:12" ht="15.6" x14ac:dyDescent="0.35">
      <c r="A110" s="29"/>
      <c r="B110" s="29"/>
      <c r="C110" s="29"/>
      <c r="D110" s="29"/>
      <c r="E110" s="29"/>
      <c r="F110" s="29"/>
      <c r="G110" s="29"/>
      <c r="H110" s="7"/>
      <c r="I110" s="7"/>
      <c r="J110" s="7"/>
      <c r="K110" s="7"/>
      <c r="L110" s="7"/>
    </row>
    <row r="111" spans="1:12" ht="15.6" x14ac:dyDescent="0.35">
      <c r="A111" s="29"/>
      <c r="B111" s="29"/>
      <c r="C111" s="29"/>
      <c r="D111" s="29"/>
      <c r="E111" s="29"/>
      <c r="F111" s="29"/>
      <c r="G111" s="29"/>
      <c r="H111" s="7"/>
      <c r="I111" s="7"/>
      <c r="J111" s="7"/>
      <c r="K111" s="7"/>
      <c r="L111" s="7"/>
    </row>
    <row r="112" spans="1:12" ht="15.6" x14ac:dyDescent="0.35">
      <c r="A112" s="29"/>
      <c r="B112" s="29"/>
      <c r="C112" s="29"/>
      <c r="D112" s="29"/>
      <c r="E112" s="29"/>
      <c r="F112" s="29"/>
      <c r="G112" s="29"/>
      <c r="H112" s="7"/>
      <c r="I112" s="7"/>
      <c r="J112" s="7"/>
      <c r="K112" s="7"/>
      <c r="L112" s="7"/>
    </row>
    <row r="113" spans="1:12" ht="15.6" x14ac:dyDescent="0.35">
      <c r="A113" s="29"/>
      <c r="B113" s="29"/>
      <c r="C113" s="29"/>
      <c r="D113" s="29"/>
      <c r="E113" s="29"/>
      <c r="F113" s="29"/>
      <c r="G113" s="29"/>
      <c r="H113" s="7"/>
      <c r="I113" s="7"/>
      <c r="J113" s="7"/>
      <c r="K113" s="7"/>
      <c r="L113" s="7"/>
    </row>
    <row r="114" spans="1:12" ht="15.6" x14ac:dyDescent="0.35">
      <c r="A114" s="29"/>
      <c r="B114" s="29"/>
      <c r="C114" s="29"/>
      <c r="D114" s="29"/>
      <c r="E114" s="29"/>
      <c r="F114" s="29"/>
      <c r="G114" s="29"/>
      <c r="H114" s="7"/>
      <c r="I114" s="7"/>
      <c r="J114" s="7"/>
      <c r="K114" s="7"/>
      <c r="L114" s="7"/>
    </row>
    <row r="115" spans="1:12" ht="15.6" x14ac:dyDescent="0.35">
      <c r="A115" s="29"/>
      <c r="B115" s="29"/>
      <c r="C115" s="29"/>
      <c r="D115" s="29"/>
      <c r="E115" s="29"/>
      <c r="F115" s="29"/>
      <c r="G115" s="29"/>
      <c r="H115" s="7"/>
      <c r="I115" s="7"/>
      <c r="J115" s="7"/>
      <c r="K115" s="7"/>
      <c r="L115" s="7"/>
    </row>
    <row r="116" spans="1:12" ht="15.6" x14ac:dyDescent="0.35">
      <c r="A116" s="29"/>
      <c r="B116" s="29"/>
      <c r="C116" s="29"/>
      <c r="D116" s="29"/>
      <c r="E116" s="29"/>
      <c r="F116" s="29"/>
      <c r="G116" s="29"/>
      <c r="H116" s="7"/>
      <c r="I116" s="7"/>
      <c r="J116" s="7"/>
      <c r="K116" s="7"/>
      <c r="L116" s="7"/>
    </row>
    <row r="117" spans="1:12" ht="15.6" x14ac:dyDescent="0.35">
      <c r="A117" s="29"/>
      <c r="B117" s="29"/>
      <c r="C117" s="29"/>
      <c r="D117" s="29"/>
      <c r="E117" s="29"/>
      <c r="F117" s="29"/>
      <c r="G117" s="29"/>
      <c r="H117" s="7"/>
      <c r="I117" s="7"/>
      <c r="J117" s="7"/>
      <c r="K117" s="7"/>
      <c r="L117" s="7"/>
    </row>
    <row r="118" spans="1:12" ht="15.6" x14ac:dyDescent="0.35">
      <c r="A118" s="29"/>
      <c r="B118" s="29"/>
      <c r="C118" s="29"/>
      <c r="D118" s="29"/>
      <c r="E118" s="29"/>
      <c r="F118" s="29"/>
      <c r="G118" s="29"/>
      <c r="H118" s="7"/>
      <c r="I118" s="7"/>
      <c r="J118" s="7"/>
      <c r="K118" s="7"/>
      <c r="L118" s="7"/>
    </row>
    <row r="119" spans="1:12" ht="15.6" x14ac:dyDescent="0.35">
      <c r="A119" s="29"/>
      <c r="B119" s="29"/>
      <c r="C119" s="29"/>
      <c r="D119" s="29"/>
      <c r="E119" s="29"/>
      <c r="F119" s="29"/>
      <c r="G119" s="29"/>
      <c r="H119" s="7"/>
      <c r="I119" s="7"/>
      <c r="J119" s="7"/>
      <c r="K119" s="7"/>
      <c r="L119" s="7"/>
    </row>
    <row r="120" spans="1:12" ht="15.6" x14ac:dyDescent="0.35">
      <c r="A120" s="29"/>
      <c r="B120" s="29"/>
      <c r="C120" s="29"/>
      <c r="D120" s="29"/>
      <c r="E120" s="29"/>
      <c r="F120" s="29"/>
      <c r="G120" s="29"/>
      <c r="H120" s="7"/>
      <c r="I120" s="7"/>
      <c r="J120" s="7"/>
      <c r="K120" s="7"/>
      <c r="L120" s="7"/>
    </row>
    <row r="121" spans="1:12" ht="15.6" x14ac:dyDescent="0.35">
      <c r="A121" s="29"/>
      <c r="B121" s="29"/>
      <c r="C121" s="29"/>
      <c r="D121" s="29"/>
      <c r="E121" s="29"/>
      <c r="F121" s="29"/>
      <c r="G121" s="29"/>
      <c r="H121" s="7"/>
      <c r="I121" s="7"/>
      <c r="J121" s="7"/>
      <c r="K121" s="7"/>
      <c r="L121" s="7"/>
    </row>
    <row r="122" spans="1:12" ht="15.6" x14ac:dyDescent="0.35">
      <c r="A122" s="29"/>
      <c r="B122" s="29"/>
      <c r="C122" s="29"/>
      <c r="D122" s="29"/>
      <c r="E122" s="29"/>
      <c r="F122" s="29"/>
      <c r="G122" s="29"/>
      <c r="H122" s="7"/>
      <c r="I122" s="7"/>
      <c r="J122" s="7"/>
      <c r="K122" s="7"/>
      <c r="L122" s="7"/>
    </row>
    <row r="123" spans="1:12" ht="15.6" x14ac:dyDescent="0.35">
      <c r="A123" s="29"/>
      <c r="B123" s="29"/>
      <c r="C123" s="29"/>
      <c r="D123" s="29"/>
      <c r="E123" s="29"/>
      <c r="F123" s="29"/>
      <c r="G123" s="29"/>
      <c r="H123" s="7"/>
      <c r="I123" s="7"/>
      <c r="J123" s="7"/>
      <c r="K123" s="7"/>
      <c r="L123" s="7"/>
    </row>
    <row r="124" spans="1:12" ht="15.6" x14ac:dyDescent="0.35">
      <c r="A124" s="29"/>
      <c r="B124" s="29"/>
      <c r="C124" s="29"/>
      <c r="D124" s="29"/>
      <c r="E124" s="29"/>
      <c r="F124" s="29"/>
      <c r="G124" s="29"/>
      <c r="H124" s="7"/>
      <c r="I124" s="7"/>
      <c r="J124" s="7"/>
      <c r="K124" s="7"/>
      <c r="L124" s="7"/>
    </row>
    <row r="125" spans="1:12" ht="15.6" x14ac:dyDescent="0.35">
      <c r="A125" s="29"/>
      <c r="B125" s="29"/>
      <c r="C125" s="29"/>
      <c r="D125" s="29"/>
      <c r="E125" s="29"/>
      <c r="F125" s="29"/>
      <c r="G125" s="29"/>
      <c r="H125" s="7"/>
      <c r="I125" s="7"/>
      <c r="J125" s="7"/>
      <c r="K125" s="7"/>
      <c r="L125" s="7"/>
    </row>
    <row r="150" spans="17:18" x14ac:dyDescent="0.3">
      <c r="Q150" s="2"/>
      <c r="R150" s="2"/>
    </row>
    <row r="151" spans="17:18" x14ac:dyDescent="0.3">
      <c r="Q151" s="2"/>
      <c r="R151" s="2"/>
    </row>
    <row r="182" spans="6:12" x14ac:dyDescent="0.3">
      <c r="F182" s="32"/>
      <c r="G182" s="32"/>
      <c r="J182" s="3"/>
      <c r="K182" s="3"/>
      <c r="L182" s="3"/>
    </row>
    <row r="183" spans="6:12" x14ac:dyDescent="0.3">
      <c r="F183" s="32"/>
      <c r="G183" s="32"/>
      <c r="J183" s="3"/>
      <c r="K183" s="3"/>
      <c r="L183" s="3"/>
    </row>
  </sheetData>
  <mergeCells count="7">
    <mergeCell ref="H9:H10"/>
    <mergeCell ref="I9:L9"/>
    <mergeCell ref="A88:F88"/>
    <mergeCell ref="A9:A10"/>
    <mergeCell ref="B9:B10"/>
    <mergeCell ref="C9:F9"/>
    <mergeCell ref="G9:G1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EC8DB-6A4D-4C1C-8023-810A636EE44C}">
  <dimension ref="A1:R183"/>
  <sheetViews>
    <sheetView showGridLines="0" zoomScale="70" zoomScaleNormal="7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44140625" style="31" customWidth="1"/>
    <col min="2" max="2" width="20.88671875" style="31" customWidth="1"/>
    <col min="3" max="3" width="18.88671875" style="31" customWidth="1"/>
    <col min="4" max="4" width="20.109375" style="31" bestFit="1" customWidth="1"/>
    <col min="5" max="6" width="18.88671875" style="31" customWidth="1"/>
    <col min="7" max="7" width="3.109375" style="31" customWidth="1"/>
    <col min="8" max="8" width="20.6640625" style="1" customWidth="1"/>
    <col min="9" max="12" width="18.88671875" style="1" customWidth="1"/>
    <col min="13" max="16384" width="11.44140625" style="1"/>
  </cols>
  <sheetData>
    <row r="1" spans="1:12" s="42" customFormat="1" x14ac:dyDescent="0.3">
      <c r="G1" s="43"/>
    </row>
    <row r="2" spans="1:12" s="42" customFormat="1" x14ac:dyDescent="0.3">
      <c r="G2" s="43"/>
    </row>
    <row r="3" spans="1:12" s="42" customFormat="1" x14ac:dyDescent="0.3">
      <c r="G3" s="43"/>
    </row>
    <row r="4" spans="1:12" s="42" customFormat="1" x14ac:dyDescent="0.3">
      <c r="G4" s="43"/>
    </row>
    <row r="5" spans="1:12" s="42" customFormat="1" x14ac:dyDescent="0.3">
      <c r="G5" s="43"/>
    </row>
    <row r="6" spans="1:12" s="42" customFormat="1" x14ac:dyDescent="0.3">
      <c r="G6" s="43"/>
    </row>
    <row r="7" spans="1:12" s="42" customFormat="1" x14ac:dyDescent="0.3">
      <c r="G7" s="43"/>
    </row>
    <row r="8" spans="1:12" s="42" customFormat="1" ht="15.75" customHeight="1" x14ac:dyDescent="0.3">
      <c r="G8" s="43"/>
    </row>
    <row r="9" spans="1:12" ht="15.6" x14ac:dyDescent="0.35">
      <c r="A9" s="57"/>
      <c r="B9" s="55" t="s">
        <v>36</v>
      </c>
      <c r="C9" s="53" t="s">
        <v>34</v>
      </c>
      <c r="D9" s="53"/>
      <c r="E9" s="53"/>
      <c r="F9" s="53"/>
      <c r="G9" s="59"/>
      <c r="H9" s="55" t="s">
        <v>37</v>
      </c>
      <c r="I9" s="53" t="s">
        <v>35</v>
      </c>
      <c r="J9" s="53"/>
      <c r="K9" s="53"/>
      <c r="L9" s="53"/>
    </row>
    <row r="10" spans="1:12" ht="16.2" thickBot="1" x14ac:dyDescent="0.4">
      <c r="A10" s="58"/>
      <c r="B10" s="56"/>
      <c r="C10" s="4" t="s">
        <v>0</v>
      </c>
      <c r="D10" s="4" t="s">
        <v>1</v>
      </c>
      <c r="E10" s="4" t="s">
        <v>2</v>
      </c>
      <c r="F10" s="4" t="s">
        <v>33</v>
      </c>
      <c r="G10" s="59"/>
      <c r="H10" s="56"/>
      <c r="I10" s="4" t="s">
        <v>0</v>
      </c>
      <c r="J10" s="4" t="s">
        <v>1</v>
      </c>
      <c r="K10" s="4" t="s">
        <v>2</v>
      </c>
      <c r="L10" s="4" t="s">
        <v>33</v>
      </c>
    </row>
    <row r="11" spans="1:12" ht="16.2" thickTop="1" x14ac:dyDescent="0.35">
      <c r="A11" s="5"/>
      <c r="B11" s="23"/>
      <c r="C11" s="24"/>
      <c r="D11" s="24"/>
      <c r="E11" s="24"/>
      <c r="F11" s="24"/>
      <c r="G11" s="44"/>
      <c r="H11" s="23"/>
      <c r="I11" s="24"/>
      <c r="J11" s="24"/>
      <c r="K11" s="24"/>
      <c r="L11" s="24"/>
    </row>
    <row r="12" spans="1:12" ht="15.6" x14ac:dyDescent="0.35">
      <c r="A12" s="6" t="s">
        <v>3</v>
      </c>
      <c r="B12" s="7"/>
      <c r="C12" s="7"/>
      <c r="D12" s="7"/>
      <c r="E12" s="7"/>
      <c r="F12" s="7"/>
      <c r="G12" s="45"/>
      <c r="H12" s="7"/>
      <c r="I12" s="7"/>
      <c r="J12" s="7"/>
      <c r="K12" s="7"/>
      <c r="L12" s="7"/>
    </row>
    <row r="13" spans="1:12" ht="15.6" x14ac:dyDescent="0.35">
      <c r="A13" s="8"/>
      <c r="B13" s="9"/>
      <c r="C13" s="10"/>
      <c r="D13" s="10"/>
      <c r="E13" s="10"/>
      <c r="F13" s="10"/>
      <c r="G13" s="41"/>
      <c r="H13" s="9"/>
      <c r="I13" s="9"/>
      <c r="J13" s="9"/>
      <c r="K13" s="9"/>
      <c r="L13" s="9"/>
    </row>
    <row r="14" spans="1:12" ht="15.6" x14ac:dyDescent="0.35">
      <c r="A14" s="6" t="s">
        <v>32</v>
      </c>
      <c r="B14" s="9"/>
      <c r="C14" s="10"/>
      <c r="D14" s="10"/>
      <c r="E14" s="10"/>
      <c r="F14" s="10"/>
      <c r="G14" s="41"/>
      <c r="H14" s="9"/>
      <c r="I14" s="9"/>
      <c r="J14" s="9"/>
      <c r="K14" s="9"/>
      <c r="L14" s="9"/>
    </row>
    <row r="15" spans="1:12" ht="15.6" x14ac:dyDescent="0.35">
      <c r="A15" s="11" t="s">
        <v>118</v>
      </c>
      <c r="B15" s="12">
        <f>SUM(C15:F15)</f>
        <v>1918</v>
      </c>
      <c r="C15" s="13">
        <v>1248</v>
      </c>
      <c r="D15" s="13">
        <v>492</v>
      </c>
      <c r="E15" s="13">
        <v>89</v>
      </c>
      <c r="F15" s="13">
        <v>89</v>
      </c>
      <c r="G15" s="35"/>
      <c r="H15" s="12">
        <f>SUM(I15:L15)</f>
        <v>2044</v>
      </c>
      <c r="I15" s="12">
        <v>1564</v>
      </c>
      <c r="J15" s="12">
        <v>266</v>
      </c>
      <c r="K15" s="12">
        <v>126</v>
      </c>
      <c r="L15" s="12">
        <v>88</v>
      </c>
    </row>
    <row r="16" spans="1:12" ht="15.6" x14ac:dyDescent="0.35">
      <c r="A16" s="11" t="s">
        <v>119</v>
      </c>
      <c r="B16" s="12">
        <f>SUM(C16:F16)</f>
        <v>2623</v>
      </c>
      <c r="C16" s="13">
        <v>1794</v>
      </c>
      <c r="D16" s="13">
        <v>509</v>
      </c>
      <c r="E16" s="13">
        <v>127</v>
      </c>
      <c r="F16" s="12">
        <v>193</v>
      </c>
      <c r="G16" s="35"/>
      <c r="H16" s="12">
        <f t="shared" ref="H16" si="0">SUM(I16:L16)</f>
        <v>2623</v>
      </c>
      <c r="I16" s="13">
        <v>1794</v>
      </c>
      <c r="J16" s="13">
        <v>509</v>
      </c>
      <c r="K16" s="13">
        <v>127</v>
      </c>
      <c r="L16" s="12">
        <v>193</v>
      </c>
    </row>
    <row r="17" spans="1:12" ht="15.6" x14ac:dyDescent="0.35">
      <c r="A17" s="11" t="s">
        <v>120</v>
      </c>
      <c r="B17" s="12">
        <f t="shared" ref="B17" si="1">SUM(C17:F17)</f>
        <v>2225</v>
      </c>
      <c r="C17" s="13">
        <v>1502</v>
      </c>
      <c r="D17" s="13">
        <v>489</v>
      </c>
      <c r="E17" s="13">
        <v>115</v>
      </c>
      <c r="F17" s="13">
        <v>119</v>
      </c>
      <c r="G17" s="35"/>
      <c r="H17" s="12">
        <f>SUM(I17:L17)</f>
        <v>2594</v>
      </c>
      <c r="I17" s="12">
        <v>1825</v>
      </c>
      <c r="J17" s="12">
        <v>498</v>
      </c>
      <c r="K17" s="12">
        <v>140</v>
      </c>
      <c r="L17" s="12">
        <v>131</v>
      </c>
    </row>
    <row r="18" spans="1:12" ht="15.6" x14ac:dyDescent="0.35">
      <c r="A18" s="11" t="s">
        <v>54</v>
      </c>
      <c r="B18" s="12">
        <f>SUM(C18:F18)</f>
        <v>10223</v>
      </c>
      <c r="C18" s="13">
        <v>6538</v>
      </c>
      <c r="D18" s="13">
        <v>2267</v>
      </c>
      <c r="E18" s="13">
        <v>732</v>
      </c>
      <c r="F18" s="12">
        <v>686</v>
      </c>
      <c r="G18" s="35"/>
      <c r="H18" s="12">
        <f>SUM(I18:L18)</f>
        <v>10223</v>
      </c>
      <c r="I18" s="13">
        <v>6538</v>
      </c>
      <c r="J18" s="13">
        <v>2267</v>
      </c>
      <c r="K18" s="13">
        <v>732</v>
      </c>
      <c r="L18" s="12">
        <v>686</v>
      </c>
    </row>
    <row r="19" spans="1:12" ht="15.6" x14ac:dyDescent="0.35">
      <c r="A19" s="8"/>
      <c r="B19" s="12"/>
      <c r="C19" s="13"/>
      <c r="D19" s="13"/>
      <c r="E19" s="13"/>
      <c r="F19" s="13"/>
      <c r="G19" s="35"/>
      <c r="H19" s="12"/>
      <c r="I19" s="12"/>
      <c r="J19" s="12"/>
      <c r="K19" s="12"/>
      <c r="L19" s="12"/>
    </row>
    <row r="20" spans="1:12" ht="15.6" x14ac:dyDescent="0.35">
      <c r="A20" s="14" t="s">
        <v>4</v>
      </c>
      <c r="B20" s="12"/>
      <c r="C20" s="13"/>
      <c r="D20" s="13"/>
      <c r="E20" s="13"/>
      <c r="F20" s="13"/>
      <c r="G20" s="35"/>
      <c r="H20" s="12"/>
      <c r="I20" s="12"/>
      <c r="J20" s="12"/>
      <c r="K20" s="12"/>
      <c r="L20" s="12"/>
    </row>
    <row r="21" spans="1:12" ht="15.6" x14ac:dyDescent="0.35">
      <c r="A21" s="26" t="s">
        <v>118</v>
      </c>
      <c r="B21" s="27">
        <f>SUM(C21:F21)+1144504263.0867</f>
        <v>21855601648.576702</v>
      </c>
      <c r="C21" s="28">
        <v>11492967893.5</v>
      </c>
      <c r="D21" s="28">
        <v>7738564605</v>
      </c>
      <c r="E21" s="28">
        <v>741654886.99000001</v>
      </c>
      <c r="F21" s="28">
        <v>737910000</v>
      </c>
      <c r="G21" s="36"/>
      <c r="H21" s="28">
        <f>SUM(I21:L21)+1129330887.73643</f>
        <v>23037763462.826431</v>
      </c>
      <c r="I21" s="28">
        <v>15579234012.809999</v>
      </c>
      <c r="J21" s="28">
        <v>3688796350.1000004</v>
      </c>
      <c r="K21" s="28">
        <v>1906484212.1799998</v>
      </c>
      <c r="L21" s="28">
        <v>733918000</v>
      </c>
    </row>
    <row r="22" spans="1:12" ht="15.6" x14ac:dyDescent="0.35">
      <c r="A22" s="26" t="s">
        <v>121</v>
      </c>
      <c r="B22" s="27">
        <f>SUM(C22:F22)</f>
        <v>32819197202.063583</v>
      </c>
      <c r="C22" s="27">
        <f>+C23+C24+C25</f>
        <v>19149252534.019943</v>
      </c>
      <c r="D22" s="27">
        <f>+D23+D24+D25</f>
        <v>9758016024.6907043</v>
      </c>
      <c r="E22" s="27">
        <f>+E23+E24+E25</f>
        <v>2140428266.9021146</v>
      </c>
      <c r="F22" s="27">
        <f>+F23+F24+F25</f>
        <v>1771500376.4508212</v>
      </c>
      <c r="G22" s="36"/>
      <c r="H22" s="28">
        <f>SUM(I22:L22)</f>
        <v>32819197202.063583</v>
      </c>
      <c r="I22" s="27">
        <f>+I23+I24+I25</f>
        <v>19149252534.019943</v>
      </c>
      <c r="J22" s="27">
        <f t="shared" ref="J22:L22" si="2">+J23+J24+J25</f>
        <v>9758016024.6907043</v>
      </c>
      <c r="K22" s="27">
        <f t="shared" si="2"/>
        <v>2140428266.9021146</v>
      </c>
      <c r="L22" s="27">
        <f t="shared" si="2"/>
        <v>1771500376.4508212</v>
      </c>
    </row>
    <row r="23" spans="1:12" ht="15.6" x14ac:dyDescent="0.35">
      <c r="A23" s="11" t="s">
        <v>49</v>
      </c>
      <c r="B23" s="13">
        <f t="shared" ref="B23:B25" si="3">SUM(C23:F23)</f>
        <v>30961506794.399605</v>
      </c>
      <c r="C23" s="13">
        <v>18065332579.264099</v>
      </c>
      <c r="D23" s="13">
        <v>9205675494.99123</v>
      </c>
      <c r="E23" s="13">
        <v>2019271949.9076552</v>
      </c>
      <c r="F23" s="12">
        <v>1671226770.2366238</v>
      </c>
      <c r="G23" s="35"/>
      <c r="H23" s="12">
        <f t="shared" ref="H23:H25" si="4">SUM(I23:L23)</f>
        <v>30961506794.399605</v>
      </c>
      <c r="I23" s="13">
        <v>18065332579.264099</v>
      </c>
      <c r="J23" s="13">
        <v>9205675494.99123</v>
      </c>
      <c r="K23" s="13">
        <v>2019271949.9076552</v>
      </c>
      <c r="L23" s="12">
        <v>1671226770.2366238</v>
      </c>
    </row>
    <row r="24" spans="1:12" ht="15.6" x14ac:dyDescent="0.35">
      <c r="A24" s="25" t="s">
        <v>47</v>
      </c>
      <c r="B24" s="13">
        <f t="shared" si="3"/>
        <v>619230135.88799214</v>
      </c>
      <c r="C24" s="13">
        <v>361306651.58528197</v>
      </c>
      <c r="D24" s="13">
        <v>184113509.89982462</v>
      </c>
      <c r="E24" s="13">
        <v>40385438.998153105</v>
      </c>
      <c r="F24" s="12">
        <v>33424535.404732481</v>
      </c>
      <c r="G24" s="35"/>
      <c r="H24" s="12">
        <f t="shared" si="4"/>
        <v>619230135.88799214</v>
      </c>
      <c r="I24" s="13">
        <v>361306651.58528197</v>
      </c>
      <c r="J24" s="13">
        <v>184113509.89982462</v>
      </c>
      <c r="K24" s="13">
        <v>40385438.998153105</v>
      </c>
      <c r="L24" s="12">
        <v>33424535.404732481</v>
      </c>
    </row>
    <row r="25" spans="1:12" ht="15.6" x14ac:dyDescent="0.35">
      <c r="A25" s="25" t="s">
        <v>48</v>
      </c>
      <c r="B25" s="13">
        <f t="shared" si="3"/>
        <v>1238460271.7759843</v>
      </c>
      <c r="C25" s="13">
        <v>722613303.17056394</v>
      </c>
      <c r="D25" s="13">
        <v>368227019.79964924</v>
      </c>
      <c r="E25" s="13">
        <v>80770877.996306211</v>
      </c>
      <c r="F25" s="12">
        <v>66849070.809464961</v>
      </c>
      <c r="G25" s="35"/>
      <c r="H25" s="12">
        <f t="shared" si="4"/>
        <v>1238460271.7759843</v>
      </c>
      <c r="I25" s="13">
        <v>722613303.17056394</v>
      </c>
      <c r="J25" s="13">
        <v>368227019.79964924</v>
      </c>
      <c r="K25" s="13">
        <v>80770877.996306211</v>
      </c>
      <c r="L25" s="12">
        <v>66849070.809464961</v>
      </c>
    </row>
    <row r="26" spans="1:12" ht="15.6" x14ac:dyDescent="0.35">
      <c r="A26" s="26" t="s">
        <v>122</v>
      </c>
      <c r="B26" s="27">
        <f>SUM(C26:F26)</f>
        <v>27394620658.021</v>
      </c>
      <c r="C26" s="28">
        <f>+C27+C28+C29</f>
        <v>15981369095.720999</v>
      </c>
      <c r="D26" s="28">
        <f t="shared" ref="D26:F26" si="5">+D27+D28+D29</f>
        <v>8915256401.6185989</v>
      </c>
      <c r="E26" s="28">
        <f t="shared" si="5"/>
        <v>1243920130.7274001</v>
      </c>
      <c r="F26" s="28">
        <f t="shared" si="5"/>
        <v>1254075029.954</v>
      </c>
      <c r="G26" s="36"/>
      <c r="H26" s="28">
        <f>SUM(I26:L26)</f>
        <v>30657822706.897404</v>
      </c>
      <c r="I26" s="28">
        <f>+I27+I28+I29</f>
        <v>19259045212.934402</v>
      </c>
      <c r="J26" s="28">
        <f t="shared" ref="J26:L26" si="6">+J27+J28+J29</f>
        <v>8737200947.4132004</v>
      </c>
      <c r="K26" s="28">
        <f t="shared" si="6"/>
        <v>1387014349.5192001</v>
      </c>
      <c r="L26" s="28">
        <f t="shared" si="6"/>
        <v>1274562197.0305998</v>
      </c>
    </row>
    <row r="27" spans="1:12" ht="15.6" x14ac:dyDescent="0.35">
      <c r="A27" s="11" t="s">
        <v>50</v>
      </c>
      <c r="B27" s="13">
        <f t="shared" ref="B27:B29" si="7">SUM(C27:F27)</f>
        <v>25843981752.849998</v>
      </c>
      <c r="C27" s="12">
        <v>15076763297.849998</v>
      </c>
      <c r="D27" s="12">
        <v>8410619246.8099995</v>
      </c>
      <c r="E27" s="12">
        <v>1173509557.29</v>
      </c>
      <c r="F27" s="12">
        <v>1183089650.9000001</v>
      </c>
      <c r="G27" s="35"/>
      <c r="H27" s="12">
        <f t="shared" ref="H27:H29" si="8">SUM(I27:L27)</f>
        <v>28922474251.790001</v>
      </c>
      <c r="I27" s="12">
        <v>18168910578.240002</v>
      </c>
      <c r="J27" s="12">
        <v>8242642403.2200003</v>
      </c>
      <c r="K27" s="12">
        <v>1308504103.3199999</v>
      </c>
      <c r="L27" s="12">
        <v>1202417167.01</v>
      </c>
    </row>
    <row r="28" spans="1:12" ht="15.6" x14ac:dyDescent="0.35">
      <c r="A28" s="25" t="s">
        <v>47</v>
      </c>
      <c r="B28" s="13">
        <f t="shared" si="7"/>
        <v>516879635.05700004</v>
      </c>
      <c r="C28" s="12">
        <v>301535265.95700002</v>
      </c>
      <c r="D28" s="12">
        <v>168212384.93619999</v>
      </c>
      <c r="E28" s="12">
        <v>23470191.145799998</v>
      </c>
      <c r="F28" s="12">
        <v>23661793.017999999</v>
      </c>
      <c r="G28" s="35"/>
      <c r="H28" s="12">
        <f t="shared" si="8"/>
        <v>578449485.03579998</v>
      </c>
      <c r="I28" s="12">
        <v>363378211.56480002</v>
      </c>
      <c r="J28" s="12">
        <v>164852848.06440002</v>
      </c>
      <c r="K28" s="12">
        <v>26170082.066399999</v>
      </c>
      <c r="L28" s="12">
        <v>24048343.3402</v>
      </c>
    </row>
    <row r="29" spans="1:12" ht="15.6" x14ac:dyDescent="0.35">
      <c r="A29" s="25" t="s">
        <v>48</v>
      </c>
      <c r="B29" s="13">
        <f t="shared" si="7"/>
        <v>1033759270.1140001</v>
      </c>
      <c r="C29" s="12">
        <v>603070531.91400003</v>
      </c>
      <c r="D29" s="12">
        <v>336424769.87239999</v>
      </c>
      <c r="E29" s="12">
        <v>46940382.291599996</v>
      </c>
      <c r="F29" s="12">
        <v>47323586.035999998</v>
      </c>
      <c r="G29" s="35"/>
      <c r="H29" s="12">
        <f t="shared" si="8"/>
        <v>1156898970.0716</v>
      </c>
      <c r="I29" s="12">
        <v>726756423.12960005</v>
      </c>
      <c r="J29" s="12">
        <v>329705696.12880003</v>
      </c>
      <c r="K29" s="12">
        <v>52340164.132799998</v>
      </c>
      <c r="L29" s="12">
        <v>48096686.680399999</v>
      </c>
    </row>
    <row r="30" spans="1:12" ht="15.6" x14ac:dyDescent="0.35">
      <c r="A30" s="26" t="s">
        <v>57</v>
      </c>
      <c r="B30" s="27">
        <f>SUM(C30:F30)</f>
        <v>131672735122.25</v>
      </c>
      <c r="C30" s="27">
        <f>+C31+C32+C33</f>
        <v>70479030926.232132</v>
      </c>
      <c r="D30" s="27">
        <f>+D31+D32+D33</f>
        <v>42873886026.054283</v>
      </c>
      <c r="E30" s="27">
        <f>+E31+E32+E33</f>
        <v>12111052236.390825</v>
      </c>
      <c r="F30" s="27">
        <f>+F31+F32+F33</f>
        <v>6208765933.5727673</v>
      </c>
      <c r="G30" s="36"/>
      <c r="H30" s="28">
        <f>SUM(I30:L30)</f>
        <v>131672735122.25</v>
      </c>
      <c r="I30" s="27">
        <f>+I31+I32+I33</f>
        <v>70479030926.232132</v>
      </c>
      <c r="J30" s="27">
        <f t="shared" ref="J30:L30" si="9">+J31+J32+J33</f>
        <v>42873886026.054283</v>
      </c>
      <c r="K30" s="27">
        <f t="shared" si="9"/>
        <v>12111052236.390825</v>
      </c>
      <c r="L30" s="27">
        <f t="shared" si="9"/>
        <v>6208765933.5727673</v>
      </c>
    </row>
    <row r="31" spans="1:12" ht="15.6" x14ac:dyDescent="0.35">
      <c r="A31" s="11" t="s">
        <v>51</v>
      </c>
      <c r="B31" s="13">
        <f t="shared" ref="B31:B33" si="10">SUM(C31:F31)</f>
        <v>124219561436.0849</v>
      </c>
      <c r="C31" s="13">
        <v>66489651817.200119</v>
      </c>
      <c r="D31" s="13">
        <v>40447062288.730453</v>
      </c>
      <c r="E31" s="13">
        <v>11425520977.727194</v>
      </c>
      <c r="F31" s="12">
        <v>5857326352.4271383</v>
      </c>
      <c r="G31" s="35"/>
      <c r="H31" s="12">
        <f t="shared" ref="H31:H33" si="11">SUM(I31:L31)</f>
        <v>124219561436.0849</v>
      </c>
      <c r="I31" s="13">
        <v>66489651817.200119</v>
      </c>
      <c r="J31" s="13">
        <v>40447062288.730453</v>
      </c>
      <c r="K31" s="13">
        <v>11425520977.727194</v>
      </c>
      <c r="L31" s="12">
        <v>5857326352.4271383</v>
      </c>
    </row>
    <row r="32" spans="1:12" ht="15.6" x14ac:dyDescent="0.35">
      <c r="A32" s="25" t="s">
        <v>47</v>
      </c>
      <c r="B32" s="13">
        <f t="shared" si="10"/>
        <v>2484391228.7216983</v>
      </c>
      <c r="C32" s="13">
        <v>1329793036.3440022</v>
      </c>
      <c r="D32" s="13">
        <v>808941245.77460909</v>
      </c>
      <c r="E32" s="13">
        <v>228510419.55454391</v>
      </c>
      <c r="F32" s="12">
        <v>117146527.04854278</v>
      </c>
      <c r="G32" s="35"/>
      <c r="H32" s="12">
        <f t="shared" si="11"/>
        <v>2484391228.7216983</v>
      </c>
      <c r="I32" s="13">
        <v>1329793036.3440022</v>
      </c>
      <c r="J32" s="13">
        <v>808941245.77460909</v>
      </c>
      <c r="K32" s="13">
        <v>228510419.55454391</v>
      </c>
      <c r="L32" s="12">
        <v>117146527.04854278</v>
      </c>
    </row>
    <row r="33" spans="1:13" ht="15.6" x14ac:dyDescent="0.35">
      <c r="A33" s="25" t="s">
        <v>48</v>
      </c>
      <c r="B33" s="13">
        <f t="shared" si="10"/>
        <v>4968782457.4433966</v>
      </c>
      <c r="C33" s="13">
        <v>2659586072.6880045</v>
      </c>
      <c r="D33" s="13">
        <v>1617882491.5492182</v>
      </c>
      <c r="E33" s="13">
        <v>457020839.10908782</v>
      </c>
      <c r="F33" s="12">
        <v>234293054.09708557</v>
      </c>
      <c r="G33" s="35"/>
      <c r="H33" s="12">
        <f t="shared" si="11"/>
        <v>4968782457.4433966</v>
      </c>
      <c r="I33" s="13">
        <v>2659586072.6880045</v>
      </c>
      <c r="J33" s="13">
        <v>1617882491.5492182</v>
      </c>
      <c r="K33" s="13">
        <v>457020839.10908782</v>
      </c>
      <c r="L33" s="12">
        <v>234293054.09708557</v>
      </c>
    </row>
    <row r="34" spans="1:13" ht="15.6" x14ac:dyDescent="0.35">
      <c r="A34" s="26" t="s">
        <v>123</v>
      </c>
      <c r="B34" s="27">
        <f>SUM(C34:F34)</f>
        <v>25843981752.849998</v>
      </c>
      <c r="C34" s="27">
        <f>+C27</f>
        <v>15076763297.849998</v>
      </c>
      <c r="D34" s="27">
        <f t="shared" ref="D34:E34" si="12">+D27</f>
        <v>8410619246.8099995</v>
      </c>
      <c r="E34" s="27">
        <f t="shared" si="12"/>
        <v>1173509557.29</v>
      </c>
      <c r="F34" s="27">
        <f>+F27</f>
        <v>1183089650.9000001</v>
      </c>
      <c r="G34" s="36"/>
      <c r="H34" s="28">
        <f>SUM(I34:L34)</f>
        <v>28922474251.790001</v>
      </c>
      <c r="I34" s="28">
        <f>+I27</f>
        <v>18168910578.240002</v>
      </c>
      <c r="J34" s="28">
        <f t="shared" ref="J34:L34" si="13">+J27</f>
        <v>8242642403.2200003</v>
      </c>
      <c r="K34" s="28">
        <f t="shared" si="13"/>
        <v>1308504103.3199999</v>
      </c>
      <c r="L34" s="28">
        <f t="shared" si="13"/>
        <v>1202417167.01</v>
      </c>
    </row>
    <row r="35" spans="1:13" ht="15.6" x14ac:dyDescent="0.35">
      <c r="A35" s="8"/>
      <c r="B35" s="12"/>
      <c r="C35" s="13"/>
      <c r="D35" s="13"/>
      <c r="E35" s="13"/>
      <c r="F35" s="13"/>
      <c r="G35" s="35"/>
      <c r="H35" s="12"/>
      <c r="I35" s="12"/>
      <c r="J35" s="12"/>
      <c r="K35" s="12"/>
      <c r="L35" s="12"/>
    </row>
    <row r="36" spans="1:13" ht="15.6" x14ac:dyDescent="0.35">
      <c r="A36" s="14" t="s">
        <v>5</v>
      </c>
      <c r="B36" s="12"/>
      <c r="C36" s="13"/>
      <c r="D36" s="13"/>
      <c r="E36" s="13"/>
      <c r="F36" s="13"/>
      <c r="G36" s="35"/>
      <c r="H36" s="12"/>
      <c r="I36" s="12"/>
      <c r="J36" s="12"/>
      <c r="K36" s="12"/>
      <c r="L36" s="12"/>
    </row>
    <row r="37" spans="1:13" ht="15.6" x14ac:dyDescent="0.35">
      <c r="A37" s="11" t="s">
        <v>119</v>
      </c>
      <c r="B37" s="13">
        <f>B22</f>
        <v>32819197202.063583</v>
      </c>
      <c r="C37" s="13">
        <f>B37+H37</f>
        <v>65638394404.127167</v>
      </c>
      <c r="D37" s="13"/>
      <c r="E37" s="13"/>
      <c r="F37" s="12"/>
      <c r="G37" s="35"/>
      <c r="H37" s="12">
        <f>H22</f>
        <v>32819197202.063583</v>
      </c>
      <c r="I37" s="12"/>
      <c r="J37" s="12"/>
      <c r="K37" s="12"/>
      <c r="L37" s="12"/>
    </row>
    <row r="38" spans="1:13" ht="15.6" x14ac:dyDescent="0.35">
      <c r="A38" s="11" t="s">
        <v>120</v>
      </c>
      <c r="B38" s="13">
        <v>39386980721.5</v>
      </c>
      <c r="C38" s="13"/>
      <c r="D38" s="13"/>
      <c r="E38" s="13"/>
      <c r="F38" s="12"/>
      <c r="G38" s="35"/>
      <c r="H38" s="13">
        <v>39386980721.5</v>
      </c>
      <c r="I38" s="12"/>
      <c r="J38" s="12"/>
      <c r="K38" s="12"/>
      <c r="L38" s="12"/>
    </row>
    <row r="39" spans="1:13" ht="15.6" x14ac:dyDescent="0.35">
      <c r="A39" s="8"/>
      <c r="B39" s="12"/>
      <c r="C39" s="13"/>
      <c r="D39" s="13"/>
      <c r="E39" s="13"/>
      <c r="F39" s="13"/>
      <c r="G39" s="35"/>
      <c r="H39" s="12"/>
      <c r="I39" s="12"/>
      <c r="J39" s="12"/>
      <c r="K39" s="12"/>
      <c r="L39" s="12"/>
    </row>
    <row r="40" spans="1:13" ht="15.6" x14ac:dyDescent="0.35">
      <c r="A40" s="6" t="s">
        <v>6</v>
      </c>
      <c r="B40" s="15"/>
      <c r="C40" s="16"/>
      <c r="D40" s="16"/>
      <c r="E40" s="16"/>
      <c r="F40" s="16"/>
      <c r="G40" s="46"/>
      <c r="H40" s="15"/>
      <c r="I40" s="15"/>
      <c r="J40" s="15"/>
      <c r="K40" s="15"/>
      <c r="L40" s="15"/>
    </row>
    <row r="41" spans="1:13" ht="15.6" x14ac:dyDescent="0.35">
      <c r="A41" s="11" t="s">
        <v>124</v>
      </c>
      <c r="B41" s="50">
        <v>1.0947</v>
      </c>
      <c r="C41" s="50">
        <v>1.0947</v>
      </c>
      <c r="D41" s="50">
        <v>1.0947</v>
      </c>
      <c r="E41" s="50">
        <v>1.0947</v>
      </c>
      <c r="F41" s="50">
        <v>1.0947</v>
      </c>
      <c r="G41" s="37"/>
      <c r="H41" s="50">
        <v>1.0947</v>
      </c>
      <c r="I41" s="50">
        <v>1.0947</v>
      </c>
      <c r="J41" s="50">
        <v>1.0947</v>
      </c>
      <c r="K41" s="50">
        <v>1.0947</v>
      </c>
      <c r="L41" s="50">
        <v>1.0947</v>
      </c>
      <c r="M41" s="47"/>
    </row>
    <row r="42" spans="1:13" ht="15.6" x14ac:dyDescent="0.35">
      <c r="A42" s="11" t="s">
        <v>125</v>
      </c>
      <c r="B42" s="50">
        <v>1.1039000000000001</v>
      </c>
      <c r="C42" s="50">
        <v>1.1039000000000001</v>
      </c>
      <c r="D42" s="50">
        <v>1.1039000000000001</v>
      </c>
      <c r="E42" s="50">
        <v>1.1039000000000001</v>
      </c>
      <c r="F42" s="50">
        <v>1.1039000000000001</v>
      </c>
      <c r="G42" s="37"/>
      <c r="H42" s="50">
        <v>1.1039000000000001</v>
      </c>
      <c r="I42" s="50">
        <v>1.1039000000000001</v>
      </c>
      <c r="J42" s="50">
        <v>1.1039000000000001</v>
      </c>
      <c r="K42" s="50">
        <v>1.1039000000000001</v>
      </c>
      <c r="L42" s="50">
        <v>1.1039000000000001</v>
      </c>
      <c r="M42" s="47"/>
    </row>
    <row r="43" spans="1:13" ht="15.6" x14ac:dyDescent="0.35">
      <c r="A43" s="11" t="s">
        <v>7</v>
      </c>
      <c r="B43" s="12">
        <f>+C43+F43</f>
        <v>504877</v>
      </c>
      <c r="C43" s="12">
        <v>434134</v>
      </c>
      <c r="D43" s="12">
        <v>434134</v>
      </c>
      <c r="E43" s="12">
        <v>434134</v>
      </c>
      <c r="F43" s="12">
        <v>70743</v>
      </c>
      <c r="G43" s="35"/>
      <c r="H43" s="12">
        <f>+I43+L43</f>
        <v>504877</v>
      </c>
      <c r="I43" s="12">
        <v>434134</v>
      </c>
      <c r="J43" s="12">
        <v>434134</v>
      </c>
      <c r="K43" s="12">
        <v>434134</v>
      </c>
      <c r="L43" s="12">
        <v>70743</v>
      </c>
    </row>
    <row r="44" spans="1:13" ht="15.6" x14ac:dyDescent="0.35">
      <c r="A44" s="8"/>
      <c r="B44" s="12"/>
      <c r="C44" s="13"/>
      <c r="D44" s="13"/>
      <c r="E44" s="13"/>
      <c r="F44" s="13"/>
      <c r="G44" s="35"/>
      <c r="H44" s="12"/>
      <c r="I44" s="12"/>
      <c r="J44" s="12"/>
      <c r="K44" s="12"/>
      <c r="L44" s="12"/>
    </row>
    <row r="45" spans="1:13" ht="15.6" x14ac:dyDescent="0.35">
      <c r="A45" s="6" t="s">
        <v>8</v>
      </c>
      <c r="B45" s="12"/>
      <c r="C45" s="13"/>
      <c r="D45" s="13"/>
      <c r="E45" s="13"/>
      <c r="F45" s="13"/>
      <c r="G45" s="35"/>
      <c r="H45" s="12"/>
      <c r="I45" s="12"/>
      <c r="J45" s="12"/>
      <c r="K45" s="12"/>
      <c r="L45" s="12"/>
    </row>
    <row r="46" spans="1:13" ht="15.6" x14ac:dyDescent="0.35">
      <c r="A46" s="8" t="s">
        <v>126</v>
      </c>
      <c r="B46" s="12">
        <f>B21/B41</f>
        <v>19964923402.372066</v>
      </c>
      <c r="C46" s="12">
        <f>C21/C41</f>
        <v>10498737456.380743</v>
      </c>
      <c r="D46" s="12">
        <f>D21/D41</f>
        <v>7069119032.6116743</v>
      </c>
      <c r="E46" s="12">
        <f>E21/E41</f>
        <v>677496014.42404318</v>
      </c>
      <c r="F46" s="12">
        <f>F21/F41</f>
        <v>674075089.0654974</v>
      </c>
      <c r="G46" s="35"/>
      <c r="H46" s="12">
        <f>H21/H41</f>
        <v>21044819094.570595</v>
      </c>
      <c r="I46" s="12">
        <f>I21/I41</f>
        <v>14231510014.442312</v>
      </c>
      <c r="J46" s="12">
        <f>J21/J41</f>
        <v>3369686991.9612684</v>
      </c>
      <c r="K46" s="12">
        <f>K21/K41</f>
        <v>1741558611.6561613</v>
      </c>
      <c r="L46" s="12">
        <f>L21/L41</f>
        <v>670428427.87978446</v>
      </c>
    </row>
    <row r="47" spans="1:13" ht="15.6" x14ac:dyDescent="0.35">
      <c r="A47" s="8" t="s">
        <v>127</v>
      </c>
      <c r="B47" s="12">
        <f t="shared" ref="B47:H47" si="14">B26/B42</f>
        <v>24816215832.974903</v>
      </c>
      <c r="C47" s="12">
        <f t="shared" si="14"/>
        <v>14477189143.691456</v>
      </c>
      <c r="D47" s="12">
        <f t="shared" si="14"/>
        <v>8076144942.1311693</v>
      </c>
      <c r="E47" s="12">
        <f t="shared" si="14"/>
        <v>1126841317.8072288</v>
      </c>
      <c r="F47" s="12">
        <f t="shared" si="14"/>
        <v>1136040429.3450491</v>
      </c>
      <c r="G47" s="35"/>
      <c r="H47" s="12">
        <f t="shared" si="14"/>
        <v>27772282549.956882</v>
      </c>
      <c r="I47" s="12">
        <f>I26/I42</f>
        <v>17446367617.478394</v>
      </c>
      <c r="J47" s="12">
        <f t="shared" ref="J47:L47" si="15">J26/J42</f>
        <v>7914848217.6041307</v>
      </c>
      <c r="K47" s="12">
        <f t="shared" si="15"/>
        <v>1256467387.9148474</v>
      </c>
      <c r="L47" s="12">
        <f t="shared" si="15"/>
        <v>1154599326.959507</v>
      </c>
    </row>
    <row r="48" spans="1:13" ht="15.6" x14ac:dyDescent="0.35">
      <c r="A48" s="8" t="s">
        <v>128</v>
      </c>
      <c r="B48" s="12">
        <f>B46/B15</f>
        <v>10409240.564323287</v>
      </c>
      <c r="C48" s="12">
        <f>C46/C15</f>
        <v>8412449.8849204667</v>
      </c>
      <c r="D48" s="12">
        <f>D46/D15</f>
        <v>14368128.115064379</v>
      </c>
      <c r="E48" s="12">
        <f>E46/E15</f>
        <v>7612314.7688094741</v>
      </c>
      <c r="F48" s="12">
        <f>F46/F15</f>
        <v>7573877.405230308</v>
      </c>
      <c r="G48" s="35"/>
      <c r="H48" s="12">
        <f>H46/H15</f>
        <v>10295899.75272534</v>
      </c>
      <c r="I48" s="12">
        <f>I46/I15</f>
        <v>9099430.9555257745</v>
      </c>
      <c r="J48" s="12">
        <f>J46/J15</f>
        <v>12667996.210380709</v>
      </c>
      <c r="K48" s="12">
        <f>K46/K15</f>
        <v>13821893.743302867</v>
      </c>
      <c r="L48" s="12">
        <f>L46/L15</f>
        <v>7618504.8622702779</v>
      </c>
    </row>
    <row r="49" spans="1:12" ht="15.6" x14ac:dyDescent="0.35">
      <c r="A49" s="8" t="s">
        <v>129</v>
      </c>
      <c r="B49" s="12">
        <f>B47/B17</f>
        <v>11153355.430550518</v>
      </c>
      <c r="C49" s="12">
        <f>C47/C17</f>
        <v>9638607.9518584926</v>
      </c>
      <c r="D49" s="12">
        <f>D47/D17</f>
        <v>16515633.828489099</v>
      </c>
      <c r="E49" s="12">
        <f>E47/E17</f>
        <v>9798620.1548454687</v>
      </c>
      <c r="F49" s="12">
        <f>F47/F17</f>
        <v>9546558.2297903281</v>
      </c>
      <c r="G49" s="35"/>
      <c r="H49" s="12">
        <f>H47/H17</f>
        <v>10706354.105611751</v>
      </c>
      <c r="I49" s="12">
        <f>I47/I17</f>
        <v>9559653.4890292566</v>
      </c>
      <c r="J49" s="12">
        <f>J47/J17</f>
        <v>15893269.513261307</v>
      </c>
      <c r="K49" s="12">
        <f>K47/K17</f>
        <v>8974767.0565346237</v>
      </c>
      <c r="L49" s="12">
        <f>L47/L17</f>
        <v>8813735.3203015793</v>
      </c>
    </row>
    <row r="50" spans="1:12" ht="15.6" x14ac:dyDescent="0.35">
      <c r="A50" s="8"/>
      <c r="B50" s="17"/>
      <c r="C50" s="18"/>
      <c r="D50" s="18"/>
      <c r="E50" s="18"/>
      <c r="F50" s="18"/>
      <c r="G50" s="48"/>
      <c r="H50" s="17"/>
      <c r="I50" s="17"/>
      <c r="J50" s="17"/>
      <c r="K50" s="17"/>
      <c r="L50" s="17"/>
    </row>
    <row r="51" spans="1:12" ht="15.6" x14ac:dyDescent="0.35">
      <c r="A51" s="6" t="s">
        <v>9</v>
      </c>
      <c r="B51" s="17"/>
      <c r="C51" s="18"/>
      <c r="D51" s="18"/>
      <c r="E51" s="18"/>
      <c r="F51" s="18"/>
      <c r="G51" s="48"/>
      <c r="H51" s="17"/>
      <c r="I51" s="17"/>
      <c r="J51" s="17"/>
      <c r="K51" s="17"/>
      <c r="L51" s="17"/>
    </row>
    <row r="52" spans="1:12" ht="15.6" x14ac:dyDescent="0.35">
      <c r="A52" s="8"/>
      <c r="B52" s="17"/>
      <c r="C52" s="18"/>
      <c r="D52" s="18"/>
      <c r="E52" s="18"/>
      <c r="F52" s="18"/>
      <c r="G52" s="48"/>
      <c r="H52" s="17"/>
      <c r="I52" s="17"/>
      <c r="J52" s="17"/>
      <c r="K52" s="17"/>
      <c r="L52" s="17"/>
    </row>
    <row r="53" spans="1:12" ht="15.6" x14ac:dyDescent="0.35">
      <c r="A53" s="6" t="s">
        <v>10</v>
      </c>
      <c r="B53" s="17"/>
      <c r="C53" s="18"/>
      <c r="D53" s="18"/>
      <c r="E53" s="18"/>
      <c r="F53" s="18"/>
      <c r="G53" s="48"/>
      <c r="H53" s="17"/>
      <c r="I53" s="17"/>
      <c r="J53" s="17"/>
      <c r="K53" s="17"/>
      <c r="L53" s="17"/>
    </row>
    <row r="54" spans="1:12" ht="15.6" x14ac:dyDescent="0.35">
      <c r="A54" s="8" t="s">
        <v>11</v>
      </c>
      <c r="B54" s="19">
        <f>B16/B43*100</f>
        <v>0.51953248018824383</v>
      </c>
      <c r="C54" s="19">
        <f>C16/C43*100</f>
        <v>0.41323646616021781</v>
      </c>
      <c r="D54" s="19">
        <f t="shared" ref="D54:F54" si="16">D16/D43*100</f>
        <v>0.11724490595069725</v>
      </c>
      <c r="E54" s="19">
        <f t="shared" si="16"/>
        <v>2.9253640581018762E-2</v>
      </c>
      <c r="F54" s="19">
        <f t="shared" si="16"/>
        <v>0.27281851207893359</v>
      </c>
      <c r="G54" s="38"/>
      <c r="H54" s="19">
        <f>H16/H43*100</f>
        <v>0.51953248018824383</v>
      </c>
      <c r="I54" s="19">
        <f t="shared" ref="I54:L54" si="17">I16/I43*100</f>
        <v>0.41323646616021781</v>
      </c>
      <c r="J54" s="19">
        <f t="shared" si="17"/>
        <v>0.11724490595069725</v>
      </c>
      <c r="K54" s="19">
        <f t="shared" si="17"/>
        <v>2.9253640581018762E-2</v>
      </c>
      <c r="L54" s="19">
        <f t="shared" si="17"/>
        <v>0.27281851207893359</v>
      </c>
    </row>
    <row r="55" spans="1:12" ht="15.6" x14ac:dyDescent="0.35">
      <c r="A55" s="8" t="s">
        <v>12</v>
      </c>
      <c r="B55" s="19">
        <f>B17/B43*100</f>
        <v>0.44070139855846074</v>
      </c>
      <c r="C55" s="19">
        <f t="shared" ref="C55:F55" si="18">C17/C43*100</f>
        <v>0.34597612718653686</v>
      </c>
      <c r="D55" s="19">
        <f t="shared" si="18"/>
        <v>0.11263803341825336</v>
      </c>
      <c r="E55" s="19">
        <f t="shared" si="18"/>
        <v>2.6489517061552423E-2</v>
      </c>
      <c r="F55" s="19">
        <f t="shared" si="18"/>
        <v>0.16821452299167408</v>
      </c>
      <c r="G55" s="38"/>
      <c r="H55" s="19">
        <f>H17/H43*100</f>
        <v>0.51378850690366162</v>
      </c>
      <c r="I55" s="19">
        <f t="shared" ref="I55:L55" si="19">I17/I43*100</f>
        <v>0.4203771185855058</v>
      </c>
      <c r="J55" s="19">
        <f t="shared" si="19"/>
        <v>0.11471112605785311</v>
      </c>
      <c r="K55" s="19">
        <f t="shared" si="19"/>
        <v>3.2248107727107303E-2</v>
      </c>
      <c r="L55" s="19">
        <f t="shared" si="19"/>
        <v>0.18517733203285131</v>
      </c>
    </row>
    <row r="56" spans="1:12" ht="15.6" x14ac:dyDescent="0.35">
      <c r="A56" s="8"/>
      <c r="B56" s="19"/>
      <c r="C56" s="20"/>
      <c r="D56" s="20"/>
      <c r="E56" s="20"/>
      <c r="F56" s="20"/>
      <c r="G56" s="38"/>
      <c r="H56" s="19"/>
      <c r="I56" s="19"/>
      <c r="J56" s="19"/>
      <c r="K56" s="19"/>
      <c r="L56" s="19"/>
    </row>
    <row r="57" spans="1:12" ht="15.6" x14ac:dyDescent="0.35">
      <c r="A57" s="6" t="s">
        <v>13</v>
      </c>
      <c r="B57" s="19"/>
      <c r="C57" s="20"/>
      <c r="D57" s="20"/>
      <c r="E57" s="20"/>
      <c r="F57" s="20"/>
      <c r="G57" s="38"/>
      <c r="H57" s="19"/>
      <c r="I57" s="19"/>
      <c r="J57" s="19"/>
      <c r="K57" s="19"/>
      <c r="L57" s="19"/>
    </row>
    <row r="58" spans="1:12" ht="15.6" x14ac:dyDescent="0.35">
      <c r="A58" s="8" t="s">
        <v>14</v>
      </c>
      <c r="B58" s="19">
        <f>B17/B16*100</f>
        <v>84.826534502478083</v>
      </c>
      <c r="C58" s="19">
        <f t="shared" ref="C58:F58" si="20">C17/C16*100</f>
        <v>83.723522853957633</v>
      </c>
      <c r="D58" s="19">
        <f t="shared" si="20"/>
        <v>96.070726915520638</v>
      </c>
      <c r="E58" s="19">
        <f t="shared" si="20"/>
        <v>90.551181102362193</v>
      </c>
      <c r="F58" s="19">
        <f t="shared" si="20"/>
        <v>61.6580310880829</v>
      </c>
      <c r="G58" s="38"/>
      <c r="H58" s="19">
        <f>H17/H16*100</f>
        <v>98.894395730080063</v>
      </c>
      <c r="I58" s="19">
        <f>I17/I16*100</f>
        <v>101.72798216276477</v>
      </c>
      <c r="J58" s="19">
        <f>J17/J16*100</f>
        <v>97.83889980353635</v>
      </c>
      <c r="K58" s="19">
        <f>K17/K16*100</f>
        <v>110.23622047244095</v>
      </c>
      <c r="L58" s="19">
        <f>L17/L16*100</f>
        <v>67.875647668393782</v>
      </c>
    </row>
    <row r="59" spans="1:12" ht="15.6" x14ac:dyDescent="0.35">
      <c r="A59" s="8" t="s">
        <v>62</v>
      </c>
      <c r="B59" s="19">
        <f>B26/B22*100</f>
        <v>83.471330786538857</v>
      </c>
      <c r="C59" s="19">
        <f>C26/C22*100</f>
        <v>83.456882023614327</v>
      </c>
      <c r="D59" s="19">
        <f t="shared" ref="D59:F59" si="21">D26/D22*100</f>
        <v>91.363412183996502</v>
      </c>
      <c r="E59" s="19">
        <f t="shared" si="21"/>
        <v>58.11547856858342</v>
      </c>
      <c r="F59" s="19">
        <f t="shared" si="21"/>
        <v>70.791688594869157</v>
      </c>
      <c r="G59" s="38"/>
      <c r="H59" s="19">
        <f t="shared" ref="H59:L59" si="22">H26/H22*100</f>
        <v>93.414298095535756</v>
      </c>
      <c r="I59" s="19">
        <f t="shared" si="22"/>
        <v>100.57335229518441</v>
      </c>
      <c r="J59" s="19">
        <f t="shared" si="22"/>
        <v>89.53870259390294</v>
      </c>
      <c r="K59" s="19">
        <f t="shared" si="22"/>
        <v>64.800786411153794</v>
      </c>
      <c r="L59" s="19">
        <f t="shared" si="22"/>
        <v>71.948175341862992</v>
      </c>
    </row>
    <row r="60" spans="1:12" ht="15.6" x14ac:dyDescent="0.35">
      <c r="A60" s="33" t="s">
        <v>63</v>
      </c>
      <c r="B60" s="34">
        <f>B28/B24*100</f>
        <v>83.471330786538871</v>
      </c>
      <c r="C60" s="34">
        <f>C28/C24*100</f>
        <v>83.456882023614327</v>
      </c>
      <c r="D60" s="34">
        <f t="shared" ref="D60:F60" si="23">D28/D24*100</f>
        <v>91.363412183996516</v>
      </c>
      <c r="E60" s="34">
        <f t="shared" si="23"/>
        <v>58.11547856858342</v>
      </c>
      <c r="F60" s="34">
        <f t="shared" si="23"/>
        <v>70.791688594869129</v>
      </c>
      <c r="G60" s="39"/>
      <c r="H60" s="34">
        <f t="shared" ref="H60:L61" si="24">H28/H24*100</f>
        <v>93.414298095535727</v>
      </c>
      <c r="I60" s="34">
        <f t="shared" si="24"/>
        <v>100.57335229518438</v>
      </c>
      <c r="J60" s="34">
        <f t="shared" si="24"/>
        <v>89.53870259390294</v>
      </c>
      <c r="K60" s="34">
        <f t="shared" si="24"/>
        <v>64.800786411153794</v>
      </c>
      <c r="L60" s="34">
        <f t="shared" si="24"/>
        <v>71.948175341862992</v>
      </c>
    </row>
    <row r="61" spans="1:12" ht="15.6" x14ac:dyDescent="0.35">
      <c r="A61" s="33" t="s">
        <v>64</v>
      </c>
      <c r="B61" s="34">
        <f>B29/B25*100</f>
        <v>83.471330786538871</v>
      </c>
      <c r="C61" s="34">
        <f t="shared" ref="C61:F61" si="25">C29/C25*100</f>
        <v>83.456882023614327</v>
      </c>
      <c r="D61" s="34">
        <f t="shared" si="25"/>
        <v>91.363412183996516</v>
      </c>
      <c r="E61" s="34">
        <f t="shared" si="25"/>
        <v>58.11547856858342</v>
      </c>
      <c r="F61" s="34">
        <f t="shared" si="25"/>
        <v>70.791688594869129</v>
      </c>
      <c r="G61" s="39"/>
      <c r="H61" s="34">
        <f t="shared" si="24"/>
        <v>93.414298095535727</v>
      </c>
      <c r="I61" s="34">
        <f t="shared" si="24"/>
        <v>100.57335229518438</v>
      </c>
      <c r="J61" s="34">
        <f t="shared" si="24"/>
        <v>89.53870259390294</v>
      </c>
      <c r="K61" s="34">
        <f t="shared" si="24"/>
        <v>64.800786411153794</v>
      </c>
      <c r="L61" s="34">
        <f t="shared" si="24"/>
        <v>71.948175341862992</v>
      </c>
    </row>
    <row r="62" spans="1:12" ht="15.6" x14ac:dyDescent="0.35">
      <c r="A62" s="8" t="s">
        <v>15</v>
      </c>
      <c r="B62" s="19">
        <f>AVERAGE(B58:B59)</f>
        <v>84.148932644508477</v>
      </c>
      <c r="C62" s="19">
        <f t="shared" ref="C62:F62" si="26">AVERAGE(C58:C59)</f>
        <v>83.59020243878598</v>
      </c>
      <c r="D62" s="19">
        <f t="shared" si="26"/>
        <v>93.717069549758577</v>
      </c>
      <c r="E62" s="19">
        <f t="shared" si="26"/>
        <v>74.33332983547281</v>
      </c>
      <c r="F62" s="19">
        <f t="shared" si="26"/>
        <v>66.224859841476032</v>
      </c>
      <c r="G62" s="38"/>
      <c r="H62" s="19">
        <f t="shared" ref="H62:L62" si="27">AVERAGE(H58:H59)</f>
        <v>96.15434691280791</v>
      </c>
      <c r="I62" s="19">
        <f t="shared" si="27"/>
        <v>101.15066722897458</v>
      </c>
      <c r="J62" s="19">
        <f t="shared" si="27"/>
        <v>93.688801198719645</v>
      </c>
      <c r="K62" s="19">
        <f t="shared" si="27"/>
        <v>87.518503441797378</v>
      </c>
      <c r="L62" s="19">
        <f t="shared" si="27"/>
        <v>69.911911505128387</v>
      </c>
    </row>
    <row r="63" spans="1:12" ht="15.6" x14ac:dyDescent="0.35">
      <c r="A63" s="8"/>
      <c r="B63" s="19"/>
      <c r="C63" s="20"/>
      <c r="D63" s="20"/>
      <c r="E63" s="20"/>
      <c r="F63" s="20"/>
      <c r="G63" s="38"/>
      <c r="H63" s="19"/>
      <c r="I63" s="19"/>
      <c r="J63" s="19"/>
      <c r="K63" s="19"/>
      <c r="L63" s="19"/>
    </row>
    <row r="64" spans="1:12" ht="15.6" x14ac:dyDescent="0.35">
      <c r="A64" s="6" t="s">
        <v>16</v>
      </c>
      <c r="B64" s="19"/>
      <c r="C64" s="20"/>
      <c r="D64" s="20"/>
      <c r="E64" s="20"/>
      <c r="F64" s="20"/>
      <c r="G64" s="38"/>
      <c r="H64" s="19"/>
      <c r="I64" s="19"/>
      <c r="J64" s="19"/>
      <c r="K64" s="19"/>
      <c r="L64" s="19"/>
    </row>
    <row r="65" spans="1:12" ht="15.6" x14ac:dyDescent="0.35">
      <c r="A65" s="8" t="s">
        <v>17</v>
      </c>
      <c r="B65" s="19">
        <f>B17/B18*100</f>
        <v>21.764648341973981</v>
      </c>
      <c r="C65" s="19">
        <f>C17/C18*100</f>
        <v>22.973386356683999</v>
      </c>
      <c r="D65" s="19">
        <f>D17/D18*100</f>
        <v>21.570357300396999</v>
      </c>
      <c r="E65" s="19">
        <f>E17/E18*100</f>
        <v>15.710382513661203</v>
      </c>
      <c r="F65" s="19">
        <f>F17/F18*100</f>
        <v>17.346938775510203</v>
      </c>
      <c r="G65" s="38"/>
      <c r="H65" s="19">
        <f>H17/H18*100</f>
        <v>25.374156314193485</v>
      </c>
      <c r="I65" s="19">
        <f>I17/I18*100</f>
        <v>27.913735087182623</v>
      </c>
      <c r="J65" s="19">
        <f>J17/J18*100</f>
        <v>21.967357741508604</v>
      </c>
      <c r="K65" s="19">
        <f>K17/K18*100</f>
        <v>19.125683060109289</v>
      </c>
      <c r="L65" s="19">
        <f>L17/L18*100</f>
        <v>19.096209912536445</v>
      </c>
    </row>
    <row r="66" spans="1:12" ht="15.6" x14ac:dyDescent="0.35">
      <c r="A66" s="8" t="s">
        <v>65</v>
      </c>
      <c r="B66" s="19">
        <f t="shared" ref="B66" si="28">B26/B30*100</f>
        <v>20.805082109509449</v>
      </c>
      <c r="C66" s="19">
        <f>C26/C30*100</f>
        <v>22.675353059902488</v>
      </c>
      <c r="D66" s="19">
        <f t="shared" ref="D66:L66" si="29">D26/D30*100</f>
        <v>20.794141208009076</v>
      </c>
      <c r="E66" s="19">
        <f t="shared" si="29"/>
        <v>10.270950091270489</v>
      </c>
      <c r="F66" s="19">
        <f t="shared" si="29"/>
        <v>20.198458814058657</v>
      </c>
      <c r="G66" s="38"/>
      <c r="H66" s="19">
        <f t="shared" si="29"/>
        <v>23.283349190273526</v>
      </c>
      <c r="I66" s="19">
        <f t="shared" si="29"/>
        <v>27.325922277637659</v>
      </c>
      <c r="J66" s="19">
        <f t="shared" si="29"/>
        <v>20.378840728604914</v>
      </c>
      <c r="K66" s="19">
        <f t="shared" si="29"/>
        <v>11.452467733163205</v>
      </c>
      <c r="L66" s="19">
        <f t="shared" si="29"/>
        <v>20.528430458919985</v>
      </c>
    </row>
    <row r="67" spans="1:12" ht="15.6" x14ac:dyDescent="0.35">
      <c r="A67" s="33" t="s">
        <v>66</v>
      </c>
      <c r="B67" s="34">
        <f>B28/B32*100</f>
        <v>20.805082109509449</v>
      </c>
      <c r="C67" s="34">
        <f t="shared" ref="C67:L68" si="30">C28/C32*100</f>
        <v>22.675353059902495</v>
      </c>
      <c r="D67" s="34">
        <f t="shared" si="30"/>
        <v>20.79414120800908</v>
      </c>
      <c r="E67" s="34">
        <f t="shared" si="30"/>
        <v>10.270950091270487</v>
      </c>
      <c r="F67" s="34">
        <f t="shared" si="30"/>
        <v>20.198458814058657</v>
      </c>
      <c r="G67" s="39"/>
      <c r="H67" s="34">
        <f t="shared" si="30"/>
        <v>23.283349190273523</v>
      </c>
      <c r="I67" s="34">
        <f t="shared" si="30"/>
        <v>27.325922277637666</v>
      </c>
      <c r="J67" s="34">
        <f t="shared" si="30"/>
        <v>20.378840728604914</v>
      </c>
      <c r="K67" s="34">
        <f t="shared" si="30"/>
        <v>11.452467733163203</v>
      </c>
      <c r="L67" s="34">
        <f t="shared" si="30"/>
        <v>20.528430458919988</v>
      </c>
    </row>
    <row r="68" spans="1:12" ht="15.6" x14ac:dyDescent="0.35">
      <c r="A68" s="33" t="s">
        <v>67</v>
      </c>
      <c r="B68" s="34">
        <f>B29/B33*100</f>
        <v>20.805082109509449</v>
      </c>
      <c r="C68" s="34">
        <f t="shared" si="30"/>
        <v>22.675353059902495</v>
      </c>
      <c r="D68" s="34">
        <f t="shared" si="30"/>
        <v>20.79414120800908</v>
      </c>
      <c r="E68" s="34">
        <f t="shared" si="30"/>
        <v>10.270950091270487</v>
      </c>
      <c r="F68" s="34">
        <f t="shared" si="30"/>
        <v>20.198458814058657</v>
      </c>
      <c r="G68" s="39"/>
      <c r="H68" s="34">
        <f t="shared" si="30"/>
        <v>23.283349190273523</v>
      </c>
      <c r="I68" s="34">
        <f t="shared" si="30"/>
        <v>27.325922277637666</v>
      </c>
      <c r="J68" s="34">
        <f t="shared" si="30"/>
        <v>20.378840728604914</v>
      </c>
      <c r="K68" s="34">
        <f t="shared" si="30"/>
        <v>11.452467733163203</v>
      </c>
      <c r="L68" s="34">
        <f t="shared" si="30"/>
        <v>20.528430458919988</v>
      </c>
    </row>
    <row r="69" spans="1:12" ht="15.6" x14ac:dyDescent="0.35">
      <c r="A69" s="8" t="s">
        <v>18</v>
      </c>
      <c r="B69" s="19">
        <f t="shared" ref="B69:F69" si="31">(B65+B66)/2</f>
        <v>21.284865225741715</v>
      </c>
      <c r="C69" s="19">
        <f t="shared" si="31"/>
        <v>22.824369708293244</v>
      </c>
      <c r="D69" s="19">
        <f t="shared" si="31"/>
        <v>21.182249254203036</v>
      </c>
      <c r="E69" s="19">
        <f t="shared" si="31"/>
        <v>12.990666302465847</v>
      </c>
      <c r="F69" s="19">
        <f t="shared" si="31"/>
        <v>18.772698794784432</v>
      </c>
      <c r="G69" s="38"/>
      <c r="H69" s="19">
        <f t="shared" ref="H69:L69" si="32">(H65+H66)/2</f>
        <v>24.328752752233505</v>
      </c>
      <c r="I69" s="19">
        <f t="shared" si="32"/>
        <v>27.619828682410141</v>
      </c>
      <c r="J69" s="19">
        <f t="shared" si="32"/>
        <v>21.17309923505676</v>
      </c>
      <c r="K69" s="19">
        <f t="shared" si="32"/>
        <v>15.289075396636246</v>
      </c>
      <c r="L69" s="19">
        <f t="shared" si="32"/>
        <v>19.812320185728215</v>
      </c>
    </row>
    <row r="70" spans="1:12" ht="15.6" x14ac:dyDescent="0.35">
      <c r="A70" s="8"/>
      <c r="B70" s="19"/>
      <c r="C70" s="20"/>
      <c r="D70" s="20"/>
      <c r="E70" s="20"/>
      <c r="F70" s="20"/>
      <c r="G70" s="38"/>
      <c r="H70" s="19"/>
      <c r="I70" s="19"/>
      <c r="J70" s="19"/>
      <c r="K70" s="19"/>
      <c r="L70" s="19"/>
    </row>
    <row r="71" spans="1:12" ht="15.6" x14ac:dyDescent="0.35">
      <c r="A71" s="6" t="s">
        <v>31</v>
      </c>
      <c r="B71" s="19"/>
      <c r="C71" s="20"/>
      <c r="D71" s="20"/>
      <c r="E71" s="20"/>
      <c r="F71" s="20"/>
      <c r="G71" s="38"/>
      <c r="H71" s="19"/>
      <c r="I71" s="19"/>
      <c r="J71" s="19"/>
      <c r="K71" s="19"/>
      <c r="L71" s="19"/>
    </row>
    <row r="72" spans="1:12" ht="15.6" x14ac:dyDescent="0.35">
      <c r="A72" s="8" t="s">
        <v>19</v>
      </c>
      <c r="B72" s="19">
        <f>B34/B26*100</f>
        <v>94.339622641509422</v>
      </c>
      <c r="C72" s="19"/>
      <c r="D72" s="19"/>
      <c r="E72" s="19"/>
      <c r="F72" s="19"/>
      <c r="G72" s="38"/>
      <c r="H72" s="19">
        <f>H34/H26*100</f>
        <v>94.339622641509422</v>
      </c>
      <c r="I72" s="19"/>
      <c r="J72" s="19"/>
      <c r="K72" s="19"/>
      <c r="L72" s="19"/>
    </row>
    <row r="73" spans="1:12" ht="15.6" x14ac:dyDescent="0.35">
      <c r="A73" s="8"/>
      <c r="B73" s="19"/>
      <c r="C73" s="20"/>
      <c r="D73" s="20"/>
      <c r="E73" s="20"/>
      <c r="F73" s="20"/>
      <c r="G73" s="38"/>
      <c r="H73" s="19"/>
      <c r="I73" s="19"/>
      <c r="J73" s="19"/>
      <c r="K73" s="19"/>
      <c r="L73" s="19"/>
    </row>
    <row r="74" spans="1:12" ht="15.6" x14ac:dyDescent="0.35">
      <c r="A74" s="6" t="s">
        <v>20</v>
      </c>
      <c r="B74" s="19"/>
      <c r="C74" s="20"/>
      <c r="D74" s="20"/>
      <c r="E74" s="20"/>
      <c r="F74" s="20"/>
      <c r="G74" s="38"/>
      <c r="H74" s="19"/>
      <c r="I74" s="19"/>
      <c r="J74" s="19"/>
      <c r="K74" s="19"/>
      <c r="L74" s="19"/>
    </row>
    <row r="75" spans="1:12" ht="15.6" x14ac:dyDescent="0.35">
      <c r="A75" s="8" t="s">
        <v>21</v>
      </c>
      <c r="B75" s="19">
        <f>((B17/B15)-1)*100</f>
        <v>16.006256517205419</v>
      </c>
      <c r="C75" s="19">
        <f>((C17/C15)-1)*100</f>
        <v>20.352564102564095</v>
      </c>
      <c r="D75" s="19">
        <f>((D17/D15)-1)*100</f>
        <v>-0.60975609756097615</v>
      </c>
      <c r="E75" s="19">
        <f>((E17/E15)-1)*100</f>
        <v>29.213483146067421</v>
      </c>
      <c r="F75" s="19">
        <f>((F17/F15)-1)*100</f>
        <v>33.707865168539321</v>
      </c>
      <c r="G75" s="38"/>
      <c r="H75" s="19">
        <f>((H17/H15)-1)*100</f>
        <v>26.908023483365938</v>
      </c>
      <c r="I75" s="19">
        <f>((I17/I15)-1)*100</f>
        <v>16.68797953964194</v>
      </c>
      <c r="J75" s="19">
        <f>((J17/J15)-1)*100</f>
        <v>87.218045112781951</v>
      </c>
      <c r="K75" s="19">
        <f>((K17/K15)-1)*100</f>
        <v>11.111111111111116</v>
      </c>
      <c r="L75" s="19">
        <f>((L17/L15)-1)*100</f>
        <v>48.863636363636353</v>
      </c>
    </row>
    <row r="76" spans="1:12" ht="15.6" x14ac:dyDescent="0.35">
      <c r="A76" s="8" t="s">
        <v>22</v>
      </c>
      <c r="B76" s="19">
        <f>((B47/B46)-1)*100</f>
        <v>24.299078603158808</v>
      </c>
      <c r="C76" s="19">
        <f t="shared" ref="C76:F76" si="33">((C47/C46)-1)*100</f>
        <v>37.894572598277108</v>
      </c>
      <c r="D76" s="19">
        <f t="shared" si="33"/>
        <v>14.245423013445158</v>
      </c>
      <c r="E76" s="19">
        <f t="shared" si="33"/>
        <v>66.324420190897456</v>
      </c>
      <c r="F76" s="19">
        <f t="shared" si="33"/>
        <v>68.533216517464908</v>
      </c>
      <c r="G76" s="38"/>
      <c r="H76" s="19">
        <f>((H47/H46)-1)*100</f>
        <v>31.967314259887946</v>
      </c>
      <c r="I76" s="19">
        <f t="shared" ref="I76:L76" si="34">((I47/I46)-1)*100</f>
        <v>22.589715355388186</v>
      </c>
      <c r="J76" s="19">
        <f t="shared" si="34"/>
        <v>134.88378108963258</v>
      </c>
      <c r="K76" s="19">
        <f t="shared" si="34"/>
        <v>-27.853855764292035</v>
      </c>
      <c r="L76" s="19">
        <f t="shared" si="34"/>
        <v>72.218133800039269</v>
      </c>
    </row>
    <row r="77" spans="1:12" ht="15.6" x14ac:dyDescent="0.35">
      <c r="A77" s="8" t="s">
        <v>23</v>
      </c>
      <c r="B77" s="19">
        <f>((B49/B48)-1)*100</f>
        <v>7.1485989936443062</v>
      </c>
      <c r="C77" s="19">
        <f t="shared" ref="C77:F77" si="35">((C49/C48)-1)*100</f>
        <v>14.575517045705633</v>
      </c>
      <c r="D77" s="19">
        <f t="shared" si="35"/>
        <v>14.946315179171821</v>
      </c>
      <c r="E77" s="19">
        <f t="shared" si="35"/>
        <v>28.720638234694551</v>
      </c>
      <c r="F77" s="19">
        <f t="shared" si="35"/>
        <v>26.0458510088603</v>
      </c>
      <c r="G77" s="38"/>
      <c r="H77" s="19">
        <f>((H49/H48)-1)*100</f>
        <v>3.9865807043989676</v>
      </c>
      <c r="I77" s="19">
        <f t="shared" ref="I77:L77" si="36">((I49/I48)-1)*100</f>
        <v>5.0577067483984273</v>
      </c>
      <c r="J77" s="19">
        <f t="shared" si="36"/>
        <v>25.460011586028642</v>
      </c>
      <c r="K77" s="19">
        <f t="shared" si="36"/>
        <v>-35.068470187862822</v>
      </c>
      <c r="L77" s="19">
        <f t="shared" si="36"/>
        <v>15.688517361858434</v>
      </c>
    </row>
    <row r="78" spans="1:12" ht="15.6" x14ac:dyDescent="0.35">
      <c r="A78" s="8"/>
      <c r="B78" s="19"/>
      <c r="C78" s="20"/>
      <c r="D78" s="20"/>
      <c r="E78" s="20"/>
      <c r="F78" s="20"/>
      <c r="G78" s="38"/>
      <c r="H78" s="19"/>
      <c r="I78" s="19"/>
      <c r="J78" s="19"/>
      <c r="K78" s="19"/>
      <c r="L78" s="19"/>
    </row>
    <row r="79" spans="1:12" ht="15.6" x14ac:dyDescent="0.35">
      <c r="A79" s="6" t="s">
        <v>24</v>
      </c>
      <c r="B79" s="19"/>
      <c r="C79" s="20"/>
      <c r="D79" s="20"/>
      <c r="E79" s="20"/>
      <c r="F79" s="20"/>
      <c r="G79" s="38"/>
      <c r="H79" s="19"/>
      <c r="I79" s="19"/>
      <c r="J79" s="19"/>
      <c r="K79" s="19"/>
      <c r="L79" s="19"/>
    </row>
    <row r="80" spans="1:12" ht="15.6" x14ac:dyDescent="0.35">
      <c r="A80" s="8" t="s">
        <v>25</v>
      </c>
      <c r="B80" s="19">
        <f>B22/B16</f>
        <v>12512084.331705522</v>
      </c>
      <c r="C80" s="19">
        <f>C22/C16</f>
        <v>10674053.809375664</v>
      </c>
      <c r="D80" s="19">
        <f>D22/D16</f>
        <v>19170954.861867789</v>
      </c>
      <c r="E80" s="19">
        <f>E22/E16</f>
        <v>16853765.881119013</v>
      </c>
      <c r="F80" s="19">
        <f>F22/F16</f>
        <v>9178758.4272063281</v>
      </c>
      <c r="G80" s="38"/>
      <c r="H80" s="19">
        <f>H22/H16</f>
        <v>12512084.331705522</v>
      </c>
      <c r="I80" s="19">
        <f>I22/I16</f>
        <v>10674053.809375664</v>
      </c>
      <c r="J80" s="19">
        <f>J22/J16</f>
        <v>19170954.861867789</v>
      </c>
      <c r="K80" s="19">
        <f>K22/K16</f>
        <v>16853765.881119013</v>
      </c>
      <c r="L80" s="19">
        <f>L22/L16</f>
        <v>9178758.4272063281</v>
      </c>
    </row>
    <row r="81" spans="1:12" ht="15.6" x14ac:dyDescent="0.35">
      <c r="A81" s="8" t="s">
        <v>26</v>
      </c>
      <c r="B81" s="19">
        <f>B26/B17</f>
        <v>12312189.05978472</v>
      </c>
      <c r="C81" s="19">
        <f>C26/C17</f>
        <v>10640059.318056591</v>
      </c>
      <c r="D81" s="19">
        <f>D26/D17</f>
        <v>18231608.183269117</v>
      </c>
      <c r="E81" s="19">
        <f>E26/E17</f>
        <v>10816696.788933914</v>
      </c>
      <c r="F81" s="19">
        <f>F26/F17</f>
        <v>10538445.629865546</v>
      </c>
      <c r="G81" s="38"/>
      <c r="H81" s="19">
        <f>H26/H17</f>
        <v>11818744.297184812</v>
      </c>
      <c r="I81" s="19">
        <f>I26/I17</f>
        <v>10552901.486539399</v>
      </c>
      <c r="J81" s="19">
        <f>J26/J17</f>
        <v>17544580.215689156</v>
      </c>
      <c r="K81" s="19">
        <f>K26/K17</f>
        <v>9907245.3537085727</v>
      </c>
      <c r="L81" s="19">
        <f>L26/L17</f>
        <v>9729482.4200809151</v>
      </c>
    </row>
    <row r="82" spans="1:12" ht="15.6" x14ac:dyDescent="0.35">
      <c r="A82" s="8" t="s">
        <v>27</v>
      </c>
      <c r="B82" s="19">
        <f>(B81/B80)*B62</f>
        <v>82.80455441567932</v>
      </c>
      <c r="C82" s="19">
        <f t="shared" ref="C82:F82" si="37">(C81/C80)*C62</f>
        <v>83.323986204362569</v>
      </c>
      <c r="D82" s="19">
        <f t="shared" si="37"/>
        <v>89.125080332535532</v>
      </c>
      <c r="E82" s="19">
        <f t="shared" si="37"/>
        <v>47.706909886702405</v>
      </c>
      <c r="F82" s="19">
        <f t="shared" si="37"/>
        <v>76.035020457257886</v>
      </c>
      <c r="G82" s="38"/>
      <c r="H82" s="19">
        <f t="shared" ref="H82:L82" si="38">(H81/H80)*H62</f>
        <v>90.826085334606489</v>
      </c>
      <c r="I82" s="19">
        <f t="shared" si="38"/>
        <v>100.00258998390164</v>
      </c>
      <c r="J82" s="19">
        <f t="shared" si="38"/>
        <v>85.740679052568879</v>
      </c>
      <c r="K82" s="19">
        <f t="shared" si="38"/>
        <v>51.44650119761279</v>
      </c>
      <c r="L82" s="19">
        <f t="shared" si="38"/>
        <v>74.106614673203566</v>
      </c>
    </row>
    <row r="83" spans="1:12" ht="15.6" x14ac:dyDescent="0.35">
      <c r="A83" s="8"/>
      <c r="B83" s="19"/>
      <c r="C83" s="20"/>
      <c r="D83" s="20"/>
      <c r="E83" s="20"/>
      <c r="F83" s="20"/>
      <c r="G83" s="38"/>
      <c r="H83" s="19"/>
      <c r="I83" s="19"/>
      <c r="J83" s="19"/>
      <c r="K83" s="19"/>
      <c r="L83" s="19"/>
    </row>
    <row r="84" spans="1:12" ht="15.6" x14ac:dyDescent="0.35">
      <c r="A84" s="6" t="s">
        <v>28</v>
      </c>
      <c r="B84" s="19"/>
      <c r="C84" s="20"/>
      <c r="D84" s="20"/>
      <c r="E84" s="20"/>
      <c r="F84" s="20"/>
      <c r="G84" s="38"/>
      <c r="H84" s="19"/>
      <c r="I84" s="19"/>
      <c r="J84" s="19"/>
      <c r="K84" s="19"/>
      <c r="L84" s="19"/>
    </row>
    <row r="85" spans="1:12" ht="15.6" x14ac:dyDescent="0.35">
      <c r="A85" s="8" t="s">
        <v>29</v>
      </c>
      <c r="B85" s="19">
        <f>(B38/B37)*100</f>
        <v>120.01201759750373</v>
      </c>
      <c r="C85" s="20"/>
      <c r="D85" s="20"/>
      <c r="E85" s="20"/>
      <c r="F85" s="20"/>
      <c r="G85" s="38"/>
      <c r="H85" s="19">
        <f>(H38/H37)*100</f>
        <v>120.01201759750373</v>
      </c>
      <c r="I85" s="19"/>
      <c r="J85" s="19"/>
      <c r="K85" s="19"/>
      <c r="L85" s="19"/>
    </row>
    <row r="86" spans="1:12" ht="15.6" x14ac:dyDescent="0.35">
      <c r="A86" s="8" t="s">
        <v>30</v>
      </c>
      <c r="B86" s="19">
        <f t="shared" ref="B86" si="39">(B26/B38)*100</f>
        <v>69.552476874845141</v>
      </c>
      <c r="C86" s="20"/>
      <c r="D86" s="20"/>
      <c r="E86" s="20"/>
      <c r="F86" s="20"/>
      <c r="G86" s="38"/>
      <c r="H86" s="19">
        <f t="shared" ref="H86" si="40">(H26/H38)*100</f>
        <v>77.83745325308054</v>
      </c>
      <c r="I86" s="19"/>
      <c r="J86" s="19"/>
      <c r="K86" s="19"/>
      <c r="L86" s="19"/>
    </row>
    <row r="87" spans="1:12" ht="16.2" thickBot="1" x14ac:dyDescent="0.4">
      <c r="A87" s="21"/>
      <c r="B87" s="21"/>
      <c r="C87" s="21"/>
      <c r="D87" s="21"/>
      <c r="E87" s="21"/>
      <c r="F87" s="21"/>
      <c r="G87" s="49"/>
      <c r="H87" s="21"/>
      <c r="I87" s="21"/>
      <c r="J87" s="21"/>
      <c r="K87" s="21"/>
      <c r="L87" s="21"/>
    </row>
    <row r="88" spans="1:12" ht="16.2" thickTop="1" x14ac:dyDescent="0.35">
      <c r="A88" s="54" t="s">
        <v>80</v>
      </c>
      <c r="B88" s="54"/>
      <c r="C88" s="54"/>
      <c r="D88" s="54"/>
      <c r="E88" s="54"/>
      <c r="F88" s="54"/>
      <c r="G88" s="29"/>
      <c r="H88" s="7"/>
      <c r="I88" s="7"/>
      <c r="J88" s="7"/>
      <c r="K88" s="7"/>
      <c r="L88" s="7"/>
    </row>
    <row r="89" spans="1:12" ht="15.6" x14ac:dyDescent="0.35">
      <c r="A89" s="29"/>
      <c r="B89" s="29"/>
      <c r="C89" s="29"/>
      <c r="D89" s="29"/>
      <c r="E89" s="29"/>
      <c r="F89" s="29"/>
      <c r="G89" s="29"/>
      <c r="H89" s="7"/>
      <c r="I89" s="7"/>
      <c r="J89" s="7"/>
      <c r="K89" s="7"/>
      <c r="L89" s="7"/>
    </row>
    <row r="90" spans="1:12" ht="15.6" x14ac:dyDescent="0.35">
      <c r="A90" s="30" t="s">
        <v>38</v>
      </c>
      <c r="B90" s="29"/>
      <c r="C90" s="29"/>
      <c r="D90" s="29"/>
      <c r="E90" s="29"/>
      <c r="F90" s="29"/>
      <c r="G90" s="29"/>
      <c r="H90" s="7"/>
      <c r="I90" s="7"/>
      <c r="J90" s="7"/>
      <c r="K90" s="7"/>
      <c r="L90" s="7"/>
    </row>
    <row r="91" spans="1:12" ht="15.6" x14ac:dyDescent="0.35">
      <c r="A91" s="29" t="s">
        <v>39</v>
      </c>
      <c r="B91" s="29"/>
      <c r="C91" s="29"/>
      <c r="D91" s="29"/>
      <c r="E91" s="29"/>
      <c r="F91" s="29"/>
      <c r="G91" s="29"/>
      <c r="H91" s="7"/>
      <c r="I91" s="7"/>
      <c r="J91" s="7"/>
      <c r="K91" s="7"/>
      <c r="L91" s="7"/>
    </row>
    <row r="92" spans="1:12" ht="15.6" x14ac:dyDescent="0.35">
      <c r="A92" s="29" t="s">
        <v>40</v>
      </c>
      <c r="B92" s="29"/>
      <c r="C92" s="29"/>
      <c r="D92" s="29"/>
      <c r="E92" s="29"/>
      <c r="F92" s="29"/>
      <c r="G92" s="29"/>
      <c r="H92" s="7"/>
      <c r="I92" s="7"/>
      <c r="J92" s="7"/>
      <c r="K92" s="7"/>
      <c r="L92" s="7"/>
    </row>
    <row r="93" spans="1:12" ht="15.6" x14ac:dyDescent="0.35">
      <c r="A93" s="29" t="s">
        <v>41</v>
      </c>
      <c r="B93" s="29"/>
      <c r="C93" s="29"/>
      <c r="D93" s="29"/>
      <c r="E93" s="29"/>
      <c r="F93" s="29"/>
      <c r="G93" s="29"/>
      <c r="H93" s="7"/>
      <c r="I93" s="7"/>
      <c r="J93" s="7"/>
      <c r="K93" s="7"/>
      <c r="L93" s="7"/>
    </row>
    <row r="94" spans="1:12" ht="15.6" x14ac:dyDescent="0.35">
      <c r="A94" s="29" t="s">
        <v>42</v>
      </c>
      <c r="B94" s="29"/>
      <c r="C94" s="29"/>
      <c r="D94" s="29"/>
      <c r="E94" s="29"/>
      <c r="F94" s="29"/>
      <c r="G94" s="29"/>
      <c r="H94" s="7"/>
      <c r="I94" s="7"/>
      <c r="J94" s="7"/>
      <c r="K94" s="7"/>
      <c r="L94" s="7"/>
    </row>
    <row r="95" spans="1:12" ht="15.6" x14ac:dyDescent="0.35">
      <c r="B95" s="29"/>
      <c r="C95" s="29"/>
      <c r="D95" s="29"/>
      <c r="E95" s="29"/>
      <c r="F95" s="29"/>
      <c r="G95" s="29"/>
      <c r="H95" s="7"/>
      <c r="I95" s="7"/>
      <c r="J95" s="7"/>
      <c r="K95" s="7"/>
      <c r="L95" s="7"/>
    </row>
    <row r="96" spans="1:12" ht="15.6" x14ac:dyDescent="0.35">
      <c r="A96" s="29"/>
      <c r="B96" s="29"/>
      <c r="C96" s="29"/>
      <c r="D96" s="29"/>
      <c r="E96" s="29"/>
      <c r="F96" s="29"/>
      <c r="G96" s="29"/>
      <c r="H96" s="7"/>
      <c r="I96" s="7"/>
      <c r="J96" s="7"/>
      <c r="K96" s="7"/>
      <c r="L96" s="7"/>
    </row>
    <row r="97" spans="1:12" ht="15.6" x14ac:dyDescent="0.35">
      <c r="A97" s="29"/>
      <c r="B97" s="29"/>
      <c r="C97" s="29"/>
      <c r="D97" s="29"/>
      <c r="E97" s="29"/>
      <c r="F97" s="29"/>
      <c r="G97" s="29"/>
      <c r="H97" s="7"/>
      <c r="I97" s="7"/>
      <c r="J97" s="7"/>
      <c r="K97" s="7"/>
      <c r="L97" s="7"/>
    </row>
    <row r="98" spans="1:12" ht="15.6" x14ac:dyDescent="0.35">
      <c r="A98" s="29"/>
      <c r="B98" s="29"/>
      <c r="C98" s="29"/>
      <c r="D98" s="29"/>
      <c r="E98" s="29"/>
      <c r="F98" s="29"/>
      <c r="G98" s="29"/>
      <c r="H98" s="7"/>
      <c r="I98" s="7"/>
      <c r="J98" s="7"/>
      <c r="K98" s="7"/>
      <c r="L98" s="7"/>
    </row>
    <row r="99" spans="1:12" ht="15.6" x14ac:dyDescent="0.35">
      <c r="A99" s="29"/>
      <c r="B99" s="29"/>
      <c r="C99" s="29"/>
      <c r="D99" s="29"/>
      <c r="E99" s="29"/>
      <c r="F99" s="29"/>
      <c r="G99" s="29"/>
      <c r="H99" s="7"/>
      <c r="I99" s="7"/>
      <c r="J99" s="7"/>
      <c r="K99" s="7"/>
      <c r="L99" s="7"/>
    </row>
    <row r="100" spans="1:12" ht="15.6" x14ac:dyDescent="0.35">
      <c r="A100" s="29"/>
      <c r="B100" s="29"/>
      <c r="C100" s="29"/>
      <c r="D100" s="29"/>
      <c r="E100" s="29"/>
      <c r="F100" s="29"/>
      <c r="G100" s="29"/>
      <c r="H100" s="7"/>
      <c r="I100" s="7"/>
      <c r="J100" s="7"/>
      <c r="K100" s="7"/>
      <c r="L100" s="7"/>
    </row>
    <row r="101" spans="1:12" ht="15.6" x14ac:dyDescent="0.35">
      <c r="A101" s="29"/>
      <c r="B101" s="29"/>
      <c r="C101" s="29"/>
      <c r="D101" s="29"/>
      <c r="E101" s="29"/>
      <c r="F101" s="29"/>
      <c r="G101" s="29"/>
      <c r="H101" s="7"/>
      <c r="I101" s="7"/>
      <c r="J101" s="7"/>
      <c r="K101" s="7"/>
      <c r="L101" s="7"/>
    </row>
    <row r="102" spans="1:12" ht="15.6" x14ac:dyDescent="0.35">
      <c r="A102" s="29"/>
      <c r="B102" s="29"/>
      <c r="C102" s="29"/>
      <c r="D102" s="29"/>
      <c r="E102" s="29"/>
      <c r="F102" s="29"/>
      <c r="G102" s="29"/>
      <c r="H102" s="7"/>
      <c r="I102" s="7"/>
      <c r="J102" s="7"/>
      <c r="K102" s="7"/>
      <c r="L102" s="7"/>
    </row>
    <row r="103" spans="1:12" ht="15.6" x14ac:dyDescent="0.35">
      <c r="A103" s="29"/>
      <c r="B103" s="29"/>
      <c r="C103" s="29"/>
      <c r="D103" s="29"/>
      <c r="E103" s="29"/>
      <c r="F103" s="29"/>
      <c r="G103" s="29"/>
      <c r="H103" s="7"/>
      <c r="I103" s="7"/>
      <c r="J103" s="7"/>
      <c r="K103" s="7"/>
      <c r="L103" s="7"/>
    </row>
    <row r="104" spans="1:12" ht="15.6" x14ac:dyDescent="0.35">
      <c r="A104" s="29"/>
      <c r="B104" s="29"/>
      <c r="C104" s="29"/>
      <c r="D104" s="29"/>
      <c r="E104" s="29"/>
      <c r="F104" s="29"/>
      <c r="G104" s="29"/>
      <c r="H104" s="7"/>
      <c r="I104" s="7"/>
      <c r="J104" s="7"/>
      <c r="K104" s="7"/>
      <c r="L104" s="7"/>
    </row>
    <row r="105" spans="1:12" ht="15.6" x14ac:dyDescent="0.35">
      <c r="A105" s="29"/>
      <c r="B105" s="29"/>
      <c r="C105" s="29"/>
      <c r="D105" s="29"/>
      <c r="E105" s="29"/>
      <c r="F105" s="29"/>
      <c r="G105" s="29"/>
      <c r="H105" s="7"/>
      <c r="I105" s="7"/>
      <c r="J105" s="7"/>
      <c r="K105" s="7"/>
      <c r="L105" s="7"/>
    </row>
    <row r="106" spans="1:12" ht="15.6" x14ac:dyDescent="0.35">
      <c r="A106" s="29"/>
      <c r="B106" s="29"/>
      <c r="C106" s="29"/>
      <c r="D106" s="29"/>
      <c r="E106" s="29"/>
      <c r="F106" s="29"/>
      <c r="G106" s="29"/>
      <c r="H106" s="7"/>
      <c r="I106" s="7"/>
      <c r="J106" s="7"/>
      <c r="K106" s="7"/>
      <c r="L106" s="7"/>
    </row>
    <row r="107" spans="1:12" ht="15.6" x14ac:dyDescent="0.35">
      <c r="A107" s="29"/>
      <c r="B107" s="29"/>
      <c r="C107" s="29"/>
      <c r="D107" s="29"/>
      <c r="E107" s="29"/>
      <c r="F107" s="29"/>
      <c r="G107" s="29"/>
      <c r="H107" s="7"/>
      <c r="I107" s="7"/>
      <c r="J107" s="7"/>
      <c r="K107" s="7"/>
      <c r="L107" s="7"/>
    </row>
    <row r="108" spans="1:12" ht="15.6" x14ac:dyDescent="0.35">
      <c r="A108" s="29"/>
      <c r="B108" s="29"/>
      <c r="C108" s="29"/>
      <c r="D108" s="29"/>
      <c r="E108" s="29"/>
      <c r="F108" s="29"/>
      <c r="G108" s="29"/>
      <c r="H108" s="7"/>
      <c r="I108" s="7"/>
      <c r="J108" s="7"/>
      <c r="K108" s="7"/>
      <c r="L108" s="7"/>
    </row>
    <row r="109" spans="1:12" ht="15.6" x14ac:dyDescent="0.35">
      <c r="A109" s="29"/>
      <c r="B109" s="29"/>
      <c r="C109" s="29"/>
      <c r="D109" s="29"/>
      <c r="E109" s="29"/>
      <c r="F109" s="29"/>
      <c r="G109" s="29"/>
      <c r="H109" s="7"/>
      <c r="I109" s="7"/>
      <c r="J109" s="7"/>
      <c r="K109" s="7"/>
      <c r="L109" s="7"/>
    </row>
    <row r="110" spans="1:12" ht="15.6" x14ac:dyDescent="0.35">
      <c r="A110" s="29"/>
      <c r="B110" s="29"/>
      <c r="C110" s="29"/>
      <c r="D110" s="29"/>
      <c r="E110" s="29"/>
      <c r="F110" s="29"/>
      <c r="G110" s="29"/>
      <c r="H110" s="7"/>
      <c r="I110" s="7"/>
      <c r="J110" s="7"/>
      <c r="K110" s="7"/>
      <c r="L110" s="7"/>
    </row>
    <row r="111" spans="1:12" ht="15.6" x14ac:dyDescent="0.35">
      <c r="A111" s="29"/>
      <c r="B111" s="29"/>
      <c r="C111" s="29"/>
      <c r="D111" s="29"/>
      <c r="E111" s="29"/>
      <c r="F111" s="29"/>
      <c r="G111" s="29"/>
      <c r="H111" s="7"/>
      <c r="I111" s="7"/>
      <c r="J111" s="7"/>
      <c r="K111" s="7"/>
      <c r="L111" s="7"/>
    </row>
    <row r="112" spans="1:12" ht="15.6" x14ac:dyDescent="0.35">
      <c r="A112" s="29"/>
      <c r="B112" s="29"/>
      <c r="C112" s="29"/>
      <c r="D112" s="29"/>
      <c r="E112" s="29"/>
      <c r="F112" s="29"/>
      <c r="G112" s="29"/>
      <c r="H112" s="7"/>
      <c r="I112" s="7"/>
      <c r="J112" s="7"/>
      <c r="K112" s="7"/>
      <c r="L112" s="7"/>
    </row>
    <row r="113" spans="1:12" ht="15.6" x14ac:dyDescent="0.35">
      <c r="A113" s="29"/>
      <c r="B113" s="29"/>
      <c r="C113" s="29"/>
      <c r="D113" s="29"/>
      <c r="E113" s="29"/>
      <c r="F113" s="29"/>
      <c r="G113" s="29"/>
      <c r="H113" s="7"/>
      <c r="I113" s="7"/>
      <c r="J113" s="7"/>
      <c r="K113" s="7"/>
      <c r="L113" s="7"/>
    </row>
    <row r="114" spans="1:12" ht="15.6" x14ac:dyDescent="0.35">
      <c r="A114" s="29"/>
      <c r="B114" s="29"/>
      <c r="C114" s="29"/>
      <c r="D114" s="29"/>
      <c r="E114" s="29"/>
      <c r="F114" s="29"/>
      <c r="G114" s="29"/>
      <c r="H114" s="7"/>
      <c r="I114" s="7"/>
      <c r="J114" s="7"/>
      <c r="K114" s="7"/>
      <c r="L114" s="7"/>
    </row>
    <row r="115" spans="1:12" ht="15.6" x14ac:dyDescent="0.35">
      <c r="A115" s="29"/>
      <c r="B115" s="29"/>
      <c r="C115" s="29"/>
      <c r="D115" s="29"/>
      <c r="E115" s="29"/>
      <c r="F115" s="29"/>
      <c r="G115" s="29"/>
      <c r="H115" s="7"/>
      <c r="I115" s="7"/>
      <c r="J115" s="7"/>
      <c r="K115" s="7"/>
      <c r="L115" s="7"/>
    </row>
    <row r="116" spans="1:12" ht="15.6" x14ac:dyDescent="0.35">
      <c r="A116" s="29"/>
      <c r="B116" s="29"/>
      <c r="C116" s="29"/>
      <c r="D116" s="29"/>
      <c r="E116" s="29"/>
      <c r="F116" s="29"/>
      <c r="G116" s="29"/>
      <c r="H116" s="7"/>
      <c r="I116" s="7"/>
      <c r="J116" s="7"/>
      <c r="K116" s="7"/>
      <c r="L116" s="7"/>
    </row>
    <row r="117" spans="1:12" ht="15.6" x14ac:dyDescent="0.35">
      <c r="A117" s="29"/>
      <c r="B117" s="29"/>
      <c r="C117" s="29"/>
      <c r="D117" s="29"/>
      <c r="E117" s="29"/>
      <c r="F117" s="29"/>
      <c r="G117" s="29"/>
      <c r="H117" s="7"/>
      <c r="I117" s="7"/>
      <c r="J117" s="7"/>
      <c r="K117" s="7"/>
      <c r="L117" s="7"/>
    </row>
    <row r="118" spans="1:12" ht="15.6" x14ac:dyDescent="0.35">
      <c r="A118" s="29"/>
      <c r="B118" s="29"/>
      <c r="C118" s="29"/>
      <c r="D118" s="29"/>
      <c r="E118" s="29"/>
      <c r="F118" s="29"/>
      <c r="G118" s="29"/>
      <c r="H118" s="7"/>
      <c r="I118" s="7"/>
      <c r="J118" s="7"/>
      <c r="K118" s="7"/>
      <c r="L118" s="7"/>
    </row>
    <row r="119" spans="1:12" ht="15.6" x14ac:dyDescent="0.35">
      <c r="A119" s="29"/>
      <c r="B119" s="29"/>
      <c r="C119" s="29"/>
      <c r="D119" s="29"/>
      <c r="E119" s="29"/>
      <c r="F119" s="29"/>
      <c r="G119" s="29"/>
      <c r="H119" s="7"/>
      <c r="I119" s="7"/>
      <c r="J119" s="7"/>
      <c r="K119" s="7"/>
      <c r="L119" s="7"/>
    </row>
    <row r="120" spans="1:12" ht="15.6" x14ac:dyDescent="0.35">
      <c r="A120" s="29"/>
      <c r="B120" s="29"/>
      <c r="C120" s="29"/>
      <c r="D120" s="29"/>
      <c r="E120" s="29"/>
      <c r="F120" s="29"/>
      <c r="G120" s="29"/>
      <c r="H120" s="7"/>
      <c r="I120" s="7"/>
      <c r="J120" s="7"/>
      <c r="K120" s="7"/>
      <c r="L120" s="7"/>
    </row>
    <row r="121" spans="1:12" ht="15.6" x14ac:dyDescent="0.35">
      <c r="A121" s="29"/>
      <c r="B121" s="29"/>
      <c r="C121" s="29"/>
      <c r="D121" s="29"/>
      <c r="E121" s="29"/>
      <c r="F121" s="29"/>
      <c r="G121" s="29"/>
      <c r="H121" s="7"/>
      <c r="I121" s="7"/>
      <c r="J121" s="7"/>
      <c r="K121" s="7"/>
      <c r="L121" s="7"/>
    </row>
    <row r="122" spans="1:12" ht="15.6" x14ac:dyDescent="0.35">
      <c r="A122" s="29"/>
      <c r="B122" s="29"/>
      <c r="C122" s="29"/>
      <c r="D122" s="29"/>
      <c r="E122" s="29"/>
      <c r="F122" s="29"/>
      <c r="G122" s="29"/>
      <c r="H122" s="7"/>
      <c r="I122" s="7"/>
      <c r="J122" s="7"/>
      <c r="K122" s="7"/>
      <c r="L122" s="7"/>
    </row>
    <row r="123" spans="1:12" ht="15.6" x14ac:dyDescent="0.35">
      <c r="A123" s="29"/>
      <c r="B123" s="29"/>
      <c r="C123" s="29"/>
      <c r="D123" s="29"/>
      <c r="E123" s="29"/>
      <c r="F123" s="29"/>
      <c r="G123" s="29"/>
      <c r="H123" s="7"/>
      <c r="I123" s="7"/>
      <c r="J123" s="7"/>
      <c r="K123" s="7"/>
      <c r="L123" s="7"/>
    </row>
    <row r="124" spans="1:12" ht="15.6" x14ac:dyDescent="0.35">
      <c r="A124" s="29"/>
      <c r="B124" s="29"/>
      <c r="C124" s="29"/>
      <c r="D124" s="29"/>
      <c r="E124" s="29"/>
      <c r="F124" s="29"/>
      <c r="G124" s="29"/>
      <c r="H124" s="7"/>
      <c r="I124" s="7"/>
      <c r="J124" s="7"/>
      <c r="K124" s="7"/>
      <c r="L124" s="7"/>
    </row>
    <row r="125" spans="1:12" ht="15.6" x14ac:dyDescent="0.35">
      <c r="A125" s="29"/>
      <c r="B125" s="29"/>
      <c r="C125" s="29"/>
      <c r="D125" s="29"/>
      <c r="E125" s="29"/>
      <c r="F125" s="29"/>
      <c r="G125" s="29"/>
      <c r="H125" s="7"/>
      <c r="I125" s="7"/>
      <c r="J125" s="7"/>
      <c r="K125" s="7"/>
      <c r="L125" s="7"/>
    </row>
    <row r="150" spans="17:18" x14ac:dyDescent="0.3">
      <c r="Q150" s="2"/>
      <c r="R150" s="2"/>
    </row>
    <row r="151" spans="17:18" x14ac:dyDescent="0.3">
      <c r="Q151" s="2"/>
      <c r="R151" s="2"/>
    </row>
    <row r="182" spans="6:12" x14ac:dyDescent="0.3">
      <c r="F182" s="32"/>
      <c r="G182" s="32"/>
      <c r="J182" s="3"/>
      <c r="K182" s="3"/>
      <c r="L182" s="3"/>
    </row>
    <row r="183" spans="6:12" x14ac:dyDescent="0.3">
      <c r="F183" s="32"/>
      <c r="G183" s="32"/>
      <c r="J183" s="3"/>
      <c r="K183" s="3"/>
      <c r="L183" s="3"/>
    </row>
  </sheetData>
  <mergeCells count="7">
    <mergeCell ref="H9:H10"/>
    <mergeCell ref="I9:L9"/>
    <mergeCell ref="A88:F88"/>
    <mergeCell ref="A9:A10"/>
    <mergeCell ref="B9:B10"/>
    <mergeCell ref="C9:F9"/>
    <mergeCell ref="G9:G1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DB225-B44F-497C-B2C7-5E5AC0284DA3}">
  <dimension ref="A1:R183"/>
  <sheetViews>
    <sheetView showGridLines="0" zoomScale="70" zoomScaleNormal="7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44140625" style="31" customWidth="1"/>
    <col min="2" max="2" width="20.88671875" style="31" customWidth="1"/>
    <col min="3" max="6" width="18.88671875" style="31" customWidth="1"/>
    <col min="7" max="7" width="3.109375" style="31" customWidth="1"/>
    <col min="8" max="8" width="20.6640625" style="1" customWidth="1"/>
    <col min="9" max="12" width="18.88671875" style="1" customWidth="1"/>
    <col min="13" max="16384" width="11.44140625" style="1"/>
  </cols>
  <sheetData>
    <row r="1" spans="1:12" s="42" customFormat="1" x14ac:dyDescent="0.3">
      <c r="G1" s="43"/>
    </row>
    <row r="2" spans="1:12" s="42" customFormat="1" x14ac:dyDescent="0.3">
      <c r="G2" s="43"/>
    </row>
    <row r="3" spans="1:12" s="42" customFormat="1" x14ac:dyDescent="0.3">
      <c r="G3" s="43"/>
    </row>
    <row r="4" spans="1:12" s="42" customFormat="1" x14ac:dyDescent="0.3">
      <c r="G4" s="43"/>
    </row>
    <row r="5" spans="1:12" s="42" customFormat="1" x14ac:dyDescent="0.3">
      <c r="G5" s="43"/>
    </row>
    <row r="6" spans="1:12" s="42" customFormat="1" x14ac:dyDescent="0.3">
      <c r="G6" s="43"/>
    </row>
    <row r="7" spans="1:12" s="42" customFormat="1" x14ac:dyDescent="0.3">
      <c r="G7" s="43"/>
    </row>
    <row r="8" spans="1:12" s="42" customFormat="1" ht="15.75" customHeight="1" x14ac:dyDescent="0.3">
      <c r="G8" s="43"/>
    </row>
    <row r="9" spans="1:12" ht="15.6" x14ac:dyDescent="0.35">
      <c r="A9" s="57"/>
      <c r="B9" s="55" t="s">
        <v>36</v>
      </c>
      <c r="C9" s="53" t="s">
        <v>34</v>
      </c>
      <c r="D9" s="53"/>
      <c r="E9" s="53"/>
      <c r="F9" s="53"/>
      <c r="G9" s="59"/>
      <c r="H9" s="55" t="s">
        <v>37</v>
      </c>
      <c r="I9" s="53" t="s">
        <v>35</v>
      </c>
      <c r="J9" s="53"/>
      <c r="K9" s="53"/>
      <c r="L9" s="53"/>
    </row>
    <row r="10" spans="1:12" ht="16.2" thickBot="1" x14ac:dyDescent="0.4">
      <c r="A10" s="58"/>
      <c r="B10" s="56"/>
      <c r="C10" s="4" t="s">
        <v>0</v>
      </c>
      <c r="D10" s="4" t="s">
        <v>1</v>
      </c>
      <c r="E10" s="4" t="s">
        <v>2</v>
      </c>
      <c r="F10" s="4" t="s">
        <v>33</v>
      </c>
      <c r="G10" s="59"/>
      <c r="H10" s="56"/>
      <c r="I10" s="4" t="s">
        <v>0</v>
      </c>
      <c r="J10" s="4" t="s">
        <v>1</v>
      </c>
      <c r="K10" s="4" t="s">
        <v>2</v>
      </c>
      <c r="L10" s="4" t="s">
        <v>33</v>
      </c>
    </row>
    <row r="11" spans="1:12" ht="16.2" thickTop="1" x14ac:dyDescent="0.35">
      <c r="A11" s="5"/>
      <c r="B11" s="23"/>
      <c r="C11" s="24"/>
      <c r="D11" s="24"/>
      <c r="E11" s="24"/>
      <c r="F11" s="24"/>
      <c r="G11" s="44"/>
      <c r="H11" s="23"/>
      <c r="I11" s="24"/>
      <c r="J11" s="24"/>
      <c r="K11" s="24"/>
      <c r="L11" s="24"/>
    </row>
    <row r="12" spans="1:12" ht="15.6" x14ac:dyDescent="0.35">
      <c r="A12" s="6" t="s">
        <v>3</v>
      </c>
      <c r="B12" s="7"/>
      <c r="C12" s="7"/>
      <c r="D12" s="7"/>
      <c r="E12" s="7"/>
      <c r="F12" s="7"/>
      <c r="G12" s="45"/>
      <c r="H12" s="7"/>
      <c r="I12" s="7"/>
      <c r="J12" s="7"/>
      <c r="K12" s="7"/>
      <c r="L12" s="7"/>
    </row>
    <row r="13" spans="1:12" ht="15.6" x14ac:dyDescent="0.35">
      <c r="A13" s="8"/>
      <c r="B13" s="9"/>
      <c r="C13" s="10"/>
      <c r="D13" s="10"/>
      <c r="E13" s="10"/>
      <c r="F13" s="10"/>
      <c r="G13" s="41"/>
      <c r="H13" s="9"/>
      <c r="I13" s="9"/>
      <c r="J13" s="9"/>
      <c r="K13" s="9"/>
      <c r="L13" s="9"/>
    </row>
    <row r="14" spans="1:12" ht="15.6" x14ac:dyDescent="0.35">
      <c r="A14" s="6" t="s">
        <v>32</v>
      </c>
      <c r="B14" s="9"/>
      <c r="C14" s="10"/>
      <c r="D14" s="10"/>
      <c r="E14" s="10"/>
      <c r="F14" s="10"/>
      <c r="G14" s="41"/>
      <c r="H14" s="9"/>
      <c r="I14" s="9"/>
      <c r="J14" s="9"/>
      <c r="K14" s="9"/>
      <c r="L14" s="9"/>
    </row>
    <row r="15" spans="1:12" ht="15.6" x14ac:dyDescent="0.35">
      <c r="A15" s="11" t="s">
        <v>130</v>
      </c>
      <c r="B15" s="12">
        <f>SUM(C15:F15)</f>
        <v>9739</v>
      </c>
      <c r="C15" s="13">
        <f>+'I Trimestre'!C15+'II Trimestre'!C15+'III Trimestre'!C15+'IV Trimestre'!C15</f>
        <v>6455</v>
      </c>
      <c r="D15" s="13">
        <f>+'I Trimestre'!D15+'II Trimestre'!D15+'III Trimestre'!D15+'IV Trimestre'!D15</f>
        <v>2272</v>
      </c>
      <c r="E15" s="13">
        <f>+'I Trimestre'!E15+'II Trimestre'!E15+'III Trimestre'!E15+'IV Trimestre'!E15</f>
        <v>571</v>
      </c>
      <c r="F15" s="13">
        <f>+'I Trimestre'!F15+'II Trimestre'!F15+'III Trimestre'!F15+'IV Trimestre'!F15</f>
        <v>441</v>
      </c>
      <c r="G15" s="35"/>
      <c r="H15" s="12">
        <f>SUM(I15:L15)</f>
        <v>7991</v>
      </c>
      <c r="I15" s="12">
        <f>+'I Trimestre'!I15+'II Trimestre'!I15+'III Trimestre'!I15+'IV Trimestre'!I15</f>
        <v>5609</v>
      </c>
      <c r="J15" s="12">
        <f>+'I Trimestre'!J15+'II Trimestre'!J15+'III Trimestre'!J15+'IV Trimestre'!J15</f>
        <v>1574</v>
      </c>
      <c r="K15" s="12">
        <f>+'I Trimestre'!K15+'II Trimestre'!K15+'III Trimestre'!K15+'IV Trimestre'!K15</f>
        <v>451</v>
      </c>
      <c r="L15" s="12">
        <f>+'I Trimestre'!L15+'II Trimestre'!L15+'III Trimestre'!L15+'IV Trimestre'!L15</f>
        <v>357</v>
      </c>
    </row>
    <row r="16" spans="1:12" ht="15.6" x14ac:dyDescent="0.35">
      <c r="A16" s="11" t="s">
        <v>131</v>
      </c>
      <c r="B16" s="12">
        <f>SUM(C16:F16)</f>
        <v>10223</v>
      </c>
      <c r="C16" s="13">
        <f>+'I Trimestre'!C16+'II Trimestre'!C16+'III Trimestre'!C16+'IV Trimestre'!C16</f>
        <v>6538</v>
      </c>
      <c r="D16" s="13">
        <f>+'I Trimestre'!D16+'II Trimestre'!D16+'III Trimestre'!D16+'IV Trimestre'!D16</f>
        <v>2267</v>
      </c>
      <c r="E16" s="13">
        <f>+'I Trimestre'!E16+'II Trimestre'!E16+'III Trimestre'!E16+'IV Trimestre'!E16</f>
        <v>732</v>
      </c>
      <c r="F16" s="13">
        <f>+'I Trimestre'!F16+'II Trimestre'!F16+'III Trimestre'!F16+'IV Trimestre'!F16</f>
        <v>686</v>
      </c>
      <c r="G16" s="35"/>
      <c r="H16" s="12">
        <f t="shared" ref="H16" si="0">SUM(I16:L16)</f>
        <v>10223</v>
      </c>
      <c r="I16" s="12">
        <f>+'I Trimestre'!I16+'II Trimestre'!I16+'III Trimestre'!I16+'IV Trimestre'!I16</f>
        <v>6538</v>
      </c>
      <c r="J16" s="12">
        <f>+'I Trimestre'!J16+'II Trimestre'!J16+'III Trimestre'!J16+'IV Trimestre'!J16</f>
        <v>2267</v>
      </c>
      <c r="K16" s="12">
        <f>+'I Trimestre'!K16+'II Trimestre'!K16+'III Trimestre'!K16+'IV Trimestre'!K16</f>
        <v>732</v>
      </c>
      <c r="L16" s="12">
        <f>+'I Trimestre'!L16+'II Trimestre'!L16+'III Trimestre'!L16+'IV Trimestre'!L16</f>
        <v>686</v>
      </c>
    </row>
    <row r="17" spans="1:12" ht="15.6" x14ac:dyDescent="0.35">
      <c r="A17" s="11" t="s">
        <v>132</v>
      </c>
      <c r="B17" s="12">
        <f t="shared" ref="B17" si="1">SUM(C17:F17)</f>
        <v>8554</v>
      </c>
      <c r="C17" s="13">
        <f>+'I Trimestre'!C17+'II Trimestre'!C17+'III Trimestre'!C17+'IV Trimestre'!C17</f>
        <v>5782</v>
      </c>
      <c r="D17" s="13">
        <f>+'I Trimestre'!D17+'II Trimestre'!D17+'III Trimestre'!D17+'IV Trimestre'!D17</f>
        <v>1817</v>
      </c>
      <c r="E17" s="13">
        <f>+'I Trimestre'!E17+'II Trimestre'!E17+'III Trimestre'!E17+'IV Trimestre'!E17</f>
        <v>501</v>
      </c>
      <c r="F17" s="13">
        <f>+'I Trimestre'!F17+'II Trimestre'!F17+'III Trimestre'!F17+'IV Trimestre'!F17</f>
        <v>454</v>
      </c>
      <c r="G17" s="35"/>
      <c r="H17" s="12">
        <f>SUM(I17:L17)</f>
        <v>9315</v>
      </c>
      <c r="I17" s="12">
        <f>+'I Trimestre'!I17+'II Trimestre'!I17+'III Trimestre'!I17+'IV Trimestre'!I17</f>
        <v>6112</v>
      </c>
      <c r="J17" s="12">
        <f>+'I Trimestre'!J17+'II Trimestre'!J17+'III Trimestre'!J17+'IV Trimestre'!J17</f>
        <v>2120</v>
      </c>
      <c r="K17" s="12">
        <f>+'I Trimestre'!K17+'II Trimestre'!K17+'III Trimestre'!K17+'IV Trimestre'!K17</f>
        <v>544</v>
      </c>
      <c r="L17" s="12">
        <f>+'I Trimestre'!L17+'II Trimestre'!L17+'III Trimestre'!L17+'IV Trimestre'!L17</f>
        <v>539</v>
      </c>
    </row>
    <row r="18" spans="1:12" ht="15.6" x14ac:dyDescent="0.35">
      <c r="A18" s="11" t="s">
        <v>54</v>
      </c>
      <c r="B18" s="12">
        <f>SUM(C18:F18)</f>
        <v>10223</v>
      </c>
      <c r="C18" s="13">
        <f>+'IV Trimestre'!C18</f>
        <v>6538</v>
      </c>
      <c r="D18" s="13">
        <f>+'IV Trimestre'!D18</f>
        <v>2267</v>
      </c>
      <c r="E18" s="13">
        <f>+'IV Trimestre'!E18</f>
        <v>732</v>
      </c>
      <c r="F18" s="13">
        <f>+'IV Trimestre'!F18</f>
        <v>686</v>
      </c>
      <c r="G18" s="35"/>
      <c r="H18" s="12">
        <f>SUM(I18:L18)</f>
        <v>10223</v>
      </c>
      <c r="I18" s="13">
        <f>+'IV Trimestre'!I18</f>
        <v>6538</v>
      </c>
      <c r="J18" s="13">
        <f>+'IV Trimestre'!J18</f>
        <v>2267</v>
      </c>
      <c r="K18" s="13">
        <f>+'IV Trimestre'!K18</f>
        <v>732</v>
      </c>
      <c r="L18" s="13">
        <f>+'IV Trimestre'!L18</f>
        <v>686</v>
      </c>
    </row>
    <row r="19" spans="1:12" ht="15.6" x14ac:dyDescent="0.35">
      <c r="A19" s="8"/>
      <c r="B19" s="12"/>
      <c r="C19" s="13"/>
      <c r="D19" s="13"/>
      <c r="E19" s="13"/>
      <c r="F19" s="13"/>
      <c r="G19" s="35"/>
      <c r="H19" s="12"/>
      <c r="I19" s="12"/>
      <c r="J19" s="12"/>
      <c r="K19" s="12"/>
      <c r="L19" s="12"/>
    </row>
    <row r="20" spans="1:12" ht="15.6" x14ac:dyDescent="0.35">
      <c r="A20" s="14" t="s">
        <v>4</v>
      </c>
      <c r="B20" s="12"/>
      <c r="C20" s="13"/>
      <c r="D20" s="13"/>
      <c r="E20" s="13"/>
      <c r="F20" s="13"/>
      <c r="G20" s="35"/>
      <c r="H20" s="12"/>
      <c r="I20" s="12"/>
      <c r="J20" s="12"/>
      <c r="K20" s="12"/>
      <c r="L20" s="12"/>
    </row>
    <row r="21" spans="1:12" ht="15.6" x14ac:dyDescent="0.35">
      <c r="A21" s="26" t="s">
        <v>130</v>
      </c>
      <c r="B21" s="27">
        <f>SUM(C21:F21)+6248285735.2214</f>
        <v>122809824503.74141</v>
      </c>
      <c r="C21" s="28">
        <f>+'I Trimestre'!C21+'II Trimestre'!C21+'III Trimestre'!C21+'IV Trimestre'!C21</f>
        <v>67674072383.110001</v>
      </c>
      <c r="D21" s="28">
        <f>+'I Trimestre'!D21+'II Trimestre'!D21+'III Trimestre'!D21+'IV Trimestre'!D21</f>
        <v>37454682066.020004</v>
      </c>
      <c r="E21" s="28">
        <f>+'I Trimestre'!E21+'II Trimestre'!E21+'III Trimestre'!E21+'IV Trimestre'!E21</f>
        <v>7835727319.3900003</v>
      </c>
      <c r="F21" s="28">
        <f>+'I Trimestre'!F21+'II Trimestre'!F21+'III Trimestre'!F21+'IV Trimestre'!F21</f>
        <v>3597057000</v>
      </c>
      <c r="G21" s="36"/>
      <c r="H21" s="28">
        <f>SUM(I21:L21)+4689861390.98043</f>
        <v>93859623534.460419</v>
      </c>
      <c r="I21" s="28">
        <f>+'I Trimestre'!I21+'II Trimestre'!I21+'III Trimestre'!I21+'IV Trimestre'!I21</f>
        <v>54581718753.619995</v>
      </c>
      <c r="J21" s="28">
        <f>+'I Trimestre'!J21+'II Trimestre'!J21+'III Trimestre'!J21+'IV Trimestre'!J21</f>
        <v>26061679891.029999</v>
      </c>
      <c r="K21" s="28">
        <f>+'I Trimestre'!K21+'II Trimestre'!K21+'III Trimestre'!K21+'IV Trimestre'!K21</f>
        <v>5585628498.8299999</v>
      </c>
      <c r="L21" s="28">
        <f>+'I Trimestre'!L21+'II Trimestre'!L21+'III Trimestre'!L21+'IV Trimestre'!L21</f>
        <v>2940735000</v>
      </c>
    </row>
    <row r="22" spans="1:12" ht="15.6" x14ac:dyDescent="0.35">
      <c r="A22" s="26" t="s">
        <v>133</v>
      </c>
      <c r="B22" s="27">
        <f>SUM(C22:F22)</f>
        <v>131672735122.25</v>
      </c>
      <c r="C22" s="27">
        <f>+C23+C24+C25</f>
        <v>70479030926.232132</v>
      </c>
      <c r="D22" s="27">
        <f>+D23+D24+D25</f>
        <v>42873886026.054283</v>
      </c>
      <c r="E22" s="27">
        <f>+E23+E24+E25</f>
        <v>12111052236.390825</v>
      </c>
      <c r="F22" s="27">
        <f>+F23+F24+F25</f>
        <v>6208765933.5727673</v>
      </c>
      <c r="G22" s="36"/>
      <c r="H22" s="28">
        <f>SUM(I22:L22)</f>
        <v>131672735122.25</v>
      </c>
      <c r="I22" s="27">
        <f>+I23+I24+I25</f>
        <v>70479030926.232132</v>
      </c>
      <c r="J22" s="27">
        <f t="shared" ref="J22:L22" si="2">+J23+J24+J25</f>
        <v>42873886026.054283</v>
      </c>
      <c r="K22" s="27">
        <f t="shared" si="2"/>
        <v>12111052236.390825</v>
      </c>
      <c r="L22" s="27">
        <f t="shared" si="2"/>
        <v>6208765933.5727673</v>
      </c>
    </row>
    <row r="23" spans="1:12" ht="15.6" x14ac:dyDescent="0.35">
      <c r="A23" s="11" t="s">
        <v>49</v>
      </c>
      <c r="B23" s="13">
        <f t="shared" ref="B23:B25" si="3">SUM(C23:F23)</f>
        <v>124219561436.0849</v>
      </c>
      <c r="C23" s="13">
        <f>+'I Trimestre'!C23+'II Trimestre'!C23+'III Trimestre'!C23+'IV Trimestre'!C23</f>
        <v>66489651817.200119</v>
      </c>
      <c r="D23" s="13">
        <f>+'I Trimestre'!D23+'II Trimestre'!D23+'III Trimestre'!D23+'IV Trimestre'!D23</f>
        <v>40447062288.730453</v>
      </c>
      <c r="E23" s="13">
        <f>+'I Trimestre'!E23+'II Trimestre'!E23+'III Trimestre'!E23+'IV Trimestre'!E23</f>
        <v>11425520977.727194</v>
      </c>
      <c r="F23" s="13">
        <f>+'I Trimestre'!F23+'II Trimestre'!F23+'III Trimestre'!F23+'IV Trimestre'!F23</f>
        <v>5857326352.4271383</v>
      </c>
      <c r="G23" s="35"/>
      <c r="H23" s="12">
        <f t="shared" ref="H23:H25" si="4">SUM(I23:L23)</f>
        <v>124219561436.0849</v>
      </c>
      <c r="I23" s="13">
        <f>+'I Trimestre'!I23+'II Trimestre'!I23+'III Trimestre'!I23+'IV Trimestre'!I23</f>
        <v>66489651817.200119</v>
      </c>
      <c r="J23" s="13">
        <f>+'I Trimestre'!J23+'II Trimestre'!J23+'III Trimestre'!J23+'IV Trimestre'!J23</f>
        <v>40447062288.730453</v>
      </c>
      <c r="K23" s="13">
        <f>+'I Trimestre'!K23+'II Trimestre'!K23+'III Trimestre'!K23+'IV Trimestre'!K23</f>
        <v>11425520977.727194</v>
      </c>
      <c r="L23" s="13">
        <f>+'I Trimestre'!L23+'II Trimestre'!L23+'III Trimestre'!L23+'IV Trimestre'!L23</f>
        <v>5857326352.4271383</v>
      </c>
    </row>
    <row r="24" spans="1:12" ht="15.6" x14ac:dyDescent="0.35">
      <c r="A24" s="25" t="s">
        <v>47</v>
      </c>
      <c r="B24" s="13">
        <f t="shared" si="3"/>
        <v>2484391228.7216983</v>
      </c>
      <c r="C24" s="13">
        <f>+'I Trimestre'!C24+'II Trimestre'!C24+'III Trimestre'!C24+'IV Trimestre'!C24</f>
        <v>1329793036.3440022</v>
      </c>
      <c r="D24" s="13">
        <f>+'I Trimestre'!D24+'II Trimestre'!D24+'III Trimestre'!D24+'IV Trimestre'!D24</f>
        <v>808941245.77460909</v>
      </c>
      <c r="E24" s="13">
        <f>+'I Trimestre'!E24+'II Trimestre'!E24+'III Trimestre'!E24+'IV Trimestre'!E24</f>
        <v>228510419.55454391</v>
      </c>
      <c r="F24" s="13">
        <f>+'I Trimestre'!F24+'II Trimestre'!F24+'III Trimestre'!F24+'IV Trimestre'!F24</f>
        <v>117146527.04854278</v>
      </c>
      <c r="G24" s="35"/>
      <c r="H24" s="12">
        <f t="shared" si="4"/>
        <v>2484391228.7216983</v>
      </c>
      <c r="I24" s="13">
        <f>+'I Trimestre'!I24+'II Trimestre'!I24+'III Trimestre'!I24+'IV Trimestre'!I24</f>
        <v>1329793036.3440022</v>
      </c>
      <c r="J24" s="13">
        <f>+'I Trimestre'!J24+'II Trimestre'!J24+'III Trimestre'!J24+'IV Trimestre'!J24</f>
        <v>808941245.77460909</v>
      </c>
      <c r="K24" s="13">
        <f>+'I Trimestre'!K24+'II Trimestre'!K24+'III Trimestre'!K24+'IV Trimestre'!K24</f>
        <v>228510419.55454391</v>
      </c>
      <c r="L24" s="13">
        <f>+'I Trimestre'!L24+'II Trimestre'!L24+'III Trimestre'!L24+'IV Trimestre'!L24</f>
        <v>117146527.04854278</v>
      </c>
    </row>
    <row r="25" spans="1:12" ht="15.6" x14ac:dyDescent="0.35">
      <c r="A25" s="25" t="s">
        <v>48</v>
      </c>
      <c r="B25" s="13">
        <f t="shared" si="3"/>
        <v>4968782457.4433966</v>
      </c>
      <c r="C25" s="13">
        <f>+'I Trimestre'!C25+'II Trimestre'!C25+'III Trimestre'!C25+'IV Trimestre'!C25</f>
        <v>2659586072.6880045</v>
      </c>
      <c r="D25" s="13">
        <f>+'I Trimestre'!D25+'II Trimestre'!D25+'III Trimestre'!D25+'IV Trimestre'!D25</f>
        <v>1617882491.5492182</v>
      </c>
      <c r="E25" s="13">
        <f>+'I Trimestre'!E25+'II Trimestre'!E25+'III Trimestre'!E25+'IV Trimestre'!E25</f>
        <v>457020839.10908782</v>
      </c>
      <c r="F25" s="13">
        <f>+'I Trimestre'!F25+'II Trimestre'!F25+'III Trimestre'!F25+'IV Trimestre'!F25</f>
        <v>234293054.09708557</v>
      </c>
      <c r="G25" s="35"/>
      <c r="H25" s="12">
        <f t="shared" si="4"/>
        <v>4968782457.4433966</v>
      </c>
      <c r="I25" s="13">
        <f>+'I Trimestre'!I25+'II Trimestre'!I25+'III Trimestre'!I25+'IV Trimestre'!I25</f>
        <v>2659586072.6880045</v>
      </c>
      <c r="J25" s="13">
        <f>+'I Trimestre'!J25+'II Trimestre'!J25+'III Trimestre'!J25+'IV Trimestre'!J25</f>
        <v>1617882491.5492182</v>
      </c>
      <c r="K25" s="13">
        <f>+'I Trimestre'!K25+'II Trimestre'!K25+'III Trimestre'!K25+'IV Trimestre'!K25</f>
        <v>457020839.10908782</v>
      </c>
      <c r="L25" s="13">
        <f>+'I Trimestre'!L25+'II Trimestre'!L25+'III Trimestre'!L25+'IV Trimestre'!L25</f>
        <v>234293054.09708557</v>
      </c>
    </row>
    <row r="26" spans="1:12" ht="15.6" x14ac:dyDescent="0.35">
      <c r="A26" s="26" t="s">
        <v>134</v>
      </c>
      <c r="B26" s="27">
        <f>SUM(C26:F26)</f>
        <v>106315468228.1176</v>
      </c>
      <c r="C26" s="28">
        <f>+C27+C28+C29</f>
        <v>61050447712.770805</v>
      </c>
      <c r="D26" s="28">
        <f t="shared" ref="D26:F26" si="5">+D27+D28+D29</f>
        <v>34996060776.655396</v>
      </c>
      <c r="E26" s="28">
        <f t="shared" si="5"/>
        <v>5832709378.9634008</v>
      </c>
      <c r="F26" s="28">
        <f t="shared" si="5"/>
        <v>4436250359.7279997</v>
      </c>
      <c r="G26" s="36"/>
      <c r="H26" s="28">
        <f>SUM(I26:L26)</f>
        <v>113726358699.53419</v>
      </c>
      <c r="I26" s="28">
        <f>+I27+I28+I29</f>
        <v>63243294614.810196</v>
      </c>
      <c r="J26" s="28">
        <f t="shared" ref="J26:L26" si="6">+J27+J28+J29</f>
        <v>39198463894.945602</v>
      </c>
      <c r="K26" s="28">
        <f t="shared" si="6"/>
        <v>5847477563.6348</v>
      </c>
      <c r="L26" s="28">
        <f t="shared" si="6"/>
        <v>5437122626.1436005</v>
      </c>
    </row>
    <row r="27" spans="1:12" ht="15.6" x14ac:dyDescent="0.35">
      <c r="A27" s="11" t="s">
        <v>50</v>
      </c>
      <c r="B27" s="13">
        <f t="shared" ref="B27:B29" si="7">SUM(C27:F27)</f>
        <v>100297611535.95999</v>
      </c>
      <c r="C27" s="12">
        <f>+'I Trimestre'!C27+'II Trimestre'!C27+'III Trimestre'!C27+'IV Trimestre'!C27</f>
        <v>57594761993.18</v>
      </c>
      <c r="D27" s="12">
        <f>+'I Trimestre'!D27+'II Trimestre'!D27+'III Trimestre'!D27+'IV Trimestre'!D27</f>
        <v>33015151676.089996</v>
      </c>
      <c r="E27" s="12">
        <f>+'I Trimestre'!E27+'II Trimestre'!E27+'III Trimestre'!E27+'IV Trimestre'!E27</f>
        <v>5502556017.8900003</v>
      </c>
      <c r="F27" s="12">
        <f>+'I Trimestre'!F27+'II Trimestre'!F27+'III Trimestre'!F27+'IV Trimestre'!F27</f>
        <v>4185141848.8000002</v>
      </c>
      <c r="G27" s="35"/>
      <c r="H27" s="12">
        <f t="shared" ref="H27:H29" si="8">SUM(I27:L27)</f>
        <v>107289017641.06999</v>
      </c>
      <c r="I27" s="12">
        <f>+'I Trimestre'!I27+'II Trimestre'!I27+'III Trimestre'!I27+'IV Trimestre'!I27</f>
        <v>59663485485.669998</v>
      </c>
      <c r="J27" s="12">
        <f>+'I Trimestre'!J27+'II Trimestre'!J27+'III Trimestre'!J27+'IV Trimestre'!J27</f>
        <v>36979682919.760002</v>
      </c>
      <c r="K27" s="12">
        <f>+'I Trimestre'!K27+'II Trimestre'!K27+'III Trimestre'!K27+'IV Trimestre'!K27</f>
        <v>5516488267.5799999</v>
      </c>
      <c r="L27" s="12">
        <f>+'I Trimestre'!L27+'II Trimestre'!L27+'III Trimestre'!L27+'IV Trimestre'!L27</f>
        <v>5129360968.0600004</v>
      </c>
    </row>
    <row r="28" spans="1:12" ht="15.6" x14ac:dyDescent="0.35">
      <c r="A28" s="25" t="s">
        <v>47</v>
      </c>
      <c r="B28" s="13">
        <f t="shared" si="7"/>
        <v>2005952230.7192004</v>
      </c>
      <c r="C28" s="12">
        <f>+'I Trimestre'!C28+'II Trimestre'!C28+'III Trimestre'!C28+'IV Trimestre'!C28</f>
        <v>1151895239.8636003</v>
      </c>
      <c r="D28" s="12">
        <f>+'I Trimestre'!D28+'II Trimestre'!D28+'III Trimestre'!D28+'IV Trimestre'!D28</f>
        <v>660303033.52180004</v>
      </c>
      <c r="E28" s="12">
        <f>+'I Trimestre'!E28+'II Trimestre'!E28+'III Trimestre'!E28+'IV Trimestre'!E28</f>
        <v>110051120.35780001</v>
      </c>
      <c r="F28" s="12">
        <f>+'I Trimestre'!F28+'II Trimestre'!F28+'III Trimestre'!F28+'IV Trimestre'!F28</f>
        <v>83702836.976000011</v>
      </c>
      <c r="G28" s="35"/>
      <c r="H28" s="12">
        <f t="shared" si="8"/>
        <v>2145780352.8213999</v>
      </c>
      <c r="I28" s="12">
        <f>+'I Trimestre'!I28+'II Trimestre'!I28+'III Trimestre'!I28+'IV Trimestre'!I28</f>
        <v>1193269709.7133999</v>
      </c>
      <c r="J28" s="12">
        <f>+'I Trimestre'!J28+'II Trimestre'!J28+'III Trimestre'!J28+'IV Trimestre'!J28</f>
        <v>739593658.39520001</v>
      </c>
      <c r="K28" s="12">
        <f>+'I Trimestre'!K28+'II Trimestre'!K28+'III Trimestre'!K28+'IV Trimestre'!K28</f>
        <v>110329765.35159999</v>
      </c>
      <c r="L28" s="12">
        <f>+'I Trimestre'!L28+'II Trimestre'!L28+'III Trimestre'!L28+'IV Trimestre'!L28</f>
        <v>102587219.3612</v>
      </c>
    </row>
    <row r="29" spans="1:12" ht="15.6" x14ac:dyDescent="0.35">
      <c r="A29" s="25" t="s">
        <v>48</v>
      </c>
      <c r="B29" s="13">
        <f t="shared" si="7"/>
        <v>4011904461.4384007</v>
      </c>
      <c r="C29" s="12">
        <f>+'I Trimestre'!C29+'II Trimestre'!C29+'III Trimestre'!C29+'IV Trimestre'!C29</f>
        <v>2303790479.7272005</v>
      </c>
      <c r="D29" s="12">
        <f>+'I Trimestre'!D29+'II Trimestre'!D29+'III Trimestre'!D29+'IV Trimestre'!D29</f>
        <v>1320606067.0436001</v>
      </c>
      <c r="E29" s="12">
        <f>+'I Trimestre'!E29+'II Trimestre'!E29+'III Trimestre'!E29+'IV Trimestre'!E29</f>
        <v>220102240.71560001</v>
      </c>
      <c r="F29" s="12">
        <f>+'I Trimestre'!F29+'II Trimestre'!F29+'III Trimestre'!F29+'IV Trimestre'!F29</f>
        <v>167405673.95200002</v>
      </c>
      <c r="G29" s="35"/>
      <c r="H29" s="12">
        <f t="shared" si="8"/>
        <v>4291560705.6427999</v>
      </c>
      <c r="I29" s="12">
        <f>+'I Trimestre'!I29+'II Trimestre'!I29+'III Trimestre'!I29+'IV Trimestre'!I29</f>
        <v>2386539419.4267998</v>
      </c>
      <c r="J29" s="12">
        <f>+'I Trimestre'!J29+'II Trimestre'!J29+'III Trimestre'!J29+'IV Trimestre'!J29</f>
        <v>1479187316.7904</v>
      </c>
      <c r="K29" s="12">
        <f>+'I Trimestre'!K29+'II Trimestre'!K29+'III Trimestre'!K29+'IV Trimestre'!K29</f>
        <v>220659530.70319998</v>
      </c>
      <c r="L29" s="12">
        <f>+'I Trimestre'!L29+'II Trimestre'!L29+'III Trimestre'!L29+'IV Trimestre'!L29</f>
        <v>205174438.72240001</v>
      </c>
    </row>
    <row r="30" spans="1:12" ht="15.6" x14ac:dyDescent="0.35">
      <c r="A30" s="26" t="s">
        <v>57</v>
      </c>
      <c r="B30" s="27">
        <f>SUM(C30:F30)</f>
        <v>131672735122.25</v>
      </c>
      <c r="C30" s="27">
        <f>+C31+C32+C33</f>
        <v>70479030926.232132</v>
      </c>
      <c r="D30" s="27">
        <f>+D31+D32+D33</f>
        <v>42873886026.054283</v>
      </c>
      <c r="E30" s="27">
        <f>+E31+E32+E33</f>
        <v>12111052236.390825</v>
      </c>
      <c r="F30" s="27">
        <f>+F31+F32+F33</f>
        <v>6208765933.5727673</v>
      </c>
      <c r="G30" s="36"/>
      <c r="H30" s="28">
        <f>SUM(I30:L30)</f>
        <v>131672735122.25</v>
      </c>
      <c r="I30" s="27">
        <f>+I31+I32+I33</f>
        <v>70479030926.232132</v>
      </c>
      <c r="J30" s="27">
        <f t="shared" ref="J30:L30" si="9">+J31+J32+J33</f>
        <v>42873886026.054283</v>
      </c>
      <c r="K30" s="27">
        <f t="shared" si="9"/>
        <v>12111052236.390825</v>
      </c>
      <c r="L30" s="27">
        <f t="shared" si="9"/>
        <v>6208765933.5727673</v>
      </c>
    </row>
    <row r="31" spans="1:12" ht="15.6" x14ac:dyDescent="0.35">
      <c r="A31" s="11" t="s">
        <v>51</v>
      </c>
      <c r="B31" s="13">
        <f t="shared" ref="B31:B33" si="10">SUM(C31:F31)</f>
        <v>124219561436.0849</v>
      </c>
      <c r="C31" s="13">
        <f>+'IV Trimestre'!C31</f>
        <v>66489651817.200119</v>
      </c>
      <c r="D31" s="13">
        <f>+'IV Trimestre'!D31</f>
        <v>40447062288.730453</v>
      </c>
      <c r="E31" s="13">
        <f>+'IV Trimestre'!E31</f>
        <v>11425520977.727194</v>
      </c>
      <c r="F31" s="13">
        <f>+'IV Trimestre'!F31</f>
        <v>5857326352.4271383</v>
      </c>
      <c r="G31" s="35"/>
      <c r="H31" s="12">
        <f t="shared" ref="H31:H33" si="11">SUM(I31:L31)</f>
        <v>124219561436.0849</v>
      </c>
      <c r="I31" s="13">
        <f>+'IV Trimestre'!I31</f>
        <v>66489651817.200119</v>
      </c>
      <c r="J31" s="13">
        <f>+'IV Trimestre'!J31</f>
        <v>40447062288.730453</v>
      </c>
      <c r="K31" s="13">
        <f>+'IV Trimestre'!K31</f>
        <v>11425520977.727194</v>
      </c>
      <c r="L31" s="13">
        <f>+'IV Trimestre'!L31</f>
        <v>5857326352.4271383</v>
      </c>
    </row>
    <row r="32" spans="1:12" ht="15.6" x14ac:dyDescent="0.35">
      <c r="A32" s="25" t="s">
        <v>47</v>
      </c>
      <c r="B32" s="13">
        <f t="shared" si="10"/>
        <v>2484391228.7216983</v>
      </c>
      <c r="C32" s="13">
        <f>+'IV Trimestre'!C32</f>
        <v>1329793036.3440022</v>
      </c>
      <c r="D32" s="13">
        <f>+'IV Trimestre'!D32</f>
        <v>808941245.77460909</v>
      </c>
      <c r="E32" s="13">
        <f>+'IV Trimestre'!E32</f>
        <v>228510419.55454391</v>
      </c>
      <c r="F32" s="13">
        <f>+'IV Trimestre'!F32</f>
        <v>117146527.04854278</v>
      </c>
      <c r="G32" s="35"/>
      <c r="H32" s="12">
        <f t="shared" si="11"/>
        <v>2484391228.7216983</v>
      </c>
      <c r="I32" s="13">
        <f>+'IV Trimestre'!I32</f>
        <v>1329793036.3440022</v>
      </c>
      <c r="J32" s="13">
        <f>+'IV Trimestre'!J32</f>
        <v>808941245.77460909</v>
      </c>
      <c r="K32" s="13">
        <f>+'IV Trimestre'!K32</f>
        <v>228510419.55454391</v>
      </c>
      <c r="L32" s="13">
        <f>+'IV Trimestre'!L32</f>
        <v>117146527.04854278</v>
      </c>
    </row>
    <row r="33" spans="1:13" ht="15.6" x14ac:dyDescent="0.35">
      <c r="A33" s="25" t="s">
        <v>48</v>
      </c>
      <c r="B33" s="13">
        <f t="shared" si="10"/>
        <v>4968782457.4433966</v>
      </c>
      <c r="C33" s="13">
        <f>+'IV Trimestre'!C33</f>
        <v>2659586072.6880045</v>
      </c>
      <c r="D33" s="13">
        <f>+'IV Trimestre'!D33</f>
        <v>1617882491.5492182</v>
      </c>
      <c r="E33" s="13">
        <f>+'IV Trimestre'!E33</f>
        <v>457020839.10908782</v>
      </c>
      <c r="F33" s="13">
        <f>+'IV Trimestre'!F33</f>
        <v>234293054.09708557</v>
      </c>
      <c r="G33" s="35"/>
      <c r="H33" s="12">
        <f t="shared" si="11"/>
        <v>4968782457.4433966</v>
      </c>
      <c r="I33" s="13">
        <f>+'IV Trimestre'!I33</f>
        <v>2659586072.6880045</v>
      </c>
      <c r="J33" s="13">
        <f>+'IV Trimestre'!J33</f>
        <v>1617882491.5492182</v>
      </c>
      <c r="K33" s="13">
        <f>+'IV Trimestre'!K33</f>
        <v>457020839.10908782</v>
      </c>
      <c r="L33" s="13">
        <f>+'IV Trimestre'!L33</f>
        <v>234293054.09708557</v>
      </c>
    </row>
    <row r="34" spans="1:13" ht="15.6" x14ac:dyDescent="0.35">
      <c r="A34" s="26" t="s">
        <v>135</v>
      </c>
      <c r="B34" s="27">
        <f>SUM(C34:F34)</f>
        <v>100297611535.95999</v>
      </c>
      <c r="C34" s="27">
        <f>+C27</f>
        <v>57594761993.18</v>
      </c>
      <c r="D34" s="27">
        <f t="shared" ref="D34:F34" si="12">+D27</f>
        <v>33015151676.089996</v>
      </c>
      <c r="E34" s="27">
        <f t="shared" si="12"/>
        <v>5502556017.8900003</v>
      </c>
      <c r="F34" s="27">
        <f t="shared" si="12"/>
        <v>4185141848.8000002</v>
      </c>
      <c r="G34" s="36"/>
      <c r="H34" s="28">
        <f>SUM(I34:L34)</f>
        <v>107289017641.06999</v>
      </c>
      <c r="I34" s="28">
        <f>+I27</f>
        <v>59663485485.669998</v>
      </c>
      <c r="J34" s="28">
        <f t="shared" ref="J34:L34" si="13">+J27</f>
        <v>36979682919.760002</v>
      </c>
      <c r="K34" s="28">
        <f t="shared" si="13"/>
        <v>5516488267.5799999</v>
      </c>
      <c r="L34" s="28">
        <f t="shared" si="13"/>
        <v>5129360968.0600004</v>
      </c>
    </row>
    <row r="35" spans="1:13" ht="15.6" x14ac:dyDescent="0.35">
      <c r="A35" s="8"/>
      <c r="B35" s="12"/>
      <c r="C35" s="13"/>
      <c r="D35" s="13"/>
      <c r="E35" s="13"/>
      <c r="F35" s="13"/>
      <c r="G35" s="35"/>
      <c r="H35" s="12"/>
      <c r="I35" s="12"/>
      <c r="J35" s="12"/>
      <c r="K35" s="12"/>
      <c r="L35" s="12"/>
    </row>
    <row r="36" spans="1:13" ht="15.6" x14ac:dyDescent="0.35">
      <c r="A36" s="14" t="s">
        <v>5</v>
      </c>
      <c r="B36" s="12"/>
      <c r="C36" s="13"/>
      <c r="D36" s="13"/>
      <c r="E36" s="13"/>
      <c r="F36" s="13"/>
      <c r="G36" s="35"/>
      <c r="H36" s="12"/>
      <c r="I36" s="12"/>
      <c r="J36" s="12"/>
      <c r="K36" s="12"/>
      <c r="L36" s="12"/>
    </row>
    <row r="37" spans="1:13" ht="15.6" x14ac:dyDescent="0.35">
      <c r="A37" s="11" t="s">
        <v>131</v>
      </c>
      <c r="B37" s="13">
        <f>B22</f>
        <v>131672735122.25</v>
      </c>
      <c r="C37" s="13">
        <f>B37+H37</f>
        <v>263345470244.5</v>
      </c>
      <c r="D37" s="13"/>
      <c r="E37" s="13"/>
      <c r="F37" s="12"/>
      <c r="G37" s="35"/>
      <c r="H37" s="12">
        <f>H22</f>
        <v>131672735122.25</v>
      </c>
      <c r="I37" s="12"/>
      <c r="J37" s="12"/>
      <c r="K37" s="12"/>
      <c r="L37" s="12"/>
    </row>
    <row r="38" spans="1:13" ht="15.6" x14ac:dyDescent="0.35">
      <c r="A38" s="11" t="s">
        <v>132</v>
      </c>
      <c r="B38" s="13">
        <f>+'I Trimestre'!B38+'II Trimestre'!B38+'III Trimestre'!B38+'IV Trimestre'!B38</f>
        <v>138905250819</v>
      </c>
      <c r="C38" s="13"/>
      <c r="D38" s="13"/>
      <c r="E38" s="13"/>
      <c r="F38" s="12"/>
      <c r="G38" s="35"/>
      <c r="H38" s="13">
        <f>+'I Trimestre'!H38+'II Trimestre'!H38+'III Trimestre'!H38+'IV Trimestre'!H38</f>
        <v>138905250819</v>
      </c>
      <c r="I38" s="12"/>
      <c r="J38" s="12"/>
      <c r="K38" s="12"/>
      <c r="L38" s="12"/>
    </row>
    <row r="39" spans="1:13" ht="15.6" x14ac:dyDescent="0.35">
      <c r="A39" s="8"/>
      <c r="B39" s="12"/>
      <c r="C39" s="13"/>
      <c r="D39" s="13"/>
      <c r="E39" s="13"/>
      <c r="F39" s="13"/>
      <c r="G39" s="35"/>
      <c r="H39" s="12"/>
      <c r="I39" s="12"/>
      <c r="J39" s="12"/>
      <c r="K39" s="12"/>
      <c r="L39" s="12"/>
    </row>
    <row r="40" spans="1:13" ht="15.6" x14ac:dyDescent="0.35">
      <c r="A40" s="6" t="s">
        <v>6</v>
      </c>
      <c r="B40" s="15"/>
      <c r="C40" s="16"/>
      <c r="D40" s="16"/>
      <c r="E40" s="16"/>
      <c r="F40" s="16"/>
      <c r="G40" s="46"/>
      <c r="H40" s="15"/>
      <c r="I40" s="15"/>
      <c r="J40" s="15"/>
      <c r="K40" s="15"/>
      <c r="L40" s="15"/>
    </row>
    <row r="41" spans="1:13" ht="15.6" x14ac:dyDescent="0.35">
      <c r="A41" s="11" t="s">
        <v>136</v>
      </c>
      <c r="B41" s="50">
        <v>1.0947</v>
      </c>
      <c r="C41" s="50">
        <v>1.0947</v>
      </c>
      <c r="D41" s="50">
        <v>1.0947</v>
      </c>
      <c r="E41" s="50">
        <v>1.0947</v>
      </c>
      <c r="F41" s="50">
        <v>1.0947</v>
      </c>
      <c r="G41" s="37"/>
      <c r="H41" s="50">
        <v>1.0947</v>
      </c>
      <c r="I41" s="50">
        <v>1.0947</v>
      </c>
      <c r="J41" s="50">
        <v>1.0947</v>
      </c>
      <c r="K41" s="50">
        <v>1.0947</v>
      </c>
      <c r="L41" s="50">
        <v>1.0947</v>
      </c>
      <c r="M41" s="47"/>
    </row>
    <row r="42" spans="1:13" ht="15.6" x14ac:dyDescent="0.35">
      <c r="A42" s="11" t="s">
        <v>137</v>
      </c>
      <c r="B42" s="50">
        <v>1.1039000000000001</v>
      </c>
      <c r="C42" s="50">
        <v>1.1039000000000001</v>
      </c>
      <c r="D42" s="50">
        <v>1.1039000000000001</v>
      </c>
      <c r="E42" s="50">
        <v>1.1039000000000001</v>
      </c>
      <c r="F42" s="50">
        <v>1.1039000000000001</v>
      </c>
      <c r="G42" s="37"/>
      <c r="H42" s="50">
        <v>1.1039000000000001</v>
      </c>
      <c r="I42" s="50">
        <v>1.1039000000000001</v>
      </c>
      <c r="J42" s="50">
        <v>1.1039000000000001</v>
      </c>
      <c r="K42" s="50">
        <v>1.1039000000000001</v>
      </c>
      <c r="L42" s="50">
        <v>1.1039000000000001</v>
      </c>
      <c r="M42" s="47"/>
    </row>
    <row r="43" spans="1:13" ht="15.6" x14ac:dyDescent="0.35">
      <c r="A43" s="11" t="s">
        <v>7</v>
      </c>
      <c r="B43" s="12">
        <f>+C43+F43</f>
        <v>504877</v>
      </c>
      <c r="C43" s="12">
        <v>434134</v>
      </c>
      <c r="D43" s="12">
        <v>434134</v>
      </c>
      <c r="E43" s="12">
        <v>434134</v>
      </c>
      <c r="F43" s="12">
        <v>70743</v>
      </c>
      <c r="G43" s="35"/>
      <c r="H43" s="12">
        <f>+I43+L43</f>
        <v>504877</v>
      </c>
      <c r="I43" s="12">
        <v>434134</v>
      </c>
      <c r="J43" s="12">
        <v>434134</v>
      </c>
      <c r="K43" s="12">
        <v>434134</v>
      </c>
      <c r="L43" s="12">
        <v>70743</v>
      </c>
    </row>
    <row r="44" spans="1:13" ht="15.6" x14ac:dyDescent="0.35">
      <c r="A44" s="8"/>
      <c r="B44" s="12"/>
      <c r="C44" s="13"/>
      <c r="D44" s="13"/>
      <c r="E44" s="13"/>
      <c r="F44" s="13"/>
      <c r="G44" s="35"/>
      <c r="H44" s="12"/>
      <c r="I44" s="12"/>
      <c r="J44" s="12"/>
      <c r="K44" s="12"/>
      <c r="L44" s="12"/>
    </row>
    <row r="45" spans="1:13" ht="15.6" x14ac:dyDescent="0.35">
      <c r="A45" s="6" t="s">
        <v>8</v>
      </c>
      <c r="B45" s="12"/>
      <c r="C45" s="13"/>
      <c r="D45" s="13"/>
      <c r="E45" s="13"/>
      <c r="F45" s="13"/>
      <c r="G45" s="35"/>
      <c r="H45" s="12"/>
      <c r="I45" s="12"/>
      <c r="J45" s="12"/>
      <c r="K45" s="12"/>
      <c r="L45" s="12"/>
    </row>
    <row r="46" spans="1:13" ht="15.6" x14ac:dyDescent="0.35">
      <c r="A46" s="8" t="s">
        <v>138</v>
      </c>
      <c r="B46" s="12">
        <f>B21/B41</f>
        <v>112185826713.93204</v>
      </c>
      <c r="C46" s="12">
        <f>C21/C41</f>
        <v>61819742745.144791</v>
      </c>
      <c r="D46" s="12">
        <f>D21/D41</f>
        <v>34214562954.252312</v>
      </c>
      <c r="E46" s="12">
        <f>E21/E41</f>
        <v>7157876422.2069979</v>
      </c>
      <c r="F46" s="12">
        <f>F21/F41</f>
        <v>3285883803.781858</v>
      </c>
      <c r="G46" s="35"/>
      <c r="H46" s="12">
        <f>H21/H41</f>
        <v>85740041595.378113</v>
      </c>
      <c r="I46" s="12">
        <f>I21/I41</f>
        <v>49859978764.611305</v>
      </c>
      <c r="J46" s="12">
        <f>J21/J41</f>
        <v>23807143410.09409</v>
      </c>
      <c r="K46" s="12">
        <f>K21/K41</f>
        <v>5102428518.1602268</v>
      </c>
      <c r="L46" s="12">
        <f>L21/L41</f>
        <v>2686338722.9377913</v>
      </c>
    </row>
    <row r="47" spans="1:13" ht="15.6" x14ac:dyDescent="0.35">
      <c r="A47" s="8" t="s">
        <v>139</v>
      </c>
      <c r="B47" s="12">
        <f t="shared" ref="B47:H47" si="14">B26/B42</f>
        <v>96308966598.530289</v>
      </c>
      <c r="C47" s="12">
        <f t="shared" si="14"/>
        <v>55304328030.411087</v>
      </c>
      <c r="D47" s="12">
        <f t="shared" si="14"/>
        <v>31702201989.904331</v>
      </c>
      <c r="E47" s="12">
        <f t="shared" si="14"/>
        <v>5283729847.7791471</v>
      </c>
      <c r="F47" s="12">
        <f t="shared" si="14"/>
        <v>4018706730.4357271</v>
      </c>
      <c r="G47" s="35"/>
      <c r="H47" s="12">
        <f t="shared" si="14"/>
        <v>103022337801.91519</v>
      </c>
      <c r="I47" s="12">
        <f>I26/I42</f>
        <v>57290782330.655121</v>
      </c>
      <c r="J47" s="12">
        <f t="shared" ref="J47:L47" si="15">J26/J42</f>
        <v>35509071378.698792</v>
      </c>
      <c r="K47" s="12">
        <f t="shared" si="15"/>
        <v>5297108038.4408007</v>
      </c>
      <c r="L47" s="12">
        <f t="shared" si="15"/>
        <v>4925376054.1204815</v>
      </c>
    </row>
    <row r="48" spans="1:13" ht="15.6" x14ac:dyDescent="0.35">
      <c r="A48" s="8" t="s">
        <v>140</v>
      </c>
      <c r="B48" s="12">
        <f>B46/B15</f>
        <v>11519234.6969845</v>
      </c>
      <c r="C48" s="12">
        <f>C46/C15</f>
        <v>9577032.1836010516</v>
      </c>
      <c r="D48" s="12">
        <f>D46/D15</f>
        <v>15059226.652399786</v>
      </c>
      <c r="E48" s="12">
        <f>E46/E15</f>
        <v>12535685.502989488</v>
      </c>
      <c r="F48" s="12">
        <f>F46/F15</f>
        <v>7450983.6820450295</v>
      </c>
      <c r="G48" s="35"/>
      <c r="H48" s="12">
        <f>H46/H15</f>
        <v>10729575.972391205</v>
      </c>
      <c r="I48" s="12">
        <f>I46/I15</f>
        <v>8889281.2916047964</v>
      </c>
      <c r="J48" s="12">
        <f>J46/J15</f>
        <v>15125249.942880616</v>
      </c>
      <c r="K48" s="12">
        <f>K46/K15</f>
        <v>11313588.732062588</v>
      </c>
      <c r="L48" s="12">
        <f>L46/L15</f>
        <v>7524758.3275568383</v>
      </c>
    </row>
    <row r="49" spans="1:12" ht="15.6" x14ac:dyDescent="0.35">
      <c r="A49" s="8" t="s">
        <v>141</v>
      </c>
      <c r="B49" s="12">
        <f>B47/B17</f>
        <v>11258939.279697251</v>
      </c>
      <c r="C49" s="12">
        <f>C47/C17</f>
        <v>9564913.184090469</v>
      </c>
      <c r="D49" s="12">
        <f>D47/D17</f>
        <v>17447552.003249492</v>
      </c>
      <c r="E49" s="12">
        <f>E47/E17</f>
        <v>10546366.961635023</v>
      </c>
      <c r="F49" s="12">
        <f>F47/F17</f>
        <v>8851776.9392857421</v>
      </c>
      <c r="G49" s="35"/>
      <c r="H49" s="12">
        <f>H47/H17</f>
        <v>11059832.29220775</v>
      </c>
      <c r="I49" s="12">
        <f>I47/I17</f>
        <v>9373491.8734710608</v>
      </c>
      <c r="J49" s="12">
        <f>J47/J17</f>
        <v>16749561.971084336</v>
      </c>
      <c r="K49" s="12">
        <f>K47/K17</f>
        <v>9737330.9530161768</v>
      </c>
      <c r="L49" s="12">
        <f>L47/L17</f>
        <v>9137988.9686836395</v>
      </c>
    </row>
    <row r="50" spans="1:12" ht="15.6" x14ac:dyDescent="0.35">
      <c r="A50" s="8"/>
      <c r="B50" s="17"/>
      <c r="C50" s="18"/>
      <c r="D50" s="18"/>
      <c r="E50" s="18"/>
      <c r="F50" s="18"/>
      <c r="G50" s="48"/>
      <c r="H50" s="17"/>
      <c r="I50" s="17"/>
      <c r="J50" s="17"/>
      <c r="K50" s="17"/>
      <c r="L50" s="17"/>
    </row>
    <row r="51" spans="1:12" ht="15.6" x14ac:dyDescent="0.35">
      <c r="A51" s="6" t="s">
        <v>9</v>
      </c>
      <c r="B51" s="17"/>
      <c r="C51" s="18"/>
      <c r="D51" s="18"/>
      <c r="E51" s="18"/>
      <c r="F51" s="18"/>
      <c r="G51" s="48"/>
      <c r="H51" s="17"/>
      <c r="I51" s="17"/>
      <c r="J51" s="17"/>
      <c r="K51" s="17"/>
      <c r="L51" s="17"/>
    </row>
    <row r="52" spans="1:12" ht="15.6" x14ac:dyDescent="0.35">
      <c r="A52" s="8"/>
      <c r="B52" s="17"/>
      <c r="C52" s="18"/>
      <c r="D52" s="18"/>
      <c r="E52" s="18"/>
      <c r="F52" s="18"/>
      <c r="G52" s="48"/>
      <c r="H52" s="17"/>
      <c r="I52" s="17"/>
      <c r="J52" s="17"/>
      <c r="K52" s="17"/>
      <c r="L52" s="17"/>
    </row>
    <row r="53" spans="1:12" ht="15.6" x14ac:dyDescent="0.35">
      <c r="A53" s="6" t="s">
        <v>10</v>
      </c>
      <c r="B53" s="17"/>
      <c r="C53" s="18"/>
      <c r="D53" s="18"/>
      <c r="E53" s="18"/>
      <c r="F53" s="18"/>
      <c r="G53" s="48"/>
      <c r="H53" s="17"/>
      <c r="I53" s="17"/>
      <c r="J53" s="17"/>
      <c r="K53" s="17"/>
      <c r="L53" s="17"/>
    </row>
    <row r="54" spans="1:12" ht="15.6" x14ac:dyDescent="0.35">
      <c r="A54" s="8" t="s">
        <v>11</v>
      </c>
      <c r="B54" s="19">
        <f>B16/B43*100</f>
        <v>2.0248496168373684</v>
      </c>
      <c r="C54" s="19">
        <f>C16/C43*100</f>
        <v>1.5059866308559109</v>
      </c>
      <c r="D54" s="19">
        <f t="shared" ref="D54:F54" si="16">D16/D43*100</f>
        <v>0.52218900155251602</v>
      </c>
      <c r="E54" s="19">
        <f t="shared" si="16"/>
        <v>0.16861153468744672</v>
      </c>
      <c r="F54" s="19">
        <f t="shared" si="16"/>
        <v>0.96970725018729764</v>
      </c>
      <c r="G54" s="38"/>
      <c r="H54" s="19">
        <f>H16/H43*100</f>
        <v>2.0248496168373684</v>
      </c>
      <c r="I54" s="19">
        <f t="shared" ref="I54:L54" si="17">I16/I43*100</f>
        <v>1.5059866308559109</v>
      </c>
      <c r="J54" s="19">
        <f t="shared" si="17"/>
        <v>0.52218900155251602</v>
      </c>
      <c r="K54" s="19">
        <f t="shared" si="17"/>
        <v>0.16861153468744672</v>
      </c>
      <c r="L54" s="19">
        <f t="shared" si="17"/>
        <v>0.96970725018729764</v>
      </c>
    </row>
    <row r="55" spans="1:12" ht="15.6" x14ac:dyDescent="0.35">
      <c r="A55" s="8" t="s">
        <v>12</v>
      </c>
      <c r="B55" s="19">
        <f>B17/B43*100</f>
        <v>1.694274050907449</v>
      </c>
      <c r="C55" s="19">
        <f t="shared" ref="C55:F55" si="18">C17/C43*100</f>
        <v>1.3318468491295314</v>
      </c>
      <c r="D55" s="19">
        <f t="shared" si="18"/>
        <v>0.41853436957252832</v>
      </c>
      <c r="E55" s="19">
        <f t="shared" si="18"/>
        <v>0.1154021569377197</v>
      </c>
      <c r="F55" s="19">
        <f t="shared" si="18"/>
        <v>0.64175960872453808</v>
      </c>
      <c r="G55" s="38"/>
      <c r="H55" s="19">
        <f>H17/H43*100</f>
        <v>1.8450038326166571</v>
      </c>
      <c r="I55" s="19">
        <f t="shared" ref="I55:L55" si="19">I17/I43*100</f>
        <v>1.4078602459148559</v>
      </c>
      <c r="J55" s="19">
        <f t="shared" si="19"/>
        <v>0.48832848843905335</v>
      </c>
      <c r="K55" s="19">
        <f t="shared" si="19"/>
        <v>0.12530693288247408</v>
      </c>
      <c r="L55" s="19">
        <f t="shared" si="19"/>
        <v>0.7619128394328768</v>
      </c>
    </row>
    <row r="56" spans="1:12" ht="15.6" x14ac:dyDescent="0.35">
      <c r="A56" s="8"/>
      <c r="B56" s="19"/>
      <c r="C56" s="20"/>
      <c r="D56" s="20"/>
      <c r="E56" s="20"/>
      <c r="F56" s="20"/>
      <c r="G56" s="38"/>
      <c r="H56" s="19"/>
      <c r="I56" s="19"/>
      <c r="J56" s="19"/>
      <c r="K56" s="19"/>
      <c r="L56" s="19"/>
    </row>
    <row r="57" spans="1:12" ht="15.6" x14ac:dyDescent="0.35">
      <c r="A57" s="6" t="s">
        <v>13</v>
      </c>
      <c r="B57" s="19"/>
      <c r="C57" s="20"/>
      <c r="D57" s="20"/>
      <c r="E57" s="20"/>
      <c r="F57" s="20"/>
      <c r="G57" s="38"/>
      <c r="H57" s="19"/>
      <c r="I57" s="19"/>
      <c r="J57" s="19"/>
      <c r="K57" s="19"/>
      <c r="L57" s="19"/>
    </row>
    <row r="58" spans="1:12" ht="15.6" x14ac:dyDescent="0.35">
      <c r="A58" s="8" t="s">
        <v>14</v>
      </c>
      <c r="B58" s="19">
        <f>B17/B16*100</f>
        <v>83.674068277413667</v>
      </c>
      <c r="C58" s="19">
        <f t="shared" ref="C58:F58" si="20">C17/C16*100</f>
        <v>88.436830835117775</v>
      </c>
      <c r="D58" s="19">
        <f t="shared" si="20"/>
        <v>80.149977944419931</v>
      </c>
      <c r="E58" s="19">
        <f t="shared" si="20"/>
        <v>68.442622950819683</v>
      </c>
      <c r="F58" s="19">
        <f t="shared" si="20"/>
        <v>66.180758017492707</v>
      </c>
      <c r="G58" s="38"/>
      <c r="H58" s="19">
        <f>H17/H16*100</f>
        <v>91.118067103589937</v>
      </c>
      <c r="I58" s="19">
        <f>I17/I16*100</f>
        <v>93.484245946772717</v>
      </c>
      <c r="J58" s="19">
        <f>J17/J16*100</f>
        <v>93.515659461843853</v>
      </c>
      <c r="K58" s="19">
        <f>K17/K16*100</f>
        <v>74.316939890710387</v>
      </c>
      <c r="L58" s="19">
        <f>L17/L16*100</f>
        <v>78.571428571428569</v>
      </c>
    </row>
    <row r="59" spans="1:12" ht="15.6" x14ac:dyDescent="0.35">
      <c r="A59" s="8" t="s">
        <v>142</v>
      </c>
      <c r="B59" s="19">
        <f>B26/B22*100</f>
        <v>80.742203865827094</v>
      </c>
      <c r="C59" s="19">
        <f>C26/C22*100</f>
        <v>86.622144076683043</v>
      </c>
      <c r="D59" s="19">
        <f t="shared" ref="D59:F59" si="21">D26/D22*100</f>
        <v>81.625586156077475</v>
      </c>
      <c r="E59" s="19">
        <f t="shared" si="21"/>
        <v>48.160219815066931</v>
      </c>
      <c r="F59" s="19">
        <f t="shared" si="21"/>
        <v>71.451402858332713</v>
      </c>
      <c r="G59" s="38"/>
      <c r="H59" s="19">
        <f t="shared" ref="H59:L59" si="22">H26/H22*100</f>
        <v>86.37046887037495</v>
      </c>
      <c r="I59" s="19">
        <f t="shared" si="22"/>
        <v>89.733490633554084</v>
      </c>
      <c r="J59" s="19">
        <f t="shared" si="22"/>
        <v>91.427364132854336</v>
      </c>
      <c r="K59" s="19">
        <f t="shared" si="22"/>
        <v>48.282159547330856</v>
      </c>
      <c r="L59" s="19">
        <f t="shared" si="22"/>
        <v>87.571712065087738</v>
      </c>
    </row>
    <row r="60" spans="1:12" ht="15.6" x14ac:dyDescent="0.35">
      <c r="A60" s="33" t="s">
        <v>63</v>
      </c>
      <c r="B60" s="34">
        <f>B28/B24*100</f>
        <v>80.742203865827094</v>
      </c>
      <c r="C60" s="34">
        <f>C28/C24*100</f>
        <v>86.622144076683085</v>
      </c>
      <c r="D60" s="34">
        <f t="shared" ref="D60:F60" si="23">D28/D24*100</f>
        <v>81.625586156077475</v>
      </c>
      <c r="E60" s="34">
        <f t="shared" si="23"/>
        <v>48.160219815066917</v>
      </c>
      <c r="F60" s="34">
        <f t="shared" si="23"/>
        <v>71.451402858332727</v>
      </c>
      <c r="G60" s="39"/>
      <c r="H60" s="34">
        <f t="shared" ref="H60:L61" si="24">H28/H24*100</f>
        <v>86.370468870374935</v>
      </c>
      <c r="I60" s="34">
        <f t="shared" si="24"/>
        <v>89.733490633554098</v>
      </c>
      <c r="J60" s="34">
        <f t="shared" si="24"/>
        <v>91.427364132854336</v>
      </c>
      <c r="K60" s="34">
        <f t="shared" si="24"/>
        <v>48.282159547330842</v>
      </c>
      <c r="L60" s="34">
        <f t="shared" si="24"/>
        <v>87.571712065087738</v>
      </c>
    </row>
    <row r="61" spans="1:12" ht="15.6" x14ac:dyDescent="0.35">
      <c r="A61" s="33" t="s">
        <v>64</v>
      </c>
      <c r="B61" s="34">
        <f>B29/B25*100</f>
        <v>80.742203865827094</v>
      </c>
      <c r="C61" s="34">
        <f t="shared" ref="C61:F61" si="25">C29/C25*100</f>
        <v>86.622144076683085</v>
      </c>
      <c r="D61" s="34">
        <f t="shared" si="25"/>
        <v>81.625586156077475</v>
      </c>
      <c r="E61" s="34">
        <f t="shared" si="25"/>
        <v>48.160219815066917</v>
      </c>
      <c r="F61" s="34">
        <f t="shared" si="25"/>
        <v>71.451402858332727</v>
      </c>
      <c r="G61" s="39"/>
      <c r="H61" s="34">
        <f t="shared" si="24"/>
        <v>86.370468870374935</v>
      </c>
      <c r="I61" s="34">
        <f t="shared" si="24"/>
        <v>89.733490633554098</v>
      </c>
      <c r="J61" s="34">
        <f t="shared" si="24"/>
        <v>91.427364132854336</v>
      </c>
      <c r="K61" s="34">
        <f t="shared" si="24"/>
        <v>48.282159547330842</v>
      </c>
      <c r="L61" s="34">
        <f t="shared" si="24"/>
        <v>87.571712065087738</v>
      </c>
    </row>
    <row r="62" spans="1:12" ht="15.6" x14ac:dyDescent="0.35">
      <c r="A62" s="8" t="s">
        <v>15</v>
      </c>
      <c r="B62" s="19">
        <f>AVERAGE(B58:B59)</f>
        <v>82.208136071620373</v>
      </c>
      <c r="C62" s="19">
        <f t="shared" ref="C62:F62" si="26">AVERAGE(C58:C59)</f>
        <v>87.529487455900409</v>
      </c>
      <c r="D62" s="19">
        <f t="shared" si="26"/>
        <v>80.887782050248703</v>
      </c>
      <c r="E62" s="19">
        <f t="shared" si="26"/>
        <v>58.301421382943303</v>
      </c>
      <c r="F62" s="19">
        <f t="shared" si="26"/>
        <v>68.816080437912717</v>
      </c>
      <c r="G62" s="38"/>
      <c r="H62" s="19">
        <f t="shared" ref="H62:L62" si="27">AVERAGE(H58:H59)</f>
        <v>88.744267986982436</v>
      </c>
      <c r="I62" s="19">
        <f t="shared" si="27"/>
        <v>91.6088682901634</v>
      </c>
      <c r="J62" s="19">
        <f t="shared" si="27"/>
        <v>92.471511797349095</v>
      </c>
      <c r="K62" s="19">
        <f t="shared" si="27"/>
        <v>61.299549719020618</v>
      </c>
      <c r="L62" s="19">
        <f t="shared" si="27"/>
        <v>83.071570318258154</v>
      </c>
    </row>
    <row r="63" spans="1:12" ht="15.6" x14ac:dyDescent="0.35">
      <c r="A63" s="8"/>
      <c r="B63" s="19"/>
      <c r="C63" s="20"/>
      <c r="D63" s="20"/>
      <c r="E63" s="20"/>
      <c r="F63" s="20"/>
      <c r="G63" s="38"/>
      <c r="H63" s="19"/>
      <c r="I63" s="19"/>
      <c r="J63" s="19"/>
      <c r="K63" s="19"/>
      <c r="L63" s="19"/>
    </row>
    <row r="64" spans="1:12" ht="15.6" x14ac:dyDescent="0.35">
      <c r="A64" s="6" t="s">
        <v>16</v>
      </c>
      <c r="B64" s="19"/>
      <c r="C64" s="20"/>
      <c r="D64" s="20"/>
      <c r="E64" s="20"/>
      <c r="F64" s="20"/>
      <c r="G64" s="38"/>
      <c r="H64" s="19"/>
      <c r="I64" s="19"/>
      <c r="J64" s="19"/>
      <c r="K64" s="19"/>
      <c r="L64" s="19"/>
    </row>
    <row r="65" spans="1:12" ht="15.6" x14ac:dyDescent="0.35">
      <c r="A65" s="8" t="s">
        <v>17</v>
      </c>
      <c r="B65" s="19">
        <f>B17/B18*100</f>
        <v>83.674068277413667</v>
      </c>
      <c r="C65" s="19">
        <f>C17/C18*100</f>
        <v>88.436830835117775</v>
      </c>
      <c r="D65" s="19">
        <f>D17/D18*100</f>
        <v>80.149977944419931</v>
      </c>
      <c r="E65" s="19">
        <f>E17/E18*100</f>
        <v>68.442622950819683</v>
      </c>
      <c r="F65" s="19">
        <f>F17/F18*100</f>
        <v>66.180758017492707</v>
      </c>
      <c r="G65" s="38"/>
      <c r="H65" s="19">
        <f>H17/H18*100</f>
        <v>91.118067103589937</v>
      </c>
      <c r="I65" s="19">
        <f>I17/I18*100</f>
        <v>93.484245946772717</v>
      </c>
      <c r="J65" s="19">
        <f>J17/J18*100</f>
        <v>93.515659461843853</v>
      </c>
      <c r="K65" s="19">
        <f>K17/K18*100</f>
        <v>74.316939890710387</v>
      </c>
      <c r="L65" s="19">
        <f>L17/L18*100</f>
        <v>78.571428571428569</v>
      </c>
    </row>
    <row r="66" spans="1:12" ht="15.6" x14ac:dyDescent="0.35">
      <c r="A66" s="8" t="s">
        <v>143</v>
      </c>
      <c r="B66" s="19">
        <f t="shared" ref="B66" si="28">B26/B30*100</f>
        <v>80.742203865827094</v>
      </c>
      <c r="C66" s="19">
        <f>C26/C30*100</f>
        <v>86.622144076683043</v>
      </c>
      <c r="D66" s="19">
        <f t="shared" ref="D66:L66" si="29">D26/D30*100</f>
        <v>81.625586156077475</v>
      </c>
      <c r="E66" s="19">
        <f t="shared" si="29"/>
        <v>48.160219815066931</v>
      </c>
      <c r="F66" s="19">
        <f t="shared" si="29"/>
        <v>71.451402858332713</v>
      </c>
      <c r="G66" s="38"/>
      <c r="H66" s="19">
        <f t="shared" si="29"/>
        <v>86.37046887037495</v>
      </c>
      <c r="I66" s="19">
        <f t="shared" si="29"/>
        <v>89.733490633554084</v>
      </c>
      <c r="J66" s="19">
        <f t="shared" si="29"/>
        <v>91.427364132854336</v>
      </c>
      <c r="K66" s="19">
        <f t="shared" si="29"/>
        <v>48.282159547330856</v>
      </c>
      <c r="L66" s="19">
        <f t="shared" si="29"/>
        <v>87.571712065087738</v>
      </c>
    </row>
    <row r="67" spans="1:12" ht="15.6" x14ac:dyDescent="0.35">
      <c r="A67" s="33" t="s">
        <v>66</v>
      </c>
      <c r="B67" s="34">
        <f>B28/B32*100</f>
        <v>80.742203865827094</v>
      </c>
      <c r="C67" s="34">
        <f t="shared" ref="C67:L68" si="30">C28/C32*100</f>
        <v>86.622144076683085</v>
      </c>
      <c r="D67" s="34">
        <f t="shared" si="30"/>
        <v>81.625586156077475</v>
      </c>
      <c r="E67" s="34">
        <f t="shared" si="30"/>
        <v>48.160219815066917</v>
      </c>
      <c r="F67" s="34">
        <f t="shared" si="30"/>
        <v>71.451402858332727</v>
      </c>
      <c r="G67" s="39"/>
      <c r="H67" s="34">
        <f t="shared" si="30"/>
        <v>86.370468870374935</v>
      </c>
      <c r="I67" s="34">
        <f t="shared" si="30"/>
        <v>89.733490633554098</v>
      </c>
      <c r="J67" s="34">
        <f t="shared" si="30"/>
        <v>91.427364132854336</v>
      </c>
      <c r="K67" s="34">
        <f t="shared" si="30"/>
        <v>48.282159547330842</v>
      </c>
      <c r="L67" s="34">
        <f t="shared" si="30"/>
        <v>87.571712065087738</v>
      </c>
    </row>
    <row r="68" spans="1:12" ht="15.6" x14ac:dyDescent="0.35">
      <c r="A68" s="33" t="s">
        <v>67</v>
      </c>
      <c r="B68" s="34">
        <f>B29/B33*100</f>
        <v>80.742203865827094</v>
      </c>
      <c r="C68" s="34">
        <f t="shared" si="30"/>
        <v>86.622144076683085</v>
      </c>
      <c r="D68" s="34">
        <f t="shared" si="30"/>
        <v>81.625586156077475</v>
      </c>
      <c r="E68" s="34">
        <f t="shared" si="30"/>
        <v>48.160219815066917</v>
      </c>
      <c r="F68" s="34">
        <f t="shared" si="30"/>
        <v>71.451402858332727</v>
      </c>
      <c r="G68" s="39"/>
      <c r="H68" s="34">
        <f t="shared" si="30"/>
        <v>86.370468870374935</v>
      </c>
      <c r="I68" s="34">
        <f t="shared" si="30"/>
        <v>89.733490633554098</v>
      </c>
      <c r="J68" s="34">
        <f t="shared" si="30"/>
        <v>91.427364132854336</v>
      </c>
      <c r="K68" s="34">
        <f t="shared" si="30"/>
        <v>48.282159547330842</v>
      </c>
      <c r="L68" s="34">
        <f t="shared" si="30"/>
        <v>87.571712065087738</v>
      </c>
    </row>
    <row r="69" spans="1:12" ht="15.6" x14ac:dyDescent="0.35">
      <c r="A69" s="8" t="s">
        <v>18</v>
      </c>
      <c r="B69" s="19">
        <f t="shared" ref="B69:F69" si="31">(B65+B66)/2</f>
        <v>82.208136071620373</v>
      </c>
      <c r="C69" s="19">
        <f t="shared" si="31"/>
        <v>87.529487455900409</v>
      </c>
      <c r="D69" s="19">
        <f t="shared" si="31"/>
        <v>80.887782050248703</v>
      </c>
      <c r="E69" s="19">
        <f t="shared" si="31"/>
        <v>58.301421382943303</v>
      </c>
      <c r="F69" s="19">
        <f t="shared" si="31"/>
        <v>68.816080437912717</v>
      </c>
      <c r="G69" s="38"/>
      <c r="H69" s="19">
        <f t="shared" ref="H69:L69" si="32">(H65+H66)/2</f>
        <v>88.744267986982436</v>
      </c>
      <c r="I69" s="19">
        <f t="shared" si="32"/>
        <v>91.6088682901634</v>
      </c>
      <c r="J69" s="19">
        <f t="shared" si="32"/>
        <v>92.471511797349095</v>
      </c>
      <c r="K69" s="19">
        <f t="shared" si="32"/>
        <v>61.299549719020618</v>
      </c>
      <c r="L69" s="19">
        <f t="shared" si="32"/>
        <v>83.071570318258154</v>
      </c>
    </row>
    <row r="70" spans="1:12" ht="15.6" x14ac:dyDescent="0.35">
      <c r="A70" s="8"/>
      <c r="B70" s="19"/>
      <c r="C70" s="20"/>
      <c r="D70" s="20"/>
      <c r="E70" s="20"/>
      <c r="F70" s="20"/>
      <c r="G70" s="38"/>
      <c r="H70" s="19"/>
      <c r="I70" s="19"/>
      <c r="J70" s="19"/>
      <c r="K70" s="19"/>
      <c r="L70" s="19"/>
    </row>
    <row r="71" spans="1:12" ht="15.6" x14ac:dyDescent="0.35">
      <c r="A71" s="6" t="s">
        <v>31</v>
      </c>
      <c r="B71" s="19"/>
      <c r="C71" s="20"/>
      <c r="D71" s="20"/>
      <c r="E71" s="20"/>
      <c r="F71" s="20"/>
      <c r="G71" s="38"/>
      <c r="H71" s="19"/>
      <c r="I71" s="19"/>
      <c r="J71" s="19"/>
      <c r="K71" s="19"/>
      <c r="L71" s="19"/>
    </row>
    <row r="72" spans="1:12" ht="15.6" x14ac:dyDescent="0.35">
      <c r="A72" s="8" t="s">
        <v>19</v>
      </c>
      <c r="B72" s="19">
        <f>B34/B26*100</f>
        <v>94.339622641509422</v>
      </c>
      <c r="C72" s="19"/>
      <c r="D72" s="19"/>
      <c r="E72" s="19"/>
      <c r="F72" s="19"/>
      <c r="G72" s="38"/>
      <c r="H72" s="19">
        <f>H34/H26*100</f>
        <v>94.339622641509436</v>
      </c>
      <c r="I72" s="19"/>
      <c r="J72" s="19"/>
      <c r="K72" s="19"/>
      <c r="L72" s="19"/>
    </row>
    <row r="73" spans="1:12" ht="15.6" x14ac:dyDescent="0.35">
      <c r="A73" s="8"/>
      <c r="B73" s="19"/>
      <c r="C73" s="20"/>
      <c r="D73" s="20"/>
      <c r="E73" s="20"/>
      <c r="F73" s="20"/>
      <c r="G73" s="38"/>
      <c r="H73" s="19"/>
      <c r="I73" s="19"/>
      <c r="J73" s="19"/>
      <c r="K73" s="19"/>
      <c r="L73" s="19"/>
    </row>
    <row r="74" spans="1:12" ht="15.6" x14ac:dyDescent="0.35">
      <c r="A74" s="6" t="s">
        <v>20</v>
      </c>
      <c r="B74" s="19"/>
      <c r="C74" s="20"/>
      <c r="D74" s="20"/>
      <c r="E74" s="20"/>
      <c r="F74" s="20"/>
      <c r="G74" s="38"/>
      <c r="H74" s="19"/>
      <c r="I74" s="19"/>
      <c r="J74" s="19"/>
      <c r="K74" s="19"/>
      <c r="L74" s="19"/>
    </row>
    <row r="75" spans="1:12" ht="15.6" x14ac:dyDescent="0.35">
      <c r="A75" s="8" t="s">
        <v>21</v>
      </c>
      <c r="B75" s="19">
        <f>((B17/B15)-1)*100</f>
        <v>-12.167573672861687</v>
      </c>
      <c r="C75" s="19">
        <f>((C17/C15)-1)*100</f>
        <v>-10.426026336173511</v>
      </c>
      <c r="D75" s="19">
        <f>((D17/D15)-1)*100</f>
        <v>-20.026408450704224</v>
      </c>
      <c r="E75" s="19">
        <f>((E17/E15)-1)*100</f>
        <v>-12.259194395796847</v>
      </c>
      <c r="F75" s="19">
        <f>((F17/F15)-1)*100</f>
        <v>2.947845804988658</v>
      </c>
      <c r="G75" s="38"/>
      <c r="H75" s="19">
        <f>((H17/H15)-1)*100</f>
        <v>16.568639719684654</v>
      </c>
      <c r="I75" s="19">
        <f>((I17/I15)-1)*100</f>
        <v>8.9677304332323118</v>
      </c>
      <c r="J75" s="19">
        <f>((J17/J15)-1)*100</f>
        <v>34.688691232528576</v>
      </c>
      <c r="K75" s="19">
        <f>((K17/K15)-1)*100</f>
        <v>20.620842572062092</v>
      </c>
      <c r="L75" s="19">
        <f>((L17/L15)-1)*100</f>
        <v>50.980392156862742</v>
      </c>
    </row>
    <row r="76" spans="1:12" ht="15.6" x14ac:dyDescent="0.35">
      <c r="A76" s="8" t="s">
        <v>22</v>
      </c>
      <c r="B76" s="19">
        <f>((B47/B46)-1)*100</f>
        <v>-14.152286951440763</v>
      </c>
      <c r="C76" s="19">
        <f t="shared" ref="C76:F76" si="33">((C47/C46)-1)*100</f>
        <v>-10.539375328030488</v>
      </c>
      <c r="D76" s="19">
        <f t="shared" si="33"/>
        <v>-7.342957931998761</v>
      </c>
      <c r="E76" s="19">
        <f t="shared" si="33"/>
        <v>-26.182997077364909</v>
      </c>
      <c r="F76" s="19">
        <f t="shared" si="33"/>
        <v>22.302155840399273</v>
      </c>
      <c r="G76" s="38"/>
      <c r="H76" s="19">
        <f>((H47/H46)-1)*100</f>
        <v>20.156622139391047</v>
      </c>
      <c r="I76" s="19">
        <f t="shared" ref="I76:L76" si="34">((I47/I46)-1)*100</f>
        <v>14.903342821553544</v>
      </c>
      <c r="J76" s="19">
        <f t="shared" si="34"/>
        <v>49.153011627775342</v>
      </c>
      <c r="K76" s="19">
        <f t="shared" si="34"/>
        <v>3.815428664756082</v>
      </c>
      <c r="L76" s="19">
        <f t="shared" si="34"/>
        <v>83.349032348909049</v>
      </c>
    </row>
    <row r="77" spans="1:12" ht="15.6" x14ac:dyDescent="0.35">
      <c r="A77" s="8" t="s">
        <v>23</v>
      </c>
      <c r="B77" s="19">
        <f>((B49/B48)-1)*100</f>
        <v>-2.259658945532117</v>
      </c>
      <c r="C77" s="19">
        <f t="shared" ref="C77:F77" si="35">((C49/C48)-1)*100</f>
        <v>-0.12654232833564372</v>
      </c>
      <c r="D77" s="19">
        <f t="shared" si="35"/>
        <v>15.859548474682871</v>
      </c>
      <c r="E77" s="19">
        <f t="shared" si="35"/>
        <v>-15.869244174002727</v>
      </c>
      <c r="F77" s="19">
        <f t="shared" si="35"/>
        <v>18.80011173043188</v>
      </c>
      <c r="G77" s="38"/>
      <c r="H77" s="19">
        <f>((H49/H48)-1)*100</f>
        <v>3.0779997333197917</v>
      </c>
      <c r="I77" s="19">
        <f t="shared" ref="I77:L77" si="36">((I49/I48)-1)*100</f>
        <v>5.447128580839955</v>
      </c>
      <c r="J77" s="19">
        <f t="shared" si="36"/>
        <v>10.739075614206794</v>
      </c>
      <c r="K77" s="19">
        <f t="shared" si="36"/>
        <v>-13.932429544476133</v>
      </c>
      <c r="L77" s="19">
        <f t="shared" si="36"/>
        <v>21.438969477848868</v>
      </c>
    </row>
    <row r="78" spans="1:12" ht="15.6" x14ac:dyDescent="0.35">
      <c r="A78" s="8"/>
      <c r="B78" s="19"/>
      <c r="C78" s="20"/>
      <c r="D78" s="20"/>
      <c r="E78" s="20"/>
      <c r="F78" s="20"/>
      <c r="G78" s="38"/>
      <c r="H78" s="19"/>
      <c r="I78" s="19"/>
      <c r="J78" s="19"/>
      <c r="K78" s="19"/>
      <c r="L78" s="19"/>
    </row>
    <row r="79" spans="1:12" ht="15.6" x14ac:dyDescent="0.35">
      <c r="A79" s="6" t="s">
        <v>24</v>
      </c>
      <c r="B79" s="19"/>
      <c r="C79" s="20"/>
      <c r="D79" s="20"/>
      <c r="E79" s="20"/>
      <c r="F79" s="20"/>
      <c r="G79" s="38"/>
      <c r="H79" s="19"/>
      <c r="I79" s="19"/>
      <c r="J79" s="19"/>
      <c r="K79" s="19"/>
      <c r="L79" s="19"/>
    </row>
    <row r="80" spans="1:12" ht="15.6" x14ac:dyDescent="0.35">
      <c r="A80" s="8" t="s">
        <v>25</v>
      </c>
      <c r="B80" s="19">
        <f>B22/B16</f>
        <v>12880048.432187226</v>
      </c>
      <c r="C80" s="19">
        <f>C22/C16</f>
        <v>10779906.840965454</v>
      </c>
      <c r="D80" s="19">
        <f>D22/D16</f>
        <v>18912168.516124517</v>
      </c>
      <c r="E80" s="19">
        <f>E22/E16</f>
        <v>16545153.328402767</v>
      </c>
      <c r="F80" s="19">
        <f>F22/F16</f>
        <v>9050679.2034588438</v>
      </c>
      <c r="G80" s="38"/>
      <c r="H80" s="19">
        <f>H22/H16</f>
        <v>12880048.432187226</v>
      </c>
      <c r="I80" s="19">
        <f>I22/I16</f>
        <v>10779906.840965454</v>
      </c>
      <c r="J80" s="19">
        <f>J22/J16</f>
        <v>18912168.516124517</v>
      </c>
      <c r="K80" s="19">
        <f>K22/K16</f>
        <v>16545153.328402767</v>
      </c>
      <c r="L80" s="19">
        <f>L22/L16</f>
        <v>9050679.2034588438</v>
      </c>
    </row>
    <row r="81" spans="1:12" ht="15.6" x14ac:dyDescent="0.35">
      <c r="A81" s="8" t="s">
        <v>26</v>
      </c>
      <c r="B81" s="19">
        <f>B26/B17</f>
        <v>12428743.070857797</v>
      </c>
      <c r="C81" s="19">
        <f>C26/C17</f>
        <v>10558707.663917469</v>
      </c>
      <c r="D81" s="19">
        <f>D26/D17</f>
        <v>19260352.65638712</v>
      </c>
      <c r="E81" s="19">
        <f>E26/E17</f>
        <v>11642134.488948904</v>
      </c>
      <c r="F81" s="19">
        <f>F26/F17</f>
        <v>9771476.5632775333</v>
      </c>
      <c r="G81" s="38"/>
      <c r="H81" s="19">
        <f>H26/H17</f>
        <v>12208948.867368137</v>
      </c>
      <c r="I81" s="19">
        <f>I26/I17</f>
        <v>10347397.679124705</v>
      </c>
      <c r="J81" s="19">
        <f>J26/J17</f>
        <v>18489841.459880002</v>
      </c>
      <c r="K81" s="19">
        <f>K26/K17</f>
        <v>10749039.639034558</v>
      </c>
      <c r="L81" s="19">
        <f>L26/L17</f>
        <v>10087426.02252987</v>
      </c>
    </row>
    <row r="82" spans="1:12" ht="15.6" x14ac:dyDescent="0.35">
      <c r="A82" s="8" t="s">
        <v>27</v>
      </c>
      <c r="B82" s="19">
        <f>(B81/B80)*B62</f>
        <v>79.327636611594571</v>
      </c>
      <c r="C82" s="19">
        <f t="shared" ref="C82:F82" si="37">(C81/C80)*C62</f>
        <v>85.733419003889281</v>
      </c>
      <c r="D82" s="19">
        <f t="shared" si="37"/>
        <v>82.376973669226828</v>
      </c>
      <c r="E82" s="19">
        <f t="shared" si="37"/>
        <v>41.024279144751368</v>
      </c>
      <c r="F82" s="19">
        <f t="shared" si="37"/>
        <v>74.296602725539685</v>
      </c>
      <c r="G82" s="38"/>
      <c r="H82" s="19">
        <f t="shared" ref="H82:L82" si="38">(H81/H80)*H62</f>
        <v>84.120353726115098</v>
      </c>
      <c r="I82" s="19">
        <f t="shared" si="38"/>
        <v>87.933356486036388</v>
      </c>
      <c r="J82" s="19">
        <f t="shared" si="38"/>
        <v>90.406533297894768</v>
      </c>
      <c r="K82" s="19">
        <f t="shared" si="38"/>
        <v>39.825033754965645</v>
      </c>
      <c r="L82" s="19">
        <f t="shared" si="38"/>
        <v>92.587340830793352</v>
      </c>
    </row>
    <row r="83" spans="1:12" ht="15.6" x14ac:dyDescent="0.35">
      <c r="A83" s="8"/>
      <c r="B83" s="19"/>
      <c r="C83" s="20"/>
      <c r="D83" s="20"/>
      <c r="E83" s="20"/>
      <c r="F83" s="20"/>
      <c r="G83" s="38"/>
      <c r="H83" s="19"/>
      <c r="I83" s="19"/>
      <c r="J83" s="19"/>
      <c r="K83" s="19"/>
      <c r="L83" s="19"/>
    </row>
    <row r="84" spans="1:12" ht="15.6" x14ac:dyDescent="0.35">
      <c r="A84" s="6" t="s">
        <v>28</v>
      </c>
      <c r="B84" s="19"/>
      <c r="C84" s="20"/>
      <c r="D84" s="20"/>
      <c r="E84" s="20"/>
      <c r="F84" s="20"/>
      <c r="G84" s="38"/>
      <c r="H84" s="19"/>
      <c r="I84" s="19"/>
      <c r="J84" s="19"/>
      <c r="K84" s="19"/>
      <c r="L84" s="19"/>
    </row>
    <row r="85" spans="1:12" ht="15.6" x14ac:dyDescent="0.35">
      <c r="A85" s="8" t="s">
        <v>29</v>
      </c>
      <c r="B85" s="19">
        <f>(B38/B37)*100</f>
        <v>105.4927967358125</v>
      </c>
      <c r="C85" s="20"/>
      <c r="D85" s="20"/>
      <c r="E85" s="20"/>
      <c r="F85" s="20"/>
      <c r="G85" s="38"/>
      <c r="H85" s="19">
        <f>(H38/H37)*100</f>
        <v>105.4927967358125</v>
      </c>
      <c r="I85" s="19"/>
      <c r="J85" s="19"/>
      <c r="K85" s="19"/>
      <c r="L85" s="19"/>
    </row>
    <row r="86" spans="1:12" ht="15.6" x14ac:dyDescent="0.35">
      <c r="A86" s="8" t="s">
        <v>30</v>
      </c>
      <c r="B86" s="19">
        <f t="shared" ref="B86" si="39">(B26/B38)*100</f>
        <v>76.538120482321872</v>
      </c>
      <c r="C86" s="20"/>
      <c r="D86" s="20"/>
      <c r="E86" s="20"/>
      <c r="F86" s="20"/>
      <c r="G86" s="38"/>
      <c r="H86" s="19">
        <f t="shared" ref="H86" si="40">(H26/H38)*100</f>
        <v>81.873333102234497</v>
      </c>
      <c r="I86" s="19"/>
      <c r="J86" s="19"/>
      <c r="K86" s="19"/>
      <c r="L86" s="19"/>
    </row>
    <row r="87" spans="1:12" ht="16.2" thickBot="1" x14ac:dyDescent="0.4">
      <c r="A87" s="21"/>
      <c r="B87" s="21"/>
      <c r="C87" s="21"/>
      <c r="D87" s="21"/>
      <c r="E87" s="21"/>
      <c r="F87" s="21"/>
      <c r="G87" s="49"/>
      <c r="H87" s="21"/>
      <c r="I87" s="21"/>
      <c r="J87" s="21"/>
      <c r="K87" s="21"/>
      <c r="L87" s="21"/>
    </row>
    <row r="88" spans="1:12" ht="16.2" thickTop="1" x14ac:dyDescent="0.35">
      <c r="A88" s="54" t="s">
        <v>80</v>
      </c>
      <c r="B88" s="54"/>
      <c r="C88" s="54"/>
      <c r="D88" s="54"/>
      <c r="E88" s="54"/>
      <c r="F88" s="54"/>
      <c r="G88" s="29"/>
      <c r="H88" s="7"/>
      <c r="I88" s="7"/>
      <c r="J88" s="7"/>
      <c r="K88" s="7"/>
      <c r="L88" s="7"/>
    </row>
    <row r="89" spans="1:12" ht="15.6" x14ac:dyDescent="0.35">
      <c r="A89" s="29"/>
      <c r="B89" s="29"/>
      <c r="C89" s="29"/>
      <c r="D89" s="29"/>
      <c r="E89" s="29"/>
      <c r="F89" s="29"/>
      <c r="G89" s="29"/>
      <c r="H89" s="7"/>
      <c r="I89" s="7"/>
      <c r="J89" s="7"/>
      <c r="K89" s="7"/>
      <c r="L89" s="7"/>
    </row>
    <row r="90" spans="1:12" ht="15.6" x14ac:dyDescent="0.35">
      <c r="A90" s="30" t="s">
        <v>38</v>
      </c>
      <c r="B90" s="29"/>
      <c r="C90" s="29"/>
      <c r="D90" s="29"/>
      <c r="E90" s="29"/>
      <c r="F90" s="29"/>
      <c r="G90" s="29"/>
      <c r="H90" s="7"/>
      <c r="I90" s="7"/>
      <c r="J90" s="7"/>
      <c r="K90" s="7"/>
      <c r="L90" s="7"/>
    </row>
    <row r="91" spans="1:12" ht="15.6" x14ac:dyDescent="0.35">
      <c r="A91" s="29" t="s">
        <v>39</v>
      </c>
      <c r="B91" s="29"/>
      <c r="C91" s="29"/>
      <c r="D91" s="29"/>
      <c r="E91" s="29"/>
      <c r="F91" s="29"/>
      <c r="G91" s="29"/>
      <c r="H91" s="7"/>
      <c r="I91" s="7"/>
      <c r="J91" s="7"/>
      <c r="K91" s="7"/>
      <c r="L91" s="7"/>
    </row>
    <row r="92" spans="1:12" ht="15.6" x14ac:dyDescent="0.35">
      <c r="A92" s="29" t="s">
        <v>40</v>
      </c>
      <c r="B92" s="29"/>
      <c r="C92" s="29"/>
      <c r="D92" s="29"/>
      <c r="E92" s="29"/>
      <c r="F92" s="29"/>
      <c r="G92" s="29"/>
      <c r="H92" s="7"/>
      <c r="I92" s="7"/>
      <c r="J92" s="7"/>
      <c r="K92" s="7"/>
      <c r="L92" s="7"/>
    </row>
    <row r="93" spans="1:12" ht="15.6" x14ac:dyDescent="0.35">
      <c r="A93" s="29" t="s">
        <v>41</v>
      </c>
      <c r="B93" s="29"/>
      <c r="C93" s="29"/>
      <c r="D93" s="29"/>
      <c r="E93" s="29"/>
      <c r="F93" s="29"/>
      <c r="G93" s="29"/>
      <c r="H93" s="7"/>
      <c r="I93" s="7"/>
      <c r="J93" s="7"/>
      <c r="K93" s="7"/>
      <c r="L93" s="7"/>
    </row>
    <row r="94" spans="1:12" ht="15.6" x14ac:dyDescent="0.35">
      <c r="A94" s="29" t="s">
        <v>42</v>
      </c>
      <c r="B94" s="29"/>
      <c r="C94" s="29"/>
      <c r="D94" s="29"/>
      <c r="E94" s="29"/>
      <c r="F94" s="29"/>
      <c r="G94" s="29"/>
      <c r="H94" s="7"/>
      <c r="I94" s="7"/>
      <c r="J94" s="7"/>
      <c r="K94" s="7"/>
      <c r="L94" s="7"/>
    </row>
    <row r="95" spans="1:12" ht="15.6" x14ac:dyDescent="0.35">
      <c r="B95" s="29"/>
      <c r="C95" s="29"/>
      <c r="D95" s="29"/>
      <c r="E95" s="29"/>
      <c r="F95" s="29"/>
      <c r="G95" s="29"/>
      <c r="H95" s="7"/>
      <c r="I95" s="7"/>
      <c r="J95" s="7"/>
      <c r="K95" s="7"/>
      <c r="L95" s="7"/>
    </row>
    <row r="96" spans="1:12" ht="15.6" x14ac:dyDescent="0.35">
      <c r="A96" s="29"/>
      <c r="B96" s="29"/>
      <c r="C96" s="29"/>
      <c r="D96" s="29"/>
      <c r="E96" s="29"/>
      <c r="F96" s="29"/>
      <c r="G96" s="29"/>
      <c r="H96" s="7"/>
      <c r="I96" s="7"/>
      <c r="J96" s="7"/>
      <c r="K96" s="7"/>
      <c r="L96" s="7"/>
    </row>
    <row r="97" spans="1:12" ht="15.6" x14ac:dyDescent="0.35">
      <c r="A97" s="29"/>
      <c r="B97" s="29"/>
      <c r="C97" s="29"/>
      <c r="D97" s="29"/>
      <c r="E97" s="29"/>
      <c r="F97" s="29"/>
      <c r="G97" s="29"/>
      <c r="H97" s="7"/>
      <c r="I97" s="7"/>
      <c r="J97" s="7"/>
      <c r="K97" s="7"/>
      <c r="L97" s="7"/>
    </row>
    <row r="98" spans="1:12" ht="15.6" x14ac:dyDescent="0.35">
      <c r="A98" s="29"/>
      <c r="B98" s="29"/>
      <c r="C98" s="29"/>
      <c r="D98" s="29"/>
      <c r="E98" s="29"/>
      <c r="F98" s="29"/>
      <c r="G98" s="29"/>
      <c r="H98" s="7"/>
      <c r="I98" s="7"/>
      <c r="J98" s="7"/>
      <c r="K98" s="7"/>
      <c r="L98" s="7"/>
    </row>
    <row r="99" spans="1:12" ht="15.6" x14ac:dyDescent="0.35">
      <c r="A99" s="29"/>
      <c r="B99" s="29"/>
      <c r="C99" s="29"/>
      <c r="D99" s="29"/>
      <c r="E99" s="29"/>
      <c r="F99" s="29"/>
      <c r="G99" s="29"/>
      <c r="H99" s="7"/>
      <c r="I99" s="7"/>
      <c r="J99" s="7"/>
      <c r="K99" s="7"/>
      <c r="L99" s="7"/>
    </row>
    <row r="100" spans="1:12" ht="15.6" x14ac:dyDescent="0.35">
      <c r="A100" s="29"/>
      <c r="B100" s="29"/>
      <c r="C100" s="29"/>
      <c r="D100" s="29"/>
      <c r="E100" s="29"/>
      <c r="F100" s="29"/>
      <c r="G100" s="29"/>
      <c r="H100" s="7"/>
      <c r="I100" s="7"/>
      <c r="J100" s="7"/>
      <c r="K100" s="7"/>
      <c r="L100" s="7"/>
    </row>
    <row r="101" spans="1:12" ht="15.6" x14ac:dyDescent="0.35">
      <c r="A101" s="29"/>
      <c r="B101" s="29"/>
      <c r="C101" s="29"/>
      <c r="D101" s="29"/>
      <c r="E101" s="29"/>
      <c r="F101" s="29"/>
      <c r="G101" s="29"/>
      <c r="H101" s="7"/>
      <c r="I101" s="7"/>
      <c r="J101" s="7"/>
      <c r="K101" s="7"/>
      <c r="L101" s="7"/>
    </row>
    <row r="102" spans="1:12" ht="15.6" x14ac:dyDescent="0.35">
      <c r="A102" s="29"/>
      <c r="B102" s="29"/>
      <c r="C102" s="29"/>
      <c r="D102" s="29"/>
      <c r="E102" s="29"/>
      <c r="F102" s="29"/>
      <c r="G102" s="29"/>
      <c r="H102" s="7"/>
      <c r="I102" s="7"/>
      <c r="J102" s="7"/>
      <c r="K102" s="7"/>
      <c r="L102" s="7"/>
    </row>
    <row r="103" spans="1:12" ht="15.6" x14ac:dyDescent="0.35">
      <c r="A103" s="29"/>
      <c r="B103" s="29"/>
      <c r="C103" s="29"/>
      <c r="D103" s="29"/>
      <c r="E103" s="29"/>
      <c r="F103" s="29"/>
      <c r="G103" s="29"/>
      <c r="H103" s="7"/>
      <c r="I103" s="7"/>
      <c r="J103" s="7"/>
      <c r="K103" s="7"/>
      <c r="L103" s="7"/>
    </row>
    <row r="104" spans="1:12" ht="15.6" x14ac:dyDescent="0.35">
      <c r="A104" s="29"/>
      <c r="B104" s="29"/>
      <c r="C104" s="29"/>
      <c r="D104" s="29"/>
      <c r="E104" s="29"/>
      <c r="F104" s="29"/>
      <c r="G104" s="29"/>
      <c r="H104" s="7"/>
      <c r="I104" s="7"/>
      <c r="J104" s="7"/>
      <c r="K104" s="7"/>
      <c r="L104" s="7"/>
    </row>
    <row r="105" spans="1:12" ht="15.6" x14ac:dyDescent="0.35">
      <c r="A105" s="29"/>
      <c r="B105" s="29"/>
      <c r="C105" s="29"/>
      <c r="D105" s="29"/>
      <c r="E105" s="29"/>
      <c r="F105" s="29"/>
      <c r="G105" s="29"/>
      <c r="H105" s="7"/>
      <c r="I105" s="7"/>
      <c r="J105" s="7"/>
      <c r="K105" s="7"/>
      <c r="L105" s="7"/>
    </row>
    <row r="106" spans="1:12" ht="15.6" x14ac:dyDescent="0.35">
      <c r="A106" s="29"/>
      <c r="B106" s="29"/>
      <c r="C106" s="29"/>
      <c r="D106" s="29"/>
      <c r="E106" s="29"/>
      <c r="F106" s="29"/>
      <c r="G106" s="29"/>
      <c r="H106" s="7"/>
      <c r="I106" s="7"/>
      <c r="J106" s="7"/>
      <c r="K106" s="7"/>
      <c r="L106" s="7"/>
    </row>
    <row r="107" spans="1:12" ht="15.6" x14ac:dyDescent="0.35">
      <c r="A107" s="29"/>
      <c r="B107" s="29"/>
      <c r="C107" s="29"/>
      <c r="D107" s="29"/>
      <c r="E107" s="29"/>
      <c r="F107" s="29"/>
      <c r="G107" s="29"/>
      <c r="H107" s="7"/>
      <c r="I107" s="7"/>
      <c r="J107" s="7"/>
      <c r="K107" s="7"/>
      <c r="L107" s="7"/>
    </row>
    <row r="108" spans="1:12" ht="15.6" x14ac:dyDescent="0.35">
      <c r="A108" s="29"/>
      <c r="B108" s="29"/>
      <c r="C108" s="29"/>
      <c r="D108" s="29"/>
      <c r="E108" s="29"/>
      <c r="F108" s="29"/>
      <c r="G108" s="29"/>
      <c r="H108" s="7"/>
      <c r="I108" s="7"/>
      <c r="J108" s="7"/>
      <c r="K108" s="7"/>
      <c r="L108" s="7"/>
    </row>
    <row r="109" spans="1:12" ht="15.6" x14ac:dyDescent="0.35">
      <c r="A109" s="29"/>
      <c r="B109" s="29"/>
      <c r="C109" s="29"/>
      <c r="D109" s="29"/>
      <c r="E109" s="29"/>
      <c r="F109" s="29"/>
      <c r="G109" s="29"/>
      <c r="H109" s="7"/>
      <c r="I109" s="7"/>
      <c r="J109" s="7"/>
      <c r="K109" s="7"/>
      <c r="L109" s="7"/>
    </row>
    <row r="110" spans="1:12" ht="15.6" x14ac:dyDescent="0.35">
      <c r="A110" s="29"/>
      <c r="B110" s="29"/>
      <c r="C110" s="29"/>
      <c r="D110" s="29"/>
      <c r="E110" s="29"/>
      <c r="F110" s="29"/>
      <c r="G110" s="29"/>
      <c r="H110" s="7"/>
      <c r="I110" s="7"/>
      <c r="J110" s="7"/>
      <c r="K110" s="7"/>
      <c r="L110" s="7"/>
    </row>
    <row r="111" spans="1:12" ht="15.6" x14ac:dyDescent="0.35">
      <c r="A111" s="29"/>
      <c r="B111" s="29"/>
      <c r="C111" s="29"/>
      <c r="D111" s="29"/>
      <c r="E111" s="29"/>
      <c r="F111" s="29"/>
      <c r="G111" s="29"/>
      <c r="H111" s="7"/>
      <c r="I111" s="7"/>
      <c r="J111" s="7"/>
      <c r="K111" s="7"/>
      <c r="L111" s="7"/>
    </row>
    <row r="112" spans="1:12" ht="15.6" x14ac:dyDescent="0.35">
      <c r="A112" s="29"/>
      <c r="B112" s="29"/>
      <c r="C112" s="29"/>
      <c r="D112" s="29"/>
      <c r="E112" s="29"/>
      <c r="F112" s="29"/>
      <c r="G112" s="29"/>
      <c r="H112" s="7"/>
      <c r="I112" s="7"/>
      <c r="J112" s="7"/>
      <c r="K112" s="7"/>
      <c r="L112" s="7"/>
    </row>
    <row r="113" spans="1:12" ht="15.6" x14ac:dyDescent="0.35">
      <c r="A113" s="29"/>
      <c r="B113" s="29"/>
      <c r="C113" s="29"/>
      <c r="D113" s="29"/>
      <c r="E113" s="29"/>
      <c r="F113" s="29"/>
      <c r="G113" s="29"/>
      <c r="H113" s="7"/>
      <c r="I113" s="7"/>
      <c r="J113" s="7"/>
      <c r="K113" s="7"/>
      <c r="L113" s="7"/>
    </row>
    <row r="114" spans="1:12" ht="15.6" x14ac:dyDescent="0.35">
      <c r="A114" s="29"/>
      <c r="B114" s="29"/>
      <c r="C114" s="29"/>
      <c r="D114" s="29"/>
      <c r="E114" s="29"/>
      <c r="F114" s="29"/>
      <c r="G114" s="29"/>
      <c r="H114" s="7"/>
      <c r="I114" s="7"/>
      <c r="J114" s="7"/>
      <c r="K114" s="7"/>
      <c r="L114" s="7"/>
    </row>
    <row r="115" spans="1:12" ht="15.6" x14ac:dyDescent="0.35">
      <c r="A115" s="29"/>
      <c r="B115" s="29"/>
      <c r="C115" s="29"/>
      <c r="D115" s="29"/>
      <c r="E115" s="29"/>
      <c r="F115" s="29"/>
      <c r="G115" s="29"/>
      <c r="H115" s="7"/>
      <c r="I115" s="7"/>
      <c r="J115" s="7"/>
      <c r="K115" s="7"/>
      <c r="L115" s="7"/>
    </row>
    <row r="116" spans="1:12" ht="15.6" x14ac:dyDescent="0.35">
      <c r="A116" s="29"/>
      <c r="B116" s="29"/>
      <c r="C116" s="29"/>
      <c r="D116" s="29"/>
      <c r="E116" s="29"/>
      <c r="F116" s="29"/>
      <c r="G116" s="29"/>
      <c r="H116" s="7"/>
      <c r="I116" s="7"/>
      <c r="J116" s="7"/>
      <c r="K116" s="7"/>
      <c r="L116" s="7"/>
    </row>
    <row r="117" spans="1:12" ht="15.6" x14ac:dyDescent="0.35">
      <c r="A117" s="29"/>
      <c r="B117" s="29"/>
      <c r="C117" s="29"/>
      <c r="D117" s="29"/>
      <c r="E117" s="29"/>
      <c r="F117" s="29"/>
      <c r="G117" s="29"/>
      <c r="H117" s="7"/>
      <c r="I117" s="7"/>
      <c r="J117" s="7"/>
      <c r="K117" s="7"/>
      <c r="L117" s="7"/>
    </row>
    <row r="118" spans="1:12" ht="15.6" x14ac:dyDescent="0.35">
      <c r="A118" s="29"/>
      <c r="B118" s="29"/>
      <c r="C118" s="29"/>
      <c r="D118" s="29"/>
      <c r="E118" s="29"/>
      <c r="F118" s="29"/>
      <c r="G118" s="29"/>
      <c r="H118" s="7"/>
      <c r="I118" s="7"/>
      <c r="J118" s="7"/>
      <c r="K118" s="7"/>
      <c r="L118" s="7"/>
    </row>
    <row r="119" spans="1:12" ht="15.6" x14ac:dyDescent="0.35">
      <c r="A119" s="29"/>
      <c r="B119" s="29"/>
      <c r="C119" s="29"/>
      <c r="D119" s="29"/>
      <c r="E119" s="29"/>
      <c r="F119" s="29"/>
      <c r="G119" s="29"/>
      <c r="H119" s="7"/>
      <c r="I119" s="7"/>
      <c r="J119" s="7"/>
      <c r="K119" s="7"/>
      <c r="L119" s="7"/>
    </row>
    <row r="120" spans="1:12" ht="15.6" x14ac:dyDescent="0.35">
      <c r="A120" s="29"/>
      <c r="B120" s="29"/>
      <c r="C120" s="29"/>
      <c r="D120" s="29"/>
      <c r="E120" s="29"/>
      <c r="F120" s="29"/>
      <c r="G120" s="29"/>
      <c r="H120" s="7"/>
      <c r="I120" s="7"/>
      <c r="J120" s="7"/>
      <c r="K120" s="7"/>
      <c r="L120" s="7"/>
    </row>
    <row r="121" spans="1:12" ht="15.6" x14ac:dyDescent="0.35">
      <c r="A121" s="29"/>
      <c r="B121" s="29"/>
      <c r="C121" s="29"/>
      <c r="D121" s="29"/>
      <c r="E121" s="29"/>
      <c r="F121" s="29"/>
      <c r="G121" s="29"/>
      <c r="H121" s="7"/>
      <c r="I121" s="7"/>
      <c r="J121" s="7"/>
      <c r="K121" s="7"/>
      <c r="L121" s="7"/>
    </row>
    <row r="122" spans="1:12" ht="15.6" x14ac:dyDescent="0.35">
      <c r="A122" s="29"/>
      <c r="B122" s="29"/>
      <c r="C122" s="29"/>
      <c r="D122" s="29"/>
      <c r="E122" s="29"/>
      <c r="F122" s="29"/>
      <c r="G122" s="29"/>
      <c r="H122" s="7"/>
      <c r="I122" s="7"/>
      <c r="J122" s="7"/>
      <c r="K122" s="7"/>
      <c r="L122" s="7"/>
    </row>
    <row r="123" spans="1:12" ht="15.6" x14ac:dyDescent="0.35">
      <c r="A123" s="29"/>
      <c r="B123" s="29"/>
      <c r="C123" s="29"/>
      <c r="D123" s="29"/>
      <c r="E123" s="29"/>
      <c r="F123" s="29"/>
      <c r="G123" s="29"/>
      <c r="H123" s="7"/>
      <c r="I123" s="7"/>
      <c r="J123" s="7"/>
      <c r="K123" s="7"/>
      <c r="L123" s="7"/>
    </row>
    <row r="124" spans="1:12" ht="15.6" x14ac:dyDescent="0.35">
      <c r="A124" s="29"/>
      <c r="B124" s="29"/>
      <c r="C124" s="29"/>
      <c r="D124" s="29"/>
      <c r="E124" s="29"/>
      <c r="F124" s="29"/>
      <c r="G124" s="29"/>
      <c r="H124" s="7"/>
      <c r="I124" s="7"/>
      <c r="J124" s="7"/>
      <c r="K124" s="7"/>
      <c r="L124" s="7"/>
    </row>
    <row r="125" spans="1:12" ht="15.6" x14ac:dyDescent="0.35">
      <c r="A125" s="29"/>
      <c r="B125" s="29"/>
      <c r="C125" s="29"/>
      <c r="D125" s="29"/>
      <c r="E125" s="29"/>
      <c r="F125" s="29"/>
      <c r="G125" s="29"/>
      <c r="H125" s="7"/>
      <c r="I125" s="7"/>
      <c r="J125" s="7"/>
      <c r="K125" s="7"/>
      <c r="L125" s="7"/>
    </row>
    <row r="150" spans="17:18" x14ac:dyDescent="0.3">
      <c r="Q150" s="2"/>
      <c r="R150" s="2"/>
    </row>
    <row r="151" spans="17:18" x14ac:dyDescent="0.3">
      <c r="Q151" s="2"/>
      <c r="R151" s="2"/>
    </row>
    <row r="182" spans="6:12" x14ac:dyDescent="0.3">
      <c r="F182" s="32"/>
      <c r="G182" s="32"/>
      <c r="J182" s="3"/>
      <c r="K182" s="3"/>
      <c r="L182" s="3"/>
    </row>
    <row r="183" spans="6:12" x14ac:dyDescent="0.3">
      <c r="F183" s="32"/>
      <c r="G183" s="32"/>
      <c r="J183" s="3"/>
      <c r="K183" s="3"/>
      <c r="L183" s="3"/>
    </row>
  </sheetData>
  <mergeCells count="7">
    <mergeCell ref="H9:H10"/>
    <mergeCell ref="I9:L9"/>
    <mergeCell ref="A88:F88"/>
    <mergeCell ref="A9:A10"/>
    <mergeCell ref="B9:B10"/>
    <mergeCell ref="C9:F9"/>
    <mergeCell ref="G9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cp:lastPrinted>2020-02-10T13:33:04Z</cp:lastPrinted>
  <dcterms:created xsi:type="dcterms:W3CDTF">2012-04-17T14:24:25Z</dcterms:created>
  <dcterms:modified xsi:type="dcterms:W3CDTF">2026-01-03T06:11:42Z</dcterms:modified>
</cp:coreProperties>
</file>