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39499A3E-5DAD-4A9F-A6E0-5A7D990534D3}" xr6:coauthVersionLast="47" xr6:coauthVersionMax="47" xr10:uidLastSave="{00000000-0000-0000-0000-000000000000}"/>
  <bookViews>
    <workbookView xWindow="-108" yWindow="-108" windowWidth="23256" windowHeight="13896" tabRatio="712" xr2:uid="{00000000-000D-0000-FFFF-FFFF00000000}"/>
  </bookViews>
  <sheets>
    <sheet name="1 Trimestre" sheetId="10" r:id="rId1"/>
    <sheet name="2 Trimestre" sheetId="11" r:id="rId2"/>
    <sheet name="1 Semestre" sheetId="14" r:id="rId3"/>
    <sheet name="3 Trimestre" sheetId="12" r:id="rId4"/>
    <sheet name="3T Acumulado" sheetId="15" r:id="rId5"/>
    <sheet name="4 Trimestre" sheetId="13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4" i="13" l="1"/>
  <c r="F71" i="13"/>
  <c r="D65" i="7" l="1"/>
  <c r="F74" i="7"/>
  <c r="C49" i="15"/>
  <c r="D49" i="15"/>
  <c r="E49" i="15"/>
  <c r="F49" i="15"/>
  <c r="C50" i="15"/>
  <c r="D50" i="15"/>
  <c r="E50" i="15"/>
  <c r="F50" i="15"/>
  <c r="B50" i="15"/>
  <c r="B49" i="15"/>
  <c r="C49" i="12"/>
  <c r="D49" i="12"/>
  <c r="E49" i="12"/>
  <c r="F49" i="12"/>
  <c r="C50" i="12"/>
  <c r="D50" i="12"/>
  <c r="E50" i="12"/>
  <c r="F50" i="12"/>
  <c r="B50" i="12"/>
  <c r="B49" i="12"/>
  <c r="C49" i="14"/>
  <c r="D49" i="14"/>
  <c r="E49" i="14"/>
  <c r="F49" i="14"/>
  <c r="C50" i="14"/>
  <c r="D50" i="14"/>
  <c r="E50" i="14"/>
  <c r="F50" i="14"/>
  <c r="B50" i="14"/>
  <c r="B49" i="14"/>
  <c r="C49" i="11"/>
  <c r="D49" i="11"/>
  <c r="E49" i="11"/>
  <c r="F49" i="11"/>
  <c r="C50" i="11"/>
  <c r="D50" i="11"/>
  <c r="E50" i="11"/>
  <c r="F50" i="11"/>
  <c r="B50" i="11"/>
  <c r="B49" i="11"/>
  <c r="C49" i="10"/>
  <c r="D49" i="10"/>
  <c r="E49" i="10"/>
  <c r="F49" i="10"/>
  <c r="C50" i="10"/>
  <c r="D50" i="10"/>
  <c r="E50" i="10"/>
  <c r="F50" i="10"/>
  <c r="B50" i="10"/>
  <c r="B49" i="10"/>
  <c r="B79" i="15"/>
  <c r="B78" i="15"/>
  <c r="E75" i="15"/>
  <c r="D75" i="15"/>
  <c r="B75" i="15"/>
  <c r="E74" i="15"/>
  <c r="D74" i="15"/>
  <c r="C74" i="15"/>
  <c r="B74" i="15"/>
  <c r="E71" i="15"/>
  <c r="D71" i="15"/>
  <c r="C71" i="15"/>
  <c r="B71" i="15"/>
  <c r="D67" i="15"/>
  <c r="C67" i="15"/>
  <c r="B67" i="15"/>
  <c r="F65" i="15"/>
  <c r="E65" i="15"/>
  <c r="D65" i="15"/>
  <c r="B65" i="15"/>
  <c r="B63" i="15"/>
  <c r="B60" i="15"/>
  <c r="E59" i="15"/>
  <c r="E60" i="15" s="1"/>
  <c r="B59" i="15"/>
  <c r="E58" i="15"/>
  <c r="D58" i="15"/>
  <c r="C58" i="15"/>
  <c r="B58" i="15"/>
  <c r="E55" i="15"/>
  <c r="B55" i="15"/>
  <c r="E54" i="15"/>
  <c r="B54" i="15"/>
  <c r="E53" i="15"/>
  <c r="D53" i="15"/>
  <c r="C53" i="15"/>
  <c r="B53" i="15"/>
  <c r="E52" i="15"/>
  <c r="D52" i="15"/>
  <c r="C52" i="15"/>
  <c r="B52" i="15"/>
  <c r="F42" i="15"/>
  <c r="E42" i="15"/>
  <c r="D42" i="15"/>
  <c r="C42" i="15"/>
  <c r="B42" i="15"/>
  <c r="F41" i="15"/>
  <c r="E41" i="15"/>
  <c r="D41" i="15"/>
  <c r="C41" i="15"/>
  <c r="B41" i="15"/>
  <c r="B79" i="12"/>
  <c r="B78" i="12"/>
  <c r="E74" i="12"/>
  <c r="D74" i="12"/>
  <c r="C74" i="12"/>
  <c r="B74" i="12"/>
  <c r="E71" i="12"/>
  <c r="D71" i="12"/>
  <c r="C71" i="12"/>
  <c r="B71" i="12"/>
  <c r="B63" i="12"/>
  <c r="E60" i="12"/>
  <c r="B60" i="12"/>
  <c r="E59" i="12"/>
  <c r="B59" i="12"/>
  <c r="E58" i="12"/>
  <c r="D58" i="12"/>
  <c r="C58" i="12"/>
  <c r="B58" i="12"/>
  <c r="E55" i="12"/>
  <c r="B55" i="12"/>
  <c r="E54" i="12"/>
  <c r="B54" i="12"/>
  <c r="E53" i="12"/>
  <c r="D53" i="12"/>
  <c r="C53" i="12"/>
  <c r="B53" i="12"/>
  <c r="E52" i="12"/>
  <c r="D52" i="12"/>
  <c r="C52" i="12"/>
  <c r="B52" i="12"/>
  <c r="F42" i="12"/>
  <c r="E42" i="12"/>
  <c r="D42" i="12"/>
  <c r="C42" i="12"/>
  <c r="C67" i="12" s="1"/>
  <c r="B42" i="12"/>
  <c r="B67" i="12" s="1"/>
  <c r="F41" i="12"/>
  <c r="E41" i="12"/>
  <c r="D41" i="12"/>
  <c r="C41" i="12"/>
  <c r="B41" i="12"/>
  <c r="B79" i="14"/>
  <c r="B78" i="14"/>
  <c r="E75" i="14"/>
  <c r="D75" i="14"/>
  <c r="B75" i="14"/>
  <c r="E74" i="14"/>
  <c r="D74" i="14"/>
  <c r="C74" i="14"/>
  <c r="B74" i="14"/>
  <c r="E71" i="14"/>
  <c r="D71" i="14"/>
  <c r="C71" i="14"/>
  <c r="B71" i="14"/>
  <c r="C67" i="14"/>
  <c r="F65" i="14"/>
  <c r="E65" i="14"/>
  <c r="D65" i="14"/>
  <c r="B65" i="14"/>
  <c r="B63" i="14"/>
  <c r="B60" i="14"/>
  <c r="E59" i="14"/>
  <c r="E60" i="14" s="1"/>
  <c r="B59" i="14"/>
  <c r="E58" i="14"/>
  <c r="D58" i="14"/>
  <c r="C58" i="14"/>
  <c r="B58" i="14"/>
  <c r="E55" i="14"/>
  <c r="B55" i="14"/>
  <c r="E54" i="14"/>
  <c r="B54" i="14"/>
  <c r="E53" i="14"/>
  <c r="D53" i="14"/>
  <c r="C53" i="14"/>
  <c r="B53" i="14"/>
  <c r="E52" i="14"/>
  <c r="D52" i="14"/>
  <c r="C52" i="14"/>
  <c r="B52" i="14"/>
  <c r="F42" i="14"/>
  <c r="E42" i="14"/>
  <c r="D42" i="14"/>
  <c r="D67" i="14" s="1"/>
  <c r="C42" i="14"/>
  <c r="B42" i="14"/>
  <c r="B67" i="14" s="1"/>
  <c r="F41" i="14"/>
  <c r="E41" i="14"/>
  <c r="D41" i="14"/>
  <c r="C41" i="14"/>
  <c r="B41" i="14"/>
  <c r="B78" i="11"/>
  <c r="B79" i="11"/>
  <c r="E74" i="11"/>
  <c r="D74" i="11"/>
  <c r="C74" i="11"/>
  <c r="B74" i="11"/>
  <c r="E71" i="11"/>
  <c r="D71" i="11"/>
  <c r="C71" i="11"/>
  <c r="B71" i="11"/>
  <c r="D67" i="11"/>
  <c r="B63" i="11"/>
  <c r="E60" i="11"/>
  <c r="E59" i="11"/>
  <c r="B59" i="11"/>
  <c r="E58" i="11"/>
  <c r="D58" i="11"/>
  <c r="C58" i="11"/>
  <c r="B58" i="11"/>
  <c r="B60" i="11" s="1"/>
  <c r="E55" i="11"/>
  <c r="B55" i="11"/>
  <c r="E54" i="11"/>
  <c r="B54" i="11"/>
  <c r="E53" i="11"/>
  <c r="D53" i="11"/>
  <c r="C53" i="11"/>
  <c r="B53" i="11"/>
  <c r="E52" i="11"/>
  <c r="D52" i="11"/>
  <c r="C52" i="11"/>
  <c r="B52" i="11"/>
  <c r="F42" i="11"/>
  <c r="E42" i="11"/>
  <c r="D42" i="11"/>
  <c r="C42" i="11"/>
  <c r="C67" i="11" s="1"/>
  <c r="B42" i="11"/>
  <c r="B67" i="11" s="1"/>
  <c r="F41" i="11"/>
  <c r="E41" i="11"/>
  <c r="D41" i="11"/>
  <c r="C41" i="11"/>
  <c r="B41" i="11"/>
  <c r="B79" i="10"/>
  <c r="B78" i="10"/>
  <c r="E75" i="10"/>
  <c r="D75" i="10"/>
  <c r="B75" i="10"/>
  <c r="E74" i="10"/>
  <c r="D74" i="10"/>
  <c r="C74" i="10"/>
  <c r="B74" i="10"/>
  <c r="E71" i="10"/>
  <c r="D71" i="10"/>
  <c r="C71" i="10"/>
  <c r="B71" i="10"/>
  <c r="B67" i="10"/>
  <c r="F65" i="10"/>
  <c r="E65" i="10"/>
  <c r="D65" i="10"/>
  <c r="B65" i="10"/>
  <c r="E59" i="10"/>
  <c r="B59" i="10"/>
  <c r="B60" i="10" s="1"/>
  <c r="E58" i="10"/>
  <c r="E60" i="10" s="1"/>
  <c r="D58" i="10"/>
  <c r="C58" i="10"/>
  <c r="B58" i="10"/>
  <c r="E54" i="10"/>
  <c r="B54" i="10"/>
  <c r="B55" i="10" s="1"/>
  <c r="E53" i="10"/>
  <c r="E55" i="10" s="1"/>
  <c r="D53" i="10"/>
  <c r="C53" i="10"/>
  <c r="B53" i="10"/>
  <c r="E52" i="10"/>
  <c r="D52" i="10"/>
  <c r="C52" i="10"/>
  <c r="B52" i="10"/>
  <c r="F42" i="10"/>
  <c r="E42" i="10"/>
  <c r="D42" i="10"/>
  <c r="C42" i="10"/>
  <c r="B42" i="10"/>
  <c r="F41" i="10"/>
  <c r="E41" i="10"/>
  <c r="D41" i="10"/>
  <c r="C41" i="10"/>
  <c r="C67" i="10" s="1"/>
  <c r="B41" i="10"/>
  <c r="B78" i="13" l="1"/>
  <c r="C75" i="13"/>
  <c r="D74" i="13"/>
  <c r="C74" i="13"/>
  <c r="B74" i="13"/>
  <c r="C72" i="13"/>
  <c r="D71" i="13"/>
  <c r="C71" i="13"/>
  <c r="B71" i="13"/>
  <c r="C67" i="13"/>
  <c r="F59" i="13"/>
  <c r="F60" i="13" s="1"/>
  <c r="F58" i="13"/>
  <c r="D58" i="13"/>
  <c r="C58" i="13"/>
  <c r="B58" i="13"/>
  <c r="F54" i="13"/>
  <c r="F53" i="13"/>
  <c r="D53" i="13"/>
  <c r="C53" i="13"/>
  <c r="B53" i="13"/>
  <c r="F52" i="13"/>
  <c r="D52" i="13"/>
  <c r="C52" i="13"/>
  <c r="B52" i="13"/>
  <c r="G50" i="13"/>
  <c r="F50" i="13"/>
  <c r="E50" i="13"/>
  <c r="D50" i="13"/>
  <c r="C50" i="13"/>
  <c r="B50" i="13"/>
  <c r="G49" i="13"/>
  <c r="F49" i="13"/>
  <c r="D49" i="13"/>
  <c r="C49" i="13"/>
  <c r="B49" i="13"/>
  <c r="C44" i="13"/>
  <c r="G42" i="13"/>
  <c r="F42" i="13"/>
  <c r="D42" i="13"/>
  <c r="C42" i="13"/>
  <c r="G41" i="13"/>
  <c r="F41" i="13"/>
  <c r="D41" i="13"/>
  <c r="C41" i="13"/>
  <c r="B41" i="13"/>
  <c r="F55" i="13" l="1"/>
  <c r="G15" i="7"/>
  <c r="G16" i="7"/>
  <c r="F16" i="7"/>
  <c r="F15" i="7"/>
  <c r="F65" i="7" s="1"/>
  <c r="D15" i="7"/>
  <c r="D16" i="7"/>
  <c r="C16" i="7"/>
  <c r="C15" i="7"/>
  <c r="C19" i="7" l="1"/>
  <c r="D19" i="7"/>
  <c r="G19" i="7"/>
  <c r="B33" i="7"/>
  <c r="F27" i="7"/>
  <c r="E20" i="7"/>
  <c r="E19" i="7"/>
  <c r="E50" i="7" l="1"/>
  <c r="F42" i="7"/>
  <c r="F75" i="7"/>
  <c r="G65" i="7"/>
  <c r="B19" i="7"/>
  <c r="B22" i="13" l="1"/>
  <c r="B21" i="13"/>
  <c r="D15" i="15"/>
  <c r="E15" i="15"/>
  <c r="F15" i="15"/>
  <c r="D16" i="15"/>
  <c r="E16" i="15"/>
  <c r="F16" i="15"/>
  <c r="C16" i="15"/>
  <c r="C15" i="15"/>
  <c r="C17" i="15"/>
  <c r="D17" i="15"/>
  <c r="E17" i="15"/>
  <c r="F17" i="15"/>
  <c r="C18" i="15"/>
  <c r="D18" i="15"/>
  <c r="E18" i="15"/>
  <c r="F18" i="15"/>
  <c r="C19" i="15"/>
  <c r="D19" i="15"/>
  <c r="E19" i="15"/>
  <c r="F19" i="15"/>
  <c r="C20" i="15"/>
  <c r="D20" i="15"/>
  <c r="E20" i="15"/>
  <c r="F20" i="15"/>
  <c r="C21" i="15"/>
  <c r="D21" i="15"/>
  <c r="E21" i="15"/>
  <c r="F21" i="15"/>
  <c r="C22" i="15"/>
  <c r="D22" i="15"/>
  <c r="E22" i="15"/>
  <c r="F22" i="15"/>
  <c r="C25" i="15"/>
  <c r="D25" i="15"/>
  <c r="E25" i="15"/>
  <c r="F25" i="15"/>
  <c r="C26" i="15"/>
  <c r="D26" i="15"/>
  <c r="E26" i="15"/>
  <c r="F26" i="15"/>
  <c r="C27" i="15"/>
  <c r="D27" i="15"/>
  <c r="E27" i="15"/>
  <c r="F27" i="15"/>
  <c r="C28" i="15"/>
  <c r="D28" i="15"/>
  <c r="E28" i="15"/>
  <c r="F28" i="15"/>
  <c r="B38" i="12"/>
  <c r="B38" i="10"/>
  <c r="B38" i="7" l="1"/>
  <c r="G25" i="7"/>
  <c r="G41" i="7" s="1"/>
  <c r="B17" i="13" l="1"/>
  <c r="B38" i="13"/>
  <c r="D25" i="7"/>
  <c r="D41" i="7" s="1"/>
  <c r="F25" i="7"/>
  <c r="F41" i="7" s="1"/>
  <c r="D26" i="7"/>
  <c r="F26" i="7"/>
  <c r="G26" i="7"/>
  <c r="D27" i="7"/>
  <c r="G27" i="7"/>
  <c r="D28" i="7"/>
  <c r="F28" i="7"/>
  <c r="F59" i="7" s="1"/>
  <c r="G28" i="7"/>
  <c r="G17" i="7"/>
  <c r="G18" i="7"/>
  <c r="G49" i="7" s="1"/>
  <c r="G20" i="7"/>
  <c r="G21" i="7"/>
  <c r="G22" i="7"/>
  <c r="F17" i="7"/>
  <c r="F52" i="7" s="1"/>
  <c r="F18" i="7"/>
  <c r="F49" i="7" s="1"/>
  <c r="F20" i="7"/>
  <c r="F21" i="7"/>
  <c r="F22" i="7"/>
  <c r="D17" i="7"/>
  <c r="D52" i="7" s="1"/>
  <c r="D18" i="7"/>
  <c r="D49" i="7" s="1"/>
  <c r="D20" i="7"/>
  <c r="D21" i="7"/>
  <c r="D22" i="7"/>
  <c r="G50" i="7" l="1"/>
  <c r="F58" i="7"/>
  <c r="F60" i="7" s="1"/>
  <c r="F53" i="7"/>
  <c r="F50" i="7"/>
  <c r="D75" i="7"/>
  <c r="D42" i="7"/>
  <c r="D74" i="7"/>
  <c r="D71" i="7"/>
  <c r="F71" i="7"/>
  <c r="F54" i="7"/>
  <c r="D58" i="7"/>
  <c r="D53" i="7"/>
  <c r="G42" i="7"/>
  <c r="D50" i="7"/>
  <c r="B38" i="15"/>
  <c r="B26" i="12"/>
  <c r="B27" i="12"/>
  <c r="B28" i="12"/>
  <c r="B38" i="14"/>
  <c r="D15" i="14"/>
  <c r="E15" i="14"/>
  <c r="F15" i="14"/>
  <c r="D16" i="14"/>
  <c r="E16" i="14"/>
  <c r="F16" i="14"/>
  <c r="D17" i="14"/>
  <c r="E17" i="14"/>
  <c r="F17" i="14"/>
  <c r="D18" i="14"/>
  <c r="E18" i="14"/>
  <c r="F18" i="14"/>
  <c r="D19" i="14"/>
  <c r="E19" i="14"/>
  <c r="F19" i="14"/>
  <c r="D20" i="14"/>
  <c r="E20" i="14"/>
  <c r="F20" i="14"/>
  <c r="D21" i="14"/>
  <c r="E21" i="14"/>
  <c r="F21" i="14"/>
  <c r="D22" i="14"/>
  <c r="E22" i="14"/>
  <c r="F22" i="14"/>
  <c r="B38" i="11"/>
  <c r="B26" i="11"/>
  <c r="B27" i="11"/>
  <c r="B28" i="11"/>
  <c r="B28" i="10"/>
  <c r="B27" i="10"/>
  <c r="B26" i="10"/>
  <c r="F55" i="7" l="1"/>
  <c r="D67" i="7"/>
  <c r="B25" i="13"/>
  <c r="B16" i="13"/>
  <c r="B15" i="13"/>
  <c r="C27" i="7" l="1"/>
  <c r="C20" i="7"/>
  <c r="B27" i="13"/>
  <c r="B20" i="13"/>
  <c r="B19" i="13"/>
  <c r="B20" i="11"/>
  <c r="B19" i="11"/>
  <c r="B20" i="10"/>
  <c r="B19" i="10"/>
  <c r="B79" i="13" l="1"/>
  <c r="B75" i="13"/>
  <c r="B72" i="13"/>
  <c r="B59" i="13"/>
  <c r="B60" i="13" s="1"/>
  <c r="B54" i="13"/>
  <c r="B55" i="13" s="1"/>
  <c r="B73" i="13" s="1"/>
  <c r="B42" i="13"/>
  <c r="C42" i="7"/>
  <c r="C75" i="7"/>
  <c r="C72" i="7"/>
  <c r="B27" i="7"/>
  <c r="B20" i="7"/>
  <c r="C50" i="7"/>
  <c r="C26" i="7"/>
  <c r="C28" i="7"/>
  <c r="C21" i="7"/>
  <c r="B21" i="7" s="1"/>
  <c r="C22" i="7"/>
  <c r="B22" i="7" s="1"/>
  <c r="C17" i="7"/>
  <c r="C18" i="7"/>
  <c r="C53" i="7" s="1"/>
  <c r="B28" i="13"/>
  <c r="B26" i="13"/>
  <c r="B18" i="13"/>
  <c r="B22" i="12"/>
  <c r="B18" i="12"/>
  <c r="D28" i="14"/>
  <c r="E28" i="14"/>
  <c r="F28" i="14"/>
  <c r="C28" i="14"/>
  <c r="D26" i="14"/>
  <c r="E26" i="14"/>
  <c r="F26" i="14"/>
  <c r="C21" i="14"/>
  <c r="B21" i="14" s="1"/>
  <c r="C22" i="14"/>
  <c r="B22" i="14" s="1"/>
  <c r="C17" i="14"/>
  <c r="B17" i="14" s="1"/>
  <c r="C18" i="14"/>
  <c r="B22" i="10"/>
  <c r="B21" i="10"/>
  <c r="B18" i="10"/>
  <c r="B17" i="10"/>
  <c r="B16" i="12"/>
  <c r="B17" i="12"/>
  <c r="B19" i="12"/>
  <c r="B20" i="12"/>
  <c r="B21" i="12"/>
  <c r="B15" i="12"/>
  <c r="E27" i="14"/>
  <c r="F27" i="14"/>
  <c r="C27" i="14"/>
  <c r="C26" i="14"/>
  <c r="D25" i="14"/>
  <c r="E25" i="14"/>
  <c r="F25" i="14"/>
  <c r="C25" i="14"/>
  <c r="B16" i="11"/>
  <c r="B17" i="11"/>
  <c r="B18" i="11"/>
  <c r="B21" i="11"/>
  <c r="B22" i="11"/>
  <c r="B15" i="11"/>
  <c r="B15" i="10"/>
  <c r="B44" i="13" l="1"/>
  <c r="B67" i="13"/>
  <c r="C74" i="7"/>
  <c r="C71" i="7"/>
  <c r="B17" i="7"/>
  <c r="B52" i="7" s="1"/>
  <c r="C52" i="7"/>
  <c r="C44" i="7"/>
  <c r="B42" i="7"/>
  <c r="B75" i="7"/>
  <c r="B72" i="7"/>
  <c r="B29" i="7"/>
  <c r="C58" i="7"/>
  <c r="B18" i="7"/>
  <c r="C49" i="7"/>
  <c r="B18" i="14"/>
  <c r="B26" i="14"/>
  <c r="B28" i="14"/>
  <c r="B21" i="15"/>
  <c r="B17" i="15"/>
  <c r="B79" i="7"/>
  <c r="B18" i="15"/>
  <c r="B22" i="15"/>
  <c r="B44" i="7" l="1"/>
  <c r="C25" i="7"/>
  <c r="B25" i="12"/>
  <c r="C19" i="14"/>
  <c r="C20" i="14"/>
  <c r="B25" i="11"/>
  <c r="B25" i="10"/>
  <c r="B16" i="10"/>
  <c r="C16" i="14"/>
  <c r="B16" i="14" s="1"/>
  <c r="C15" i="14"/>
  <c r="C41" i="7" l="1"/>
  <c r="B25" i="7"/>
  <c r="B41" i="7" s="1"/>
  <c r="B15" i="7"/>
  <c r="B65" i="7" s="1"/>
  <c r="B20" i="14"/>
  <c r="B16" i="7"/>
  <c r="B19" i="14"/>
  <c r="B28" i="15"/>
  <c r="B67" i="7" l="1"/>
  <c r="C67" i="7"/>
  <c r="B26" i="15"/>
  <c r="B27" i="15"/>
  <c r="B15" i="15"/>
  <c r="B16" i="15"/>
  <c r="B25" i="15"/>
  <c r="B33" i="15" l="1"/>
  <c r="B15" i="14" l="1"/>
  <c r="B26" i="7" l="1"/>
  <c r="B71" i="7" l="1"/>
  <c r="B74" i="7"/>
  <c r="B32" i="7"/>
  <c r="B54" i="7"/>
  <c r="B20" i="15"/>
  <c r="B19" i="15"/>
  <c r="B78" i="7" l="1"/>
  <c r="B29" i="13"/>
  <c r="B63" i="13" s="1"/>
  <c r="B29" i="12"/>
  <c r="B29" i="10" l="1"/>
  <c r="B29" i="11"/>
  <c r="B33" i="14" l="1"/>
  <c r="B32" i="13"/>
  <c r="D27" i="14"/>
  <c r="B32" i="12"/>
  <c r="B32" i="10"/>
  <c r="B32" i="11"/>
  <c r="B27" i="14" l="1"/>
  <c r="B28" i="7"/>
  <c r="B59" i="7" s="1"/>
  <c r="B25" i="14"/>
  <c r="B29" i="14" l="1"/>
  <c r="B58" i="7"/>
  <c r="B60" i="7" s="1"/>
  <c r="B53" i="7"/>
  <c r="B55" i="7" s="1"/>
  <c r="B73" i="7" s="1"/>
  <c r="B50" i="7"/>
  <c r="B49" i="7"/>
  <c r="B63" i="7"/>
  <c r="B29" i="15"/>
  <c r="B32" i="15"/>
  <c r="B32" i="14"/>
</calcChain>
</file>

<file path=xl/sharedStrings.xml><?xml version="1.0" encoding="utf-8"?>
<sst xmlns="http://schemas.openxmlformats.org/spreadsheetml/2006/main" count="833" uniqueCount="134">
  <si>
    <t>Indicador</t>
  </si>
  <si>
    <t>Total Programa</t>
  </si>
  <si>
    <t>Productos</t>
  </si>
  <si>
    <t>Ampliación o mejoras</t>
  </si>
  <si>
    <t>Insumos</t>
  </si>
  <si>
    <t>Gasto FODESAF</t>
  </si>
  <si>
    <t>Ingresos FODESAF</t>
  </si>
  <si>
    <t>Otros insumos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</si>
  <si>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</si>
  <si>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</si>
  <si>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</si>
  <si>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</si>
  <si>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</si>
  <si>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</si>
  <si>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</si>
  <si>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</si>
  <si>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</si>
  <si>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</si>
  <si>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</si>
  <si>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</si>
  <si>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</si>
  <si>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</si>
  <si>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</si>
  <si>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</si>
  <si>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</si>
  <si>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</si>
  <si>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</si>
  <si>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</si>
  <si>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</si>
  <si>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</si>
  <si>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</si>
  <si>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>Población objetivo (personas)</t>
  </si>
  <si>
    <t>Beneficiarios (obras y personas)</t>
  </si>
  <si>
    <t>personas</t>
  </si>
  <si>
    <t>Índice de crecimiento beneficiarios (ICB)</t>
  </si>
  <si>
    <t>Gasto programado por beneficiario (GPB)</t>
  </si>
  <si>
    <t>Gasto efectivo por beneficiario (GEB)</t>
  </si>
  <si>
    <t>Gasto programado por obra</t>
  </si>
  <si>
    <t>Gasto efectivo por obra</t>
  </si>
  <si>
    <t>Proyectos terminados</t>
  </si>
  <si>
    <t>n.d.</t>
  </si>
  <si>
    <t>Construcción de acueductos rurales</t>
  </si>
  <si>
    <t>Proyectos por iniciar</t>
  </si>
  <si>
    <t>Proyectos 
en proceso</t>
  </si>
  <si>
    <t>IPC 1T (2023)</t>
  </si>
  <si>
    <t>Efectivos 1S 2023 (obras)</t>
  </si>
  <si>
    <t>Efectivos 1S 2023</t>
  </si>
  <si>
    <t>IPC 1S (2023)</t>
  </si>
  <si>
    <t>Gasto efectivo real 1S 2023</t>
  </si>
  <si>
    <t>Gasto efectivo real por beneficiario 1S 2023</t>
  </si>
  <si>
    <t>Efectivos 3T 2023</t>
  </si>
  <si>
    <t>IPC 3T (2023)</t>
  </si>
  <si>
    <t>Gasto efectivo real por beneficiario  3T 2023</t>
  </si>
  <si>
    <t>Efectivos 4T 2023 (obras)</t>
  </si>
  <si>
    <t>Efectivos 4T 2023</t>
  </si>
  <si>
    <t>IPC 4T (2023)</t>
  </si>
  <si>
    <t>Gasto efectivo real 4T 2023</t>
  </si>
  <si>
    <t>Gasto efectivo real por beneficiario 4T 2023</t>
  </si>
  <si>
    <t>Efectivos 2023 (obras)</t>
  </si>
  <si>
    <t>Efectivos 2023</t>
  </si>
  <si>
    <t>IPC (2023)</t>
  </si>
  <si>
    <t>Gasto efectivo real 2023</t>
  </si>
  <si>
    <t>Gasto efectivo real por beneficiario 2023</t>
  </si>
  <si>
    <t>Proyectos terminados Construcción</t>
  </si>
  <si>
    <t>Proyectos en proceso Construcción</t>
  </si>
  <si>
    <t>Proyectos en proceso Ampliación</t>
  </si>
  <si>
    <t>Proyectos por iniciar Ampliación</t>
  </si>
  <si>
    <t>Efectivos 1T  2023 (obras)</t>
  </si>
  <si>
    <t>Programados  1T 2024 (obras)</t>
  </si>
  <si>
    <t>Efectivos 1T 2024 (obras)</t>
  </si>
  <si>
    <t>Programados año 2024 (obras)</t>
  </si>
  <si>
    <t>Efectivos 1T 2023</t>
  </si>
  <si>
    <t>Programados  1T 2024</t>
  </si>
  <si>
    <t>Efectivos 1T  2024</t>
  </si>
  <si>
    <t>Programados año 2024</t>
  </si>
  <si>
    <t>En transferencias 1T  2024</t>
  </si>
  <si>
    <t>Efectivos  1T 2024</t>
  </si>
  <si>
    <t>IPC 1T (2024)</t>
  </si>
  <si>
    <t>Gasto efectivo real  1T 2023</t>
  </si>
  <si>
    <t>Gasto efectivo real 1T  2024</t>
  </si>
  <si>
    <t>Gasto efectivo real por beneficiario  1T 2023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</si>
  <si>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</si>
  <si>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A y A 2023 y 2024 - Cronogramas de Metas e Inversión - Modificaciones 2024 - IPC, INEC 2023 y 2024</t>
    </r>
  </si>
  <si>
    <t xml:space="preserve">n.d. </t>
  </si>
  <si>
    <t>Programados 1S 2024 (obras)</t>
  </si>
  <si>
    <t>Efectivos 1S 2024 (obras)</t>
  </si>
  <si>
    <t>Programados 1S 2024</t>
  </si>
  <si>
    <t>Efectivos 1S 2024</t>
  </si>
  <si>
    <t>En transferencias 1S 2024</t>
  </si>
  <si>
    <t>IPC 1S (2024)</t>
  </si>
  <si>
    <t>Gasto efectivo real 1S 2024</t>
  </si>
  <si>
    <t>Gasto efectivo real por beneficiario 1S 2024</t>
  </si>
  <si>
    <t>Efectivos 3T  2023 (obras)</t>
  </si>
  <si>
    <t>Programados  3T 2024 (obras)</t>
  </si>
  <si>
    <t>Efectivos 3T 2024 (obras)</t>
  </si>
  <si>
    <t>Programados  3T 2024</t>
  </si>
  <si>
    <t>Efectivos 3T  2024</t>
  </si>
  <si>
    <t>En transferencias 3T  2024</t>
  </si>
  <si>
    <t>Efectivos  3T 2024</t>
  </si>
  <si>
    <t>IPC 3T (2024)</t>
  </si>
  <si>
    <t>Gasto efectivo real  3T 2023</t>
  </si>
  <si>
    <t>Gasto efectivo real 3T  2024</t>
  </si>
  <si>
    <t>Gasto efectivo real por beneficiario 3T 2024</t>
  </si>
  <si>
    <t>Efectivos 3 TA 2023 (obras)</t>
  </si>
  <si>
    <t>Programados 3 TA 2024 (obras)</t>
  </si>
  <si>
    <t>Efectivos 3 TA 2024 (obras)</t>
  </si>
  <si>
    <t>Efectivos 3 TA 2023</t>
  </si>
  <si>
    <t>Programados 3 TA 2024</t>
  </si>
  <si>
    <t>Efectivos 3 TA 2024</t>
  </si>
  <si>
    <t>En transferencias 3 TA 2024</t>
  </si>
  <si>
    <t>IPC 3 TA (2023)</t>
  </si>
  <si>
    <t>IPC 3 TA (2024)</t>
  </si>
  <si>
    <t>Gasto efectivo real 3 TA 2023</t>
  </si>
  <si>
    <t>Gasto efectivo real 3 TA 2024</t>
  </si>
  <si>
    <t>Gasto efectivo real por beneficiario 3 TA 2023</t>
  </si>
  <si>
    <t>Gasto efectivo real por beneficiario 3 TA 2024</t>
  </si>
  <si>
    <t>Programados 4T 2024 (obras)</t>
  </si>
  <si>
    <t>Efectivos 4T 2024 (obras)</t>
  </si>
  <si>
    <t>Programados 4T 2024</t>
  </si>
  <si>
    <t>Efectivos 4T 2024</t>
  </si>
  <si>
    <t>En transferencias 4T 2024</t>
  </si>
  <si>
    <t>IPC 4T (2024)</t>
  </si>
  <si>
    <t>Gasto efectivo real 4T 2024</t>
  </si>
  <si>
    <t>Gasto efectivo real por beneficiario 4T 2024</t>
  </si>
  <si>
    <t>Programados 2024 (obras)</t>
  </si>
  <si>
    <t>Efectivos 2024 (obras)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</si>
  <si>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</si>
  <si>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</si>
  <si>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</si>
  <si>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</si>
  <si>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</si>
  <si>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</si>
  <si>
    <t>Proyectos 
por iniciar</t>
  </si>
  <si>
    <t xml:space="preserve">Proyectos terminados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</si>
</sst>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rgb="FF4071B9"/>
      <name val="Palatino Linotype"/>
      <family val="1"/>
    </font>
    <font>
      <sz val="11"/>
      <color rgb="FF4071B9"/>
      <name val="Palatino Linotype"/>
      <family val="1"/>
    </font>
    <font>
      <sz val="11"/>
      <color rgb="FFFF0000"/>
      <name val="Palatino Linotyp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165" fontId="1" fillId="0" borderId="0" xfId="1" applyNumberFormat="1" applyFont="1" applyFill="1"/>
    <xf numFmtId="165" fontId="2" fillId="0" borderId="0" xfId="1" applyNumberFormat="1" applyFont="1" applyFill="1"/>
    <xf numFmtId="165" fontId="5" fillId="0" borderId="0" xfId="1" applyNumberFormat="1" applyFont="1" applyFill="1" applyAlignment="1">
      <alignment horizontal="center" vertical="center" wrapText="1"/>
    </xf>
    <xf numFmtId="165" fontId="4" fillId="0" borderId="0" xfId="1" applyNumberFormat="1" applyFont="1" applyFill="1"/>
    <xf numFmtId="165" fontId="5" fillId="0" borderId="0" xfId="1" applyNumberFormat="1" applyFont="1" applyFill="1"/>
    <xf numFmtId="3" fontId="5" fillId="0" borderId="0" xfId="1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165" fontId="5" fillId="0" borderId="0" xfId="1" applyNumberFormat="1" applyFont="1" applyFill="1" applyBorder="1"/>
    <xf numFmtId="165" fontId="5" fillId="0" borderId="2" xfId="1" applyNumberFormat="1" applyFont="1" applyFill="1" applyBorder="1"/>
    <xf numFmtId="165" fontId="4" fillId="0" borderId="0" xfId="1" applyNumberFormat="1" applyFont="1" applyFill="1" applyBorder="1"/>
    <xf numFmtId="3" fontId="5" fillId="0" borderId="0" xfId="1" applyNumberFormat="1" applyFont="1" applyFill="1" applyBorder="1" applyAlignment="1">
      <alignment horizontal="right" vertical="center"/>
    </xf>
    <xf numFmtId="164" fontId="5" fillId="0" borderId="0" xfId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/>
    </xf>
    <xf numFmtId="165" fontId="5" fillId="0" borderId="0" xfId="1" applyNumberFormat="1" applyFont="1" applyFill="1" applyAlignment="1">
      <alignment horizontal="left" indent="5"/>
    </xf>
    <xf numFmtId="165" fontId="4" fillId="0" borderId="0" xfId="1" applyNumberFormat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/>
    </xf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/>
    <xf numFmtId="3" fontId="7" fillId="0" borderId="0" xfId="1" applyNumberFormat="1" applyFont="1" applyFill="1" applyAlignment="1">
      <alignment horizontal="right" vertical="center"/>
    </xf>
    <xf numFmtId="164" fontId="7" fillId="0" borderId="0" xfId="1" applyFont="1" applyFill="1" applyAlignment="1">
      <alignment horizontal="right" vertical="center"/>
    </xf>
    <xf numFmtId="164" fontId="5" fillId="0" borderId="0" xfId="1" applyFont="1" applyFill="1" applyAlignment="1">
      <alignment horizontal="right"/>
    </xf>
    <xf numFmtId="164" fontId="7" fillId="0" borderId="0" xfId="1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165" fontId="7" fillId="0" borderId="0" xfId="1" applyNumberFormat="1" applyFont="1" applyFill="1" applyAlignment="1">
      <alignment horizontal="right" vertical="center"/>
    </xf>
    <xf numFmtId="4" fontId="7" fillId="0" borderId="0" xfId="1" applyNumberFormat="1" applyFont="1" applyFill="1" applyAlignment="1">
      <alignment horizontal="right" vertical="center"/>
    </xf>
    <xf numFmtId="3" fontId="8" fillId="0" borderId="0" xfId="1" applyNumberFormat="1" applyFont="1" applyFill="1" applyAlignment="1">
      <alignment horizontal="right" vertical="center"/>
    </xf>
    <xf numFmtId="165" fontId="8" fillId="0" borderId="0" xfId="1" applyNumberFormat="1" applyFont="1" applyFill="1" applyAlignment="1">
      <alignment horizontal="right" vertical="center"/>
    </xf>
    <xf numFmtId="4" fontId="8" fillId="0" borderId="0" xfId="1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4" fontId="7" fillId="0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/>
    </xf>
    <xf numFmtId="2" fontId="7" fillId="0" borderId="0" xfId="0" applyNumberFormat="1" applyFont="1" applyFill="1" applyAlignment="1">
      <alignment horizontal="right"/>
    </xf>
    <xf numFmtId="4" fontId="7" fillId="0" borderId="0" xfId="3" applyNumberFormat="1" applyFont="1" applyFill="1" applyAlignment="1">
      <alignment horizontal="right" vertical="center"/>
    </xf>
    <xf numFmtId="165" fontId="7" fillId="0" borderId="2" xfId="1" applyNumberFormat="1" applyFont="1" applyFill="1" applyBorder="1"/>
    <xf numFmtId="4" fontId="5" fillId="0" borderId="0" xfId="3" applyNumberFormat="1" applyFont="1" applyFill="1" applyAlignment="1">
      <alignment horizontal="right" vertical="center"/>
    </xf>
    <xf numFmtId="0" fontId="5" fillId="0" borderId="5" xfId="0" applyFont="1" applyBorder="1" applyAlignment="1">
      <alignment horizontal="left" vertical="top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65" fontId="4" fillId="0" borderId="7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1" applyNumberFormat="1" applyFont="1" applyFill="1" applyAlignment="1">
      <alignment horizontal="left" vertical="top" wrapText="1"/>
    </xf>
  </cellXfs>
  <cellStyles count="4">
    <cellStyle name="Excel Built-in Normal" xfId="2" xr:uid="{00000000-0005-0000-0000-000000000000}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4071B9"/>
      <color rgb="FF0035A0"/>
      <color rgb="FF192952"/>
      <color rgb="FFC1C5C8"/>
      <color rgb="FFA2BFE6"/>
      <color rgb="FF102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cobertura potencial 2024</a:t>
            </a:r>
          </a:p>
        </c:rich>
      </c:tx>
      <c:layout>
        <c:manualLayout>
          <c:xMode val="edge"/>
          <c:yMode val="edge"/>
          <c:x val="0.27735696493128092"/>
          <c:y val="2.7610741934596131E-2"/>
        </c:manualLayout>
      </c:layout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094102158654296E-2"/>
          <c:y val="0.15006235542202978"/>
          <c:w val="0.93724674389263729"/>
          <c:h val="0.601533230320872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 Cobertura Programada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(Anual!$B$9,Anual!$C$11,Anual!$D$11,Anual!$F$11,Anual!$G$1)</c:f>
              <c:strCache>
                <c:ptCount val="4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</c:strCache>
            </c:strRef>
          </c:cat>
          <c:val>
            <c:numRef>
              <c:f>(Anual!$B$49,Anual!$C$49,Anual!$D$49,Anual!$F$49)</c:f>
              <c:numCache>
                <c:formatCode>#,##0.00</c:formatCode>
                <c:ptCount val="4"/>
                <c:pt idx="0">
                  <c:v>6.6583328233953711</c:v>
                </c:pt>
                <c:pt idx="1">
                  <c:v>6.9089249460977955</c:v>
                </c:pt>
                <c:pt idx="2">
                  <c:v>7.270895956941188</c:v>
                </c:pt>
                <c:pt idx="3">
                  <c:v>4.9492558236005122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F-4DF5-A662-129CAE400EED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 Cobertura Efectiva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38-4E62-A28A-0330DDAB4CD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38-4E62-A28A-0330DDAB4C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(Anual!$B$9,Anual!$C$11,Anual!$D$11,Anual!$F$11,Anual!$G$1)</c:f>
              <c:strCache>
                <c:ptCount val="4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</c:strCache>
            </c:strRef>
          </c:cat>
          <c:val>
            <c:numRef>
              <c:f>(Anual!$B$50,Anual!$C$50,Anual!$D$50,Anual!$F$50)</c:f>
              <c:numCache>
                <c:formatCode>#,##0.00</c:formatCode>
                <c:ptCount val="4"/>
                <c:pt idx="0">
                  <c:v>1.8882274265033701</c:v>
                </c:pt>
                <c:pt idx="1">
                  <c:v>1.8602162383343039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F-4DF5-A662-129CAE400E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62460600"/>
        <c:axId val="162460992"/>
        <c:axId val="0"/>
      </c:bar3DChart>
      <c:catAx>
        <c:axId val="162460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60992"/>
        <c:crossesAt val="0"/>
        <c:auto val="1"/>
        <c:lblAlgn val="ctr"/>
        <c:lblOffset val="100"/>
        <c:noMultiLvlLbl val="0"/>
      </c:catAx>
      <c:valAx>
        <c:axId val="162460992"/>
        <c:scaling>
          <c:orientation val="minMax"/>
          <c:max val="15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060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.31804423679133009"/>
          <c:y val="0.91029495023938933"/>
          <c:w val="0.36391152641733981"/>
          <c:h val="6.6301658651684275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resultados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3810047396622547E-2"/>
          <c:y val="0.141944440840996"/>
          <c:w val="0.92951915304223598"/>
          <c:h val="0.577453492484177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Anual!$A$53</c:f>
              <c:strCache>
                <c:ptCount val="1"/>
                <c:pt idx="0">
                  <c:v> Índice efectividad en beneficiarios (IEB)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F9-4AE1-B953-94B99AB2FA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(Anual!$B$9,Anual!$C$11,Anual!$F$11)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Ampliación </c:v>
                </c:pt>
              </c:strCache>
            </c:strRef>
          </c:cat>
          <c:val>
            <c:numRef>
              <c:f>(Anual!$B$53,Anual!$C$53,Anual!$F$53)</c:f>
              <c:numCache>
                <c:formatCode>#,##0.00</c:formatCode>
                <c:ptCount val="3"/>
                <c:pt idx="0">
                  <c:v>28.358862144420133</c:v>
                </c:pt>
                <c:pt idx="1">
                  <c:v>26.924829157175402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3-43A0-8E64-A59FABD439A9}"/>
            </c:ext>
          </c:extLst>
        </c:ser>
        <c:ser>
          <c:idx val="1"/>
          <c:order val="1"/>
          <c:tx>
            <c:strRef>
              <c:f>Anual!$A$54</c:f>
              <c:strCache>
                <c:ptCount val="1"/>
                <c:pt idx="0">
                  <c:v> Índice efectividad en gasto (IEG) 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F9-4AE1-B953-94B99AB2FA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(Anual!$B$9,Anual!$C$11,Anual!$F$11)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Ampliación </c:v>
                </c:pt>
              </c:strCache>
            </c:strRef>
          </c:cat>
          <c:val>
            <c:numRef>
              <c:f>(Anual!$B$54,Anual!$C$54,Anual!$F$54)</c:f>
              <c:numCache>
                <c:formatCode>#,##0</c:formatCode>
                <c:ptCount val="3"/>
                <c:pt idx="0" formatCode="#,##0.00">
                  <c:v>79.367491764239787</c:v>
                </c:pt>
                <c:pt idx="1">
                  <c:v>0</c:v>
                </c:pt>
                <c:pt idx="2" formatCode="#,##0.00">
                  <c:v>79.367491764239787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F3-43A0-8E64-A59FABD439A9}"/>
            </c:ext>
          </c:extLst>
        </c:ser>
        <c:ser>
          <c:idx val="2"/>
          <c:order val="2"/>
          <c:tx>
            <c:strRef>
              <c:f>Anual!$A$55</c:f>
              <c:strCache>
                <c:ptCount val="1"/>
                <c:pt idx="0">
                  <c:v> Índice efectividad total (IET)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F9-4AE1-B953-94B99AB2FA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(Anual!$B$9,Anual!$C$11,Anual!$F$11)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Ampliación </c:v>
                </c:pt>
              </c:strCache>
            </c:strRef>
          </c:cat>
          <c:val>
            <c:numRef>
              <c:f>(Anual!$B$55,Anual!$C$55,Anual!$F$55)</c:f>
              <c:numCache>
                <c:formatCode>#,##0</c:formatCode>
                <c:ptCount val="3"/>
                <c:pt idx="0" formatCode="#,##0.00">
                  <c:v>53.863176954329958</c:v>
                </c:pt>
                <c:pt idx="1">
                  <c:v>0</c:v>
                </c:pt>
                <c:pt idx="2" formatCode="#,##0.00">
                  <c:v>39.683745882119894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3-43A0-8E64-A59FABD43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2461776"/>
        <c:axId val="162462168"/>
        <c:axId val="0"/>
      </c:bar3DChart>
      <c:catAx>
        <c:axId val="162461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2462168"/>
        <c:crosses val="autoZero"/>
        <c:auto val="1"/>
        <c:lblAlgn val="ctr"/>
        <c:lblOffset val="100"/>
        <c:noMultiLvlLbl val="0"/>
      </c:catAx>
      <c:valAx>
        <c:axId val="162462168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1776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6.0606292039472445E-2"/>
          <c:y val="0.86305824068809112"/>
          <c:w val="0.87878729658820209"/>
          <c:h val="7.2801602820622049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R"/>
              <a:t>A y A: Indicadores de gasto medio por obra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 Gasto programado por obra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en proceso Ampliación </c:v>
                </c:pt>
              </c:strCache>
            </c:strRef>
          </c:cat>
          <c:val>
            <c:numRef>
              <c:f>(Anual!$B$74,Anual!$F$74)</c:f>
              <c:numCache>
                <c:formatCode>#,##0.00</c:formatCode>
                <c:ptCount val="2"/>
                <c:pt idx="0">
                  <c:v>68993491.625</c:v>
                </c:pt>
                <c:pt idx="1">
                  <c:v>137986983.25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0-4F7B-9759-B7E64D56361F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 Gasto efectivo por obra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(Anual!$B$9,Anual!$F$11)</c:f>
              <c:strCache>
                <c:ptCount val="2"/>
                <c:pt idx="0">
                  <c:v> Total Programa </c:v>
                </c:pt>
                <c:pt idx="1">
                  <c:v> Proyectos en proceso Ampliación </c:v>
                </c:pt>
              </c:strCache>
            </c:strRef>
          </c:cat>
          <c:val>
            <c:numRef>
              <c:f>(Anual!$B$75,Anual!$F$75)</c:f>
              <c:numCache>
                <c:formatCode>#,##0.00</c:formatCode>
                <c:ptCount val="2"/>
                <c:pt idx="0">
                  <c:v>54758403.783333339</c:v>
                </c:pt>
                <c:pt idx="1">
                  <c:v>164275211.35000002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0-4F7B-9759-B7E64D563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462952"/>
        <c:axId val="163474520"/>
        <c:axId val="0"/>
      </c:bar3DChart>
      <c:catAx>
        <c:axId val="162462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3474520"/>
        <c:crosses val="autoZero"/>
        <c:auto val="1"/>
        <c:lblAlgn val="ctr"/>
        <c:lblOffset val="100"/>
        <c:noMultiLvlLbl val="0"/>
      </c:catAx>
      <c:valAx>
        <c:axId val="163474520"/>
        <c:scaling>
          <c:orientation val="minMax"/>
          <c:max val="200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162462952"/>
        <c:crosses val="autoZero"/>
        <c:crossBetween val="between"/>
        <c:majorUnit val="50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 b="1"/>
              <a:t>A y A: Indicadores de Giro de Recursos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 Total Programa 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1-437A-AFEC-4A435C94F43D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BE1-437A-AFEC-4A435C94F4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Anual!$A$78:$A$79</c:f>
              <c:strCache>
                <c:ptCount val="2"/>
                <c:pt idx="0">
                  <c:v> Índice de giro efectivo (IGE) </c:v>
                </c:pt>
                <c:pt idx="1">
                  <c:v> Índice de uso de recursos (IUR)  </c:v>
                </c:pt>
              </c:strCache>
            </c:strRef>
          </c:cat>
          <c:val>
            <c:numRef>
              <c:f>Anual!$B$78:$B$79</c:f>
              <c:numCache>
                <c:formatCode>#,##0.00</c:formatCode>
                <c:ptCount val="2"/>
                <c:pt idx="0">
                  <c:v>100.00000247607896</c:v>
                </c:pt>
                <c:pt idx="1">
                  <c:v>79.367489799038069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7-4C9A-8162-13519D60E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3668312"/>
        <c:axId val="494335792"/>
      </c:barChart>
      <c:valAx>
        <c:axId val="49433579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3668312"/>
        <c:crosses val="autoZero"/>
        <c:crossBetween val="between"/>
        <c:majorUnit val="20"/>
      </c:valAx>
      <c:catAx>
        <c:axId val="493668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4335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A y A: Efectividad en obras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704686545631953E-2"/>
          <c:y val="0.18747692061257745"/>
          <c:w val="0.96659058471498926"/>
          <c:h val="0.60531855402011925"/>
        </c:manualLayout>
      </c:layout>
      <c:bar3DChart>
        <c:barDir val="col"/>
        <c:grouping val="clustered"/>
        <c:varyColors val="0"/>
        <c:ser>
          <c:idx val="0"/>
          <c:order val="0"/>
          <c:tx>
            <c:v>Efectividad en Obras</c:v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(Anual!$B$9,Anual!$C$11,Anual!$D$11,Anual!$F$11)</c:f>
              <c:strCache>
                <c:ptCount val="4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  <c:pt idx="3">
                  <c:v> Proyectos en proceso Ampliación </c:v>
                </c:pt>
              </c:strCache>
            </c:strRef>
          </c:cat>
          <c:val>
            <c:numRef>
              <c:f>(Anual!$B$52,Anual!$C$52,Anual!$D$52,Anual!$F$52)</c:f>
              <c:numCache>
                <c:formatCode>#,##0.00</c:formatCode>
                <c:ptCount val="4"/>
                <c:pt idx="0">
                  <c:v>100</c:v>
                </c:pt>
                <c:pt idx="1">
                  <c:v>50</c:v>
                </c:pt>
                <c:pt idx="2">
                  <c:v>200</c:v>
                </c:pt>
                <c:pt idx="3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8-432C-9889-605DB6BCFC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3476480"/>
        <c:axId val="163476872"/>
        <c:axId val="0"/>
      </c:bar3DChart>
      <c:catAx>
        <c:axId val="16347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s-CR"/>
          </a:p>
        </c:txPr>
        <c:crossAx val="163476872"/>
        <c:crosses val="autoZero"/>
        <c:auto val="1"/>
        <c:lblAlgn val="ctr"/>
        <c:lblOffset val="100"/>
        <c:noMultiLvlLbl val="0"/>
      </c:catAx>
      <c:valAx>
        <c:axId val="163476872"/>
        <c:scaling>
          <c:orientation val="minMax"/>
          <c:max val="25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/>
            </a:pPr>
            <a:endParaRPr lang="es-CR"/>
          </a:p>
        </c:txPr>
        <c:crossAx val="16347648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50"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 rot="0" vert="horz"/>
          <a:lstStyle/>
          <a:p>
            <a:pPr>
              <a:defRPr sz="1800"/>
            </a:pPr>
            <a:r>
              <a:rPr lang="en-US" sz="1800"/>
              <a:t>A Y A: Indicadores de avance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862642987805493E-2"/>
          <c:y val="0.14075468986081777"/>
          <c:w val="0.9365010711172046"/>
          <c:h val="0.585816192905554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Anual!$A$58</c:f>
              <c:strCache>
                <c:ptCount val="1"/>
                <c:pt idx="0">
                  <c:v> Índice avance beneficiarios (IAB) 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(Anual!$B$9,Anual!$C$11,Anual!$F$11)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Ampliación </c:v>
                </c:pt>
              </c:strCache>
            </c:strRef>
          </c:cat>
          <c:val>
            <c:numRef>
              <c:f>(Anual!$B$58,Anual!$C$58,Anual!$F$58)</c:f>
              <c:numCache>
                <c:formatCode>#,##0.00</c:formatCode>
                <c:ptCount val="3"/>
                <c:pt idx="0">
                  <c:v>28.358862144420133</c:v>
                </c:pt>
                <c:pt idx="1">
                  <c:v>26.924829157175402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E-4DF2-A956-396ADCE66D24}"/>
            </c:ext>
          </c:extLst>
        </c:ser>
        <c:ser>
          <c:idx val="1"/>
          <c:order val="1"/>
          <c:tx>
            <c:strRef>
              <c:f>Anual!$A$59</c:f>
              <c:strCache>
                <c:ptCount val="1"/>
                <c:pt idx="0">
                  <c:v> Índice avance gasto (IAG)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(Anual!$B$9,Anual!$C$11,Anual!$F$11)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Ampliación </c:v>
                </c:pt>
              </c:strCache>
            </c:strRef>
          </c:cat>
          <c:val>
            <c:numRef>
              <c:f>(Anual!$B$59,Anual!$C$59,Anual!$F$59)</c:f>
              <c:numCache>
                <c:formatCode>#,##0</c:formatCode>
                <c:ptCount val="3"/>
                <c:pt idx="0" formatCode="#,##0.00">
                  <c:v>79.367491764239787</c:v>
                </c:pt>
                <c:pt idx="1">
                  <c:v>0</c:v>
                </c:pt>
                <c:pt idx="2" formatCode="#,##0.00">
                  <c:v>79.367491764239787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E-4DF2-A956-396ADCE66D24}"/>
            </c:ext>
          </c:extLst>
        </c:ser>
        <c:ser>
          <c:idx val="2"/>
          <c:order val="2"/>
          <c:tx>
            <c:strRef>
              <c:f>Anual!$A$60</c:f>
              <c:strCache>
                <c:ptCount val="1"/>
                <c:pt idx="0">
                  <c:v> Índice avance total (IAT)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(Anual!$B$9,Anual!$C$11,Anual!$F$11)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Ampliación </c:v>
                </c:pt>
              </c:strCache>
            </c:strRef>
          </c:cat>
          <c:val>
            <c:numRef>
              <c:f>(Anual!$B$60,Anual!$C$60,Anual!$F$60)</c:f>
              <c:numCache>
                <c:formatCode>#,##0</c:formatCode>
                <c:ptCount val="3"/>
                <c:pt idx="0" formatCode="#,##0.00">
                  <c:v>53.863176954329958</c:v>
                </c:pt>
                <c:pt idx="1">
                  <c:v>0</c:v>
                </c:pt>
                <c:pt idx="2" formatCode="#,##0.00">
                  <c:v>39.683745882119894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E-4DF2-A956-396ADCE66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3477656"/>
        <c:axId val="163478048"/>
        <c:axId val="0"/>
      </c:bar3DChart>
      <c:catAx>
        <c:axId val="16347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8048"/>
        <c:crosses val="autoZero"/>
        <c:auto val="1"/>
        <c:lblAlgn val="ctr"/>
        <c:lblOffset val="100"/>
        <c:noMultiLvlLbl val="0"/>
      </c:catAx>
      <c:valAx>
        <c:axId val="163478048"/>
        <c:scaling>
          <c:orientation val="minMax"/>
          <c:max val="15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7656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0.13069475725967861"/>
          <c:y val="0.85203847168731672"/>
          <c:w val="0.73861048548064279"/>
          <c:h val="7.2654742103905573E-2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 Y A: Indice de crecimiento en obras 2024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7.0576363708857379E-2"/>
          <c:y val="0.15411743587804827"/>
          <c:w val="0.90038412787167754"/>
          <c:h val="0.60019053489713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Anual!$A$65</c:f>
              <c:strCache>
                <c:ptCount val="1"/>
                <c:pt idx="0">
                  <c:v> De expansión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(Anual!$B$9,Anual!$D$11)</c:f>
              <c:strCache>
                <c:ptCount val="2"/>
                <c:pt idx="0">
                  <c:v> Total Programa </c:v>
                </c:pt>
                <c:pt idx="1">
                  <c:v> Proyectos en proceso Construcción </c:v>
                </c:pt>
              </c:strCache>
            </c:strRef>
          </c:cat>
          <c:val>
            <c:numRef>
              <c:f>(Anual!$B$65,Anual!$D$65)</c:f>
              <c:numCache>
                <c:formatCode>#,##0.00</c:formatCode>
                <c:ptCount val="2"/>
                <c:pt idx="0">
                  <c:v>50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F-4B04-98DA-893E38DC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63478832"/>
        <c:axId val="163479224"/>
        <c:axId val="0"/>
      </c:bar3DChart>
      <c:catAx>
        <c:axId val="16347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9224"/>
        <c:crosses val="autoZero"/>
        <c:auto val="1"/>
        <c:lblAlgn val="ctr"/>
        <c:lblOffset val="100"/>
        <c:noMultiLvlLbl val="0"/>
      </c:catAx>
      <c:valAx>
        <c:axId val="16347922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163478832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 Y A: Indicadores de expansión 2024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302553030175408E-2"/>
          <c:y val="0.16747287186116661"/>
          <c:w val="0.90778238664731681"/>
          <c:h val="0.5094218900591609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Anual!$A$66</c:f>
              <c:strCache>
                <c:ptCount val="1"/>
                <c:pt idx="0">
                  <c:v> 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(Anual!$B$9,Anual!$C$11,Anual!$D$11)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</c:strCache>
            </c:strRef>
          </c:cat>
          <c:val>
            <c:numRef>
              <c:f>(Anual!$B$66,Anual!$C$66,Anual!$D$66)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6-44CC-B2E8-6A35FE752CC8}"/>
            </c:ext>
          </c:extLst>
        </c:ser>
        <c:ser>
          <c:idx val="1"/>
          <c:order val="1"/>
          <c:tx>
            <c:strRef>
              <c:f>Anual!$A$67</c:f>
              <c:strCache>
                <c:ptCount val="1"/>
                <c:pt idx="0">
                  <c:v> Índice de crecimiento del gasto real (ICGR) 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</c:strCache>
            </c:strRef>
          </c:cat>
          <c:val>
            <c:numRef>
              <c:f>(Anual!$B$67,Anual!$C$67,Anual!$D$67)</c:f>
              <c:numCache>
                <c:formatCode>#,##0.00</c:formatCode>
                <c:ptCount val="3"/>
                <c:pt idx="0">
                  <c:v>-40.990623129973635</c:v>
                </c:pt>
                <c:pt idx="1">
                  <c:v>-100</c:v>
                </c:pt>
                <c:pt idx="2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6-44CC-B2E8-6A35FE752CC8}"/>
            </c:ext>
          </c:extLst>
        </c:ser>
        <c:ser>
          <c:idx val="2"/>
          <c:order val="2"/>
          <c:tx>
            <c:strRef>
              <c:f>Anual!$A$68</c:f>
              <c:strCache>
                <c:ptCount val="1"/>
                <c:pt idx="0">
                  <c:v> Índice de crecimiento del gasto real por beneficiario (ICGRB) 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</c:spPr>
          <c:invertIfNegative val="0"/>
          <c:cat>
            <c:strRef>
              <c:f>(Anual!$B$9,Anual!$C$11,Anual!$D$11)</c:f>
              <c:strCache>
                <c:ptCount val="3"/>
                <c:pt idx="0">
                  <c:v> Total Programa </c:v>
                </c:pt>
                <c:pt idx="1">
                  <c:v> Proyectos terminados Construcción </c:v>
                </c:pt>
                <c:pt idx="2">
                  <c:v> Proyectos en proceso Construcción </c:v>
                </c:pt>
              </c:strCache>
            </c:strRef>
          </c:cat>
          <c:val>
            <c:numRef>
              <c:f>(Anual!$B$68,Anual!$C$68,Anual!$D$68)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6-44CC-B2E8-6A35FE75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63481184"/>
        <c:axId val="163481576"/>
        <c:axId val="0"/>
      </c:bar3DChart>
      <c:catAx>
        <c:axId val="163481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3481576"/>
        <c:crosses val="autoZero"/>
        <c:auto val="1"/>
        <c:lblAlgn val="ctr"/>
        <c:lblOffset val="100"/>
        <c:noMultiLvlLbl val="0"/>
      </c:catAx>
      <c:valAx>
        <c:axId val="163481576"/>
        <c:scaling>
          <c:orientation val="minMax"/>
          <c:max val="200"/>
          <c:min val="-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16348118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"/>
          <c:y val="0.86292807875222166"/>
          <c:w val="1"/>
          <c:h val="0.12392835719995179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5B6FEB81-B492-4E7D-B8F0-1300D060CE22}"/>
            </a:ext>
          </a:extLst>
        </xdr:cNvPr>
        <xdr:cNvSpPr/>
      </xdr:nvSpPr>
      <xdr:spPr>
        <a:xfrm>
          <a:off x="0" y="0"/>
          <a:ext cx="108299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A61922A-9F4E-4A79-87EC-0B94AA110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A5AC158-819D-419C-B7BA-7EB8C534D7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9926CBA7-9AD9-4275-BF31-993ED4C1C81B}"/>
            </a:ext>
          </a:extLst>
        </xdr:cNvPr>
        <xdr:cNvSpPr/>
      </xdr:nvSpPr>
      <xdr:spPr>
        <a:xfrm>
          <a:off x="0" y="1143001"/>
          <a:ext cx="1082992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47626</xdr:rowOff>
    </xdr:from>
    <xdr:to>
      <xdr:col>6</xdr:col>
      <xdr:colOff>47625</xdr:colOff>
      <xdr:row>7</xdr:row>
      <xdr:rowOff>261938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7E3F41A-DFE9-4C1C-B234-8C78F05E145E}"/>
            </a:ext>
          </a:extLst>
        </xdr:cNvPr>
        <xdr:cNvSpPr txBox="1"/>
      </xdr:nvSpPr>
      <xdr:spPr>
        <a:xfrm>
          <a:off x="130970" y="1190626"/>
          <a:ext cx="1074658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09-05-2024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8A24C6C-AE93-4F65-95FC-F1B5D200F6CF}"/>
            </a:ext>
          </a:extLst>
        </xdr:cNvPr>
        <xdr:cNvSpPr/>
      </xdr:nvSpPr>
      <xdr:spPr>
        <a:xfrm>
          <a:off x="0" y="0"/>
          <a:ext cx="10810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088B569-E03D-4EC4-85A6-0E5B29A98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414338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2587835-F40F-48F1-952F-8A60D1BBB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3BEE6FB-A067-4327-9EDC-4DBFE480E963}"/>
            </a:ext>
          </a:extLst>
        </xdr:cNvPr>
        <xdr:cNvSpPr/>
      </xdr:nvSpPr>
      <xdr:spPr>
        <a:xfrm>
          <a:off x="0" y="1143001"/>
          <a:ext cx="1081087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47626</xdr:rowOff>
    </xdr:from>
    <xdr:to>
      <xdr:col>6</xdr:col>
      <xdr:colOff>47625</xdr:colOff>
      <xdr:row>7</xdr:row>
      <xdr:rowOff>261938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DCAB6EB-50A0-4F1B-B05A-D86FFDD198BD}"/>
            </a:ext>
          </a:extLst>
        </xdr:cNvPr>
        <xdr:cNvSpPr txBox="1"/>
      </xdr:nvSpPr>
      <xdr:spPr>
        <a:xfrm>
          <a:off x="130970" y="1190626"/>
          <a:ext cx="1072753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27-08-2024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6DE8D51F-D1AD-43F3-99B0-F095D4C91A1A}"/>
            </a:ext>
          </a:extLst>
        </xdr:cNvPr>
        <xdr:cNvSpPr/>
      </xdr:nvSpPr>
      <xdr:spPr>
        <a:xfrm>
          <a:off x="0" y="0"/>
          <a:ext cx="10839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7288BC1-672F-440D-9726-E0C02FC7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A951E3-473D-45DA-8D14-02A81A9E60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2A9421BC-509E-4449-9055-769353019128}"/>
            </a:ext>
          </a:extLst>
        </xdr:cNvPr>
        <xdr:cNvSpPr/>
      </xdr:nvSpPr>
      <xdr:spPr>
        <a:xfrm>
          <a:off x="0" y="1143001"/>
          <a:ext cx="10839450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47626</xdr:rowOff>
    </xdr:from>
    <xdr:to>
      <xdr:col>6</xdr:col>
      <xdr:colOff>47625</xdr:colOff>
      <xdr:row>7</xdr:row>
      <xdr:rowOff>261938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DCD8CDC9-6784-4480-B9CC-4D85BE304F5A}"/>
            </a:ext>
          </a:extLst>
        </xdr:cNvPr>
        <xdr:cNvSpPr txBox="1"/>
      </xdr:nvSpPr>
      <xdr:spPr>
        <a:xfrm>
          <a:off x="130970" y="1190626"/>
          <a:ext cx="10756105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27-08-2024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F383B9FE-D7CE-4CEB-AB96-C5BB94E784BD}"/>
            </a:ext>
          </a:extLst>
        </xdr:cNvPr>
        <xdr:cNvSpPr/>
      </xdr:nvSpPr>
      <xdr:spPr>
        <a:xfrm>
          <a:off x="0" y="0"/>
          <a:ext cx="1081087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0E55E-C19F-4380-8629-4EEC9CCE3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77EC8E5-000F-4C8A-B647-FCFAF4AB4B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7EB5A76-C6CE-46AC-8992-21FC634DC266}"/>
            </a:ext>
          </a:extLst>
        </xdr:cNvPr>
        <xdr:cNvSpPr/>
      </xdr:nvSpPr>
      <xdr:spPr>
        <a:xfrm>
          <a:off x="0" y="1143001"/>
          <a:ext cx="1081087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47626</xdr:rowOff>
    </xdr:from>
    <xdr:to>
      <xdr:col>6</xdr:col>
      <xdr:colOff>47625</xdr:colOff>
      <xdr:row>7</xdr:row>
      <xdr:rowOff>261938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FF2E0B7E-E645-4864-B0BC-DAC7A25C7FC8}"/>
            </a:ext>
          </a:extLst>
        </xdr:cNvPr>
        <xdr:cNvSpPr txBox="1"/>
      </xdr:nvSpPr>
      <xdr:spPr>
        <a:xfrm>
          <a:off x="130970" y="1190626"/>
          <a:ext cx="10727530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15-11-2024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83D2BAA4-B8EF-447F-99B2-E93637651D29}"/>
            </a:ext>
          </a:extLst>
        </xdr:cNvPr>
        <xdr:cNvSpPr/>
      </xdr:nvSpPr>
      <xdr:spPr>
        <a:xfrm>
          <a:off x="0" y="0"/>
          <a:ext cx="108394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0B7A532-401B-43AE-9107-DED6F9D0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DD2A7CE-8B4D-4CE4-92AB-A63E3ADE3B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0</xdr:colOff>
      <xdr:row>7</xdr:row>
      <xdr:rowOff>285749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2FD40EE2-BC4E-455A-BEEB-98FE22EFC560}"/>
            </a:ext>
          </a:extLst>
        </xdr:cNvPr>
        <xdr:cNvSpPr/>
      </xdr:nvSpPr>
      <xdr:spPr>
        <a:xfrm>
          <a:off x="0" y="1143001"/>
          <a:ext cx="10839450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130970</xdr:colOff>
      <xdr:row>6</xdr:row>
      <xdr:rowOff>47626</xdr:rowOff>
    </xdr:from>
    <xdr:to>
      <xdr:col>6</xdr:col>
      <xdr:colOff>47625</xdr:colOff>
      <xdr:row>7</xdr:row>
      <xdr:rowOff>261938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5689CFB-348D-419C-ABD5-E36170630037}"/>
            </a:ext>
          </a:extLst>
        </xdr:cNvPr>
        <xdr:cNvSpPr txBox="1"/>
      </xdr:nvSpPr>
      <xdr:spPr>
        <a:xfrm>
          <a:off x="130970" y="1190626"/>
          <a:ext cx="10756105" cy="48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15-11-2024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86AA7222-50A7-4B50-B879-8D7B656D124A}"/>
            </a:ext>
          </a:extLst>
        </xdr:cNvPr>
        <xdr:cNvSpPr/>
      </xdr:nvSpPr>
      <xdr:spPr>
        <a:xfrm>
          <a:off x="0" y="0"/>
          <a:ext cx="1085850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6005D9E-2983-47F1-B804-39AE0898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F9A4D4-4CAF-4B09-ABCC-FBA712F10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285749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FCF2A638-D6C8-4B34-B58B-60078EC53330}"/>
            </a:ext>
          </a:extLst>
        </xdr:cNvPr>
        <xdr:cNvSpPr/>
      </xdr:nvSpPr>
      <xdr:spPr>
        <a:xfrm>
          <a:off x="0" y="1143001"/>
          <a:ext cx="10858500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142876</xdr:colOff>
      <xdr:row>6</xdr:row>
      <xdr:rowOff>47627</xdr:rowOff>
    </xdr:from>
    <xdr:to>
      <xdr:col>7</xdr:col>
      <xdr:colOff>59531</xdr:colOff>
      <xdr:row>7</xdr:row>
      <xdr:rowOff>261939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A6C03C66-CF6C-48EC-9F28-663C52A4951A}"/>
            </a:ext>
          </a:extLst>
        </xdr:cNvPr>
        <xdr:cNvSpPr txBox="1"/>
      </xdr:nvSpPr>
      <xdr:spPr>
        <a:xfrm>
          <a:off x="142876" y="1190627"/>
          <a:ext cx="1077515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Acumulado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22-04-2025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758219</xdr:colOff>
      <xdr:row>12</xdr:row>
      <xdr:rowOff>47625</xdr:rowOff>
    </xdr:from>
    <xdr:to>
      <xdr:col>18</xdr:col>
      <xdr:colOff>750092</xdr:colOff>
      <xdr:row>29</xdr:row>
      <xdr:rowOff>35718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13984</xdr:colOff>
      <xdr:row>29</xdr:row>
      <xdr:rowOff>146277</xdr:rowOff>
    </xdr:from>
    <xdr:to>
      <xdr:col>19</xdr:col>
      <xdr:colOff>11906</xdr:colOff>
      <xdr:row>46</xdr:row>
      <xdr:rowOff>130969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123977</xdr:colOff>
      <xdr:row>47</xdr:row>
      <xdr:rowOff>47625</xdr:rowOff>
    </xdr:from>
    <xdr:to>
      <xdr:col>31</xdr:col>
      <xdr:colOff>238125</xdr:colOff>
      <xdr:row>65</xdr:row>
      <xdr:rowOff>31750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163286</xdr:colOff>
      <xdr:row>65</xdr:row>
      <xdr:rowOff>174625</xdr:rowOff>
    </xdr:from>
    <xdr:to>
      <xdr:col>31</xdr:col>
      <xdr:colOff>222250</xdr:colOff>
      <xdr:row>82</xdr:row>
      <xdr:rowOff>108857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158750</xdr:colOff>
      <xdr:row>12</xdr:row>
      <xdr:rowOff>55561</xdr:rowOff>
    </xdr:from>
    <xdr:to>
      <xdr:col>31</xdr:col>
      <xdr:colOff>228600</xdr:colOff>
      <xdr:row>28</xdr:row>
      <xdr:rowOff>206374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758598</xdr:colOff>
      <xdr:row>47</xdr:row>
      <xdr:rowOff>68036</xdr:rowOff>
    </xdr:from>
    <xdr:to>
      <xdr:col>19</xdr:col>
      <xdr:colOff>11905</xdr:colOff>
      <xdr:row>65</xdr:row>
      <xdr:rowOff>11906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17007</xdr:colOff>
      <xdr:row>65</xdr:row>
      <xdr:rowOff>161019</xdr:rowOff>
    </xdr:from>
    <xdr:to>
      <xdr:col>19</xdr:col>
      <xdr:colOff>11905</xdr:colOff>
      <xdr:row>82</xdr:row>
      <xdr:rowOff>54429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182562</xdr:colOff>
      <xdr:row>29</xdr:row>
      <xdr:rowOff>129267</xdr:rowOff>
    </xdr:from>
    <xdr:to>
      <xdr:col>31</xdr:col>
      <xdr:colOff>250031</xdr:colOff>
      <xdr:row>46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4B37F2A8-1355-4054-B5FE-BDAE1E0F7DD1}"/>
            </a:ext>
          </a:extLst>
        </xdr:cNvPr>
        <xdr:cNvSpPr/>
      </xdr:nvSpPr>
      <xdr:spPr>
        <a:xfrm>
          <a:off x="0" y="0"/>
          <a:ext cx="10868025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166443</xdr:colOff>
      <xdr:row>0</xdr:row>
      <xdr:rowOff>107156</xdr:rowOff>
    </xdr:from>
    <xdr:to>
      <xdr:col>0</xdr:col>
      <xdr:colOff>3464718</xdr:colOff>
      <xdr:row>5</xdr:row>
      <xdr:rowOff>83343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6D391A5-DBDE-4E30-8E4B-E9C2F672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443" y="107156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3428999</xdr:colOff>
      <xdr:row>0</xdr:row>
      <xdr:rowOff>142875</xdr:rowOff>
    </xdr:from>
    <xdr:to>
      <xdr:col>2</xdr:col>
      <xdr:colOff>404813</xdr:colOff>
      <xdr:row>4</xdr:row>
      <xdr:rowOff>154781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FB81680-D044-4585-A44F-84569BF2C9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3388" r="1826" b="1724"/>
        <a:stretch/>
      </xdr:blipFill>
      <xdr:spPr>
        <a:xfrm>
          <a:off x="3428999" y="142875"/>
          <a:ext cx="2300289" cy="77390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7</xdr:row>
      <xdr:rowOff>285749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4DACC1E-CA00-4A0E-8205-49E1A46D92E4}"/>
            </a:ext>
          </a:extLst>
        </xdr:cNvPr>
        <xdr:cNvSpPr/>
      </xdr:nvSpPr>
      <xdr:spPr>
        <a:xfrm>
          <a:off x="0" y="1143001"/>
          <a:ext cx="10868025" cy="552448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369094</xdr:colOff>
      <xdr:row>6</xdr:row>
      <xdr:rowOff>23813</xdr:rowOff>
    </xdr:from>
    <xdr:to>
      <xdr:col>7</xdr:col>
      <xdr:colOff>285749</xdr:colOff>
      <xdr:row>7</xdr:row>
      <xdr:rowOff>238125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7F885563-8200-4E54-9A45-F5D3AEBCD868}"/>
            </a:ext>
          </a:extLst>
        </xdr:cNvPr>
        <xdr:cNvSpPr txBox="1"/>
      </xdr:nvSpPr>
      <xdr:spPr>
        <a:xfrm>
          <a:off x="369094" y="1166813"/>
          <a:ext cx="112394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Instituto  Costarricense de Acueductos y Alcantarillados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Programa Suministro de Agua Potable a Comunidades Rurales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22-04-2025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0.48842</cdr:x>
      <cdr:y>0.72382</cdr:y>
    </cdr:from>
    <cdr:to>
      <cdr:x>0.68842</cdr:x>
      <cdr:y>0.97238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233078" y="26627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7:G82"/>
  <sheetViews>
    <sheetView showGridLines="0" tabSelected="1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17.5546875" style="1" customWidth="1"/>
    <col min="6" max="6" width="21" style="1" hidden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41" t="s">
        <v>0</v>
      </c>
      <c r="B9" s="41" t="s">
        <v>1</v>
      </c>
      <c r="C9" s="45" t="s">
        <v>2</v>
      </c>
      <c r="D9" s="45"/>
      <c r="E9" s="45"/>
      <c r="F9" s="45"/>
    </row>
    <row r="10" spans="1:6" s="2" customFormat="1" ht="16.2" thickBot="1" x14ac:dyDescent="0.35">
      <c r="A10" s="42"/>
      <c r="B10" s="42"/>
      <c r="C10" s="43" t="s">
        <v>41</v>
      </c>
      <c r="D10" s="44"/>
      <c r="E10" s="46" t="s">
        <v>3</v>
      </c>
      <c r="F10" s="43"/>
    </row>
    <row r="11" spans="1:6" ht="31.8" thickTop="1" x14ac:dyDescent="0.3">
      <c r="A11" s="3"/>
      <c r="B11" s="3"/>
      <c r="C11" s="17" t="s">
        <v>39</v>
      </c>
      <c r="D11" s="18" t="s">
        <v>43</v>
      </c>
      <c r="E11" s="17" t="s">
        <v>43</v>
      </c>
      <c r="F11" s="20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21"/>
    </row>
    <row r="13" spans="1:6" ht="15.6" x14ac:dyDescent="0.35">
      <c r="A13" s="5"/>
      <c r="B13" s="5"/>
      <c r="C13" s="5"/>
      <c r="D13" s="5"/>
      <c r="E13" s="5"/>
      <c r="F13" s="21"/>
    </row>
    <row r="14" spans="1:6" ht="15.6" x14ac:dyDescent="0.35">
      <c r="A14" s="4" t="s">
        <v>32</v>
      </c>
      <c r="B14" s="5"/>
      <c r="C14" s="5"/>
      <c r="D14" s="5"/>
      <c r="E14" s="5"/>
      <c r="F14" s="21"/>
    </row>
    <row r="15" spans="1:6" ht="15.6" x14ac:dyDescent="0.35">
      <c r="A15" s="5" t="s">
        <v>67</v>
      </c>
      <c r="B15" s="6">
        <f t="shared" ref="B15:B22" si="0">SUM(C15:F15)</f>
        <v>4</v>
      </c>
      <c r="C15" s="6">
        <v>0</v>
      </c>
      <c r="D15" s="6">
        <v>1</v>
      </c>
      <c r="E15" s="6">
        <v>2</v>
      </c>
      <c r="F15" s="22">
        <v>1</v>
      </c>
    </row>
    <row r="16" spans="1:6" ht="15.6" x14ac:dyDescent="0.35">
      <c r="A16" s="16" t="s">
        <v>33</v>
      </c>
      <c r="B16" s="6">
        <f t="shared" si="0"/>
        <v>0</v>
      </c>
      <c r="C16" s="6">
        <v>0</v>
      </c>
      <c r="D16" s="6">
        <v>0</v>
      </c>
      <c r="E16" s="6">
        <v>0</v>
      </c>
      <c r="F16" s="22">
        <v>0</v>
      </c>
    </row>
    <row r="17" spans="1:6" ht="15.6" x14ac:dyDescent="0.35">
      <c r="A17" s="5" t="s">
        <v>68</v>
      </c>
      <c r="B17" s="6">
        <f t="shared" si="0"/>
        <v>6</v>
      </c>
      <c r="C17" s="6">
        <v>2</v>
      </c>
      <c r="D17" s="6">
        <v>1</v>
      </c>
      <c r="E17" s="6">
        <v>3</v>
      </c>
      <c r="F17" s="22">
        <v>0</v>
      </c>
    </row>
    <row r="18" spans="1:6" ht="15.6" x14ac:dyDescent="0.35">
      <c r="A18" s="16" t="s">
        <v>33</v>
      </c>
      <c r="B18" s="6">
        <f t="shared" si="0"/>
        <v>22850</v>
      </c>
      <c r="C18" s="6">
        <v>4390</v>
      </c>
      <c r="D18" s="6">
        <v>4620</v>
      </c>
      <c r="E18" s="6">
        <v>13840</v>
      </c>
      <c r="F18" s="22">
        <v>0</v>
      </c>
    </row>
    <row r="19" spans="1:6" ht="15.6" x14ac:dyDescent="0.35">
      <c r="A19" s="5" t="s">
        <v>69</v>
      </c>
      <c r="B19" s="6">
        <f t="shared" si="0"/>
        <v>5</v>
      </c>
      <c r="C19" s="6">
        <v>0</v>
      </c>
      <c r="D19" s="6">
        <v>2</v>
      </c>
      <c r="E19" s="6">
        <v>3</v>
      </c>
      <c r="F19" s="22">
        <v>0</v>
      </c>
    </row>
    <row r="20" spans="1:6" ht="15.6" x14ac:dyDescent="0.35">
      <c r="A20" s="16" t="s">
        <v>33</v>
      </c>
      <c r="B20" s="6">
        <f t="shared" si="0"/>
        <v>0</v>
      </c>
      <c r="C20" s="6">
        <v>0</v>
      </c>
      <c r="D20" s="6">
        <v>0</v>
      </c>
      <c r="E20" s="6">
        <v>0</v>
      </c>
      <c r="F20" s="22">
        <v>0</v>
      </c>
    </row>
    <row r="21" spans="1:6" ht="15.6" x14ac:dyDescent="0.35">
      <c r="A21" s="5" t="s">
        <v>70</v>
      </c>
      <c r="B21" s="6">
        <f t="shared" si="0"/>
        <v>6</v>
      </c>
      <c r="C21" s="6">
        <v>2</v>
      </c>
      <c r="D21" s="6">
        <v>1</v>
      </c>
      <c r="E21" s="6">
        <v>3</v>
      </c>
      <c r="F21" s="22">
        <v>0</v>
      </c>
    </row>
    <row r="22" spans="1:6" ht="15.6" x14ac:dyDescent="0.35">
      <c r="A22" s="16" t="s">
        <v>33</v>
      </c>
      <c r="B22" s="6">
        <f t="shared" si="0"/>
        <v>22850</v>
      </c>
      <c r="C22" s="6">
        <v>4390</v>
      </c>
      <c r="D22" s="6">
        <v>4620</v>
      </c>
      <c r="E22" s="6">
        <v>13840</v>
      </c>
      <c r="F22" s="22">
        <v>0</v>
      </c>
    </row>
    <row r="23" spans="1:6" ht="15.6" x14ac:dyDescent="0.35">
      <c r="A23" s="5"/>
      <c r="B23" s="6"/>
      <c r="C23" s="6"/>
      <c r="D23" s="6"/>
      <c r="E23" s="6"/>
      <c r="F23" s="22"/>
    </row>
    <row r="24" spans="1:6" ht="15.6" x14ac:dyDescent="0.35">
      <c r="A24" s="4" t="s">
        <v>5</v>
      </c>
      <c r="B24" s="6"/>
      <c r="C24" s="6"/>
      <c r="D24" s="6"/>
      <c r="E24" s="6"/>
      <c r="F24" s="22"/>
    </row>
    <row r="25" spans="1:6" ht="15.6" x14ac:dyDescent="0.35">
      <c r="A25" s="5" t="s">
        <v>71</v>
      </c>
      <c r="B25" s="6">
        <f>SUM(C25:F25)</f>
        <v>73215405.929999992</v>
      </c>
      <c r="C25" s="6">
        <v>73215405.929999992</v>
      </c>
      <c r="D25" s="6">
        <v>0</v>
      </c>
      <c r="E25" s="6">
        <v>0</v>
      </c>
      <c r="F25" s="22">
        <v>0</v>
      </c>
    </row>
    <row r="26" spans="1:6" ht="15.6" x14ac:dyDescent="0.35">
      <c r="A26" s="5" t="s">
        <v>72</v>
      </c>
      <c r="B26" s="6">
        <f>SUM(C26:F26)</f>
        <v>413960949.75</v>
      </c>
      <c r="C26" s="6">
        <v>0</v>
      </c>
      <c r="D26" s="6">
        <v>0</v>
      </c>
      <c r="E26" s="6">
        <v>413960949.75</v>
      </c>
      <c r="F26" s="22">
        <v>0</v>
      </c>
    </row>
    <row r="27" spans="1:6" ht="15.6" x14ac:dyDescent="0.35">
      <c r="A27" s="5" t="s">
        <v>73</v>
      </c>
      <c r="B27" s="6">
        <f>SUM(C27:F27)</f>
        <v>0</v>
      </c>
      <c r="C27" s="6">
        <v>0</v>
      </c>
      <c r="D27" s="6">
        <v>0</v>
      </c>
      <c r="E27" s="6">
        <v>0</v>
      </c>
      <c r="F27" s="22">
        <v>0</v>
      </c>
    </row>
    <row r="28" spans="1:6" ht="15.6" x14ac:dyDescent="0.35">
      <c r="A28" s="5" t="s">
        <v>74</v>
      </c>
      <c r="B28" s="6">
        <f>SUM(C28:F28)</f>
        <v>413960949.75</v>
      </c>
      <c r="C28" s="6">
        <v>0</v>
      </c>
      <c r="D28" s="6">
        <v>0</v>
      </c>
      <c r="E28" s="6">
        <v>413960949.75</v>
      </c>
      <c r="F28" s="22">
        <v>0</v>
      </c>
    </row>
    <row r="29" spans="1:6" ht="15.6" x14ac:dyDescent="0.35">
      <c r="A29" s="5" t="s">
        <v>75</v>
      </c>
      <c r="B29" s="6">
        <f>B27</f>
        <v>0</v>
      </c>
      <c r="C29" s="6"/>
      <c r="D29" s="6"/>
      <c r="E29" s="6"/>
      <c r="F29" s="22"/>
    </row>
    <row r="30" spans="1:6" ht="15.6" x14ac:dyDescent="0.35">
      <c r="A30" s="5"/>
      <c r="B30" s="6"/>
      <c r="C30" s="6"/>
      <c r="D30" s="6"/>
      <c r="E30" s="6"/>
      <c r="F30" s="22"/>
    </row>
    <row r="31" spans="1:6" ht="15.6" x14ac:dyDescent="0.35">
      <c r="A31" s="4" t="s">
        <v>6</v>
      </c>
      <c r="B31" s="6"/>
      <c r="C31" s="6"/>
      <c r="D31" s="6"/>
      <c r="E31" s="6"/>
      <c r="F31" s="22"/>
    </row>
    <row r="32" spans="1:6" ht="15.6" x14ac:dyDescent="0.35">
      <c r="A32" s="5" t="s">
        <v>72</v>
      </c>
      <c r="B32" s="6">
        <f>B26</f>
        <v>413960949.75</v>
      </c>
      <c r="C32" s="6"/>
      <c r="D32" s="6"/>
      <c r="E32" s="6"/>
      <c r="F32" s="22"/>
    </row>
    <row r="33" spans="1:6" ht="15.6" x14ac:dyDescent="0.35">
      <c r="A33" s="5" t="s">
        <v>76</v>
      </c>
      <c r="B33" s="6">
        <v>103490237.43000001</v>
      </c>
      <c r="C33" s="6"/>
      <c r="D33" s="7"/>
      <c r="E33" s="7"/>
      <c r="F33" s="33"/>
    </row>
    <row r="34" spans="1:6" ht="15.6" x14ac:dyDescent="0.35">
      <c r="A34" s="5"/>
      <c r="B34" s="8"/>
      <c r="C34" s="8"/>
      <c r="D34" s="8"/>
      <c r="E34" s="8"/>
      <c r="F34" s="28"/>
    </row>
    <row r="35" spans="1:6" ht="15.6" x14ac:dyDescent="0.35">
      <c r="A35" s="4" t="s">
        <v>7</v>
      </c>
      <c r="B35" s="8"/>
      <c r="C35" s="8"/>
      <c r="D35" s="8"/>
      <c r="E35" s="8"/>
      <c r="F35" s="28"/>
    </row>
    <row r="36" spans="1:6" ht="15.6" x14ac:dyDescent="0.35">
      <c r="A36" s="5" t="s">
        <v>44</v>
      </c>
      <c r="B36" s="14">
        <v>1.1041000000000001</v>
      </c>
      <c r="C36" s="14">
        <v>1.1041000000000001</v>
      </c>
      <c r="D36" s="14">
        <v>1.1041000000000001</v>
      </c>
      <c r="E36" s="14">
        <v>1.1041000000000001</v>
      </c>
      <c r="F36" s="23">
        <v>1.1041000000000001</v>
      </c>
    </row>
    <row r="37" spans="1:6" ht="15.6" x14ac:dyDescent="0.35">
      <c r="A37" s="5" t="s">
        <v>77</v>
      </c>
      <c r="B37" s="14">
        <v>1.091</v>
      </c>
      <c r="C37" s="14">
        <v>1.091</v>
      </c>
      <c r="D37" s="14">
        <v>1.091</v>
      </c>
      <c r="E37" s="14">
        <v>1.091</v>
      </c>
      <c r="F37" s="23">
        <v>1.091</v>
      </c>
    </row>
    <row r="38" spans="1:6" ht="15.6" x14ac:dyDescent="0.35">
      <c r="A38" s="5" t="s">
        <v>31</v>
      </c>
      <c r="B38" s="6">
        <f>D38+E38</f>
        <v>343179</v>
      </c>
      <c r="C38" s="7">
        <v>63541</v>
      </c>
      <c r="D38" s="7">
        <v>63541</v>
      </c>
      <c r="E38" s="7">
        <v>279638</v>
      </c>
      <c r="F38" s="33">
        <v>279638</v>
      </c>
    </row>
    <row r="39" spans="1:6" ht="15.6" x14ac:dyDescent="0.35">
      <c r="A39" s="5"/>
      <c r="B39" s="6"/>
      <c r="C39" s="6"/>
      <c r="D39" s="6"/>
      <c r="E39" s="6"/>
      <c r="F39" s="22"/>
    </row>
    <row r="40" spans="1:6" ht="15.6" x14ac:dyDescent="0.35">
      <c r="A40" s="4" t="s">
        <v>8</v>
      </c>
      <c r="B40" s="6"/>
      <c r="C40" s="6"/>
      <c r="D40" s="6"/>
      <c r="E40" s="6"/>
      <c r="F40" s="22"/>
    </row>
    <row r="41" spans="1:6" ht="15.6" x14ac:dyDescent="0.35">
      <c r="A41" s="5" t="s">
        <v>78</v>
      </c>
      <c r="B41" s="6">
        <f t="shared" ref="B41:F41" si="1">B25/B36</f>
        <v>66312295.924282208</v>
      </c>
      <c r="C41" s="6">
        <f t="shared" si="1"/>
        <v>66312295.924282208</v>
      </c>
      <c r="D41" s="6">
        <f t="shared" si="1"/>
        <v>0</v>
      </c>
      <c r="E41" s="6">
        <f t="shared" si="1"/>
        <v>0</v>
      </c>
      <c r="F41" s="22">
        <f t="shared" si="1"/>
        <v>0</v>
      </c>
    </row>
    <row r="42" spans="1:6" ht="15.6" x14ac:dyDescent="0.35">
      <c r="A42" s="5" t="s">
        <v>79</v>
      </c>
      <c r="B42" s="6">
        <f t="shared" ref="B42:F42" si="2">B27/B37</f>
        <v>0</v>
      </c>
      <c r="C42" s="6">
        <f t="shared" si="2"/>
        <v>0</v>
      </c>
      <c r="D42" s="6">
        <f t="shared" si="2"/>
        <v>0</v>
      </c>
      <c r="E42" s="6">
        <f t="shared" si="2"/>
        <v>0</v>
      </c>
      <c r="F42" s="22">
        <f t="shared" si="2"/>
        <v>0</v>
      </c>
    </row>
    <row r="43" spans="1:6" ht="15.6" x14ac:dyDescent="0.35">
      <c r="A43" s="5" t="s">
        <v>80</v>
      </c>
      <c r="B43" s="6" t="s">
        <v>40</v>
      </c>
      <c r="C43" s="6" t="s">
        <v>40</v>
      </c>
      <c r="D43" s="6" t="s">
        <v>40</v>
      </c>
      <c r="E43" s="6" t="s">
        <v>40</v>
      </c>
      <c r="F43" s="22" t="s">
        <v>40</v>
      </c>
    </row>
    <row r="44" spans="1:6" ht="15.6" x14ac:dyDescent="0.35">
      <c r="A44" s="5" t="s">
        <v>81</v>
      </c>
      <c r="B44" s="6" t="s">
        <v>40</v>
      </c>
      <c r="C44" s="6" t="s">
        <v>40</v>
      </c>
      <c r="D44" s="6" t="s">
        <v>40</v>
      </c>
      <c r="E44" s="6" t="s">
        <v>40</v>
      </c>
      <c r="F44" s="22" t="s">
        <v>40</v>
      </c>
    </row>
    <row r="45" spans="1:6" ht="15.6" x14ac:dyDescent="0.35">
      <c r="A45" s="5"/>
      <c r="B45" s="8"/>
      <c r="C45" s="8"/>
      <c r="D45" s="8"/>
      <c r="E45" s="8"/>
      <c r="F45" s="28"/>
    </row>
    <row r="46" spans="1:6" ht="15.6" x14ac:dyDescent="0.35">
      <c r="A46" s="4" t="s">
        <v>9</v>
      </c>
      <c r="B46" s="8"/>
      <c r="C46" s="8"/>
      <c r="D46" s="8"/>
      <c r="E46" s="8"/>
      <c r="F46" s="28"/>
    </row>
    <row r="47" spans="1:6" ht="15.6" x14ac:dyDescent="0.35">
      <c r="A47" s="5"/>
      <c r="B47" s="8"/>
      <c r="C47" s="8"/>
      <c r="D47" s="8"/>
      <c r="E47" s="8"/>
      <c r="F47" s="28"/>
    </row>
    <row r="48" spans="1:6" ht="15.6" x14ac:dyDescent="0.35">
      <c r="A48" s="4" t="s">
        <v>10</v>
      </c>
      <c r="B48" s="8"/>
      <c r="C48" s="8"/>
      <c r="D48" s="8"/>
      <c r="E48" s="8"/>
      <c r="F48" s="28"/>
    </row>
    <row r="49" spans="1:7" ht="15.6" x14ac:dyDescent="0.35">
      <c r="A49" s="5" t="s">
        <v>11</v>
      </c>
      <c r="B49" s="9">
        <f>(B18/B38)*100</f>
        <v>6.6583328233953711</v>
      </c>
      <c r="C49" s="9">
        <f t="shared" ref="C49:F49" si="3">(C18/C38)*100</f>
        <v>6.9089249460977955</v>
      </c>
      <c r="D49" s="9">
        <f t="shared" si="3"/>
        <v>7.270895956941188</v>
      </c>
      <c r="E49" s="9">
        <f t="shared" si="3"/>
        <v>4.9492558236005122</v>
      </c>
      <c r="F49" s="29">
        <f t="shared" si="3"/>
        <v>0</v>
      </c>
      <c r="G49" s="9"/>
    </row>
    <row r="50" spans="1:7" ht="15.6" x14ac:dyDescent="0.35">
      <c r="A50" s="5" t="s">
        <v>12</v>
      </c>
      <c r="B50" s="9">
        <f>(B20/B38)*100</f>
        <v>0</v>
      </c>
      <c r="C50" s="9">
        <f t="shared" ref="C50:F50" si="4">(C20/C38)*100</f>
        <v>0</v>
      </c>
      <c r="D50" s="9">
        <f t="shared" si="4"/>
        <v>0</v>
      </c>
      <c r="E50" s="9">
        <f t="shared" si="4"/>
        <v>0</v>
      </c>
      <c r="F50" s="29">
        <f t="shared" si="4"/>
        <v>0</v>
      </c>
      <c r="G50" s="9"/>
    </row>
    <row r="51" spans="1:7" ht="15.6" x14ac:dyDescent="0.35">
      <c r="A51" s="5"/>
      <c r="B51" s="9"/>
      <c r="C51" s="9"/>
      <c r="D51" s="9"/>
      <c r="E51" s="9"/>
      <c r="F51" s="29"/>
    </row>
    <row r="52" spans="1:7" ht="15.6" x14ac:dyDescent="0.35">
      <c r="A52" s="4" t="s">
        <v>13</v>
      </c>
      <c r="B52" s="9">
        <f>B19/B17*100</f>
        <v>83.333333333333343</v>
      </c>
      <c r="C52" s="9">
        <f t="shared" ref="C52:E53" si="5">C19/C17*100</f>
        <v>0</v>
      </c>
      <c r="D52" s="9">
        <f t="shared" si="5"/>
        <v>200</v>
      </c>
      <c r="E52" s="9">
        <f t="shared" si="5"/>
        <v>100</v>
      </c>
      <c r="F52" s="29" t="s">
        <v>40</v>
      </c>
    </row>
    <row r="53" spans="1:7" ht="15.6" x14ac:dyDescent="0.35">
      <c r="A53" s="5" t="s">
        <v>14</v>
      </c>
      <c r="B53" s="9">
        <f>B20/B18*100</f>
        <v>0</v>
      </c>
      <c r="C53" s="9">
        <f t="shared" si="5"/>
        <v>0</v>
      </c>
      <c r="D53" s="9">
        <f t="shared" si="5"/>
        <v>0</v>
      </c>
      <c r="E53" s="9">
        <f t="shared" si="5"/>
        <v>0</v>
      </c>
      <c r="F53" s="29" t="s">
        <v>40</v>
      </c>
    </row>
    <row r="54" spans="1:7" ht="15.6" x14ac:dyDescent="0.35">
      <c r="A54" s="5" t="s">
        <v>15</v>
      </c>
      <c r="B54" s="9">
        <f>B27/B26*100</f>
        <v>0</v>
      </c>
      <c r="C54" s="9" t="s">
        <v>40</v>
      </c>
      <c r="D54" s="9" t="s">
        <v>40</v>
      </c>
      <c r="E54" s="9">
        <f t="shared" ref="E54" si="6">E27/E26*100</f>
        <v>0</v>
      </c>
      <c r="F54" s="29" t="s">
        <v>40</v>
      </c>
    </row>
    <row r="55" spans="1:7" ht="15.6" x14ac:dyDescent="0.35">
      <c r="A55" s="5" t="s">
        <v>16</v>
      </c>
      <c r="B55" s="9">
        <f t="shared" ref="B55:E55" si="7">AVERAGE(B53:B54)</f>
        <v>0</v>
      </c>
      <c r="C55" s="9" t="s">
        <v>40</v>
      </c>
      <c r="D55" s="9" t="s">
        <v>40</v>
      </c>
      <c r="E55" s="9">
        <f t="shared" si="7"/>
        <v>0</v>
      </c>
      <c r="F55" s="29" t="s">
        <v>40</v>
      </c>
    </row>
    <row r="56" spans="1:7" ht="15.6" x14ac:dyDescent="0.35">
      <c r="A56" s="5"/>
      <c r="B56" s="9"/>
      <c r="C56" s="9"/>
      <c r="D56" s="9"/>
      <c r="E56" s="9"/>
      <c r="F56" s="29"/>
    </row>
    <row r="57" spans="1:7" ht="15.6" x14ac:dyDescent="0.35">
      <c r="A57" s="4" t="s">
        <v>17</v>
      </c>
      <c r="B57" s="9"/>
      <c r="C57" s="9"/>
      <c r="D57" s="9"/>
      <c r="E57" s="9"/>
      <c r="F57" s="29"/>
    </row>
    <row r="58" spans="1:7" ht="15.6" x14ac:dyDescent="0.35">
      <c r="A58" s="5" t="s">
        <v>18</v>
      </c>
      <c r="B58" s="9">
        <f>B20/B22*100</f>
        <v>0</v>
      </c>
      <c r="C58" s="9">
        <f t="shared" ref="C58:E58" si="8">C20/C22*100</f>
        <v>0</v>
      </c>
      <c r="D58" s="9">
        <f t="shared" si="8"/>
        <v>0</v>
      </c>
      <c r="E58" s="9">
        <f t="shared" si="8"/>
        <v>0</v>
      </c>
      <c r="F58" s="29" t="s">
        <v>40</v>
      </c>
    </row>
    <row r="59" spans="1:7" ht="15.6" x14ac:dyDescent="0.35">
      <c r="A59" s="5" t="s">
        <v>19</v>
      </c>
      <c r="B59" s="9">
        <f t="shared" ref="B59:E59" si="9">B27/B28*100</f>
        <v>0</v>
      </c>
      <c r="C59" s="9" t="s">
        <v>40</v>
      </c>
      <c r="D59" s="9" t="s">
        <v>40</v>
      </c>
      <c r="E59" s="9">
        <f t="shared" si="9"/>
        <v>0</v>
      </c>
      <c r="F59" s="29" t="s">
        <v>40</v>
      </c>
    </row>
    <row r="60" spans="1:7" ht="15.6" x14ac:dyDescent="0.35">
      <c r="A60" s="5" t="s">
        <v>20</v>
      </c>
      <c r="B60" s="9">
        <f t="shared" ref="B60:E60" si="10">(B58+B59)/2</f>
        <v>0</v>
      </c>
      <c r="C60" s="9" t="s">
        <v>40</v>
      </c>
      <c r="D60" s="9" t="s">
        <v>40</v>
      </c>
      <c r="E60" s="9">
        <f t="shared" si="10"/>
        <v>0</v>
      </c>
      <c r="F60" s="29" t="s">
        <v>40</v>
      </c>
    </row>
    <row r="61" spans="1:7" ht="15.6" x14ac:dyDescent="0.35">
      <c r="A61" s="5"/>
      <c r="B61" s="9"/>
      <c r="C61" s="9"/>
      <c r="D61" s="9"/>
      <c r="E61" s="9"/>
      <c r="F61" s="29"/>
    </row>
    <row r="62" spans="1:7" ht="15.6" x14ac:dyDescent="0.35">
      <c r="A62" s="4" t="s">
        <v>30</v>
      </c>
      <c r="B62" s="9"/>
      <c r="C62" s="9"/>
      <c r="D62" s="9"/>
      <c r="E62" s="9"/>
      <c r="F62" s="29"/>
    </row>
    <row r="63" spans="1:7" ht="15.6" x14ac:dyDescent="0.35">
      <c r="A63" s="5" t="s">
        <v>21</v>
      </c>
      <c r="B63" s="9" t="s">
        <v>40</v>
      </c>
      <c r="C63" s="9"/>
      <c r="D63" s="9"/>
      <c r="E63" s="9"/>
      <c r="F63" s="29"/>
    </row>
    <row r="64" spans="1:7" ht="15.6" x14ac:dyDescent="0.35">
      <c r="A64" s="5"/>
      <c r="B64" s="9"/>
      <c r="C64" s="9"/>
      <c r="D64" s="9"/>
      <c r="E64" s="9"/>
      <c r="F64" s="29"/>
    </row>
    <row r="65" spans="1:6" ht="15.6" x14ac:dyDescent="0.35">
      <c r="A65" s="4" t="s">
        <v>22</v>
      </c>
      <c r="B65" s="9">
        <f>((B19/B15)-1)*100</f>
        <v>25</v>
      </c>
      <c r="C65" s="9" t="s">
        <v>40</v>
      </c>
      <c r="D65" s="9">
        <f t="shared" ref="D65:F65" si="11">((D19/D15)-1)*100</f>
        <v>100</v>
      </c>
      <c r="E65" s="9">
        <f t="shared" si="11"/>
        <v>50</v>
      </c>
      <c r="F65" s="29">
        <f t="shared" si="11"/>
        <v>-100</v>
      </c>
    </row>
    <row r="66" spans="1:6" ht="15.6" x14ac:dyDescent="0.35">
      <c r="A66" s="5" t="s">
        <v>34</v>
      </c>
      <c r="B66" s="9" t="s">
        <v>40</v>
      </c>
      <c r="C66" s="9" t="s">
        <v>40</v>
      </c>
      <c r="D66" s="9" t="s">
        <v>40</v>
      </c>
      <c r="E66" s="9" t="s">
        <v>40</v>
      </c>
      <c r="F66" s="29" t="s">
        <v>40</v>
      </c>
    </row>
    <row r="67" spans="1:6" ht="15.6" x14ac:dyDescent="0.35">
      <c r="A67" s="5" t="s">
        <v>23</v>
      </c>
      <c r="B67" s="9">
        <f>((B42/B41)-1)*100</f>
        <v>-100</v>
      </c>
      <c r="C67" s="9">
        <f t="shared" ref="C67" si="12">((C42/C41)-1)*100</f>
        <v>-100</v>
      </c>
      <c r="D67" s="9" t="s">
        <v>40</v>
      </c>
      <c r="E67" s="9" t="s">
        <v>40</v>
      </c>
      <c r="F67" s="29" t="s">
        <v>40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29" t="s">
        <v>40</v>
      </c>
    </row>
    <row r="69" spans="1:6" ht="15.6" x14ac:dyDescent="0.35">
      <c r="A69" s="5"/>
      <c r="B69" s="9"/>
      <c r="C69" s="9"/>
      <c r="D69" s="9"/>
      <c r="E69" s="9"/>
      <c r="F69" s="29"/>
    </row>
    <row r="70" spans="1:6" ht="15.6" x14ac:dyDescent="0.35">
      <c r="A70" s="4" t="s">
        <v>25</v>
      </c>
      <c r="B70" s="9"/>
      <c r="C70" s="9"/>
      <c r="D70" s="9"/>
      <c r="E70" s="9"/>
      <c r="F70" s="29"/>
    </row>
    <row r="71" spans="1:6" ht="15.6" x14ac:dyDescent="0.35">
      <c r="A71" s="5" t="s">
        <v>35</v>
      </c>
      <c r="B71" s="9">
        <f>B26/B18</f>
        <v>18116.452943107222</v>
      </c>
      <c r="C71" s="9">
        <f t="shared" ref="C71:E71" si="13">C26/C18</f>
        <v>0</v>
      </c>
      <c r="D71" s="9">
        <f t="shared" si="13"/>
        <v>0</v>
      </c>
      <c r="E71" s="9">
        <f t="shared" si="13"/>
        <v>29910.473247832371</v>
      </c>
      <c r="F71" s="29" t="s">
        <v>40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2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29" t="s">
        <v>40</v>
      </c>
    </row>
    <row r="74" spans="1:6" ht="15.6" x14ac:dyDescent="0.35">
      <c r="A74" s="5" t="s">
        <v>37</v>
      </c>
      <c r="B74" s="9">
        <f>B26/B17</f>
        <v>68993491.625</v>
      </c>
      <c r="C74" s="9">
        <f t="shared" ref="C74:E74" si="14">C26/C17</f>
        <v>0</v>
      </c>
      <c r="D74" s="9">
        <f t="shared" si="14"/>
        <v>0</v>
      </c>
      <c r="E74" s="9">
        <f t="shared" si="14"/>
        <v>137986983.25</v>
      </c>
      <c r="F74" s="29" t="s">
        <v>40</v>
      </c>
    </row>
    <row r="75" spans="1:6" ht="15.6" x14ac:dyDescent="0.35">
      <c r="A75" s="5" t="s">
        <v>38</v>
      </c>
      <c r="B75" s="9">
        <f>B27/B19</f>
        <v>0</v>
      </c>
      <c r="C75" s="9" t="s">
        <v>40</v>
      </c>
      <c r="D75" s="9">
        <f t="shared" ref="D75:E75" si="15">D27/D19</f>
        <v>0</v>
      </c>
      <c r="E75" s="9">
        <f t="shared" si="15"/>
        <v>0</v>
      </c>
      <c r="F75" s="29" t="s">
        <v>40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9"/>
      <c r="D77" s="9"/>
      <c r="E77" s="9"/>
      <c r="F77" s="9"/>
    </row>
    <row r="78" spans="1:6" ht="15.6" x14ac:dyDescent="0.35">
      <c r="A78" s="5" t="s">
        <v>28</v>
      </c>
      <c r="B78" s="9">
        <f>(B33/B32)*100</f>
        <v>24.999999998188237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0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40" t="s">
        <v>82</v>
      </c>
      <c r="B81" s="40"/>
      <c r="C81" s="40"/>
      <c r="D81" s="40"/>
      <c r="E81" s="40"/>
      <c r="F81" s="40"/>
    </row>
    <row r="82" spans="1:6" ht="15.6" x14ac:dyDescent="0.35">
      <c r="A82" s="5"/>
      <c r="B82" s="5"/>
      <c r="C82" s="5"/>
      <c r="D82" s="5"/>
      <c r="E82" s="5"/>
      <c r="F82" s="5"/>
    </row>
  </sheetData>
  <mergeCells count="6">
    <mergeCell ref="A81:F81"/>
    <mergeCell ref="A9:A10"/>
    <mergeCell ref="B9:B10"/>
    <mergeCell ref="C10:D10"/>
    <mergeCell ref="C9:F9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7:F99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5546875" style="1" customWidth="1"/>
    <col min="2" max="2" width="17.109375" style="1" customWidth="1"/>
    <col min="3" max="4" width="22" style="1" customWidth="1"/>
    <col min="5" max="5" width="17.5546875" style="1" customWidth="1"/>
    <col min="6" max="6" width="20.88671875" style="1" hidden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41" t="s">
        <v>0</v>
      </c>
      <c r="B9" s="41" t="s">
        <v>1</v>
      </c>
      <c r="C9" s="45" t="s">
        <v>2</v>
      </c>
      <c r="D9" s="45"/>
      <c r="E9" s="45"/>
      <c r="F9" s="45"/>
    </row>
    <row r="10" spans="1:6" s="2" customFormat="1" ht="16.2" thickBot="1" x14ac:dyDescent="0.35">
      <c r="A10" s="42"/>
      <c r="B10" s="42"/>
      <c r="C10" s="43" t="s">
        <v>41</v>
      </c>
      <c r="D10" s="44"/>
      <c r="E10" s="46" t="s">
        <v>3</v>
      </c>
      <c r="F10" s="43"/>
    </row>
    <row r="11" spans="1:6" ht="31.8" thickTop="1" x14ac:dyDescent="0.3">
      <c r="A11" s="3"/>
      <c r="B11" s="3"/>
      <c r="C11" s="17" t="s">
        <v>39</v>
      </c>
      <c r="D11" s="18" t="s">
        <v>43</v>
      </c>
      <c r="E11" s="17" t="s">
        <v>43</v>
      </c>
      <c r="F11" s="20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21"/>
    </row>
    <row r="13" spans="1:6" ht="15.6" x14ac:dyDescent="0.35">
      <c r="A13" s="5"/>
      <c r="B13" s="5"/>
      <c r="C13" s="5"/>
      <c r="D13" s="5"/>
      <c r="E13" s="5"/>
      <c r="F13" s="21"/>
    </row>
    <row r="14" spans="1:6" ht="15.6" x14ac:dyDescent="0.35">
      <c r="A14" s="4" t="s">
        <v>32</v>
      </c>
      <c r="B14" s="5"/>
      <c r="C14" s="5"/>
      <c r="D14" s="5"/>
      <c r="E14" s="5"/>
      <c r="F14" s="21"/>
    </row>
    <row r="15" spans="1:6" ht="15.6" x14ac:dyDescent="0.35">
      <c r="A15" s="5" t="s">
        <v>67</v>
      </c>
      <c r="B15" s="6">
        <f t="shared" ref="B15:B22" si="0">SUM(C15:F15)</f>
        <v>0</v>
      </c>
      <c r="C15" s="6">
        <v>0</v>
      </c>
      <c r="D15" s="6">
        <v>0</v>
      </c>
      <c r="E15" s="6">
        <v>0</v>
      </c>
      <c r="F15" s="22">
        <v>0</v>
      </c>
    </row>
    <row r="16" spans="1:6" ht="15.6" x14ac:dyDescent="0.35">
      <c r="A16" s="16" t="s">
        <v>33</v>
      </c>
      <c r="B16" s="6">
        <f t="shared" si="0"/>
        <v>0</v>
      </c>
      <c r="C16" s="6">
        <v>0</v>
      </c>
      <c r="D16" s="6">
        <v>0</v>
      </c>
      <c r="E16" s="6">
        <v>0</v>
      </c>
      <c r="F16" s="22">
        <v>0</v>
      </c>
    </row>
    <row r="17" spans="1:6" ht="15.6" x14ac:dyDescent="0.35">
      <c r="A17" s="5" t="s">
        <v>68</v>
      </c>
      <c r="B17" s="6">
        <f t="shared" si="0"/>
        <v>6</v>
      </c>
      <c r="C17" s="6">
        <v>2</v>
      </c>
      <c r="D17" s="6">
        <v>1</v>
      </c>
      <c r="E17" s="6">
        <v>3</v>
      </c>
      <c r="F17" s="22">
        <v>0</v>
      </c>
    </row>
    <row r="18" spans="1:6" ht="15.6" x14ac:dyDescent="0.35">
      <c r="A18" s="16" t="s">
        <v>33</v>
      </c>
      <c r="B18" s="6">
        <f t="shared" si="0"/>
        <v>22850</v>
      </c>
      <c r="C18" s="6">
        <v>4390</v>
      </c>
      <c r="D18" s="6">
        <v>4620</v>
      </c>
      <c r="E18" s="6">
        <v>13840</v>
      </c>
      <c r="F18" s="22">
        <v>0</v>
      </c>
    </row>
    <row r="19" spans="1:6" ht="17.25" customHeight="1" x14ac:dyDescent="0.35">
      <c r="A19" s="5" t="s">
        <v>69</v>
      </c>
      <c r="B19" s="6">
        <f t="shared" si="0"/>
        <v>0</v>
      </c>
      <c r="C19" s="6">
        <v>0</v>
      </c>
      <c r="D19" s="6">
        <v>0</v>
      </c>
      <c r="E19" s="6">
        <v>0</v>
      </c>
      <c r="F19" s="22">
        <v>0</v>
      </c>
    </row>
    <row r="20" spans="1:6" ht="15.6" x14ac:dyDescent="0.35">
      <c r="A20" s="16" t="s">
        <v>33</v>
      </c>
      <c r="B20" s="6">
        <f t="shared" si="0"/>
        <v>0</v>
      </c>
      <c r="C20" s="6">
        <v>0</v>
      </c>
      <c r="D20" s="6">
        <v>0</v>
      </c>
      <c r="E20" s="6">
        <v>0</v>
      </c>
      <c r="F20" s="22">
        <v>0</v>
      </c>
    </row>
    <row r="21" spans="1:6" ht="15.6" x14ac:dyDescent="0.35">
      <c r="A21" s="5" t="s">
        <v>70</v>
      </c>
      <c r="B21" s="6">
        <f t="shared" si="0"/>
        <v>6</v>
      </c>
      <c r="C21" s="6">
        <v>2</v>
      </c>
      <c r="D21" s="6">
        <v>1</v>
      </c>
      <c r="E21" s="6">
        <v>3</v>
      </c>
      <c r="F21" s="22">
        <v>0</v>
      </c>
    </row>
    <row r="22" spans="1:6" ht="15.6" x14ac:dyDescent="0.35">
      <c r="A22" s="16" t="s">
        <v>33</v>
      </c>
      <c r="B22" s="6">
        <f t="shared" si="0"/>
        <v>22850</v>
      </c>
      <c r="C22" s="6">
        <v>4390</v>
      </c>
      <c r="D22" s="6">
        <v>4620</v>
      </c>
      <c r="E22" s="6">
        <v>13840</v>
      </c>
      <c r="F22" s="22">
        <v>0</v>
      </c>
    </row>
    <row r="23" spans="1:6" ht="15.6" x14ac:dyDescent="0.35">
      <c r="A23" s="5"/>
      <c r="B23" s="6"/>
      <c r="C23" s="6"/>
      <c r="D23" s="6"/>
      <c r="E23" s="6"/>
      <c r="F23" s="22"/>
    </row>
    <row r="24" spans="1:6" ht="15.6" x14ac:dyDescent="0.35">
      <c r="A24" s="4" t="s">
        <v>5</v>
      </c>
      <c r="B24" s="6"/>
      <c r="C24" s="6"/>
      <c r="D24" s="6"/>
      <c r="E24" s="6"/>
      <c r="F24" s="22"/>
    </row>
    <row r="25" spans="1:6" ht="15.6" x14ac:dyDescent="0.35">
      <c r="A25" s="5" t="s">
        <v>71</v>
      </c>
      <c r="B25" s="6">
        <f>SUM(C25:F25)</f>
        <v>118031424.05</v>
      </c>
      <c r="C25" s="6">
        <v>112168009.98999999</v>
      </c>
      <c r="D25" s="6">
        <v>5863414.0599999996</v>
      </c>
      <c r="E25" s="6">
        <v>0</v>
      </c>
      <c r="F25" s="22">
        <v>0</v>
      </c>
    </row>
    <row r="26" spans="1:6" ht="15.6" x14ac:dyDescent="0.35">
      <c r="A26" s="5" t="s">
        <v>72</v>
      </c>
      <c r="B26" s="6">
        <f t="shared" ref="B26:B28" si="1">SUM(C26:F26)</f>
        <v>413960949.75</v>
      </c>
      <c r="C26" s="6">
        <v>0</v>
      </c>
      <c r="D26" s="6">
        <v>0</v>
      </c>
      <c r="E26" s="6">
        <v>413960949.75</v>
      </c>
      <c r="F26" s="22">
        <v>0</v>
      </c>
    </row>
    <row r="27" spans="1:6" ht="15.6" x14ac:dyDescent="0.35">
      <c r="A27" s="5" t="s">
        <v>73</v>
      </c>
      <c r="B27" s="6">
        <f t="shared" si="1"/>
        <v>41795911.700000003</v>
      </c>
      <c r="C27" s="6">
        <v>0</v>
      </c>
      <c r="D27" s="6">
        <v>0</v>
      </c>
      <c r="E27" s="6">
        <v>41795911.700000003</v>
      </c>
      <c r="F27" s="22">
        <v>0</v>
      </c>
    </row>
    <row r="28" spans="1:6" ht="15.6" x14ac:dyDescent="0.35">
      <c r="A28" s="5" t="s">
        <v>74</v>
      </c>
      <c r="B28" s="6">
        <f t="shared" si="1"/>
        <v>413960949.75</v>
      </c>
      <c r="C28" s="6">
        <v>0</v>
      </c>
      <c r="D28" s="6">
        <v>0</v>
      </c>
      <c r="E28" s="6">
        <v>413960949.75</v>
      </c>
      <c r="F28" s="22">
        <v>0</v>
      </c>
    </row>
    <row r="29" spans="1:6" ht="15.6" x14ac:dyDescent="0.35">
      <c r="A29" s="5" t="s">
        <v>75</v>
      </c>
      <c r="B29" s="6">
        <f>B27</f>
        <v>41795911.700000003</v>
      </c>
      <c r="C29" s="6"/>
      <c r="D29" s="6"/>
      <c r="E29" s="6"/>
      <c r="F29" s="22"/>
    </row>
    <row r="30" spans="1:6" ht="15.6" x14ac:dyDescent="0.35">
      <c r="A30" s="5"/>
      <c r="B30" s="6"/>
      <c r="C30" s="6"/>
      <c r="D30" s="6"/>
      <c r="E30" s="6"/>
      <c r="F30" s="22"/>
    </row>
    <row r="31" spans="1:6" ht="15.6" x14ac:dyDescent="0.35">
      <c r="A31" s="4" t="s">
        <v>6</v>
      </c>
      <c r="B31" s="6"/>
      <c r="C31" s="6"/>
      <c r="D31" s="6"/>
      <c r="E31" s="6"/>
      <c r="F31" s="22"/>
    </row>
    <row r="32" spans="1:6" ht="15.6" x14ac:dyDescent="0.35">
      <c r="A32" s="5" t="s">
        <v>72</v>
      </c>
      <c r="B32" s="6">
        <f>B26</f>
        <v>413960949.75</v>
      </c>
      <c r="C32" s="6"/>
      <c r="D32" s="6"/>
      <c r="E32" s="6"/>
      <c r="F32" s="22"/>
    </row>
    <row r="33" spans="1:6" ht="15.6" x14ac:dyDescent="0.35">
      <c r="A33" s="5" t="s">
        <v>76</v>
      </c>
      <c r="B33" s="6">
        <v>103490237.56999999</v>
      </c>
      <c r="C33" s="6"/>
      <c r="D33" s="6"/>
      <c r="E33" s="6"/>
      <c r="F33" s="22"/>
    </row>
    <row r="34" spans="1:6" ht="15.6" x14ac:dyDescent="0.35">
      <c r="A34" s="5"/>
      <c r="B34" s="8"/>
      <c r="C34" s="8"/>
      <c r="D34" s="8"/>
      <c r="E34" s="8"/>
      <c r="F34" s="28"/>
    </row>
    <row r="35" spans="1:6" ht="15.6" x14ac:dyDescent="0.35">
      <c r="A35" s="4" t="s">
        <v>7</v>
      </c>
      <c r="B35" s="8"/>
      <c r="C35" s="8"/>
      <c r="D35" s="8"/>
      <c r="E35" s="8"/>
      <c r="F35" s="28"/>
    </row>
    <row r="36" spans="1:6" ht="15.6" x14ac:dyDescent="0.35">
      <c r="A36" s="5" t="s">
        <v>44</v>
      </c>
      <c r="B36" s="24">
        <v>1.0973999999999999</v>
      </c>
      <c r="C36" s="24">
        <v>1.0973999999999999</v>
      </c>
      <c r="D36" s="24">
        <v>1.0973999999999999</v>
      </c>
      <c r="E36" s="24">
        <v>1.0973999999999999</v>
      </c>
      <c r="F36" s="25">
        <v>1.0973999999999999</v>
      </c>
    </row>
    <row r="37" spans="1:6" ht="15.6" x14ac:dyDescent="0.35">
      <c r="A37" s="5" t="s">
        <v>77</v>
      </c>
      <c r="B37" s="24">
        <v>1.0971</v>
      </c>
      <c r="C37" s="24">
        <v>1.0971</v>
      </c>
      <c r="D37" s="24">
        <v>1.0971</v>
      </c>
      <c r="E37" s="24">
        <v>1.0971</v>
      </c>
      <c r="F37" s="25">
        <v>1.0971</v>
      </c>
    </row>
    <row r="38" spans="1:6" ht="15.6" x14ac:dyDescent="0.35">
      <c r="A38" s="5" t="s">
        <v>31</v>
      </c>
      <c r="B38" s="6">
        <f>D38+E38</f>
        <v>343179</v>
      </c>
      <c r="C38" s="7">
        <v>63541</v>
      </c>
      <c r="D38" s="7">
        <v>63541</v>
      </c>
      <c r="E38" s="7">
        <v>279638</v>
      </c>
      <c r="F38" s="33">
        <v>279638</v>
      </c>
    </row>
    <row r="39" spans="1:6" ht="15.6" x14ac:dyDescent="0.35">
      <c r="A39" s="5"/>
      <c r="B39" s="6"/>
      <c r="C39" s="6"/>
      <c r="D39" s="6"/>
      <c r="E39" s="6"/>
      <c r="F39" s="22"/>
    </row>
    <row r="40" spans="1:6" ht="15.6" x14ac:dyDescent="0.35">
      <c r="A40" s="4" t="s">
        <v>8</v>
      </c>
      <c r="B40" s="6"/>
      <c r="C40" s="6"/>
      <c r="D40" s="6"/>
      <c r="E40" s="6"/>
      <c r="F40" s="22"/>
    </row>
    <row r="41" spans="1:6" ht="15.6" x14ac:dyDescent="0.35">
      <c r="A41" s="5" t="s">
        <v>78</v>
      </c>
      <c r="B41" s="6">
        <f t="shared" ref="B41:F41" si="2">B25/B36</f>
        <v>107555516.72134136</v>
      </c>
      <c r="C41" s="6">
        <f t="shared" si="2"/>
        <v>102212511.38144706</v>
      </c>
      <c r="D41" s="6">
        <f t="shared" si="2"/>
        <v>5343005.3398942957</v>
      </c>
      <c r="E41" s="6">
        <f t="shared" si="2"/>
        <v>0</v>
      </c>
      <c r="F41" s="22">
        <f t="shared" si="2"/>
        <v>0</v>
      </c>
    </row>
    <row r="42" spans="1:6" ht="15.6" x14ac:dyDescent="0.35">
      <c r="A42" s="5" t="s">
        <v>79</v>
      </c>
      <c r="B42" s="6">
        <f t="shared" ref="B42:F42" si="3">B27/B37</f>
        <v>38096720.171360865</v>
      </c>
      <c r="C42" s="6">
        <f t="shared" si="3"/>
        <v>0</v>
      </c>
      <c r="D42" s="6">
        <f t="shared" si="3"/>
        <v>0</v>
      </c>
      <c r="E42" s="6">
        <f t="shared" si="3"/>
        <v>38096720.171360865</v>
      </c>
      <c r="F42" s="22">
        <f t="shared" si="3"/>
        <v>0</v>
      </c>
    </row>
    <row r="43" spans="1:6" ht="15.6" x14ac:dyDescent="0.35">
      <c r="A43" s="5" t="s">
        <v>80</v>
      </c>
      <c r="B43" s="6" t="s">
        <v>83</v>
      </c>
      <c r="C43" s="6" t="s">
        <v>83</v>
      </c>
      <c r="D43" s="6" t="s">
        <v>83</v>
      </c>
      <c r="E43" s="6" t="s">
        <v>83</v>
      </c>
      <c r="F43" s="22" t="s">
        <v>83</v>
      </c>
    </row>
    <row r="44" spans="1:6" ht="15.6" x14ac:dyDescent="0.35">
      <c r="A44" s="5" t="s">
        <v>81</v>
      </c>
      <c r="B44" s="6" t="s">
        <v>83</v>
      </c>
      <c r="C44" s="6" t="s">
        <v>83</v>
      </c>
      <c r="D44" s="6" t="s">
        <v>83</v>
      </c>
      <c r="E44" s="6" t="s">
        <v>83</v>
      </c>
      <c r="F44" s="22" t="s">
        <v>83</v>
      </c>
    </row>
    <row r="45" spans="1:6" ht="15.6" x14ac:dyDescent="0.35">
      <c r="A45" s="5"/>
      <c r="B45" s="8"/>
      <c r="C45" s="8"/>
      <c r="D45" s="8"/>
      <c r="E45" s="8"/>
      <c r="F45" s="28"/>
    </row>
    <row r="46" spans="1:6" ht="15.6" x14ac:dyDescent="0.35">
      <c r="A46" s="4" t="s">
        <v>9</v>
      </c>
      <c r="B46" s="8"/>
      <c r="C46" s="8"/>
      <c r="D46" s="8"/>
      <c r="E46" s="8"/>
      <c r="F46" s="28"/>
    </row>
    <row r="47" spans="1:6" ht="15.6" x14ac:dyDescent="0.35">
      <c r="A47" s="5"/>
      <c r="B47" s="8"/>
      <c r="C47" s="8"/>
      <c r="D47" s="8"/>
      <c r="E47" s="8"/>
      <c r="F47" s="28"/>
    </row>
    <row r="48" spans="1:6" ht="15.6" x14ac:dyDescent="0.35">
      <c r="A48" s="4" t="s">
        <v>10</v>
      </c>
      <c r="B48" s="8"/>
      <c r="C48" s="8"/>
      <c r="D48" s="8"/>
      <c r="E48" s="8"/>
      <c r="F48" s="28"/>
    </row>
    <row r="49" spans="1:6" ht="15.6" x14ac:dyDescent="0.35">
      <c r="A49" s="5" t="s">
        <v>11</v>
      </c>
      <c r="B49" s="9">
        <f>(B18/B38)*100</f>
        <v>6.6583328233953711</v>
      </c>
      <c r="C49" s="9">
        <f t="shared" ref="C49:F49" si="4">(C18/C38)*100</f>
        <v>6.9089249460977955</v>
      </c>
      <c r="D49" s="9">
        <f t="shared" si="4"/>
        <v>7.270895956941188</v>
      </c>
      <c r="E49" s="9">
        <f t="shared" si="4"/>
        <v>4.9492558236005122</v>
      </c>
      <c r="F49" s="29">
        <f t="shared" si="4"/>
        <v>0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29">
        <f t="shared" si="5"/>
        <v>0</v>
      </c>
    </row>
    <row r="51" spans="1:6" ht="15.6" x14ac:dyDescent="0.35">
      <c r="A51" s="5"/>
      <c r="B51" s="9"/>
      <c r="C51" s="9"/>
      <c r="D51" s="9"/>
      <c r="E51" s="9"/>
      <c r="F51" s="29"/>
    </row>
    <row r="52" spans="1:6" ht="15.6" x14ac:dyDescent="0.35">
      <c r="A52" s="4" t="s">
        <v>13</v>
      </c>
      <c r="B52" s="9">
        <f>B19/B17*100</f>
        <v>0</v>
      </c>
      <c r="C52" s="9">
        <f t="shared" ref="C52:E53" si="6">C19/C17*100</f>
        <v>0</v>
      </c>
      <c r="D52" s="9">
        <f t="shared" si="6"/>
        <v>0</v>
      </c>
      <c r="E52" s="9">
        <f t="shared" si="6"/>
        <v>0</v>
      </c>
      <c r="F52" s="29" t="s">
        <v>83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29" t="s">
        <v>83</v>
      </c>
    </row>
    <row r="54" spans="1:6" ht="15.6" x14ac:dyDescent="0.35">
      <c r="A54" s="5" t="s">
        <v>15</v>
      </c>
      <c r="B54" s="9">
        <f>B27/B26*100</f>
        <v>10.096583198304444</v>
      </c>
      <c r="C54" s="9" t="s">
        <v>83</v>
      </c>
      <c r="D54" s="9" t="s">
        <v>83</v>
      </c>
      <c r="E54" s="9">
        <f t="shared" ref="E54" si="7">E27/E26*100</f>
        <v>10.096583198304444</v>
      </c>
      <c r="F54" s="29" t="s">
        <v>83</v>
      </c>
    </row>
    <row r="55" spans="1:6" ht="15.6" x14ac:dyDescent="0.35">
      <c r="A55" s="5" t="s">
        <v>16</v>
      </c>
      <c r="B55" s="9">
        <f t="shared" ref="B55" si="8">AVERAGE(B53:B54)</f>
        <v>5.0482915991522219</v>
      </c>
      <c r="C55" s="9" t="s">
        <v>83</v>
      </c>
      <c r="D55" s="9" t="s">
        <v>83</v>
      </c>
      <c r="E55" s="9">
        <f t="shared" ref="E55" si="9">AVERAGE(E53:E54)</f>
        <v>5.0482915991522219</v>
      </c>
      <c r="F55" s="29" t="s">
        <v>83</v>
      </c>
    </row>
    <row r="56" spans="1:6" ht="15.6" x14ac:dyDescent="0.35">
      <c r="A56" s="5"/>
      <c r="B56" s="9"/>
      <c r="C56" s="9"/>
      <c r="D56" s="9"/>
      <c r="E56" s="9"/>
      <c r="F56" s="29"/>
    </row>
    <row r="57" spans="1:6" ht="15.6" x14ac:dyDescent="0.35">
      <c r="A57" s="4" t="s">
        <v>17</v>
      </c>
      <c r="B57" s="9"/>
      <c r="C57" s="9"/>
      <c r="D57" s="9"/>
      <c r="E57" s="9"/>
      <c r="F57" s="29"/>
    </row>
    <row r="58" spans="1:6" ht="15.6" x14ac:dyDescent="0.35">
      <c r="A58" s="5" t="s">
        <v>18</v>
      </c>
      <c r="B58" s="9">
        <f>B20/B22*100</f>
        <v>0</v>
      </c>
      <c r="C58" s="9">
        <f t="shared" ref="C58:E58" si="10">C20/C22*100</f>
        <v>0</v>
      </c>
      <c r="D58" s="9">
        <f t="shared" si="10"/>
        <v>0</v>
      </c>
      <c r="E58" s="9">
        <f t="shared" si="10"/>
        <v>0</v>
      </c>
      <c r="F58" s="29" t="s">
        <v>83</v>
      </c>
    </row>
    <row r="59" spans="1:6" ht="15.6" x14ac:dyDescent="0.35">
      <c r="A59" s="5" t="s">
        <v>19</v>
      </c>
      <c r="B59" s="9">
        <f t="shared" ref="B59" si="11">B27/B28*100</f>
        <v>10.096583198304444</v>
      </c>
      <c r="C59" s="9" t="s">
        <v>83</v>
      </c>
      <c r="D59" s="9" t="s">
        <v>83</v>
      </c>
      <c r="E59" s="9">
        <f t="shared" ref="E59" si="12">E27/E28*100</f>
        <v>10.096583198304444</v>
      </c>
      <c r="F59" s="29" t="s">
        <v>83</v>
      </c>
    </row>
    <row r="60" spans="1:6" ht="15.6" x14ac:dyDescent="0.35">
      <c r="A60" s="5" t="s">
        <v>20</v>
      </c>
      <c r="B60" s="9">
        <f t="shared" ref="B60" si="13">(B58+B59)/2</f>
        <v>5.0482915991522219</v>
      </c>
      <c r="C60" s="9" t="s">
        <v>83</v>
      </c>
      <c r="D60" s="9" t="s">
        <v>83</v>
      </c>
      <c r="E60" s="9">
        <f t="shared" ref="E60" si="14">(E58+E59)/2</f>
        <v>5.0482915991522219</v>
      </c>
      <c r="F60" s="29" t="s">
        <v>83</v>
      </c>
    </row>
    <row r="61" spans="1:6" ht="15.6" x14ac:dyDescent="0.35">
      <c r="A61" s="5"/>
      <c r="B61" s="9"/>
      <c r="C61" s="9"/>
      <c r="D61" s="9"/>
      <c r="E61" s="9"/>
      <c r="F61" s="29"/>
    </row>
    <row r="62" spans="1:6" ht="15.6" x14ac:dyDescent="0.35">
      <c r="A62" s="4" t="s">
        <v>30</v>
      </c>
      <c r="B62" s="9"/>
      <c r="C62" s="9"/>
      <c r="D62" s="9"/>
      <c r="E62" s="9"/>
      <c r="F62" s="2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29"/>
    </row>
    <row r="64" spans="1:6" ht="15.6" x14ac:dyDescent="0.35">
      <c r="A64" s="5"/>
      <c r="B64" s="9"/>
      <c r="C64" s="9"/>
      <c r="D64" s="9"/>
      <c r="E64" s="9"/>
      <c r="F64" s="29"/>
    </row>
    <row r="65" spans="1:6" ht="15.6" x14ac:dyDescent="0.35">
      <c r="A65" s="4" t="s">
        <v>22</v>
      </c>
      <c r="B65" s="9" t="s">
        <v>83</v>
      </c>
      <c r="C65" s="9" t="s">
        <v>83</v>
      </c>
      <c r="D65" s="9" t="s">
        <v>83</v>
      </c>
      <c r="E65" s="9" t="s">
        <v>83</v>
      </c>
      <c r="F65" s="29" t="s">
        <v>83</v>
      </c>
    </row>
    <row r="66" spans="1:6" ht="15.6" x14ac:dyDescent="0.35">
      <c r="A66" s="5" t="s">
        <v>34</v>
      </c>
      <c r="B66" s="9" t="s">
        <v>83</v>
      </c>
      <c r="C66" s="9" t="s">
        <v>83</v>
      </c>
      <c r="D66" s="9" t="s">
        <v>83</v>
      </c>
      <c r="E66" s="9" t="s">
        <v>83</v>
      </c>
      <c r="F66" s="29" t="s">
        <v>83</v>
      </c>
    </row>
    <row r="67" spans="1:6" ht="15.6" x14ac:dyDescent="0.35">
      <c r="A67" s="5" t="s">
        <v>23</v>
      </c>
      <c r="B67" s="9">
        <f>((B42/B41)-1)*100</f>
        <v>-64.579482919445979</v>
      </c>
      <c r="C67" s="9">
        <f t="shared" ref="C67:D67" si="15">((C42/C41)-1)*100</f>
        <v>-100</v>
      </c>
      <c r="D67" s="9">
        <f t="shared" si="15"/>
        <v>-100</v>
      </c>
      <c r="E67" s="9" t="s">
        <v>83</v>
      </c>
      <c r="F67" s="29" t="s">
        <v>83</v>
      </c>
    </row>
    <row r="68" spans="1:6" ht="15.6" x14ac:dyDescent="0.35">
      <c r="A68" s="5" t="s">
        <v>24</v>
      </c>
      <c r="B68" s="9" t="s">
        <v>83</v>
      </c>
      <c r="C68" s="9" t="s">
        <v>83</v>
      </c>
      <c r="D68" s="9" t="s">
        <v>83</v>
      </c>
      <c r="E68" s="9" t="s">
        <v>83</v>
      </c>
      <c r="F68" s="29" t="s">
        <v>83</v>
      </c>
    </row>
    <row r="69" spans="1:6" ht="15.6" x14ac:dyDescent="0.35">
      <c r="A69" s="5"/>
      <c r="B69" s="9"/>
      <c r="C69" s="9"/>
      <c r="D69" s="9"/>
      <c r="E69" s="9"/>
      <c r="F69" s="29"/>
    </row>
    <row r="70" spans="1:6" ht="15.6" x14ac:dyDescent="0.35">
      <c r="A70" s="4" t="s">
        <v>25</v>
      </c>
      <c r="B70" s="9"/>
      <c r="C70" s="9"/>
      <c r="D70" s="9"/>
      <c r="E70" s="9"/>
      <c r="F70" s="29"/>
    </row>
    <row r="71" spans="1:6" ht="15.6" x14ac:dyDescent="0.35">
      <c r="A71" s="5" t="s">
        <v>35</v>
      </c>
      <c r="B71" s="9">
        <f>B26/B18</f>
        <v>18116.452943107222</v>
      </c>
      <c r="C71" s="9">
        <f t="shared" ref="C71:E71" si="16">C26/C18</f>
        <v>0</v>
      </c>
      <c r="D71" s="9">
        <f t="shared" si="16"/>
        <v>0</v>
      </c>
      <c r="E71" s="9">
        <f t="shared" si="16"/>
        <v>29910.473247832371</v>
      </c>
      <c r="F71" s="29" t="s">
        <v>83</v>
      </c>
    </row>
    <row r="72" spans="1:6" ht="15.6" x14ac:dyDescent="0.35">
      <c r="A72" s="5" t="s">
        <v>36</v>
      </c>
      <c r="B72" s="9" t="s">
        <v>83</v>
      </c>
      <c r="C72" s="9" t="s">
        <v>83</v>
      </c>
      <c r="D72" s="9" t="s">
        <v>83</v>
      </c>
      <c r="E72" s="9" t="s">
        <v>83</v>
      </c>
      <c r="F72" s="29" t="s">
        <v>83</v>
      </c>
    </row>
    <row r="73" spans="1:6" ht="15.6" x14ac:dyDescent="0.35">
      <c r="A73" s="5" t="s">
        <v>26</v>
      </c>
      <c r="B73" s="9" t="s">
        <v>83</v>
      </c>
      <c r="C73" s="9" t="s">
        <v>83</v>
      </c>
      <c r="D73" s="9" t="s">
        <v>83</v>
      </c>
      <c r="E73" s="9" t="s">
        <v>83</v>
      </c>
      <c r="F73" s="29" t="s">
        <v>83</v>
      </c>
    </row>
    <row r="74" spans="1:6" ht="15.6" x14ac:dyDescent="0.35">
      <c r="A74" s="5" t="s">
        <v>37</v>
      </c>
      <c r="B74" s="9">
        <f>B26/B17</f>
        <v>68993491.625</v>
      </c>
      <c r="C74" s="9">
        <f t="shared" ref="C74:E74" si="17">C26/C17</f>
        <v>0</v>
      </c>
      <c r="D74" s="9">
        <f t="shared" si="17"/>
        <v>0</v>
      </c>
      <c r="E74" s="9">
        <f t="shared" si="17"/>
        <v>137986983.25</v>
      </c>
      <c r="F74" s="29" t="s">
        <v>83</v>
      </c>
    </row>
    <row r="75" spans="1:6" ht="15.6" x14ac:dyDescent="0.35">
      <c r="A75" s="5" t="s">
        <v>38</v>
      </c>
      <c r="B75" s="9" t="s">
        <v>83</v>
      </c>
      <c r="C75" s="9" t="s">
        <v>83</v>
      </c>
      <c r="D75" s="9" t="s">
        <v>83</v>
      </c>
      <c r="E75" s="9" t="s">
        <v>83</v>
      </c>
      <c r="F75" s="29" t="s">
        <v>83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9"/>
      <c r="D77" s="9"/>
      <c r="E77" s="9"/>
      <c r="F77" s="9"/>
    </row>
    <row r="78" spans="1:6" ht="15.6" x14ac:dyDescent="0.35">
      <c r="A78" s="5" t="s">
        <v>28</v>
      </c>
      <c r="B78" s="9">
        <f>(B33/B32)*100</f>
        <v>25.000000032007847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40.386332741510593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40" t="s">
        <v>82</v>
      </c>
      <c r="B81" s="40"/>
      <c r="C81" s="40"/>
      <c r="D81" s="40"/>
      <c r="E81" s="40"/>
      <c r="F81" s="40"/>
    </row>
    <row r="82" spans="1:6" ht="15.6" x14ac:dyDescent="0.35">
      <c r="A82" s="5"/>
      <c r="B82" s="5"/>
      <c r="C82" s="5"/>
      <c r="D82" s="5"/>
      <c r="E82" s="5"/>
      <c r="F82" s="5"/>
    </row>
    <row r="97" s="1" customFormat="1" x14ac:dyDescent="0.3"/>
    <row r="98" s="1" customFormat="1" x14ac:dyDescent="0.3"/>
    <row r="99" s="1" customFormat="1" x14ac:dyDescent="0.3"/>
  </sheetData>
  <mergeCells count="6">
    <mergeCell ref="A9:A10"/>
    <mergeCell ref="B9:B10"/>
    <mergeCell ref="A81:F81"/>
    <mergeCell ref="C10:D10"/>
    <mergeCell ref="C9:F9"/>
    <mergeCell ref="E10:F10"/>
  </mergeCells>
  <pageMargins left="0.7" right="0.7" top="0.75" bottom="0.75" header="0.3" footer="0.3"/>
  <pageSetup paperSize="9" orientation="portrait" r:id="rId1"/>
  <ignoredErrors>
    <ignoredError sqref="B15:B18 B21:B22 B23:B25 B19:B2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7:F118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3" width="22.109375" style="1" customWidth="1"/>
    <col min="4" max="4" width="22" style="1" customWidth="1"/>
    <col min="5" max="5" width="17.5546875" style="1" customWidth="1"/>
    <col min="6" max="6" width="21" style="1" hidden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41" t="s">
        <v>0</v>
      </c>
      <c r="B9" s="41" t="s">
        <v>1</v>
      </c>
      <c r="C9" s="45" t="s">
        <v>2</v>
      </c>
      <c r="D9" s="45"/>
      <c r="E9" s="45"/>
      <c r="F9" s="45"/>
    </row>
    <row r="10" spans="1:6" s="2" customFormat="1" ht="16.2" thickBot="1" x14ac:dyDescent="0.35">
      <c r="A10" s="42"/>
      <c r="B10" s="42"/>
      <c r="C10" s="43" t="s">
        <v>41</v>
      </c>
      <c r="D10" s="44"/>
      <c r="E10" s="46" t="s">
        <v>3</v>
      </c>
      <c r="F10" s="43"/>
    </row>
    <row r="11" spans="1:6" ht="31.8" thickTop="1" x14ac:dyDescent="0.3">
      <c r="A11" s="3"/>
      <c r="B11" s="3"/>
      <c r="C11" s="17" t="s">
        <v>39</v>
      </c>
      <c r="D11" s="18" t="s">
        <v>43</v>
      </c>
      <c r="E11" s="17" t="s">
        <v>43</v>
      </c>
      <c r="F11" s="20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21"/>
    </row>
    <row r="13" spans="1:6" ht="15.6" x14ac:dyDescent="0.35">
      <c r="A13" s="5"/>
      <c r="B13" s="5"/>
      <c r="C13" s="5"/>
      <c r="D13" s="5"/>
      <c r="E13" s="5"/>
      <c r="F13" s="21"/>
    </row>
    <row r="14" spans="1:6" ht="15.6" x14ac:dyDescent="0.35">
      <c r="A14" s="4" t="s">
        <v>32</v>
      </c>
      <c r="B14" s="5"/>
      <c r="C14" s="5"/>
      <c r="D14" s="5"/>
      <c r="E14" s="5"/>
      <c r="F14" s="21"/>
    </row>
    <row r="15" spans="1:6" ht="15.6" x14ac:dyDescent="0.35">
      <c r="A15" s="5" t="s">
        <v>45</v>
      </c>
      <c r="B15" s="6">
        <f>SUM(C15:F15)</f>
        <v>4</v>
      </c>
      <c r="C15" s="6">
        <f>'1 Trimestre'!C15+'2 Trimestre'!C15</f>
        <v>0</v>
      </c>
      <c r="D15" s="6">
        <f>'1 Trimestre'!D15+'2 Trimestre'!D15</f>
        <v>1</v>
      </c>
      <c r="E15" s="6">
        <f>'1 Trimestre'!E15+'2 Trimestre'!E15</f>
        <v>2</v>
      </c>
      <c r="F15" s="22">
        <f>'1 Trimestre'!F15+'2 Trimestre'!F15</f>
        <v>1</v>
      </c>
    </row>
    <row r="16" spans="1:6" ht="15.6" x14ac:dyDescent="0.35">
      <c r="A16" s="16" t="s">
        <v>33</v>
      </c>
      <c r="B16" s="6">
        <f t="shared" ref="B16:B22" si="0">SUM(C16:F16)</f>
        <v>0</v>
      </c>
      <c r="C16" s="6">
        <f>'1 Trimestre'!C16+'2 Trimestre'!C16</f>
        <v>0</v>
      </c>
      <c r="D16" s="6">
        <f>'1 Trimestre'!D16+'2 Trimestre'!D16</f>
        <v>0</v>
      </c>
      <c r="E16" s="6">
        <f>'1 Trimestre'!E16+'2 Trimestre'!E16</f>
        <v>0</v>
      </c>
      <c r="F16" s="22">
        <f>'1 Trimestre'!F16+'2 Trimestre'!F16</f>
        <v>0</v>
      </c>
    </row>
    <row r="17" spans="1:6" ht="15.6" x14ac:dyDescent="0.35">
      <c r="A17" s="5" t="s">
        <v>84</v>
      </c>
      <c r="B17" s="6">
        <f t="shared" si="0"/>
        <v>6</v>
      </c>
      <c r="C17" s="6">
        <f>'2 Trimestre'!C17</f>
        <v>2</v>
      </c>
      <c r="D17" s="6">
        <f>'2 Trimestre'!D17</f>
        <v>1</v>
      </c>
      <c r="E17" s="6">
        <f>'2 Trimestre'!E17</f>
        <v>3</v>
      </c>
      <c r="F17" s="22">
        <f>'2 Trimestre'!F17</f>
        <v>0</v>
      </c>
    </row>
    <row r="18" spans="1:6" ht="15.6" x14ac:dyDescent="0.35">
      <c r="A18" s="16" t="s">
        <v>33</v>
      </c>
      <c r="B18" s="6">
        <f t="shared" si="0"/>
        <v>22850</v>
      </c>
      <c r="C18" s="6">
        <f>'2 Trimestre'!C18</f>
        <v>4390</v>
      </c>
      <c r="D18" s="6">
        <f>'2 Trimestre'!D18</f>
        <v>4620</v>
      </c>
      <c r="E18" s="6">
        <f>'2 Trimestre'!E18</f>
        <v>13840</v>
      </c>
      <c r="F18" s="22">
        <f>'2 Trimestre'!F18</f>
        <v>0</v>
      </c>
    </row>
    <row r="19" spans="1:6" ht="15.6" x14ac:dyDescent="0.35">
      <c r="A19" s="5" t="s">
        <v>85</v>
      </c>
      <c r="B19" s="6">
        <f t="shared" si="0"/>
        <v>5</v>
      </c>
      <c r="C19" s="6">
        <f>'1 Trimestre'!C19+'2 Trimestre'!C19</f>
        <v>0</v>
      </c>
      <c r="D19" s="6">
        <f>'1 Trimestre'!D19+'2 Trimestre'!D19</f>
        <v>2</v>
      </c>
      <c r="E19" s="6">
        <f>'1 Trimestre'!E19+'2 Trimestre'!E19</f>
        <v>3</v>
      </c>
      <c r="F19" s="22">
        <f>'1 Trimestre'!F19+'2 Trimestre'!F19</f>
        <v>0</v>
      </c>
    </row>
    <row r="20" spans="1:6" ht="15.6" x14ac:dyDescent="0.35">
      <c r="A20" s="16" t="s">
        <v>33</v>
      </c>
      <c r="B20" s="6">
        <f t="shared" si="0"/>
        <v>0</v>
      </c>
      <c r="C20" s="6">
        <f>'1 Trimestre'!C20+'2 Trimestre'!C20</f>
        <v>0</v>
      </c>
      <c r="D20" s="6">
        <f>'1 Trimestre'!D20+'2 Trimestre'!D20</f>
        <v>0</v>
      </c>
      <c r="E20" s="6">
        <f>'1 Trimestre'!E20+'2 Trimestre'!E20</f>
        <v>0</v>
      </c>
      <c r="F20" s="22">
        <f>'1 Trimestre'!F20+'2 Trimestre'!F20</f>
        <v>0</v>
      </c>
    </row>
    <row r="21" spans="1:6" ht="15.6" x14ac:dyDescent="0.35">
      <c r="A21" s="5" t="s">
        <v>70</v>
      </c>
      <c r="B21" s="6">
        <f t="shared" si="0"/>
        <v>6</v>
      </c>
      <c r="C21" s="6">
        <f>'2 Trimestre'!C21</f>
        <v>2</v>
      </c>
      <c r="D21" s="6">
        <f>'2 Trimestre'!D21</f>
        <v>1</v>
      </c>
      <c r="E21" s="6">
        <f>'2 Trimestre'!E21</f>
        <v>3</v>
      </c>
      <c r="F21" s="22">
        <f>'2 Trimestre'!F21</f>
        <v>0</v>
      </c>
    </row>
    <row r="22" spans="1:6" ht="15.6" x14ac:dyDescent="0.35">
      <c r="A22" s="16" t="s">
        <v>33</v>
      </c>
      <c r="B22" s="6">
        <f t="shared" si="0"/>
        <v>22850</v>
      </c>
      <c r="C22" s="6">
        <f>'2 Trimestre'!C22</f>
        <v>4390</v>
      </c>
      <c r="D22" s="6">
        <f>'2 Trimestre'!D22</f>
        <v>4620</v>
      </c>
      <c r="E22" s="6">
        <f>'2 Trimestre'!E22</f>
        <v>13840</v>
      </c>
      <c r="F22" s="22">
        <f>'2 Trimestre'!F22</f>
        <v>0</v>
      </c>
    </row>
    <row r="23" spans="1:6" ht="15.6" x14ac:dyDescent="0.35">
      <c r="A23" s="5"/>
      <c r="B23" s="6"/>
      <c r="C23" s="6"/>
      <c r="D23" s="6"/>
      <c r="E23" s="6"/>
      <c r="F23" s="22"/>
    </row>
    <row r="24" spans="1:6" ht="15.6" x14ac:dyDescent="0.35">
      <c r="A24" s="4" t="s">
        <v>5</v>
      </c>
      <c r="B24" s="6"/>
      <c r="C24" s="6"/>
      <c r="D24" s="6"/>
      <c r="E24" s="6"/>
      <c r="F24" s="22"/>
    </row>
    <row r="25" spans="1:6" ht="15.6" x14ac:dyDescent="0.35">
      <c r="A25" s="5" t="s">
        <v>46</v>
      </c>
      <c r="B25" s="6">
        <f>SUM(C25:F25)</f>
        <v>191246829.97999999</v>
      </c>
      <c r="C25" s="6">
        <f>'1 Trimestre'!C25+'2 Trimestre'!C25</f>
        <v>185383415.91999999</v>
      </c>
      <c r="D25" s="6">
        <f>'1 Trimestre'!D25+'2 Trimestre'!D25</f>
        <v>5863414.0599999996</v>
      </c>
      <c r="E25" s="6">
        <f>'1 Trimestre'!E25+'2 Trimestre'!E25</f>
        <v>0</v>
      </c>
      <c r="F25" s="22">
        <f>'1 Trimestre'!F25+'2 Trimestre'!F25</f>
        <v>0</v>
      </c>
    </row>
    <row r="26" spans="1:6" ht="15.6" x14ac:dyDescent="0.35">
      <c r="A26" s="5" t="s">
        <v>86</v>
      </c>
      <c r="B26" s="6">
        <f t="shared" ref="B26:B28" si="1">SUM(C26:F26)</f>
        <v>413960949.75</v>
      </c>
      <c r="C26" s="6">
        <f>'2 Trimestre'!C26</f>
        <v>0</v>
      </c>
      <c r="D26" s="6">
        <f>'2 Trimestre'!D26</f>
        <v>0</v>
      </c>
      <c r="E26" s="6">
        <f>'2 Trimestre'!E26</f>
        <v>413960949.75</v>
      </c>
      <c r="F26" s="22">
        <f>'2 Trimestre'!F26</f>
        <v>0</v>
      </c>
    </row>
    <row r="27" spans="1:6" ht="15.6" x14ac:dyDescent="0.35">
      <c r="A27" s="5" t="s">
        <v>87</v>
      </c>
      <c r="B27" s="6">
        <f t="shared" si="1"/>
        <v>41795911.700000003</v>
      </c>
      <c r="C27" s="6">
        <f>'1 Trimestre'!C27+'2 Trimestre'!C27</f>
        <v>0</v>
      </c>
      <c r="D27" s="6">
        <f>'1 Trimestre'!D27+'2 Trimestre'!D27</f>
        <v>0</v>
      </c>
      <c r="E27" s="6">
        <f>'1 Trimestre'!E27+'2 Trimestre'!E27</f>
        <v>41795911.700000003</v>
      </c>
      <c r="F27" s="22">
        <f>'1 Trimestre'!F27+'2 Trimestre'!F27</f>
        <v>0</v>
      </c>
    </row>
    <row r="28" spans="1:6" ht="15.6" x14ac:dyDescent="0.35">
      <c r="A28" s="5" t="s">
        <v>74</v>
      </c>
      <c r="B28" s="6">
        <f t="shared" si="1"/>
        <v>413960949.75</v>
      </c>
      <c r="C28" s="6">
        <f>+'2 Trimestre'!C28</f>
        <v>0</v>
      </c>
      <c r="D28" s="6">
        <f>+'2 Trimestre'!D28</f>
        <v>0</v>
      </c>
      <c r="E28" s="6">
        <f>+'2 Trimestre'!E28</f>
        <v>413960949.75</v>
      </c>
      <c r="F28" s="22">
        <f>+'2 Trimestre'!F28</f>
        <v>0</v>
      </c>
    </row>
    <row r="29" spans="1:6" ht="15.6" x14ac:dyDescent="0.35">
      <c r="A29" s="5" t="s">
        <v>88</v>
      </c>
      <c r="B29" s="6">
        <f>B27</f>
        <v>41795911.700000003</v>
      </c>
      <c r="C29" s="6"/>
      <c r="D29" s="6"/>
      <c r="E29" s="6"/>
      <c r="F29" s="22"/>
    </row>
    <row r="30" spans="1:6" ht="15.6" x14ac:dyDescent="0.35">
      <c r="A30" s="5"/>
      <c r="B30" s="6"/>
      <c r="C30" s="6"/>
      <c r="D30" s="6"/>
      <c r="E30" s="6"/>
      <c r="F30" s="22"/>
    </row>
    <row r="31" spans="1:6" ht="15.6" x14ac:dyDescent="0.35">
      <c r="A31" s="4" t="s">
        <v>6</v>
      </c>
      <c r="B31" s="6"/>
      <c r="C31" s="6"/>
      <c r="D31" s="6"/>
      <c r="E31" s="6"/>
      <c r="F31" s="22"/>
    </row>
    <row r="32" spans="1:6" ht="15.6" x14ac:dyDescent="0.35">
      <c r="A32" s="5" t="s">
        <v>86</v>
      </c>
      <c r="B32" s="6">
        <f>B26</f>
        <v>413960949.75</v>
      </c>
      <c r="C32" s="6"/>
      <c r="D32" s="6"/>
      <c r="E32" s="6"/>
      <c r="F32" s="22"/>
    </row>
    <row r="33" spans="1:6" ht="15.6" x14ac:dyDescent="0.35">
      <c r="A33" s="5" t="s">
        <v>87</v>
      </c>
      <c r="B33" s="6">
        <f>+'1 Trimestre'!B33+'2 Trimestre'!B33</f>
        <v>206980475</v>
      </c>
      <c r="C33" s="6"/>
      <c r="D33" s="6"/>
      <c r="E33" s="6"/>
      <c r="F33" s="22"/>
    </row>
    <row r="34" spans="1:6" ht="15.6" x14ac:dyDescent="0.35">
      <c r="A34" s="5"/>
      <c r="B34" s="8"/>
      <c r="C34" s="8"/>
      <c r="D34" s="8"/>
      <c r="E34" s="8"/>
      <c r="F34" s="28"/>
    </row>
    <row r="35" spans="1:6" ht="15.6" x14ac:dyDescent="0.35">
      <c r="A35" s="4" t="s">
        <v>7</v>
      </c>
      <c r="B35" s="8"/>
      <c r="C35" s="8"/>
      <c r="D35" s="8"/>
      <c r="E35" s="8"/>
      <c r="F35" s="28"/>
    </row>
    <row r="36" spans="1:6" ht="15.6" x14ac:dyDescent="0.35">
      <c r="A36" s="5" t="s">
        <v>47</v>
      </c>
      <c r="B36" s="26">
        <v>1.0973999999999999</v>
      </c>
      <c r="C36" s="26">
        <v>1.0973999999999999</v>
      </c>
      <c r="D36" s="26">
        <v>1.0973999999999999</v>
      </c>
      <c r="E36" s="26">
        <v>1.0973999999999999</v>
      </c>
      <c r="F36" s="27">
        <v>1.0973999999999999</v>
      </c>
    </row>
    <row r="37" spans="1:6" ht="15.6" x14ac:dyDescent="0.35">
      <c r="A37" s="5" t="s">
        <v>89</v>
      </c>
      <c r="B37" s="26">
        <v>1.0971</v>
      </c>
      <c r="C37" s="26">
        <v>1.0971</v>
      </c>
      <c r="D37" s="26">
        <v>1.0971</v>
      </c>
      <c r="E37" s="26">
        <v>1.0971</v>
      </c>
      <c r="F37" s="27">
        <v>1.0971</v>
      </c>
    </row>
    <row r="38" spans="1:6" ht="15.6" x14ac:dyDescent="0.35">
      <c r="A38" s="5" t="s">
        <v>31</v>
      </c>
      <c r="B38" s="6">
        <f>D38+E38</f>
        <v>343179</v>
      </c>
      <c r="C38" s="7">
        <v>63541</v>
      </c>
      <c r="D38" s="7">
        <v>63541</v>
      </c>
      <c r="E38" s="7">
        <v>279638</v>
      </c>
      <c r="F38" s="33">
        <v>279638</v>
      </c>
    </row>
    <row r="39" spans="1:6" ht="15.6" x14ac:dyDescent="0.35">
      <c r="A39" s="5"/>
      <c r="B39" s="6"/>
      <c r="C39" s="6"/>
      <c r="D39" s="6"/>
      <c r="E39" s="6"/>
      <c r="F39" s="22"/>
    </row>
    <row r="40" spans="1:6" ht="15.6" x14ac:dyDescent="0.35">
      <c r="A40" s="4" t="s">
        <v>8</v>
      </c>
      <c r="B40" s="6"/>
      <c r="C40" s="6"/>
      <c r="D40" s="6"/>
      <c r="E40" s="6"/>
      <c r="F40" s="22"/>
    </row>
    <row r="41" spans="1:6" ht="15.6" x14ac:dyDescent="0.35">
      <c r="A41" s="5" t="s">
        <v>48</v>
      </c>
      <c r="B41" s="6">
        <f t="shared" ref="B41:F41" si="2">B25/B36</f>
        <v>174272671.75141242</v>
      </c>
      <c r="C41" s="6">
        <f t="shared" si="2"/>
        <v>168929666.41151813</v>
      </c>
      <c r="D41" s="6">
        <f t="shared" si="2"/>
        <v>5343005.3398942957</v>
      </c>
      <c r="E41" s="6">
        <f t="shared" si="2"/>
        <v>0</v>
      </c>
      <c r="F41" s="22">
        <f t="shared" si="2"/>
        <v>0</v>
      </c>
    </row>
    <row r="42" spans="1:6" ht="15.6" x14ac:dyDescent="0.35">
      <c r="A42" s="5" t="s">
        <v>90</v>
      </c>
      <c r="B42" s="6">
        <f t="shared" ref="B42:F42" si="3">B27/B37</f>
        <v>38096720.171360865</v>
      </c>
      <c r="C42" s="6">
        <f t="shared" si="3"/>
        <v>0</v>
      </c>
      <c r="D42" s="6">
        <f t="shared" si="3"/>
        <v>0</v>
      </c>
      <c r="E42" s="6">
        <f t="shared" si="3"/>
        <v>38096720.171360865</v>
      </c>
      <c r="F42" s="22">
        <f t="shared" si="3"/>
        <v>0</v>
      </c>
    </row>
    <row r="43" spans="1:6" ht="15.6" x14ac:dyDescent="0.35">
      <c r="A43" s="5" t="s">
        <v>49</v>
      </c>
      <c r="B43" s="6" t="s">
        <v>40</v>
      </c>
      <c r="C43" s="6" t="s">
        <v>40</v>
      </c>
      <c r="D43" s="6" t="s">
        <v>40</v>
      </c>
      <c r="E43" s="6" t="s">
        <v>40</v>
      </c>
      <c r="F43" s="22" t="s">
        <v>40</v>
      </c>
    </row>
    <row r="44" spans="1:6" ht="15.6" x14ac:dyDescent="0.35">
      <c r="A44" s="5" t="s">
        <v>91</v>
      </c>
      <c r="B44" s="6" t="s">
        <v>40</v>
      </c>
      <c r="C44" s="6" t="s">
        <v>40</v>
      </c>
      <c r="D44" s="6" t="s">
        <v>40</v>
      </c>
      <c r="E44" s="6" t="s">
        <v>40</v>
      </c>
      <c r="F44" s="22" t="s">
        <v>40</v>
      </c>
    </row>
    <row r="45" spans="1:6" ht="15.6" x14ac:dyDescent="0.35">
      <c r="A45" s="5"/>
      <c r="B45" s="8"/>
      <c r="C45" s="8"/>
      <c r="D45" s="8"/>
      <c r="E45" s="8"/>
      <c r="F45" s="28"/>
    </row>
    <row r="46" spans="1:6" ht="15.6" x14ac:dyDescent="0.35">
      <c r="A46" s="4" t="s">
        <v>9</v>
      </c>
      <c r="B46" s="8"/>
      <c r="C46" s="8"/>
      <c r="D46" s="8"/>
      <c r="E46" s="8"/>
      <c r="F46" s="28"/>
    </row>
    <row r="47" spans="1:6" ht="15.6" x14ac:dyDescent="0.35">
      <c r="A47" s="5"/>
      <c r="B47" s="8"/>
      <c r="C47" s="8"/>
      <c r="D47" s="8"/>
      <c r="E47" s="8"/>
      <c r="F47" s="28"/>
    </row>
    <row r="48" spans="1:6" ht="15.6" x14ac:dyDescent="0.35">
      <c r="A48" s="4" t="s">
        <v>10</v>
      </c>
      <c r="B48" s="8"/>
      <c r="C48" s="8"/>
      <c r="D48" s="8"/>
      <c r="E48" s="8"/>
      <c r="F48" s="28"/>
    </row>
    <row r="49" spans="1:6" ht="15.6" x14ac:dyDescent="0.35">
      <c r="A49" s="5" t="s">
        <v>11</v>
      </c>
      <c r="B49" s="9">
        <f>(B18/B38)*100</f>
        <v>6.6583328233953711</v>
      </c>
      <c r="C49" s="9">
        <f t="shared" ref="C49:F49" si="4">(C18/C38)*100</f>
        <v>6.9089249460977955</v>
      </c>
      <c r="D49" s="9">
        <f t="shared" si="4"/>
        <v>7.270895956941188</v>
      </c>
      <c r="E49" s="9">
        <f t="shared" si="4"/>
        <v>4.9492558236005122</v>
      </c>
      <c r="F49" s="29">
        <f t="shared" si="4"/>
        <v>0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29">
        <f t="shared" si="5"/>
        <v>0</v>
      </c>
    </row>
    <row r="51" spans="1:6" ht="15.6" x14ac:dyDescent="0.35">
      <c r="A51" s="4"/>
      <c r="B51" s="9"/>
      <c r="C51" s="9"/>
      <c r="D51" s="9"/>
      <c r="E51" s="9"/>
      <c r="F51" s="29"/>
    </row>
    <row r="52" spans="1:6" ht="15.6" x14ac:dyDescent="0.35">
      <c r="A52" s="4" t="s">
        <v>13</v>
      </c>
      <c r="B52" s="9">
        <f>B19/B17*100</f>
        <v>83.333333333333343</v>
      </c>
      <c r="C52" s="9">
        <f t="shared" ref="C52:E53" si="6">C19/C17*100</f>
        <v>0</v>
      </c>
      <c r="D52" s="9">
        <f t="shared" si="6"/>
        <v>200</v>
      </c>
      <c r="E52" s="9">
        <f t="shared" si="6"/>
        <v>100</v>
      </c>
      <c r="F52" s="29" t="s">
        <v>40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29" t="s">
        <v>40</v>
      </c>
    </row>
    <row r="54" spans="1:6" ht="15.6" x14ac:dyDescent="0.35">
      <c r="A54" s="5" t="s">
        <v>15</v>
      </c>
      <c r="B54" s="9">
        <f>B27/B26*100</f>
        <v>10.096583198304444</v>
      </c>
      <c r="C54" s="9" t="s">
        <v>40</v>
      </c>
      <c r="D54" s="9" t="s">
        <v>40</v>
      </c>
      <c r="E54" s="9">
        <f t="shared" ref="E54" si="7">E27/E26*100</f>
        <v>10.096583198304444</v>
      </c>
      <c r="F54" s="29" t="s">
        <v>40</v>
      </c>
    </row>
    <row r="55" spans="1:6" ht="15.6" x14ac:dyDescent="0.35">
      <c r="A55" s="5" t="s">
        <v>16</v>
      </c>
      <c r="B55" s="9">
        <f t="shared" ref="B55:E55" si="8">AVERAGE(B53:B54)</f>
        <v>5.0482915991522219</v>
      </c>
      <c r="C55" s="9" t="s">
        <v>40</v>
      </c>
      <c r="D55" s="9" t="s">
        <v>40</v>
      </c>
      <c r="E55" s="9">
        <f t="shared" si="8"/>
        <v>5.0482915991522219</v>
      </c>
      <c r="F55" s="29" t="s">
        <v>40</v>
      </c>
    </row>
    <row r="56" spans="1:6" ht="15.6" x14ac:dyDescent="0.35">
      <c r="A56" s="5"/>
      <c r="B56" s="9"/>
      <c r="C56" s="9"/>
      <c r="D56" s="9"/>
      <c r="E56" s="9"/>
      <c r="F56" s="29"/>
    </row>
    <row r="57" spans="1:6" ht="15.6" x14ac:dyDescent="0.35">
      <c r="A57" s="4" t="s">
        <v>17</v>
      </c>
      <c r="B57" s="9"/>
      <c r="C57" s="9"/>
      <c r="D57" s="9"/>
      <c r="E57" s="9"/>
      <c r="F57" s="29"/>
    </row>
    <row r="58" spans="1:6" ht="15.6" x14ac:dyDescent="0.35">
      <c r="A58" s="5" t="s">
        <v>18</v>
      </c>
      <c r="B58" s="9">
        <f>B20/B22*100</f>
        <v>0</v>
      </c>
      <c r="C58" s="9">
        <f t="shared" ref="C58:E58" si="9">C20/C22*100</f>
        <v>0</v>
      </c>
      <c r="D58" s="9">
        <f t="shared" si="9"/>
        <v>0</v>
      </c>
      <c r="E58" s="9">
        <f t="shared" si="9"/>
        <v>0</v>
      </c>
      <c r="F58" s="29" t="s">
        <v>40</v>
      </c>
    </row>
    <row r="59" spans="1:6" ht="15.6" x14ac:dyDescent="0.35">
      <c r="A59" s="5" t="s">
        <v>19</v>
      </c>
      <c r="B59" s="9">
        <f t="shared" ref="B59:E59" si="10">B27/B28*100</f>
        <v>10.096583198304444</v>
      </c>
      <c r="C59" s="9" t="s">
        <v>40</v>
      </c>
      <c r="D59" s="9" t="s">
        <v>40</v>
      </c>
      <c r="E59" s="9">
        <f t="shared" si="10"/>
        <v>10.096583198304444</v>
      </c>
      <c r="F59" s="29" t="s">
        <v>40</v>
      </c>
    </row>
    <row r="60" spans="1:6" ht="15.6" x14ac:dyDescent="0.35">
      <c r="A60" s="5" t="s">
        <v>20</v>
      </c>
      <c r="B60" s="9">
        <f t="shared" ref="B60:E60" si="11">(B58+B59)/2</f>
        <v>5.0482915991522219</v>
      </c>
      <c r="C60" s="9" t="s">
        <v>40</v>
      </c>
      <c r="D60" s="9" t="s">
        <v>40</v>
      </c>
      <c r="E60" s="9">
        <f t="shared" si="11"/>
        <v>5.0482915991522219</v>
      </c>
      <c r="F60" s="29" t="s">
        <v>40</v>
      </c>
    </row>
    <row r="61" spans="1:6" ht="15.6" x14ac:dyDescent="0.35">
      <c r="A61" s="5"/>
      <c r="B61" s="9"/>
      <c r="C61" s="9"/>
      <c r="D61" s="9"/>
      <c r="E61" s="9"/>
      <c r="F61" s="29"/>
    </row>
    <row r="62" spans="1:6" ht="15.6" x14ac:dyDescent="0.35">
      <c r="A62" s="4" t="s">
        <v>30</v>
      </c>
      <c r="B62" s="9"/>
      <c r="C62" s="9"/>
      <c r="D62" s="9"/>
      <c r="E62" s="9"/>
      <c r="F62" s="2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29"/>
    </row>
    <row r="64" spans="1:6" ht="15.6" x14ac:dyDescent="0.35">
      <c r="A64" s="5"/>
      <c r="B64" s="9"/>
      <c r="C64" s="9"/>
      <c r="D64" s="9"/>
      <c r="E64" s="9"/>
      <c r="F64" s="29"/>
    </row>
    <row r="65" spans="1:6" ht="15.6" x14ac:dyDescent="0.35">
      <c r="A65" s="4" t="s">
        <v>22</v>
      </c>
      <c r="B65" s="9">
        <f>((B19/B15)-1)*100</f>
        <v>25</v>
      </c>
      <c r="C65" s="9" t="s">
        <v>40</v>
      </c>
      <c r="D65" s="9">
        <f t="shared" ref="D65:F65" si="12">((D19/D15)-1)*100</f>
        <v>100</v>
      </c>
      <c r="E65" s="9">
        <f t="shared" si="12"/>
        <v>50</v>
      </c>
      <c r="F65" s="29">
        <f t="shared" si="12"/>
        <v>-100</v>
      </c>
    </row>
    <row r="66" spans="1:6" ht="15.6" x14ac:dyDescent="0.35">
      <c r="A66" s="5" t="s">
        <v>34</v>
      </c>
      <c r="B66" s="9" t="s">
        <v>40</v>
      </c>
      <c r="C66" s="9" t="s">
        <v>40</v>
      </c>
      <c r="D66" s="9" t="s">
        <v>40</v>
      </c>
      <c r="E66" s="9" t="s">
        <v>40</v>
      </c>
      <c r="F66" s="29" t="s">
        <v>40</v>
      </c>
    </row>
    <row r="67" spans="1:6" ht="15.6" x14ac:dyDescent="0.35">
      <c r="A67" s="5" t="s">
        <v>23</v>
      </c>
      <c r="B67" s="9">
        <f>((B42/B41)-1)*100</f>
        <v>-78.139590224620463</v>
      </c>
      <c r="C67" s="9">
        <f t="shared" ref="C67:D67" si="13">((C42/C41)-1)*100</f>
        <v>-100</v>
      </c>
      <c r="D67" s="9">
        <f t="shared" si="13"/>
        <v>-100</v>
      </c>
      <c r="E67" s="9" t="s">
        <v>40</v>
      </c>
      <c r="F67" s="29" t="s">
        <v>40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29" t="s">
        <v>40</v>
      </c>
    </row>
    <row r="69" spans="1:6" ht="15.6" x14ac:dyDescent="0.35">
      <c r="A69" s="5"/>
      <c r="B69" s="9"/>
      <c r="C69" s="9"/>
      <c r="D69" s="9"/>
      <c r="E69" s="9"/>
      <c r="F69" s="29"/>
    </row>
    <row r="70" spans="1:6" ht="15.6" x14ac:dyDescent="0.35">
      <c r="A70" s="4" t="s">
        <v>25</v>
      </c>
      <c r="B70" s="9"/>
      <c r="C70" s="9"/>
      <c r="D70" s="9"/>
      <c r="E70" s="9"/>
      <c r="F70" s="29"/>
    </row>
    <row r="71" spans="1:6" ht="15.6" x14ac:dyDescent="0.35">
      <c r="A71" s="5" t="s">
        <v>35</v>
      </c>
      <c r="B71" s="9">
        <f>B26/B18</f>
        <v>18116.452943107222</v>
      </c>
      <c r="C71" s="9">
        <f t="shared" ref="C71:E71" si="14">C26/C18</f>
        <v>0</v>
      </c>
      <c r="D71" s="9">
        <f t="shared" si="14"/>
        <v>0</v>
      </c>
      <c r="E71" s="9">
        <f t="shared" si="14"/>
        <v>29910.473247832371</v>
      </c>
      <c r="F71" s="29" t="s">
        <v>40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2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29" t="s">
        <v>40</v>
      </c>
    </row>
    <row r="74" spans="1:6" ht="15.6" x14ac:dyDescent="0.35">
      <c r="A74" s="5" t="s">
        <v>37</v>
      </c>
      <c r="B74" s="9">
        <f>B26/B17</f>
        <v>68993491.625</v>
      </c>
      <c r="C74" s="9">
        <f t="shared" ref="C74:E74" si="15">C26/C17</f>
        <v>0</v>
      </c>
      <c r="D74" s="9">
        <f t="shared" si="15"/>
        <v>0</v>
      </c>
      <c r="E74" s="9">
        <f t="shared" si="15"/>
        <v>137986983.25</v>
      </c>
      <c r="F74" s="29" t="s">
        <v>40</v>
      </c>
    </row>
    <row r="75" spans="1:6" ht="15.6" x14ac:dyDescent="0.35">
      <c r="A75" s="5" t="s">
        <v>38</v>
      </c>
      <c r="B75" s="9">
        <f>B27/B19</f>
        <v>8359182.3400000008</v>
      </c>
      <c r="C75" s="9" t="s">
        <v>40</v>
      </c>
      <c r="D75" s="9">
        <f t="shared" ref="D75:E75" si="16">D27/D19</f>
        <v>0</v>
      </c>
      <c r="E75" s="9">
        <f t="shared" si="16"/>
        <v>13931970.566666668</v>
      </c>
      <c r="F75" s="29" t="s">
        <v>40</v>
      </c>
    </row>
    <row r="76" spans="1:6" ht="15.6" x14ac:dyDescent="0.35">
      <c r="A76" s="10"/>
      <c r="B76" s="9"/>
      <c r="C76" s="9"/>
      <c r="D76" s="9"/>
      <c r="E76" s="9"/>
      <c r="F76" s="9"/>
    </row>
    <row r="77" spans="1:6" ht="15.6" x14ac:dyDescent="0.35">
      <c r="A77" s="12" t="s">
        <v>27</v>
      </c>
      <c r="B77" s="9"/>
      <c r="C77" s="9"/>
      <c r="D77" s="9"/>
      <c r="E77" s="9"/>
      <c r="F77" s="9"/>
    </row>
    <row r="78" spans="1:6" ht="15.6" x14ac:dyDescent="0.35">
      <c r="A78" s="10" t="s">
        <v>28</v>
      </c>
      <c r="B78" s="9">
        <f>(B33/B32)*100</f>
        <v>50.000000030196091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20.193166384413797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40" t="s">
        <v>82</v>
      </c>
      <c r="B81" s="40"/>
      <c r="C81" s="40"/>
      <c r="D81" s="40"/>
      <c r="E81" s="40"/>
      <c r="F81" s="40"/>
    </row>
    <row r="91" spans="1:6" ht="15.6" x14ac:dyDescent="0.35">
      <c r="A91" s="5"/>
      <c r="B91" s="5"/>
      <c r="C91" s="5"/>
      <c r="D91" s="5"/>
      <c r="E91" s="5"/>
      <c r="F91" s="5"/>
    </row>
    <row r="92" spans="1:6" ht="15.6" x14ac:dyDescent="0.35">
      <c r="A92" s="5"/>
      <c r="B92" s="5"/>
      <c r="C92" s="5"/>
      <c r="D92" s="5"/>
      <c r="E92" s="5"/>
      <c r="F92" s="5"/>
    </row>
    <row r="93" spans="1:6" ht="15.6" x14ac:dyDescent="0.35">
      <c r="A93" s="5"/>
      <c r="B93" s="5"/>
      <c r="C93" s="5"/>
      <c r="D93" s="5"/>
      <c r="E93" s="5"/>
      <c r="F93" s="5"/>
    </row>
    <row r="94" spans="1:6" ht="15.6" x14ac:dyDescent="0.35">
      <c r="A94" s="5"/>
      <c r="B94" s="5"/>
      <c r="C94" s="5"/>
      <c r="D94" s="5"/>
      <c r="E94" s="5"/>
      <c r="F94" s="5"/>
    </row>
    <row r="95" spans="1:6" ht="15.6" x14ac:dyDescent="0.35">
      <c r="A95" s="5"/>
      <c r="B95" s="5"/>
      <c r="C95" s="5"/>
      <c r="D95" s="5"/>
      <c r="E95" s="5"/>
      <c r="F95" s="5"/>
    </row>
    <row r="96" spans="1:6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  <row r="102" spans="1:6" ht="15.6" x14ac:dyDescent="0.35">
      <c r="A102" s="5"/>
      <c r="B102" s="5"/>
      <c r="C102" s="5"/>
      <c r="D102" s="5"/>
      <c r="E102" s="5"/>
      <c r="F102" s="5"/>
    </row>
    <row r="103" spans="1:6" ht="15.6" x14ac:dyDescent="0.35">
      <c r="A103" s="5"/>
      <c r="B103" s="5"/>
      <c r="C103" s="5"/>
      <c r="D103" s="5"/>
      <c r="E103" s="5"/>
      <c r="F103" s="5"/>
    </row>
    <row r="104" spans="1:6" ht="15.6" x14ac:dyDescent="0.35">
      <c r="A104" s="5"/>
      <c r="B104" s="5"/>
      <c r="C104" s="5"/>
      <c r="D104" s="5"/>
      <c r="E104" s="5"/>
      <c r="F104" s="5"/>
    </row>
    <row r="105" spans="1:6" ht="15.6" x14ac:dyDescent="0.35">
      <c r="A105" s="5"/>
      <c r="B105" s="5"/>
      <c r="C105" s="5"/>
      <c r="D105" s="5"/>
      <c r="E105" s="5"/>
      <c r="F105" s="5"/>
    </row>
    <row r="106" spans="1:6" ht="15.6" x14ac:dyDescent="0.35">
      <c r="A106" s="5"/>
      <c r="B106" s="5"/>
      <c r="C106" s="5"/>
      <c r="D106" s="5"/>
      <c r="E106" s="5"/>
      <c r="F106" s="5"/>
    </row>
    <row r="107" spans="1:6" ht="15.6" x14ac:dyDescent="0.35">
      <c r="A107" s="5"/>
      <c r="B107" s="5"/>
      <c r="C107" s="5"/>
      <c r="D107" s="5"/>
      <c r="E107" s="5"/>
      <c r="F107" s="5"/>
    </row>
    <row r="108" spans="1:6" ht="15.6" x14ac:dyDescent="0.35">
      <c r="A108" s="5"/>
      <c r="B108" s="5"/>
      <c r="C108" s="5"/>
      <c r="D108" s="5"/>
      <c r="E108" s="5"/>
      <c r="F108" s="5"/>
    </row>
    <row r="109" spans="1:6" ht="15.6" x14ac:dyDescent="0.35">
      <c r="A109" s="5"/>
      <c r="B109" s="5"/>
      <c r="C109" s="5"/>
      <c r="D109" s="5"/>
      <c r="E109" s="5"/>
      <c r="F109" s="5"/>
    </row>
    <row r="110" spans="1:6" ht="15.6" x14ac:dyDescent="0.35">
      <c r="A110" s="5"/>
      <c r="B110" s="5"/>
      <c r="C110" s="5"/>
      <c r="D110" s="5"/>
      <c r="E110" s="5"/>
      <c r="F110" s="5"/>
    </row>
    <row r="111" spans="1:6" ht="15.6" x14ac:dyDescent="0.35">
      <c r="A111" s="5"/>
      <c r="B111" s="5"/>
      <c r="C111" s="5"/>
      <c r="D111" s="5"/>
      <c r="E111" s="5"/>
      <c r="F111" s="5"/>
    </row>
    <row r="112" spans="1:6" ht="15.6" x14ac:dyDescent="0.35">
      <c r="A112" s="5"/>
      <c r="B112" s="5"/>
      <c r="C112" s="5"/>
      <c r="D112" s="5"/>
      <c r="E112" s="5"/>
      <c r="F112" s="5"/>
    </row>
    <row r="113" spans="1:6" ht="15.6" x14ac:dyDescent="0.35">
      <c r="A113" s="5"/>
      <c r="B113" s="5"/>
      <c r="C113" s="5"/>
      <c r="D113" s="5"/>
      <c r="E113" s="5"/>
      <c r="F113" s="5"/>
    </row>
    <row r="114" spans="1:6" ht="15.6" x14ac:dyDescent="0.35">
      <c r="A114" s="5"/>
      <c r="B114" s="5"/>
      <c r="C114" s="5"/>
      <c r="D114" s="5"/>
      <c r="E114" s="5"/>
      <c r="F114" s="5"/>
    </row>
    <row r="115" spans="1:6" ht="15.6" x14ac:dyDescent="0.35">
      <c r="A115" s="5"/>
      <c r="B115" s="5"/>
      <c r="C115" s="5"/>
      <c r="D115" s="5"/>
      <c r="E115" s="5"/>
      <c r="F115" s="5"/>
    </row>
    <row r="116" spans="1:6" ht="15.6" x14ac:dyDescent="0.35">
      <c r="A116" s="5"/>
      <c r="B116" s="5"/>
      <c r="C116" s="5"/>
      <c r="D116" s="5"/>
      <c r="E116" s="5"/>
      <c r="F116" s="5"/>
    </row>
    <row r="117" spans="1:6" ht="15.6" x14ac:dyDescent="0.35">
      <c r="A117" s="5"/>
      <c r="B117" s="5"/>
      <c r="C117" s="5"/>
      <c r="D117" s="5"/>
      <c r="E117" s="5"/>
      <c r="F117" s="5"/>
    </row>
    <row r="118" spans="1:6" ht="15.6" x14ac:dyDescent="0.35">
      <c r="A118" s="5"/>
      <c r="B118" s="5"/>
      <c r="C118" s="5"/>
      <c r="D118" s="5"/>
      <c r="E118" s="5"/>
      <c r="F118" s="5"/>
    </row>
  </sheetData>
  <mergeCells count="6">
    <mergeCell ref="A81:F81"/>
    <mergeCell ref="A9:A10"/>
    <mergeCell ref="B9:B10"/>
    <mergeCell ref="C10:D10"/>
    <mergeCell ref="C9:F9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7:F103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17.5546875" style="1" customWidth="1"/>
    <col min="6" max="6" width="21" style="1" hidden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41" t="s">
        <v>0</v>
      </c>
      <c r="B9" s="41" t="s">
        <v>1</v>
      </c>
      <c r="C9" s="45" t="s">
        <v>2</v>
      </c>
      <c r="D9" s="45"/>
      <c r="E9" s="45"/>
      <c r="F9" s="45"/>
    </row>
    <row r="10" spans="1:6" s="2" customFormat="1" ht="16.2" thickBot="1" x14ac:dyDescent="0.35">
      <c r="A10" s="42"/>
      <c r="B10" s="42"/>
      <c r="C10" s="43" t="s">
        <v>41</v>
      </c>
      <c r="D10" s="44"/>
      <c r="E10" s="46" t="s">
        <v>3</v>
      </c>
      <c r="F10" s="43"/>
    </row>
    <row r="11" spans="1:6" ht="31.8" thickTop="1" x14ac:dyDescent="0.3">
      <c r="A11" s="3"/>
      <c r="B11" s="3"/>
      <c r="C11" s="17" t="s">
        <v>39</v>
      </c>
      <c r="D11" s="18" t="s">
        <v>43</v>
      </c>
      <c r="E11" s="17" t="s">
        <v>43</v>
      </c>
      <c r="F11" s="20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21"/>
    </row>
    <row r="13" spans="1:6" ht="15.6" x14ac:dyDescent="0.35">
      <c r="A13" s="5"/>
      <c r="B13" s="5"/>
      <c r="C13" s="5"/>
      <c r="D13" s="5"/>
      <c r="E13" s="5"/>
      <c r="F13" s="21"/>
    </row>
    <row r="14" spans="1:6" ht="15.6" x14ac:dyDescent="0.35">
      <c r="A14" s="4" t="s">
        <v>32</v>
      </c>
      <c r="B14" s="5"/>
      <c r="C14" s="5"/>
      <c r="D14" s="5"/>
      <c r="E14" s="5"/>
      <c r="F14" s="21"/>
    </row>
    <row r="15" spans="1:6" ht="15.6" x14ac:dyDescent="0.35">
      <c r="A15" s="5" t="s">
        <v>92</v>
      </c>
      <c r="B15" s="6">
        <f t="shared" ref="B15:B22" si="0">SUM(C15:F15)</f>
        <v>0</v>
      </c>
      <c r="C15" s="6">
        <v>0</v>
      </c>
      <c r="D15" s="6">
        <v>0</v>
      </c>
      <c r="E15" s="6">
        <v>0</v>
      </c>
      <c r="F15" s="22">
        <v>0</v>
      </c>
    </row>
    <row r="16" spans="1:6" ht="15.6" x14ac:dyDescent="0.35">
      <c r="A16" s="16" t="s">
        <v>33</v>
      </c>
      <c r="B16" s="6">
        <f t="shared" si="0"/>
        <v>0</v>
      </c>
      <c r="C16" s="6">
        <v>0</v>
      </c>
      <c r="D16" s="6">
        <v>0</v>
      </c>
      <c r="E16" s="6">
        <v>0</v>
      </c>
      <c r="F16" s="22">
        <v>0</v>
      </c>
    </row>
    <row r="17" spans="1:6" ht="15.6" x14ac:dyDescent="0.35">
      <c r="A17" s="5" t="s">
        <v>93</v>
      </c>
      <c r="B17" s="6">
        <f t="shared" si="0"/>
        <v>6</v>
      </c>
      <c r="C17" s="6">
        <v>2</v>
      </c>
      <c r="D17" s="6">
        <v>1</v>
      </c>
      <c r="E17" s="6">
        <v>3</v>
      </c>
      <c r="F17" s="22">
        <v>0</v>
      </c>
    </row>
    <row r="18" spans="1:6" ht="15.6" x14ac:dyDescent="0.35">
      <c r="A18" s="16" t="s">
        <v>33</v>
      </c>
      <c r="B18" s="6">
        <f t="shared" si="0"/>
        <v>22850</v>
      </c>
      <c r="C18" s="6">
        <v>4390</v>
      </c>
      <c r="D18" s="6">
        <v>4620</v>
      </c>
      <c r="E18" s="6">
        <v>13840</v>
      </c>
      <c r="F18" s="22">
        <v>0</v>
      </c>
    </row>
    <row r="19" spans="1:6" ht="15.6" x14ac:dyDescent="0.35">
      <c r="A19" s="5" t="s">
        <v>94</v>
      </c>
      <c r="B19" s="6">
        <f t="shared" si="0"/>
        <v>0</v>
      </c>
      <c r="C19" s="6">
        <v>0</v>
      </c>
      <c r="D19" s="6">
        <v>0</v>
      </c>
      <c r="E19" s="6">
        <v>0</v>
      </c>
      <c r="F19" s="22">
        <v>0</v>
      </c>
    </row>
    <row r="20" spans="1:6" ht="15.6" x14ac:dyDescent="0.35">
      <c r="A20" s="16" t="s">
        <v>33</v>
      </c>
      <c r="B20" s="6">
        <f t="shared" si="0"/>
        <v>0</v>
      </c>
      <c r="C20" s="6">
        <v>0</v>
      </c>
      <c r="D20" s="6">
        <v>0</v>
      </c>
      <c r="E20" s="6">
        <v>0</v>
      </c>
      <c r="F20" s="22">
        <v>0</v>
      </c>
    </row>
    <row r="21" spans="1:6" ht="15.6" x14ac:dyDescent="0.35">
      <c r="A21" s="5" t="s">
        <v>70</v>
      </c>
      <c r="B21" s="6">
        <f t="shared" si="0"/>
        <v>6</v>
      </c>
      <c r="C21" s="6">
        <v>2</v>
      </c>
      <c r="D21" s="6">
        <v>1</v>
      </c>
      <c r="E21" s="6">
        <v>3</v>
      </c>
      <c r="F21" s="22">
        <v>0</v>
      </c>
    </row>
    <row r="22" spans="1:6" ht="15.6" x14ac:dyDescent="0.35">
      <c r="A22" s="16" t="s">
        <v>33</v>
      </c>
      <c r="B22" s="6">
        <f t="shared" si="0"/>
        <v>22850</v>
      </c>
      <c r="C22" s="6">
        <v>4390</v>
      </c>
      <c r="D22" s="6">
        <v>4620</v>
      </c>
      <c r="E22" s="6">
        <v>13840</v>
      </c>
      <c r="F22" s="22">
        <v>0</v>
      </c>
    </row>
    <row r="23" spans="1:6" ht="15.6" x14ac:dyDescent="0.35">
      <c r="A23" s="5"/>
      <c r="B23" s="6"/>
      <c r="C23" s="6"/>
      <c r="D23" s="6"/>
      <c r="E23" s="6"/>
      <c r="F23" s="22"/>
    </row>
    <row r="24" spans="1:6" ht="15.6" x14ac:dyDescent="0.35">
      <c r="A24" s="4" t="s">
        <v>5</v>
      </c>
      <c r="B24" s="6"/>
      <c r="C24" s="6"/>
      <c r="D24" s="6"/>
      <c r="E24" s="6"/>
      <c r="F24" s="22"/>
    </row>
    <row r="25" spans="1:6" ht="15.6" x14ac:dyDescent="0.35">
      <c r="A25" s="5" t="s">
        <v>50</v>
      </c>
      <c r="B25" s="6">
        <f>SUM(C25:F25)</f>
        <v>197424458.40000001</v>
      </c>
      <c r="C25" s="6">
        <v>197424458.40000001</v>
      </c>
      <c r="D25" s="6">
        <v>0</v>
      </c>
      <c r="E25" s="6">
        <v>0</v>
      </c>
      <c r="F25" s="22">
        <v>0</v>
      </c>
    </row>
    <row r="26" spans="1:6" ht="15.6" x14ac:dyDescent="0.35">
      <c r="A26" s="5" t="s">
        <v>95</v>
      </c>
      <c r="B26" s="6">
        <f t="shared" ref="B26:B28" si="1">SUM(C26:F26)</f>
        <v>413960949.75</v>
      </c>
      <c r="C26" s="6">
        <v>0</v>
      </c>
      <c r="D26" s="6">
        <v>0</v>
      </c>
      <c r="E26" s="6">
        <v>413960949.75</v>
      </c>
      <c r="F26" s="22">
        <v>0</v>
      </c>
    </row>
    <row r="27" spans="1:6" ht="15.6" x14ac:dyDescent="0.35">
      <c r="A27" s="5" t="s">
        <v>96</v>
      </c>
      <c r="B27" s="6">
        <f t="shared" si="1"/>
        <v>107424500.83000001</v>
      </c>
      <c r="C27" s="6">
        <v>0</v>
      </c>
      <c r="D27" s="6">
        <v>0</v>
      </c>
      <c r="E27" s="6">
        <v>107424500.83000001</v>
      </c>
      <c r="F27" s="22">
        <v>0</v>
      </c>
    </row>
    <row r="28" spans="1:6" ht="15.6" x14ac:dyDescent="0.35">
      <c r="A28" s="5" t="s">
        <v>74</v>
      </c>
      <c r="B28" s="6">
        <f t="shared" si="1"/>
        <v>413960949.75</v>
      </c>
      <c r="C28" s="6">
        <v>0</v>
      </c>
      <c r="D28" s="6">
        <v>0</v>
      </c>
      <c r="E28" s="6">
        <v>413960949.75</v>
      </c>
      <c r="F28" s="22">
        <v>0</v>
      </c>
    </row>
    <row r="29" spans="1:6" ht="15.6" x14ac:dyDescent="0.35">
      <c r="A29" s="5" t="s">
        <v>97</v>
      </c>
      <c r="B29" s="6">
        <f>B27</f>
        <v>107424500.83000001</v>
      </c>
      <c r="C29" s="6"/>
      <c r="D29" s="6"/>
      <c r="E29" s="6"/>
      <c r="F29" s="22"/>
    </row>
    <row r="30" spans="1:6" ht="15.6" x14ac:dyDescent="0.35">
      <c r="A30" s="5"/>
      <c r="B30" s="6"/>
      <c r="C30" s="6"/>
      <c r="D30" s="6"/>
      <c r="E30" s="6"/>
      <c r="F30" s="22"/>
    </row>
    <row r="31" spans="1:6" ht="15.6" x14ac:dyDescent="0.35">
      <c r="A31" s="4" t="s">
        <v>6</v>
      </c>
      <c r="B31" s="6"/>
      <c r="C31" s="6"/>
      <c r="D31" s="6"/>
      <c r="E31" s="6"/>
      <c r="F31" s="22"/>
    </row>
    <row r="32" spans="1:6" ht="15.6" x14ac:dyDescent="0.35">
      <c r="A32" s="5" t="s">
        <v>95</v>
      </c>
      <c r="B32" s="6">
        <f>B26</f>
        <v>413960949.75</v>
      </c>
      <c r="C32" s="6"/>
      <c r="D32" s="6"/>
      <c r="E32" s="6"/>
      <c r="F32" s="22"/>
    </row>
    <row r="33" spans="1:6" ht="15.6" x14ac:dyDescent="0.35">
      <c r="A33" s="5" t="s">
        <v>98</v>
      </c>
      <c r="B33" s="6">
        <v>103490242.5</v>
      </c>
      <c r="C33" s="6"/>
      <c r="D33" s="6"/>
      <c r="E33" s="6"/>
      <c r="F33" s="22"/>
    </row>
    <row r="34" spans="1:6" ht="15.6" x14ac:dyDescent="0.35">
      <c r="A34" s="5"/>
      <c r="B34" s="8"/>
      <c r="C34" s="8"/>
      <c r="D34" s="8"/>
      <c r="E34" s="8"/>
      <c r="F34" s="28"/>
    </row>
    <row r="35" spans="1:6" ht="15.6" x14ac:dyDescent="0.35">
      <c r="A35" s="4" t="s">
        <v>7</v>
      </c>
      <c r="B35" s="8"/>
      <c r="C35" s="8"/>
      <c r="D35" s="8"/>
      <c r="E35" s="8"/>
      <c r="F35" s="28"/>
    </row>
    <row r="36" spans="1:6" ht="15.6" x14ac:dyDescent="0.35">
      <c r="A36" s="5" t="s">
        <v>51</v>
      </c>
      <c r="B36" s="24">
        <v>1.0948</v>
      </c>
      <c r="C36" s="24">
        <v>1.0948</v>
      </c>
      <c r="D36" s="24">
        <v>1.0948</v>
      </c>
      <c r="E36" s="24">
        <v>1.0948</v>
      </c>
      <c r="F36" s="25">
        <v>1.0948</v>
      </c>
    </row>
    <row r="37" spans="1:6" ht="15.6" x14ac:dyDescent="0.35">
      <c r="A37" s="5" t="s">
        <v>99</v>
      </c>
      <c r="B37" s="24">
        <v>1.0932999999999999</v>
      </c>
      <c r="C37" s="24">
        <v>1.0932999999999999</v>
      </c>
      <c r="D37" s="24">
        <v>1.0932999999999999</v>
      </c>
      <c r="E37" s="24">
        <v>1.0932999999999999</v>
      </c>
      <c r="F37" s="25">
        <v>1.0932999999999999</v>
      </c>
    </row>
    <row r="38" spans="1:6" ht="15.6" x14ac:dyDescent="0.35">
      <c r="A38" s="5" t="s">
        <v>31</v>
      </c>
      <c r="B38" s="6">
        <f>D38+E38</f>
        <v>343179</v>
      </c>
      <c r="C38" s="7">
        <v>63541</v>
      </c>
      <c r="D38" s="7">
        <v>63541</v>
      </c>
      <c r="E38" s="7">
        <v>279638</v>
      </c>
      <c r="F38" s="33">
        <v>279638</v>
      </c>
    </row>
    <row r="39" spans="1:6" ht="15.6" x14ac:dyDescent="0.35">
      <c r="A39" s="5"/>
      <c r="B39" s="6"/>
      <c r="C39" s="6"/>
      <c r="D39" s="6"/>
      <c r="E39" s="6"/>
      <c r="F39" s="22"/>
    </row>
    <row r="40" spans="1:6" ht="15.6" x14ac:dyDescent="0.35">
      <c r="A40" s="4" t="s">
        <v>8</v>
      </c>
      <c r="B40" s="6"/>
      <c r="C40" s="6"/>
      <c r="D40" s="6"/>
      <c r="E40" s="6"/>
      <c r="F40" s="22"/>
    </row>
    <row r="41" spans="1:6" ht="15.6" x14ac:dyDescent="0.35">
      <c r="A41" s="5" t="s">
        <v>100</v>
      </c>
      <c r="B41" s="6">
        <f t="shared" ref="B41:F41" si="2">B25/B36</f>
        <v>180329245.88966021</v>
      </c>
      <c r="C41" s="6">
        <f t="shared" si="2"/>
        <v>180329245.88966021</v>
      </c>
      <c r="D41" s="6">
        <f t="shared" si="2"/>
        <v>0</v>
      </c>
      <c r="E41" s="6">
        <f t="shared" si="2"/>
        <v>0</v>
      </c>
      <c r="F41" s="22">
        <f t="shared" si="2"/>
        <v>0</v>
      </c>
    </row>
    <row r="42" spans="1:6" ht="15.6" x14ac:dyDescent="0.35">
      <c r="A42" s="5" t="s">
        <v>101</v>
      </c>
      <c r="B42" s="6">
        <f t="shared" ref="B42:F42" si="3">B27/B37</f>
        <v>98257112.256471246</v>
      </c>
      <c r="C42" s="6">
        <f t="shared" si="3"/>
        <v>0</v>
      </c>
      <c r="D42" s="6">
        <f t="shared" si="3"/>
        <v>0</v>
      </c>
      <c r="E42" s="6">
        <f t="shared" si="3"/>
        <v>98257112.256471246</v>
      </c>
      <c r="F42" s="22">
        <f t="shared" si="3"/>
        <v>0</v>
      </c>
    </row>
    <row r="43" spans="1:6" ht="15.6" x14ac:dyDescent="0.35">
      <c r="A43" s="5" t="s">
        <v>52</v>
      </c>
      <c r="B43" s="6" t="s">
        <v>40</v>
      </c>
      <c r="C43" s="6" t="s">
        <v>40</v>
      </c>
      <c r="D43" s="6" t="s">
        <v>40</v>
      </c>
      <c r="E43" s="6" t="s">
        <v>40</v>
      </c>
      <c r="F43" s="22" t="s">
        <v>40</v>
      </c>
    </row>
    <row r="44" spans="1:6" ht="15.6" x14ac:dyDescent="0.35">
      <c r="A44" s="5" t="s">
        <v>102</v>
      </c>
      <c r="B44" s="6" t="s">
        <v>40</v>
      </c>
      <c r="C44" s="6" t="s">
        <v>40</v>
      </c>
      <c r="D44" s="6" t="s">
        <v>40</v>
      </c>
      <c r="E44" s="6" t="s">
        <v>40</v>
      </c>
      <c r="F44" s="22" t="s">
        <v>40</v>
      </c>
    </row>
    <row r="45" spans="1:6" ht="15.6" x14ac:dyDescent="0.35">
      <c r="A45" s="5"/>
      <c r="B45" s="8"/>
      <c r="C45" s="8"/>
      <c r="D45" s="8"/>
      <c r="E45" s="8"/>
      <c r="F45" s="28"/>
    </row>
    <row r="46" spans="1:6" ht="15.6" x14ac:dyDescent="0.35">
      <c r="A46" s="4" t="s">
        <v>9</v>
      </c>
      <c r="B46" s="8"/>
      <c r="C46" s="8"/>
      <c r="D46" s="8"/>
      <c r="E46" s="8"/>
      <c r="F46" s="28"/>
    </row>
    <row r="47" spans="1:6" ht="15.6" x14ac:dyDescent="0.35">
      <c r="A47" s="5"/>
      <c r="B47" s="8"/>
      <c r="C47" s="8"/>
      <c r="D47" s="8"/>
      <c r="E47" s="8"/>
      <c r="F47" s="28"/>
    </row>
    <row r="48" spans="1:6" ht="15.6" x14ac:dyDescent="0.35">
      <c r="A48" s="4" t="s">
        <v>10</v>
      </c>
      <c r="B48" s="8"/>
      <c r="C48" s="8"/>
      <c r="D48" s="8"/>
      <c r="E48" s="8"/>
      <c r="F48" s="28"/>
    </row>
    <row r="49" spans="1:6" ht="15.6" x14ac:dyDescent="0.35">
      <c r="A49" s="5" t="s">
        <v>11</v>
      </c>
      <c r="B49" s="9">
        <f>(B18/B38)*100</f>
        <v>6.6583328233953711</v>
      </c>
      <c r="C49" s="9">
        <f t="shared" ref="C49:F49" si="4">(C18/C38)*100</f>
        <v>6.9089249460977955</v>
      </c>
      <c r="D49" s="9">
        <f t="shared" si="4"/>
        <v>7.270895956941188</v>
      </c>
      <c r="E49" s="9">
        <f t="shared" si="4"/>
        <v>4.9492558236005122</v>
      </c>
      <c r="F49" s="29">
        <f t="shared" si="4"/>
        <v>0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29">
        <f t="shared" si="5"/>
        <v>0</v>
      </c>
    </row>
    <row r="51" spans="1:6" ht="15.6" x14ac:dyDescent="0.35">
      <c r="A51" s="5"/>
      <c r="B51" s="9"/>
      <c r="C51" s="9"/>
      <c r="D51" s="9"/>
      <c r="E51" s="9"/>
      <c r="F51" s="29"/>
    </row>
    <row r="52" spans="1:6" ht="15.6" x14ac:dyDescent="0.35">
      <c r="A52" s="4" t="s">
        <v>13</v>
      </c>
      <c r="B52" s="9">
        <f>B19/B17*100</f>
        <v>0</v>
      </c>
      <c r="C52" s="9">
        <f t="shared" ref="C52:E53" si="6">C19/C17*100</f>
        <v>0</v>
      </c>
      <c r="D52" s="9">
        <f t="shared" si="6"/>
        <v>0</v>
      </c>
      <c r="E52" s="9">
        <f t="shared" si="6"/>
        <v>0</v>
      </c>
      <c r="F52" s="29" t="s">
        <v>40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29" t="s">
        <v>40</v>
      </c>
    </row>
    <row r="54" spans="1:6" ht="15.6" x14ac:dyDescent="0.35">
      <c r="A54" s="5" t="s">
        <v>15</v>
      </c>
      <c r="B54" s="9">
        <f>B27/B26*100</f>
        <v>25.950394812572537</v>
      </c>
      <c r="C54" s="9" t="s">
        <v>40</v>
      </c>
      <c r="D54" s="9" t="s">
        <v>40</v>
      </c>
      <c r="E54" s="9">
        <f t="shared" ref="E54" si="7">E27/E26*100</f>
        <v>25.950394812572537</v>
      </c>
      <c r="F54" s="22" t="s">
        <v>40</v>
      </c>
    </row>
    <row r="55" spans="1:6" ht="15.6" x14ac:dyDescent="0.35">
      <c r="A55" s="5" t="s">
        <v>16</v>
      </c>
      <c r="B55" s="9">
        <f t="shared" ref="B55:E55" si="8">AVERAGE(B53:B54)</f>
        <v>12.975197406286268</v>
      </c>
      <c r="C55" s="9" t="s">
        <v>40</v>
      </c>
      <c r="D55" s="9" t="s">
        <v>40</v>
      </c>
      <c r="E55" s="9">
        <f t="shared" si="8"/>
        <v>12.975197406286268</v>
      </c>
      <c r="F55" s="22" t="s">
        <v>40</v>
      </c>
    </row>
    <row r="56" spans="1:6" ht="15.6" x14ac:dyDescent="0.35">
      <c r="A56" s="5"/>
      <c r="B56" s="9"/>
      <c r="C56" s="9"/>
      <c r="D56" s="9"/>
      <c r="E56" s="9"/>
      <c r="F56" s="29"/>
    </row>
    <row r="57" spans="1:6" ht="15.6" x14ac:dyDescent="0.35">
      <c r="A57" s="4" t="s">
        <v>17</v>
      </c>
      <c r="B57" s="9"/>
      <c r="C57" s="9"/>
      <c r="D57" s="9"/>
      <c r="E57" s="9"/>
      <c r="F57" s="29"/>
    </row>
    <row r="58" spans="1:6" ht="15.6" x14ac:dyDescent="0.35">
      <c r="A58" s="5" t="s">
        <v>18</v>
      </c>
      <c r="B58" s="9">
        <f>B20/B22*100</f>
        <v>0</v>
      </c>
      <c r="C58" s="9">
        <f t="shared" ref="C58:E58" si="9">C20/C22*100</f>
        <v>0</v>
      </c>
      <c r="D58" s="9">
        <f t="shared" si="9"/>
        <v>0</v>
      </c>
      <c r="E58" s="9">
        <f t="shared" si="9"/>
        <v>0</v>
      </c>
      <c r="F58" s="29" t="s">
        <v>40</v>
      </c>
    </row>
    <row r="59" spans="1:6" ht="15.6" x14ac:dyDescent="0.35">
      <c r="A59" s="5" t="s">
        <v>19</v>
      </c>
      <c r="B59" s="9">
        <f t="shared" ref="B59:E59" si="10">B27/B28*100</f>
        <v>25.950394812572537</v>
      </c>
      <c r="C59" s="9" t="s">
        <v>40</v>
      </c>
      <c r="D59" s="9" t="s">
        <v>40</v>
      </c>
      <c r="E59" s="9">
        <f t="shared" si="10"/>
        <v>25.950394812572537</v>
      </c>
      <c r="F59" s="22" t="s">
        <v>40</v>
      </c>
    </row>
    <row r="60" spans="1:6" ht="15.6" x14ac:dyDescent="0.35">
      <c r="A60" s="5" t="s">
        <v>20</v>
      </c>
      <c r="B60" s="9">
        <f t="shared" ref="B60:E60" si="11">(B58+B59)/2</f>
        <v>12.975197406286268</v>
      </c>
      <c r="C60" s="9" t="s">
        <v>40</v>
      </c>
      <c r="D60" s="9" t="s">
        <v>40</v>
      </c>
      <c r="E60" s="9">
        <f t="shared" si="11"/>
        <v>12.975197406286268</v>
      </c>
      <c r="F60" s="22" t="s">
        <v>40</v>
      </c>
    </row>
    <row r="61" spans="1:6" ht="15.6" x14ac:dyDescent="0.35">
      <c r="A61" s="5"/>
      <c r="B61" s="9"/>
      <c r="C61" s="9"/>
      <c r="D61" s="9"/>
      <c r="E61" s="9"/>
      <c r="F61" s="29"/>
    </row>
    <row r="62" spans="1:6" ht="15.6" x14ac:dyDescent="0.35">
      <c r="A62" s="4" t="s">
        <v>30</v>
      </c>
      <c r="B62" s="9"/>
      <c r="C62" s="9"/>
      <c r="D62" s="9"/>
      <c r="E62" s="9"/>
      <c r="F62" s="2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6"/>
      <c r="F63" s="22"/>
    </row>
    <row r="64" spans="1:6" ht="15.6" x14ac:dyDescent="0.35">
      <c r="A64" s="5"/>
      <c r="B64" s="9"/>
      <c r="C64" s="9"/>
      <c r="D64" s="9"/>
      <c r="E64" s="9"/>
      <c r="F64" s="29"/>
    </row>
    <row r="65" spans="1:6" ht="15.6" x14ac:dyDescent="0.35">
      <c r="A65" s="4" t="s">
        <v>22</v>
      </c>
      <c r="B65" s="6" t="s">
        <v>40</v>
      </c>
      <c r="C65" s="6" t="s">
        <v>40</v>
      </c>
      <c r="D65" s="6" t="s">
        <v>40</v>
      </c>
      <c r="E65" s="6" t="s">
        <v>40</v>
      </c>
      <c r="F65" s="22" t="s">
        <v>40</v>
      </c>
    </row>
    <row r="66" spans="1:6" ht="15.6" x14ac:dyDescent="0.35">
      <c r="A66" s="5" t="s">
        <v>34</v>
      </c>
      <c r="B66" s="6" t="s">
        <v>40</v>
      </c>
      <c r="C66" s="6" t="s">
        <v>40</v>
      </c>
      <c r="D66" s="6" t="s">
        <v>40</v>
      </c>
      <c r="E66" s="6" t="s">
        <v>40</v>
      </c>
      <c r="F66" s="22" t="s">
        <v>40</v>
      </c>
    </row>
    <row r="67" spans="1:6" ht="15.6" x14ac:dyDescent="0.35">
      <c r="A67" s="5" t="s">
        <v>23</v>
      </c>
      <c r="B67" s="9">
        <f>((B42/B41)-1)*100</f>
        <v>-45.512381105063362</v>
      </c>
      <c r="C67" s="6">
        <f t="shared" ref="C67" si="12">((C42/C41)-1)*100</f>
        <v>-100</v>
      </c>
      <c r="D67" s="9" t="s">
        <v>40</v>
      </c>
      <c r="E67" s="6" t="s">
        <v>40</v>
      </c>
      <c r="F67" s="22" t="s">
        <v>40</v>
      </c>
    </row>
    <row r="68" spans="1:6" ht="15.6" x14ac:dyDescent="0.35">
      <c r="A68" s="5" t="s">
        <v>24</v>
      </c>
      <c r="B68" s="6" t="s">
        <v>40</v>
      </c>
      <c r="C68" s="6" t="s">
        <v>40</v>
      </c>
      <c r="D68" s="6" t="s">
        <v>40</v>
      </c>
      <c r="E68" s="6" t="s">
        <v>40</v>
      </c>
      <c r="F68" s="22" t="s">
        <v>40</v>
      </c>
    </row>
    <row r="69" spans="1:6" ht="15.6" x14ac:dyDescent="0.35">
      <c r="A69" s="5"/>
      <c r="B69" s="9"/>
      <c r="C69" s="9"/>
      <c r="D69" s="9"/>
      <c r="E69" s="9"/>
      <c r="F69" s="29"/>
    </row>
    <row r="70" spans="1:6" ht="15.6" x14ac:dyDescent="0.35">
      <c r="A70" s="4" t="s">
        <v>25</v>
      </c>
      <c r="B70" s="9"/>
      <c r="C70" s="9"/>
      <c r="D70" s="9"/>
      <c r="E70" s="9"/>
      <c r="F70" s="29"/>
    </row>
    <row r="71" spans="1:6" ht="15.6" x14ac:dyDescent="0.35">
      <c r="A71" s="5" t="s">
        <v>35</v>
      </c>
      <c r="B71" s="9">
        <f>B26/B18</f>
        <v>18116.452943107222</v>
      </c>
      <c r="C71" s="9">
        <f t="shared" ref="C71:E71" si="13">C26/C18</f>
        <v>0</v>
      </c>
      <c r="D71" s="9">
        <f t="shared" si="13"/>
        <v>0</v>
      </c>
      <c r="E71" s="9">
        <f t="shared" si="13"/>
        <v>29910.473247832371</v>
      </c>
      <c r="F71" s="29" t="s">
        <v>40</v>
      </c>
    </row>
    <row r="72" spans="1:6" ht="15.6" x14ac:dyDescent="0.35">
      <c r="A72" s="5" t="s">
        <v>36</v>
      </c>
      <c r="B72" s="6" t="s">
        <v>40</v>
      </c>
      <c r="C72" s="6" t="s">
        <v>40</v>
      </c>
      <c r="D72" s="6" t="s">
        <v>40</v>
      </c>
      <c r="E72" s="6" t="s">
        <v>40</v>
      </c>
      <c r="F72" s="22" t="s">
        <v>40</v>
      </c>
    </row>
    <row r="73" spans="1:6" ht="15.6" x14ac:dyDescent="0.35">
      <c r="A73" s="5" t="s">
        <v>26</v>
      </c>
      <c r="B73" s="6" t="s">
        <v>40</v>
      </c>
      <c r="C73" s="6" t="s">
        <v>40</v>
      </c>
      <c r="D73" s="6" t="s">
        <v>40</v>
      </c>
      <c r="E73" s="6" t="s">
        <v>40</v>
      </c>
      <c r="F73" s="22" t="s">
        <v>40</v>
      </c>
    </row>
    <row r="74" spans="1:6" ht="15.6" x14ac:dyDescent="0.35">
      <c r="A74" s="5" t="s">
        <v>37</v>
      </c>
      <c r="B74" s="9">
        <f>B26/B17</f>
        <v>68993491.625</v>
      </c>
      <c r="C74" s="9">
        <f t="shared" ref="C74:E74" si="14">C26/C17</f>
        <v>0</v>
      </c>
      <c r="D74" s="9">
        <f t="shared" si="14"/>
        <v>0</v>
      </c>
      <c r="E74" s="9">
        <f t="shared" si="14"/>
        <v>137986983.25</v>
      </c>
      <c r="F74" s="29" t="s">
        <v>40</v>
      </c>
    </row>
    <row r="75" spans="1:6" ht="15.6" x14ac:dyDescent="0.35">
      <c r="A75" s="5" t="s">
        <v>38</v>
      </c>
      <c r="B75" s="6" t="s">
        <v>40</v>
      </c>
      <c r="C75" s="6" t="s">
        <v>40</v>
      </c>
      <c r="D75" s="6" t="s">
        <v>40</v>
      </c>
      <c r="E75" s="6" t="s">
        <v>40</v>
      </c>
      <c r="F75" s="22" t="s">
        <v>40</v>
      </c>
    </row>
    <row r="76" spans="1:6" ht="15.6" x14ac:dyDescent="0.35">
      <c r="A76" s="5"/>
      <c r="B76" s="9"/>
      <c r="C76" s="9"/>
      <c r="D76" s="9"/>
      <c r="E76" s="9"/>
      <c r="F76" s="9"/>
    </row>
    <row r="77" spans="1:6" ht="15.6" x14ac:dyDescent="0.35">
      <c r="A77" s="4" t="s">
        <v>27</v>
      </c>
      <c r="B77" s="9"/>
      <c r="C77" s="9"/>
      <c r="D77" s="9"/>
      <c r="E77" s="9"/>
      <c r="F77" s="9"/>
    </row>
    <row r="78" spans="1:6" ht="15.6" x14ac:dyDescent="0.35">
      <c r="A78" s="5" t="s">
        <v>28</v>
      </c>
      <c r="B78" s="9">
        <f>(B33/B32)*100</f>
        <v>25.000001222941442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103.80157417256028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40" t="s">
        <v>82</v>
      </c>
      <c r="B81" s="40"/>
      <c r="C81" s="40"/>
      <c r="D81" s="40"/>
      <c r="E81" s="40"/>
      <c r="F81" s="40"/>
    </row>
    <row r="82" spans="1:6" ht="15.6" x14ac:dyDescent="0.35">
      <c r="A82" s="5"/>
      <c r="B82" s="5"/>
      <c r="C82" s="5"/>
      <c r="D82" s="5"/>
      <c r="E82" s="5"/>
      <c r="F82" s="5"/>
    </row>
    <row r="94" spans="1:6" ht="15.6" x14ac:dyDescent="0.35">
      <c r="A94" s="5"/>
      <c r="B94" s="5"/>
      <c r="C94" s="5"/>
      <c r="D94" s="5"/>
      <c r="E94" s="5"/>
      <c r="F94" s="5"/>
    </row>
    <row r="95" spans="1:6" ht="15.6" x14ac:dyDescent="0.35">
      <c r="A95" s="5"/>
      <c r="B95" s="5"/>
      <c r="C95" s="5"/>
      <c r="D95" s="5"/>
      <c r="E95" s="5"/>
      <c r="F95" s="5"/>
    </row>
    <row r="96" spans="1:6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  <row r="102" spans="1:6" ht="15.6" x14ac:dyDescent="0.35">
      <c r="A102" s="5"/>
      <c r="B102" s="5"/>
      <c r="C102" s="5"/>
      <c r="D102" s="5"/>
      <c r="E102" s="5"/>
      <c r="F102" s="5"/>
    </row>
    <row r="103" spans="1:6" ht="15.6" x14ac:dyDescent="0.35">
      <c r="A103" s="5"/>
      <c r="B103" s="5"/>
      <c r="C103" s="5"/>
      <c r="D103" s="5"/>
      <c r="E103" s="5"/>
      <c r="F103" s="5"/>
    </row>
  </sheetData>
  <mergeCells count="6">
    <mergeCell ref="A81:F81"/>
    <mergeCell ref="A9:A10"/>
    <mergeCell ref="B9:B10"/>
    <mergeCell ref="C9:F9"/>
    <mergeCell ref="C10:D10"/>
    <mergeCell ref="E10:F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7:F114"/>
  <sheetViews>
    <sheetView showGridLines="0" zoomScale="80" zoomScaleNormal="80" workbookViewId="0">
      <pane ySplit="11" topLeftCell="A12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4" width="22" style="1" customWidth="1"/>
    <col min="5" max="5" width="17.5546875" style="1" customWidth="1"/>
    <col min="6" max="6" width="21.44140625" style="1" hidden="1" customWidth="1"/>
    <col min="7" max="16384" width="11.44140625" style="1"/>
  </cols>
  <sheetData>
    <row r="7" spans="1:6" ht="21" customHeight="1" x14ac:dyDescent="0.3"/>
    <row r="8" spans="1:6" ht="23.25" customHeight="1" x14ac:dyDescent="0.3"/>
    <row r="9" spans="1:6" s="2" customFormat="1" ht="16.5" customHeight="1" x14ac:dyDescent="0.3">
      <c r="A9" s="41" t="s">
        <v>0</v>
      </c>
      <c r="B9" s="41" t="s">
        <v>1</v>
      </c>
      <c r="C9" s="45" t="s">
        <v>2</v>
      </c>
      <c r="D9" s="45"/>
      <c r="E9" s="45"/>
      <c r="F9" s="45"/>
    </row>
    <row r="10" spans="1:6" s="2" customFormat="1" ht="16.2" thickBot="1" x14ac:dyDescent="0.35">
      <c r="A10" s="42"/>
      <c r="B10" s="42"/>
      <c r="C10" s="43" t="s">
        <v>41</v>
      </c>
      <c r="D10" s="44"/>
      <c r="E10" s="46" t="s">
        <v>3</v>
      </c>
      <c r="F10" s="43"/>
    </row>
    <row r="11" spans="1:6" ht="31.8" thickTop="1" x14ac:dyDescent="0.3">
      <c r="A11" s="3"/>
      <c r="B11" s="3"/>
      <c r="C11" s="17" t="s">
        <v>39</v>
      </c>
      <c r="D11" s="18" t="s">
        <v>43</v>
      </c>
      <c r="E11" s="17" t="s">
        <v>43</v>
      </c>
      <c r="F11" s="20" t="s">
        <v>42</v>
      </c>
    </row>
    <row r="12" spans="1:6" ht="15.6" x14ac:dyDescent="0.35">
      <c r="A12" s="4" t="s">
        <v>4</v>
      </c>
      <c r="B12" s="5"/>
      <c r="C12" s="5"/>
      <c r="D12" s="5"/>
      <c r="E12" s="5"/>
      <c r="F12" s="21"/>
    </row>
    <row r="13" spans="1:6" ht="15.6" x14ac:dyDescent="0.35">
      <c r="A13" s="5"/>
      <c r="B13" s="5"/>
      <c r="C13" s="5"/>
      <c r="D13" s="5"/>
      <c r="E13" s="5"/>
      <c r="F13" s="21"/>
    </row>
    <row r="14" spans="1:6" ht="15.6" x14ac:dyDescent="0.35">
      <c r="A14" s="4" t="s">
        <v>32</v>
      </c>
      <c r="B14" s="5"/>
      <c r="C14" s="5"/>
      <c r="D14" s="5"/>
      <c r="E14" s="5"/>
      <c r="F14" s="21"/>
    </row>
    <row r="15" spans="1:6" ht="15.6" x14ac:dyDescent="0.35">
      <c r="A15" s="5" t="s">
        <v>103</v>
      </c>
      <c r="B15" s="6">
        <f>SUM(C15:F15)</f>
        <v>4</v>
      </c>
      <c r="C15" s="6">
        <f>'1 Trimestre'!C15+'2 Trimestre'!C15+'3 Trimestre'!C15</f>
        <v>0</v>
      </c>
      <c r="D15" s="6">
        <f>'1 Trimestre'!D15+'2 Trimestre'!D15+'3 Trimestre'!D15</f>
        <v>1</v>
      </c>
      <c r="E15" s="6">
        <f>'1 Trimestre'!E15+'2 Trimestre'!E15+'3 Trimestre'!E15</f>
        <v>2</v>
      </c>
      <c r="F15" s="22">
        <f>'1 Trimestre'!F15+'2 Trimestre'!F15+'3 Trimestre'!F15</f>
        <v>1</v>
      </c>
    </row>
    <row r="16" spans="1:6" ht="15.6" x14ac:dyDescent="0.35">
      <c r="A16" s="16" t="s">
        <v>33</v>
      </c>
      <c r="B16" s="6">
        <f>SUM(C16:F16)</f>
        <v>0</v>
      </c>
      <c r="C16" s="6">
        <f>'1 Trimestre'!C16+'2 Trimestre'!C16+'3 Trimestre'!C16</f>
        <v>0</v>
      </c>
      <c r="D16" s="6">
        <f>'1 Trimestre'!D16+'2 Trimestre'!D16+'3 Trimestre'!D16</f>
        <v>0</v>
      </c>
      <c r="E16" s="6">
        <f>'1 Trimestre'!E16+'2 Trimestre'!E16+'3 Trimestre'!E16</f>
        <v>0</v>
      </c>
      <c r="F16" s="22">
        <f>'1 Trimestre'!F16+'2 Trimestre'!F16+'3 Trimestre'!F16</f>
        <v>0</v>
      </c>
    </row>
    <row r="17" spans="1:6" ht="15.6" x14ac:dyDescent="0.35">
      <c r="A17" s="5" t="s">
        <v>104</v>
      </c>
      <c r="B17" s="6">
        <f>SUM(C17:F17)</f>
        <v>6</v>
      </c>
      <c r="C17" s="6">
        <f>+'3 Trimestre'!C17</f>
        <v>2</v>
      </c>
      <c r="D17" s="6">
        <f>+'3 Trimestre'!D17</f>
        <v>1</v>
      </c>
      <c r="E17" s="6">
        <f>+'3 Trimestre'!E17</f>
        <v>3</v>
      </c>
      <c r="F17" s="22">
        <f>+'3 Trimestre'!F17</f>
        <v>0</v>
      </c>
    </row>
    <row r="18" spans="1:6" ht="15.6" x14ac:dyDescent="0.35">
      <c r="A18" s="16" t="s">
        <v>33</v>
      </c>
      <c r="B18" s="6">
        <f>SUM(C18:F18)</f>
        <v>22850</v>
      </c>
      <c r="C18" s="6">
        <f>+'3 Trimestre'!C18</f>
        <v>4390</v>
      </c>
      <c r="D18" s="6">
        <f>+'3 Trimestre'!D18</f>
        <v>4620</v>
      </c>
      <c r="E18" s="6">
        <f>+'3 Trimestre'!E18</f>
        <v>13840</v>
      </c>
      <c r="F18" s="22">
        <f>+'3 Trimestre'!F18</f>
        <v>0</v>
      </c>
    </row>
    <row r="19" spans="1:6" ht="15.6" x14ac:dyDescent="0.35">
      <c r="A19" s="5" t="s">
        <v>105</v>
      </c>
      <c r="B19" s="6">
        <f t="shared" ref="B19:B20" si="0">SUM(D19:F19)</f>
        <v>5</v>
      </c>
      <c r="C19" s="6">
        <f>'1 Trimestre'!C19+'2 Trimestre'!C19+'3 Trimestre'!C19</f>
        <v>0</v>
      </c>
      <c r="D19" s="6">
        <f>'1 Trimestre'!D19+'2 Trimestre'!D19+'3 Trimestre'!D19</f>
        <v>2</v>
      </c>
      <c r="E19" s="6">
        <f>'1 Trimestre'!E19+'2 Trimestre'!E19+'3 Trimestre'!E19</f>
        <v>3</v>
      </c>
      <c r="F19" s="22">
        <f>+'1 Trimestre'!F19+'2 Trimestre'!F19+'3 Trimestre'!F19</f>
        <v>0</v>
      </c>
    </row>
    <row r="20" spans="1:6" ht="15.6" x14ac:dyDescent="0.35">
      <c r="A20" s="16" t="s">
        <v>33</v>
      </c>
      <c r="B20" s="6">
        <f t="shared" si="0"/>
        <v>0</v>
      </c>
      <c r="C20" s="6">
        <f>'1 Trimestre'!C20+'2 Trimestre'!C20+'3 Trimestre'!C20</f>
        <v>0</v>
      </c>
      <c r="D20" s="6">
        <f>'1 Trimestre'!D20+'2 Trimestre'!D20+'3 Trimestre'!D20</f>
        <v>0</v>
      </c>
      <c r="E20" s="6">
        <f>'1 Trimestre'!E20+'2 Trimestre'!E20+'3 Trimestre'!E20</f>
        <v>0</v>
      </c>
      <c r="F20" s="22">
        <f>+'1 Trimestre'!E20+'2 Trimestre'!E20+'3 Trimestre'!F20</f>
        <v>0</v>
      </c>
    </row>
    <row r="21" spans="1:6" ht="15.6" x14ac:dyDescent="0.35">
      <c r="A21" s="5" t="s">
        <v>70</v>
      </c>
      <c r="B21" s="6">
        <f>SUM(C21:F21)</f>
        <v>6</v>
      </c>
      <c r="C21" s="6">
        <f>+'3 Trimestre'!C21</f>
        <v>2</v>
      </c>
      <c r="D21" s="6">
        <f>+'3 Trimestre'!D21</f>
        <v>1</v>
      </c>
      <c r="E21" s="6">
        <f>+'3 Trimestre'!E21</f>
        <v>3</v>
      </c>
      <c r="F21" s="22">
        <f>+'3 Trimestre'!F21</f>
        <v>0</v>
      </c>
    </row>
    <row r="22" spans="1:6" ht="15.6" x14ac:dyDescent="0.35">
      <c r="A22" s="16" t="s">
        <v>33</v>
      </c>
      <c r="B22" s="6">
        <f>SUM(C22:F22)</f>
        <v>22850</v>
      </c>
      <c r="C22" s="6">
        <f>+'3 Trimestre'!C22</f>
        <v>4390</v>
      </c>
      <c r="D22" s="6">
        <f>+'3 Trimestre'!D22</f>
        <v>4620</v>
      </c>
      <c r="E22" s="6">
        <f>+'3 Trimestre'!E22</f>
        <v>13840</v>
      </c>
      <c r="F22" s="22">
        <f>+'3 Trimestre'!F22</f>
        <v>0</v>
      </c>
    </row>
    <row r="23" spans="1:6" ht="15.6" x14ac:dyDescent="0.35">
      <c r="A23" s="5"/>
      <c r="B23" s="6"/>
      <c r="C23" s="6"/>
      <c r="D23" s="6"/>
      <c r="E23" s="6"/>
      <c r="F23" s="22"/>
    </row>
    <row r="24" spans="1:6" ht="15.6" x14ac:dyDescent="0.35">
      <c r="A24" s="4" t="s">
        <v>5</v>
      </c>
      <c r="B24" s="6"/>
      <c r="C24" s="6"/>
      <c r="D24" s="6"/>
      <c r="E24" s="6"/>
      <c r="F24" s="22"/>
    </row>
    <row r="25" spans="1:6" ht="15.6" x14ac:dyDescent="0.35">
      <c r="A25" s="5" t="s">
        <v>106</v>
      </c>
      <c r="B25" s="13">
        <f>SUM(C25:F25)</f>
        <v>388671288.38</v>
      </c>
      <c r="C25" s="6">
        <f>'1 Trimestre'!C25+'2 Trimestre'!C25+'3 Trimestre'!C25</f>
        <v>382807874.31999999</v>
      </c>
      <c r="D25" s="6">
        <f>'1 Trimestre'!D25+'2 Trimestre'!D25+'3 Trimestre'!D25</f>
        <v>5863414.0599999996</v>
      </c>
      <c r="E25" s="6">
        <f>'1 Trimestre'!E25+'2 Trimestre'!E25+'3 Trimestre'!E25</f>
        <v>0</v>
      </c>
      <c r="F25" s="22">
        <f>'1 Trimestre'!F25+'2 Trimestre'!F25+'3 Trimestre'!F25</f>
        <v>0</v>
      </c>
    </row>
    <row r="26" spans="1:6" ht="15.6" x14ac:dyDescent="0.35">
      <c r="A26" s="5" t="s">
        <v>107</v>
      </c>
      <c r="B26" s="13">
        <f t="shared" ref="B26:B28" si="1">SUM(C26:F26)</f>
        <v>413960949.75</v>
      </c>
      <c r="C26" s="6">
        <f>'3 Trimestre'!C26</f>
        <v>0</v>
      </c>
      <c r="D26" s="6">
        <f>'3 Trimestre'!D26</f>
        <v>0</v>
      </c>
      <c r="E26" s="6">
        <f>'3 Trimestre'!E26</f>
        <v>413960949.75</v>
      </c>
      <c r="F26" s="22">
        <f>'3 Trimestre'!F26</f>
        <v>0</v>
      </c>
    </row>
    <row r="27" spans="1:6" ht="15.6" x14ac:dyDescent="0.35">
      <c r="A27" s="5" t="s">
        <v>108</v>
      </c>
      <c r="B27" s="13">
        <f t="shared" si="1"/>
        <v>149220412.53000003</v>
      </c>
      <c r="C27" s="6">
        <f>'1 Trimestre'!C27+'2 Trimestre'!C27+'3 Trimestre'!C27</f>
        <v>0</v>
      </c>
      <c r="D27" s="6">
        <f>'1 Trimestre'!D27+'2 Trimestre'!D27+'3 Trimestre'!D27</f>
        <v>0</v>
      </c>
      <c r="E27" s="6">
        <f>'1 Trimestre'!E27+'2 Trimestre'!E27+'3 Trimestre'!E27</f>
        <v>149220412.53000003</v>
      </c>
      <c r="F27" s="22">
        <f>'1 Trimestre'!F27+'2 Trimestre'!F27+'3 Trimestre'!F27</f>
        <v>0</v>
      </c>
    </row>
    <row r="28" spans="1:6" ht="15.6" x14ac:dyDescent="0.35">
      <c r="A28" s="5" t="s">
        <v>74</v>
      </c>
      <c r="B28" s="13">
        <f t="shared" si="1"/>
        <v>413960949.75</v>
      </c>
      <c r="C28" s="6">
        <f>'3 Trimestre'!C28</f>
        <v>0</v>
      </c>
      <c r="D28" s="6">
        <f>'3 Trimestre'!D28</f>
        <v>0</v>
      </c>
      <c r="E28" s="6">
        <f>'3 Trimestre'!E28</f>
        <v>413960949.75</v>
      </c>
      <c r="F28" s="22">
        <f>'3 Trimestre'!F28</f>
        <v>0</v>
      </c>
    </row>
    <row r="29" spans="1:6" ht="15.6" x14ac:dyDescent="0.35">
      <c r="A29" s="5" t="s">
        <v>109</v>
      </c>
      <c r="B29" s="6">
        <f>B27</f>
        <v>149220412.53000003</v>
      </c>
      <c r="C29" s="6"/>
      <c r="D29" s="6"/>
      <c r="E29" s="6"/>
      <c r="F29" s="22"/>
    </row>
    <row r="30" spans="1:6" ht="15.6" x14ac:dyDescent="0.35">
      <c r="A30" s="5"/>
      <c r="B30" s="6"/>
      <c r="C30" s="6"/>
      <c r="D30" s="6"/>
      <c r="E30" s="6"/>
      <c r="F30" s="22"/>
    </row>
    <row r="31" spans="1:6" ht="15.6" x14ac:dyDescent="0.35">
      <c r="A31" s="4" t="s">
        <v>6</v>
      </c>
      <c r="B31" s="6"/>
      <c r="C31" s="6"/>
      <c r="D31" s="6"/>
      <c r="E31" s="6"/>
      <c r="F31" s="22"/>
    </row>
    <row r="32" spans="1:6" ht="15.6" x14ac:dyDescent="0.35">
      <c r="A32" s="5" t="s">
        <v>107</v>
      </c>
      <c r="B32" s="6">
        <f>B26</f>
        <v>413960949.75</v>
      </c>
      <c r="C32" s="6"/>
      <c r="D32" s="6"/>
      <c r="E32" s="6"/>
      <c r="F32" s="22"/>
    </row>
    <row r="33" spans="1:6" ht="15.6" x14ac:dyDescent="0.35">
      <c r="A33" s="5" t="s">
        <v>108</v>
      </c>
      <c r="B33" s="6">
        <f>+'1 Trimestre'!B33+'2 Trimestre'!B33+'3 Trimestre'!B33</f>
        <v>310470717.5</v>
      </c>
      <c r="C33" s="6"/>
      <c r="D33" s="6"/>
      <c r="E33" s="6"/>
      <c r="F33" s="22"/>
    </row>
    <row r="34" spans="1:6" ht="15.6" x14ac:dyDescent="0.35">
      <c r="A34" s="5"/>
      <c r="B34" s="8"/>
      <c r="C34" s="6"/>
      <c r="D34" s="8"/>
      <c r="E34" s="8"/>
      <c r="F34" s="28"/>
    </row>
    <row r="35" spans="1:6" ht="15.6" x14ac:dyDescent="0.35">
      <c r="A35" s="4" t="s">
        <v>7</v>
      </c>
      <c r="B35" s="8"/>
      <c r="C35" s="8"/>
      <c r="D35" s="8"/>
      <c r="E35" s="8"/>
      <c r="F35" s="28"/>
    </row>
    <row r="36" spans="1:6" ht="15.6" x14ac:dyDescent="0.35">
      <c r="A36" s="5" t="s">
        <v>110</v>
      </c>
      <c r="B36" s="26">
        <v>1.0948</v>
      </c>
      <c r="C36" s="26">
        <v>1.0948</v>
      </c>
      <c r="D36" s="26">
        <v>1.0948</v>
      </c>
      <c r="E36" s="26">
        <v>1.0948</v>
      </c>
      <c r="F36" s="27">
        <v>1.0948</v>
      </c>
    </row>
    <row r="37" spans="1:6" ht="15.6" x14ac:dyDescent="0.35">
      <c r="A37" s="5" t="s">
        <v>111</v>
      </c>
      <c r="B37" s="26">
        <v>1.0932999999999999</v>
      </c>
      <c r="C37" s="15">
        <v>1.0932999999999999</v>
      </c>
      <c r="D37" s="15">
        <v>1.0932999999999999</v>
      </c>
      <c r="E37" s="15">
        <v>1.0932999999999999</v>
      </c>
      <c r="F37" s="34">
        <v>1.0932999999999999</v>
      </c>
    </row>
    <row r="38" spans="1:6" ht="15.6" x14ac:dyDescent="0.35">
      <c r="A38" s="5" t="s">
        <v>31</v>
      </c>
      <c r="B38" s="6">
        <f>D38+E38</f>
        <v>343179</v>
      </c>
      <c r="C38" s="7">
        <v>63541</v>
      </c>
      <c r="D38" s="7">
        <v>63541</v>
      </c>
      <c r="E38" s="7">
        <v>279638</v>
      </c>
      <c r="F38" s="33">
        <v>279638</v>
      </c>
    </row>
    <row r="39" spans="1:6" ht="15.6" x14ac:dyDescent="0.35">
      <c r="A39" s="5"/>
      <c r="B39" s="6"/>
      <c r="C39" s="6"/>
      <c r="D39" s="6"/>
      <c r="E39" s="6"/>
      <c r="F39" s="22"/>
    </row>
    <row r="40" spans="1:6" ht="15.6" x14ac:dyDescent="0.35">
      <c r="A40" s="4" t="s">
        <v>8</v>
      </c>
      <c r="B40" s="6"/>
      <c r="C40" s="6"/>
      <c r="D40" s="6"/>
      <c r="E40" s="6"/>
      <c r="F40" s="22"/>
    </row>
    <row r="41" spans="1:6" ht="15.6" x14ac:dyDescent="0.35">
      <c r="A41" s="5" t="s">
        <v>112</v>
      </c>
      <c r="B41" s="6">
        <f t="shared" ref="B41:F41" si="2">B25/B36</f>
        <v>355015791.35915238</v>
      </c>
      <c r="C41" s="6">
        <f t="shared" si="2"/>
        <v>349660097.11362803</v>
      </c>
      <c r="D41" s="6">
        <f t="shared" si="2"/>
        <v>5355694.2455242965</v>
      </c>
      <c r="E41" s="6">
        <f t="shared" si="2"/>
        <v>0</v>
      </c>
      <c r="F41" s="22">
        <f t="shared" si="2"/>
        <v>0</v>
      </c>
    </row>
    <row r="42" spans="1:6" ht="15.6" x14ac:dyDescent="0.35">
      <c r="A42" s="5" t="s">
        <v>113</v>
      </c>
      <c r="B42" s="6">
        <f t="shared" ref="B42:F42" si="3">B27/B37</f>
        <v>136486245.79712799</v>
      </c>
      <c r="C42" s="6">
        <f t="shared" si="3"/>
        <v>0</v>
      </c>
      <c r="D42" s="6">
        <f t="shared" si="3"/>
        <v>0</v>
      </c>
      <c r="E42" s="6">
        <f t="shared" si="3"/>
        <v>136486245.79712799</v>
      </c>
      <c r="F42" s="22">
        <f t="shared" si="3"/>
        <v>0</v>
      </c>
    </row>
    <row r="43" spans="1:6" ht="15.6" x14ac:dyDescent="0.35">
      <c r="A43" s="5" t="s">
        <v>114</v>
      </c>
      <c r="B43" s="6" t="s">
        <v>40</v>
      </c>
      <c r="C43" s="6" t="s">
        <v>40</v>
      </c>
      <c r="D43" s="6" t="s">
        <v>40</v>
      </c>
      <c r="E43" s="6" t="s">
        <v>40</v>
      </c>
      <c r="F43" s="22" t="s">
        <v>40</v>
      </c>
    </row>
    <row r="44" spans="1:6" ht="15.6" x14ac:dyDescent="0.35">
      <c r="A44" s="5" t="s">
        <v>115</v>
      </c>
      <c r="B44" s="6" t="s">
        <v>40</v>
      </c>
      <c r="C44" s="6" t="s">
        <v>40</v>
      </c>
      <c r="D44" s="6" t="s">
        <v>40</v>
      </c>
      <c r="E44" s="6" t="s">
        <v>40</v>
      </c>
      <c r="F44" s="22" t="s">
        <v>40</v>
      </c>
    </row>
    <row r="45" spans="1:6" ht="15.6" x14ac:dyDescent="0.35">
      <c r="A45" s="5"/>
      <c r="B45" s="8"/>
      <c r="C45" s="8"/>
      <c r="D45" s="8"/>
      <c r="E45" s="8"/>
      <c r="F45" s="28"/>
    </row>
    <row r="46" spans="1:6" ht="15.6" x14ac:dyDescent="0.35">
      <c r="A46" s="4" t="s">
        <v>9</v>
      </c>
      <c r="B46" s="8"/>
      <c r="C46" s="8"/>
      <c r="D46" s="8"/>
      <c r="E46" s="8"/>
      <c r="F46" s="28"/>
    </row>
    <row r="47" spans="1:6" ht="15.6" x14ac:dyDescent="0.35">
      <c r="A47" s="5"/>
      <c r="B47" s="8"/>
      <c r="C47" s="8"/>
      <c r="D47" s="8"/>
      <c r="E47" s="8"/>
      <c r="F47" s="28"/>
    </row>
    <row r="48" spans="1:6" ht="15.6" x14ac:dyDescent="0.35">
      <c r="A48" s="4" t="s">
        <v>10</v>
      </c>
      <c r="B48" s="8"/>
      <c r="C48" s="8"/>
      <c r="D48" s="8"/>
      <c r="E48" s="8"/>
      <c r="F48" s="28"/>
    </row>
    <row r="49" spans="1:6" ht="15.6" x14ac:dyDescent="0.35">
      <c r="A49" s="5" t="s">
        <v>11</v>
      </c>
      <c r="B49" s="9">
        <f>(B18/B38)*100</f>
        <v>6.6583328233953711</v>
      </c>
      <c r="C49" s="9">
        <f t="shared" ref="C49:F49" si="4">(C18/C38)*100</f>
        <v>6.9089249460977955</v>
      </c>
      <c r="D49" s="9">
        <f t="shared" si="4"/>
        <v>7.270895956941188</v>
      </c>
      <c r="E49" s="9">
        <f t="shared" si="4"/>
        <v>4.9492558236005122</v>
      </c>
      <c r="F49" s="29">
        <f t="shared" si="4"/>
        <v>0</v>
      </c>
    </row>
    <row r="50" spans="1:6" ht="15.6" x14ac:dyDescent="0.35">
      <c r="A50" s="5" t="s">
        <v>12</v>
      </c>
      <c r="B50" s="9">
        <f>(B20/B38)*100</f>
        <v>0</v>
      </c>
      <c r="C50" s="9">
        <f t="shared" ref="C50:F50" si="5">(C20/C38)*100</f>
        <v>0</v>
      </c>
      <c r="D50" s="9">
        <f t="shared" si="5"/>
        <v>0</v>
      </c>
      <c r="E50" s="9">
        <f t="shared" si="5"/>
        <v>0</v>
      </c>
      <c r="F50" s="29">
        <f t="shared" si="5"/>
        <v>0</v>
      </c>
    </row>
    <row r="51" spans="1:6" ht="15.6" x14ac:dyDescent="0.35">
      <c r="A51" s="4"/>
      <c r="B51" s="9"/>
      <c r="C51" s="9"/>
      <c r="D51" s="9"/>
      <c r="E51" s="9"/>
      <c r="F51" s="29"/>
    </row>
    <row r="52" spans="1:6" ht="15.6" x14ac:dyDescent="0.35">
      <c r="A52" s="4" t="s">
        <v>13</v>
      </c>
      <c r="B52" s="9">
        <f>B19/B17*100</f>
        <v>83.333333333333343</v>
      </c>
      <c r="C52" s="9">
        <f t="shared" ref="C52:E53" si="6">C19/C17*100</f>
        <v>0</v>
      </c>
      <c r="D52" s="9">
        <f t="shared" si="6"/>
        <v>200</v>
      </c>
      <c r="E52" s="9">
        <f t="shared" si="6"/>
        <v>100</v>
      </c>
      <c r="F52" s="29" t="s">
        <v>40</v>
      </c>
    </row>
    <row r="53" spans="1:6" ht="15.6" x14ac:dyDescent="0.35">
      <c r="A53" s="5" t="s">
        <v>14</v>
      </c>
      <c r="B53" s="9">
        <f>B20/B18*100</f>
        <v>0</v>
      </c>
      <c r="C53" s="9">
        <f t="shared" si="6"/>
        <v>0</v>
      </c>
      <c r="D53" s="9">
        <f t="shared" si="6"/>
        <v>0</v>
      </c>
      <c r="E53" s="9">
        <f t="shared" si="6"/>
        <v>0</v>
      </c>
      <c r="F53" s="29" t="s">
        <v>40</v>
      </c>
    </row>
    <row r="54" spans="1:6" ht="15.6" x14ac:dyDescent="0.35">
      <c r="A54" s="5" t="s">
        <v>15</v>
      </c>
      <c r="B54" s="9">
        <f>B27/B26*100</f>
        <v>36.046978010876984</v>
      </c>
      <c r="C54" s="9" t="s">
        <v>40</v>
      </c>
      <c r="D54" s="9" t="s">
        <v>40</v>
      </c>
      <c r="E54" s="9">
        <f t="shared" ref="E54" si="7">E27/E26*100</f>
        <v>36.046978010876984</v>
      </c>
      <c r="F54" s="29" t="s">
        <v>40</v>
      </c>
    </row>
    <row r="55" spans="1:6" ht="15.6" x14ac:dyDescent="0.35">
      <c r="A55" s="5" t="s">
        <v>16</v>
      </c>
      <c r="B55" s="9">
        <f t="shared" ref="B55:E55" si="8">AVERAGE(B53:B54)</f>
        <v>18.023489005438492</v>
      </c>
      <c r="C55" s="9" t="s">
        <v>40</v>
      </c>
      <c r="D55" s="9" t="s">
        <v>40</v>
      </c>
      <c r="E55" s="9">
        <f t="shared" si="8"/>
        <v>18.023489005438492</v>
      </c>
      <c r="F55" s="29" t="s">
        <v>40</v>
      </c>
    </row>
    <row r="56" spans="1:6" ht="15.6" x14ac:dyDescent="0.35">
      <c r="A56" s="5"/>
      <c r="B56" s="9"/>
      <c r="C56" s="9"/>
      <c r="D56" s="9"/>
      <c r="E56" s="9"/>
      <c r="F56" s="29"/>
    </row>
    <row r="57" spans="1:6" ht="15.6" x14ac:dyDescent="0.35">
      <c r="A57" s="4" t="s">
        <v>17</v>
      </c>
      <c r="B57" s="9"/>
      <c r="C57" s="9"/>
      <c r="D57" s="9"/>
      <c r="E57" s="9"/>
      <c r="F57" s="29"/>
    </row>
    <row r="58" spans="1:6" ht="15.6" x14ac:dyDescent="0.35">
      <c r="A58" s="5" t="s">
        <v>18</v>
      </c>
      <c r="B58" s="9">
        <f>B20/B22*100</f>
        <v>0</v>
      </c>
      <c r="C58" s="9">
        <f t="shared" ref="C58:E58" si="9">C20/C22*100</f>
        <v>0</v>
      </c>
      <c r="D58" s="9">
        <f t="shared" si="9"/>
        <v>0</v>
      </c>
      <c r="E58" s="9">
        <f t="shared" si="9"/>
        <v>0</v>
      </c>
      <c r="F58" s="29" t="s">
        <v>40</v>
      </c>
    </row>
    <row r="59" spans="1:6" ht="15.6" x14ac:dyDescent="0.35">
      <c r="A59" s="5" t="s">
        <v>19</v>
      </c>
      <c r="B59" s="9">
        <f t="shared" ref="B59:E59" si="10">B27/B28*100</f>
        <v>36.046978010876984</v>
      </c>
      <c r="C59" s="9" t="s">
        <v>40</v>
      </c>
      <c r="D59" s="9" t="s">
        <v>40</v>
      </c>
      <c r="E59" s="9">
        <f t="shared" si="10"/>
        <v>36.046978010876984</v>
      </c>
      <c r="F59" s="29" t="s">
        <v>40</v>
      </c>
    </row>
    <row r="60" spans="1:6" ht="15.6" x14ac:dyDescent="0.35">
      <c r="A60" s="5" t="s">
        <v>20</v>
      </c>
      <c r="B60" s="9">
        <f t="shared" ref="B60:E60" si="11">(B58+B59)/2</f>
        <v>18.023489005438492</v>
      </c>
      <c r="C60" s="9" t="s">
        <v>40</v>
      </c>
      <c r="D60" s="9" t="s">
        <v>40</v>
      </c>
      <c r="E60" s="9">
        <f t="shared" si="11"/>
        <v>18.023489005438492</v>
      </c>
      <c r="F60" s="29" t="s">
        <v>40</v>
      </c>
    </row>
    <row r="61" spans="1:6" ht="15.6" x14ac:dyDescent="0.35">
      <c r="A61" s="5"/>
      <c r="B61" s="9"/>
      <c r="C61" s="9"/>
      <c r="D61" s="9"/>
      <c r="E61" s="9"/>
      <c r="F61" s="29"/>
    </row>
    <row r="62" spans="1:6" ht="15.6" x14ac:dyDescent="0.35">
      <c r="A62" s="4" t="s">
        <v>30</v>
      </c>
      <c r="B62" s="9"/>
      <c r="C62" s="9"/>
      <c r="D62" s="9"/>
      <c r="E62" s="9"/>
      <c r="F62" s="29"/>
    </row>
    <row r="63" spans="1:6" ht="15.6" x14ac:dyDescent="0.35">
      <c r="A63" s="5" t="s">
        <v>21</v>
      </c>
      <c r="B63" s="9">
        <f>B29/B27*100</f>
        <v>100</v>
      </c>
      <c r="C63" s="9"/>
      <c r="D63" s="9"/>
      <c r="E63" s="9"/>
      <c r="F63" s="29"/>
    </row>
    <row r="64" spans="1:6" ht="15.6" x14ac:dyDescent="0.35">
      <c r="A64" s="5"/>
      <c r="B64" s="9"/>
      <c r="C64" s="9"/>
      <c r="D64" s="9"/>
      <c r="E64" s="9"/>
      <c r="F64" s="29"/>
    </row>
    <row r="65" spans="1:6" ht="15.6" x14ac:dyDescent="0.35">
      <c r="A65" s="4" t="s">
        <v>22</v>
      </c>
      <c r="B65" s="9">
        <f>((B19/B15)-1)*100</f>
        <v>25</v>
      </c>
      <c r="C65" s="9" t="s">
        <v>40</v>
      </c>
      <c r="D65" s="9">
        <f t="shared" ref="D65:F65" si="12">((D19/D15)-1)*100</f>
        <v>100</v>
      </c>
      <c r="E65" s="9">
        <f t="shared" si="12"/>
        <v>50</v>
      </c>
      <c r="F65" s="29">
        <f t="shared" si="12"/>
        <v>-100</v>
      </c>
    </row>
    <row r="66" spans="1:6" ht="15.6" x14ac:dyDescent="0.35">
      <c r="A66" s="5" t="s">
        <v>34</v>
      </c>
      <c r="B66" s="9" t="s">
        <v>40</v>
      </c>
      <c r="C66" s="9" t="s">
        <v>40</v>
      </c>
      <c r="D66" s="9" t="s">
        <v>40</v>
      </c>
      <c r="E66" s="9" t="s">
        <v>40</v>
      </c>
      <c r="F66" s="29" t="s">
        <v>40</v>
      </c>
    </row>
    <row r="67" spans="1:6" ht="15.6" x14ac:dyDescent="0.35">
      <c r="A67" s="5" t="s">
        <v>23</v>
      </c>
      <c r="B67" s="9">
        <f>((B42/B41)-1)*100</f>
        <v>-61.554880340787022</v>
      </c>
      <c r="C67" s="9">
        <f t="shared" ref="C67:D67" si="13">((C42/C41)-1)*100</f>
        <v>-100</v>
      </c>
      <c r="D67" s="9">
        <f t="shared" si="13"/>
        <v>-100</v>
      </c>
      <c r="E67" s="9" t="s">
        <v>40</v>
      </c>
      <c r="F67" s="29" t="s">
        <v>40</v>
      </c>
    </row>
    <row r="68" spans="1:6" ht="15.6" x14ac:dyDescent="0.35">
      <c r="A68" s="5" t="s">
        <v>24</v>
      </c>
      <c r="B68" s="9" t="s">
        <v>40</v>
      </c>
      <c r="C68" s="9" t="s">
        <v>40</v>
      </c>
      <c r="D68" s="9" t="s">
        <v>40</v>
      </c>
      <c r="E68" s="9" t="s">
        <v>40</v>
      </c>
      <c r="F68" s="29" t="s">
        <v>40</v>
      </c>
    </row>
    <row r="69" spans="1:6" ht="15.6" x14ac:dyDescent="0.35">
      <c r="A69" s="5"/>
      <c r="B69" s="9"/>
      <c r="C69" s="9"/>
      <c r="D69" s="9"/>
      <c r="E69" s="9"/>
      <c r="F69" s="29"/>
    </row>
    <row r="70" spans="1:6" ht="15.6" x14ac:dyDescent="0.35">
      <c r="A70" s="4" t="s">
        <v>25</v>
      </c>
      <c r="B70" s="9"/>
      <c r="C70" s="9"/>
      <c r="D70" s="9"/>
      <c r="E70" s="9"/>
      <c r="F70" s="29"/>
    </row>
    <row r="71" spans="1:6" ht="15.6" x14ac:dyDescent="0.35">
      <c r="A71" s="5" t="s">
        <v>35</v>
      </c>
      <c r="B71" s="9">
        <f>B26/B18</f>
        <v>18116.452943107222</v>
      </c>
      <c r="C71" s="9">
        <f t="shared" ref="C71:E71" si="14">C26/C18</f>
        <v>0</v>
      </c>
      <c r="D71" s="9">
        <f t="shared" si="14"/>
        <v>0</v>
      </c>
      <c r="E71" s="9">
        <f t="shared" si="14"/>
        <v>29910.473247832371</v>
      </c>
      <c r="F71" s="29" t="s">
        <v>40</v>
      </c>
    </row>
    <row r="72" spans="1:6" ht="15.6" x14ac:dyDescent="0.35">
      <c r="A72" s="5" t="s">
        <v>36</v>
      </c>
      <c r="B72" s="9" t="s">
        <v>40</v>
      </c>
      <c r="C72" s="9" t="s">
        <v>40</v>
      </c>
      <c r="D72" s="9" t="s">
        <v>40</v>
      </c>
      <c r="E72" s="9" t="s">
        <v>40</v>
      </c>
      <c r="F72" s="29" t="s">
        <v>40</v>
      </c>
    </row>
    <row r="73" spans="1:6" ht="15.6" x14ac:dyDescent="0.35">
      <c r="A73" s="5" t="s">
        <v>26</v>
      </c>
      <c r="B73" s="9" t="s">
        <v>40</v>
      </c>
      <c r="C73" s="9" t="s">
        <v>40</v>
      </c>
      <c r="D73" s="9" t="s">
        <v>40</v>
      </c>
      <c r="E73" s="9" t="s">
        <v>40</v>
      </c>
      <c r="F73" s="29" t="s">
        <v>40</v>
      </c>
    </row>
    <row r="74" spans="1:6" ht="15.6" x14ac:dyDescent="0.35">
      <c r="A74" s="5" t="s">
        <v>37</v>
      </c>
      <c r="B74" s="9">
        <f>B26/B17</f>
        <v>68993491.625</v>
      </c>
      <c r="C74" s="9">
        <f t="shared" ref="C74:E74" si="15">C26/C17</f>
        <v>0</v>
      </c>
      <c r="D74" s="9">
        <f t="shared" si="15"/>
        <v>0</v>
      </c>
      <c r="E74" s="9">
        <f t="shared" si="15"/>
        <v>137986983.25</v>
      </c>
      <c r="F74" s="29" t="s">
        <v>40</v>
      </c>
    </row>
    <row r="75" spans="1:6" ht="15.6" x14ac:dyDescent="0.35">
      <c r="A75" s="5" t="s">
        <v>38</v>
      </c>
      <c r="B75" s="9">
        <f>B27/B19</f>
        <v>29844082.506000005</v>
      </c>
      <c r="C75" s="9" t="s">
        <v>40</v>
      </c>
      <c r="D75" s="9">
        <f t="shared" ref="D75:E75" si="16">D27/D19</f>
        <v>0</v>
      </c>
      <c r="E75" s="9">
        <f t="shared" si="16"/>
        <v>49740137.510000013</v>
      </c>
      <c r="F75" s="29" t="s">
        <v>40</v>
      </c>
    </row>
    <row r="76" spans="1:6" ht="15.6" x14ac:dyDescent="0.35">
      <c r="A76" s="10"/>
      <c r="B76" s="9"/>
      <c r="C76" s="9"/>
      <c r="D76" s="9"/>
      <c r="E76" s="9"/>
      <c r="F76" s="9"/>
    </row>
    <row r="77" spans="1:6" ht="15.6" x14ac:dyDescent="0.35">
      <c r="A77" s="12" t="s">
        <v>27</v>
      </c>
      <c r="B77" s="9"/>
      <c r="C77" s="9"/>
      <c r="D77" s="9"/>
      <c r="E77" s="9"/>
      <c r="F77" s="9"/>
    </row>
    <row r="78" spans="1:6" ht="15.6" x14ac:dyDescent="0.35">
      <c r="A78" s="10" t="s">
        <v>28</v>
      </c>
      <c r="B78" s="9">
        <f>(B33/B32)*100</f>
        <v>75.000001253137526</v>
      </c>
      <c r="C78" s="9"/>
      <c r="D78" s="9"/>
      <c r="E78" s="9"/>
      <c r="F78" s="9"/>
    </row>
    <row r="79" spans="1:6" ht="15.6" x14ac:dyDescent="0.35">
      <c r="A79" s="10" t="s">
        <v>29</v>
      </c>
      <c r="B79" s="9">
        <f>(B27/B33)*100</f>
        <v>48.062636544781398</v>
      </c>
      <c r="C79" s="9"/>
      <c r="D79" s="9"/>
      <c r="E79" s="9"/>
      <c r="F79" s="9"/>
    </row>
    <row r="80" spans="1:6" ht="16.2" thickBot="1" x14ac:dyDescent="0.4">
      <c r="A80" s="11"/>
      <c r="B80" s="11"/>
      <c r="C80" s="11"/>
      <c r="D80" s="11"/>
      <c r="E80" s="11"/>
      <c r="F80" s="11"/>
    </row>
    <row r="81" spans="1:6" ht="18" customHeight="1" thickTop="1" x14ac:dyDescent="0.3">
      <c r="A81" s="40" t="s">
        <v>82</v>
      </c>
      <c r="B81" s="40"/>
      <c r="C81" s="40"/>
      <c r="D81" s="40"/>
      <c r="E81" s="40"/>
      <c r="F81" s="40"/>
    </row>
    <row r="91" spans="1:6" ht="15.6" x14ac:dyDescent="0.35">
      <c r="A91" s="5"/>
      <c r="B91" s="5"/>
      <c r="C91" s="5"/>
      <c r="D91" s="5"/>
      <c r="E91" s="5"/>
      <c r="F91" s="5"/>
    </row>
    <row r="92" spans="1:6" ht="15.6" x14ac:dyDescent="0.35">
      <c r="A92" s="5"/>
      <c r="B92" s="5"/>
      <c r="C92" s="5"/>
      <c r="D92" s="5"/>
      <c r="E92" s="5"/>
      <c r="F92" s="5"/>
    </row>
    <row r="93" spans="1:6" ht="15.6" x14ac:dyDescent="0.35">
      <c r="A93" s="5"/>
      <c r="B93" s="5"/>
      <c r="C93" s="5"/>
      <c r="D93" s="5"/>
      <c r="E93" s="5"/>
      <c r="F93" s="5"/>
    </row>
    <row r="94" spans="1:6" ht="15.6" x14ac:dyDescent="0.35">
      <c r="A94" s="5"/>
      <c r="B94" s="5"/>
      <c r="C94" s="5"/>
      <c r="D94" s="5"/>
      <c r="E94" s="5"/>
      <c r="F94" s="5"/>
    </row>
    <row r="95" spans="1:6" ht="15.6" x14ac:dyDescent="0.35">
      <c r="A95" s="5"/>
      <c r="B95" s="5"/>
      <c r="C95" s="5"/>
      <c r="D95" s="5"/>
      <c r="E95" s="5"/>
      <c r="F95" s="5"/>
    </row>
    <row r="96" spans="1:6" ht="15.6" x14ac:dyDescent="0.35">
      <c r="A96" s="5"/>
      <c r="B96" s="5"/>
      <c r="C96" s="5"/>
      <c r="D96" s="5"/>
      <c r="E96" s="5"/>
      <c r="F96" s="5"/>
    </row>
    <row r="97" spans="1:6" ht="15.6" x14ac:dyDescent="0.35">
      <c r="A97" s="5"/>
      <c r="B97" s="5"/>
      <c r="C97" s="5"/>
      <c r="D97" s="5"/>
      <c r="E97" s="5"/>
      <c r="F97" s="5"/>
    </row>
    <row r="98" spans="1:6" ht="15.6" x14ac:dyDescent="0.35">
      <c r="A98" s="5"/>
      <c r="B98" s="5"/>
      <c r="C98" s="5"/>
      <c r="D98" s="5"/>
      <c r="E98" s="5"/>
      <c r="F98" s="5"/>
    </row>
    <row r="99" spans="1:6" ht="15.6" x14ac:dyDescent="0.35">
      <c r="A99" s="5"/>
      <c r="B99" s="5"/>
      <c r="C99" s="5"/>
      <c r="D99" s="5"/>
      <c r="E99" s="5"/>
      <c r="F99" s="5"/>
    </row>
    <row r="100" spans="1:6" ht="15.6" x14ac:dyDescent="0.35">
      <c r="A100" s="5"/>
      <c r="B100" s="5"/>
      <c r="C100" s="5"/>
      <c r="D100" s="5"/>
      <c r="E100" s="5"/>
      <c r="F100" s="5"/>
    </row>
    <row r="101" spans="1:6" ht="15.6" x14ac:dyDescent="0.35">
      <c r="A101" s="5"/>
      <c r="B101" s="5"/>
      <c r="C101" s="5"/>
      <c r="D101" s="5"/>
      <c r="E101" s="5"/>
      <c r="F101" s="5"/>
    </row>
    <row r="102" spans="1:6" ht="15.6" x14ac:dyDescent="0.35">
      <c r="A102" s="5"/>
      <c r="B102" s="5"/>
      <c r="C102" s="5"/>
      <c r="D102" s="5"/>
      <c r="E102" s="5"/>
      <c r="F102" s="5"/>
    </row>
    <row r="103" spans="1:6" ht="15.6" x14ac:dyDescent="0.35">
      <c r="A103" s="5"/>
      <c r="B103" s="5"/>
      <c r="C103" s="5"/>
      <c r="D103" s="5"/>
      <c r="E103" s="5"/>
      <c r="F103" s="5"/>
    </row>
    <row r="104" spans="1:6" ht="15.6" x14ac:dyDescent="0.35">
      <c r="A104" s="5"/>
      <c r="B104" s="5"/>
      <c r="C104" s="5"/>
      <c r="D104" s="5"/>
      <c r="E104" s="5"/>
      <c r="F104" s="5"/>
    </row>
    <row r="105" spans="1:6" ht="15.6" x14ac:dyDescent="0.35">
      <c r="A105" s="5"/>
      <c r="B105" s="5"/>
      <c r="C105" s="5"/>
      <c r="D105" s="5"/>
      <c r="E105" s="5"/>
      <c r="F105" s="5"/>
    </row>
    <row r="106" spans="1:6" ht="15.6" x14ac:dyDescent="0.35">
      <c r="A106" s="5"/>
      <c r="B106" s="5"/>
      <c r="C106" s="5"/>
      <c r="D106" s="5"/>
      <c r="E106" s="5"/>
      <c r="F106" s="5"/>
    </row>
    <row r="107" spans="1:6" ht="15.6" x14ac:dyDescent="0.35">
      <c r="A107" s="5"/>
      <c r="B107" s="5"/>
      <c r="C107" s="5"/>
      <c r="D107" s="5"/>
      <c r="E107" s="5"/>
      <c r="F107" s="5"/>
    </row>
    <row r="108" spans="1:6" ht="15.6" x14ac:dyDescent="0.35">
      <c r="A108" s="5"/>
      <c r="B108" s="5"/>
      <c r="C108" s="5"/>
      <c r="D108" s="5"/>
      <c r="E108" s="5"/>
      <c r="F108" s="5"/>
    </row>
    <row r="109" spans="1:6" ht="15.6" x14ac:dyDescent="0.35">
      <c r="A109" s="5"/>
      <c r="B109" s="5"/>
      <c r="C109" s="5"/>
      <c r="D109" s="5"/>
      <c r="E109" s="5"/>
      <c r="F109" s="5"/>
    </row>
    <row r="110" spans="1:6" ht="15.6" x14ac:dyDescent="0.35">
      <c r="A110" s="5"/>
      <c r="B110" s="5"/>
      <c r="C110" s="5"/>
      <c r="D110" s="5"/>
      <c r="E110" s="5"/>
      <c r="F110" s="5"/>
    </row>
    <row r="111" spans="1:6" ht="15.6" x14ac:dyDescent="0.35">
      <c r="A111" s="5"/>
      <c r="B111" s="5"/>
      <c r="C111" s="5"/>
      <c r="D111" s="5"/>
      <c r="E111" s="5"/>
      <c r="F111" s="5"/>
    </row>
    <row r="112" spans="1:6" ht="15.6" x14ac:dyDescent="0.35">
      <c r="A112" s="5"/>
      <c r="B112" s="5"/>
      <c r="C112" s="5"/>
      <c r="D112" s="5"/>
      <c r="E112" s="5"/>
      <c r="F112" s="5"/>
    </row>
    <row r="113" spans="1:6" ht="15.6" x14ac:dyDescent="0.35">
      <c r="A113" s="5"/>
      <c r="B113" s="5"/>
      <c r="C113" s="5"/>
      <c r="D113" s="5"/>
      <c r="E113" s="5"/>
      <c r="F113" s="5"/>
    </row>
    <row r="114" spans="1:6" ht="15.6" x14ac:dyDescent="0.35">
      <c r="A114" s="5"/>
      <c r="B114" s="5"/>
      <c r="C114" s="5"/>
      <c r="D114" s="5"/>
      <c r="E114" s="5"/>
      <c r="F114" s="5"/>
    </row>
  </sheetData>
  <mergeCells count="6">
    <mergeCell ref="A81:F81"/>
    <mergeCell ref="A9:A10"/>
    <mergeCell ref="B9:B10"/>
    <mergeCell ref="C9:F9"/>
    <mergeCell ref="C10:D10"/>
    <mergeCell ref="E10:F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G92"/>
  <sheetViews>
    <sheetView showGridLines="0" zoomScale="80" zoomScaleNormal="80" workbookViewId="0">
      <pane ySplit="11" topLeftCell="A12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5" width="22" style="1" customWidth="1"/>
    <col min="6" max="6" width="17.5546875" style="1" customWidth="1"/>
    <col min="7" max="7" width="21.5546875" style="1" hidden="1" customWidth="1"/>
    <col min="8" max="16384" width="11.44140625" style="1"/>
  </cols>
  <sheetData>
    <row r="7" spans="1:7" ht="21" customHeight="1" x14ac:dyDescent="0.3"/>
    <row r="8" spans="1:7" ht="23.25" customHeight="1" x14ac:dyDescent="0.3"/>
    <row r="9" spans="1:7" s="2" customFormat="1" ht="16.5" customHeight="1" x14ac:dyDescent="0.3">
      <c r="A9" s="41" t="s">
        <v>0</v>
      </c>
      <c r="B9" s="41" t="s">
        <v>1</v>
      </c>
      <c r="C9" s="45" t="s">
        <v>2</v>
      </c>
      <c r="D9" s="45"/>
      <c r="E9" s="45"/>
      <c r="F9" s="45"/>
      <c r="G9" s="45"/>
    </row>
    <row r="10" spans="1:7" s="2" customFormat="1" ht="18" customHeight="1" thickBot="1" x14ac:dyDescent="0.35">
      <c r="A10" s="42"/>
      <c r="B10" s="47"/>
      <c r="C10" s="43" t="s">
        <v>41</v>
      </c>
      <c r="D10" s="44"/>
      <c r="E10" s="46" t="s">
        <v>3</v>
      </c>
      <c r="F10" s="43"/>
      <c r="G10" s="43"/>
    </row>
    <row r="11" spans="1:7" ht="31.8" thickTop="1" x14ac:dyDescent="0.3">
      <c r="A11" s="3"/>
      <c r="B11" s="3"/>
      <c r="C11" s="17" t="s">
        <v>39</v>
      </c>
      <c r="D11" s="18" t="s">
        <v>43</v>
      </c>
      <c r="E11" s="20" t="s">
        <v>39</v>
      </c>
      <c r="F11" s="17" t="s">
        <v>43</v>
      </c>
      <c r="G11" s="20" t="s">
        <v>132</v>
      </c>
    </row>
    <row r="12" spans="1:7" ht="15.6" x14ac:dyDescent="0.35">
      <c r="A12" s="4" t="s">
        <v>4</v>
      </c>
      <c r="B12" s="5"/>
      <c r="C12" s="5"/>
      <c r="D12" s="5"/>
      <c r="E12" s="21"/>
      <c r="F12" s="5"/>
      <c r="G12" s="21"/>
    </row>
    <row r="13" spans="1:7" ht="15.6" x14ac:dyDescent="0.35">
      <c r="A13" s="5"/>
      <c r="B13" s="5"/>
      <c r="C13" s="5"/>
      <c r="D13" s="5"/>
      <c r="E13" s="21"/>
      <c r="F13" s="5"/>
      <c r="G13" s="21"/>
    </row>
    <row r="14" spans="1:7" ht="15.6" x14ac:dyDescent="0.35">
      <c r="A14" s="4" t="s">
        <v>32</v>
      </c>
      <c r="B14" s="5"/>
      <c r="C14" s="5"/>
      <c r="D14" s="5"/>
      <c r="E14" s="21"/>
      <c r="F14" s="5"/>
      <c r="G14" s="21"/>
    </row>
    <row r="15" spans="1:7" ht="15.6" x14ac:dyDescent="0.35">
      <c r="A15" s="5" t="s">
        <v>53</v>
      </c>
      <c r="B15" s="6">
        <f t="shared" ref="B15:B20" si="0">SUM(C15:G15)</f>
        <v>0</v>
      </c>
      <c r="C15" s="6">
        <v>0</v>
      </c>
      <c r="D15" s="6">
        <v>0</v>
      </c>
      <c r="E15" s="22"/>
      <c r="F15" s="6">
        <v>0</v>
      </c>
      <c r="G15" s="22">
        <v>0</v>
      </c>
    </row>
    <row r="16" spans="1:7" ht="15.6" x14ac:dyDescent="0.35">
      <c r="A16" s="16" t="s">
        <v>33</v>
      </c>
      <c r="B16" s="6">
        <f t="shared" si="0"/>
        <v>0</v>
      </c>
      <c r="C16" s="6">
        <v>0</v>
      </c>
      <c r="D16" s="6">
        <v>0</v>
      </c>
      <c r="E16" s="22"/>
      <c r="F16" s="6">
        <v>0</v>
      </c>
      <c r="G16" s="22">
        <v>0</v>
      </c>
    </row>
    <row r="17" spans="1:7" ht="15.6" x14ac:dyDescent="0.35">
      <c r="A17" s="5" t="s">
        <v>116</v>
      </c>
      <c r="B17" s="6">
        <f t="shared" si="0"/>
        <v>6</v>
      </c>
      <c r="C17" s="6">
        <v>2</v>
      </c>
      <c r="D17" s="6">
        <v>1</v>
      </c>
      <c r="E17" s="22"/>
      <c r="F17" s="6">
        <v>3</v>
      </c>
      <c r="G17" s="22">
        <v>0</v>
      </c>
    </row>
    <row r="18" spans="1:7" ht="15.6" x14ac:dyDescent="0.35">
      <c r="A18" s="16" t="s">
        <v>33</v>
      </c>
      <c r="B18" s="6">
        <f t="shared" si="0"/>
        <v>22850</v>
      </c>
      <c r="C18" s="6">
        <v>4390</v>
      </c>
      <c r="D18" s="6">
        <v>4620</v>
      </c>
      <c r="E18" s="22"/>
      <c r="F18" s="6">
        <v>13840</v>
      </c>
      <c r="G18" s="22">
        <v>0</v>
      </c>
    </row>
    <row r="19" spans="1:7" ht="15.6" x14ac:dyDescent="0.35">
      <c r="A19" s="5" t="s">
        <v>117</v>
      </c>
      <c r="B19" s="6">
        <f t="shared" si="0"/>
        <v>2</v>
      </c>
      <c r="C19" s="6">
        <v>1</v>
      </c>
      <c r="D19" s="6">
        <v>0</v>
      </c>
      <c r="E19" s="22">
        <v>1</v>
      </c>
      <c r="F19" s="6">
        <v>0</v>
      </c>
      <c r="G19" s="22">
        <v>0</v>
      </c>
    </row>
    <row r="20" spans="1:7" ht="15.6" x14ac:dyDescent="0.35">
      <c r="A20" s="16" t="s">
        <v>33</v>
      </c>
      <c r="B20" s="6">
        <f t="shared" si="0"/>
        <v>6480</v>
      </c>
      <c r="C20" s="6">
        <v>1182</v>
      </c>
      <c r="D20" s="6">
        <v>0</v>
      </c>
      <c r="E20" s="22">
        <v>5298</v>
      </c>
      <c r="F20" s="6">
        <v>0</v>
      </c>
      <c r="G20" s="22">
        <v>0</v>
      </c>
    </row>
    <row r="21" spans="1:7" ht="15.6" x14ac:dyDescent="0.35">
      <c r="A21" s="5" t="s">
        <v>70</v>
      </c>
      <c r="B21" s="6">
        <f t="shared" ref="B21:B22" si="1">SUM(C21:G21)</f>
        <v>6</v>
      </c>
      <c r="C21" s="6">
        <v>2</v>
      </c>
      <c r="D21" s="6">
        <v>1</v>
      </c>
      <c r="E21" s="22"/>
      <c r="F21" s="6">
        <v>3</v>
      </c>
      <c r="G21" s="22">
        <v>0</v>
      </c>
    </row>
    <row r="22" spans="1:7" ht="15.6" x14ac:dyDescent="0.35">
      <c r="A22" s="16" t="s">
        <v>33</v>
      </c>
      <c r="B22" s="6">
        <f t="shared" si="1"/>
        <v>22850</v>
      </c>
      <c r="C22" s="6">
        <v>4390</v>
      </c>
      <c r="D22" s="6">
        <v>4620</v>
      </c>
      <c r="E22" s="22"/>
      <c r="F22" s="6">
        <v>13840</v>
      </c>
      <c r="G22" s="22">
        <v>0</v>
      </c>
    </row>
    <row r="23" spans="1:7" ht="15.6" x14ac:dyDescent="0.35">
      <c r="A23" s="5"/>
      <c r="B23" s="30"/>
      <c r="C23" s="30"/>
      <c r="D23" s="30"/>
      <c r="E23" s="22"/>
      <c r="F23" s="6"/>
      <c r="G23" s="22"/>
    </row>
    <row r="24" spans="1:7" ht="15.6" x14ac:dyDescent="0.35">
      <c r="A24" s="4" t="s">
        <v>5</v>
      </c>
      <c r="B24" s="30"/>
      <c r="C24" s="30"/>
      <c r="D24" s="30"/>
      <c r="E24" s="22"/>
      <c r="F24" s="6"/>
      <c r="G24" s="22"/>
    </row>
    <row r="25" spans="1:7" ht="15.6" x14ac:dyDescent="0.35">
      <c r="A25" s="5" t="s">
        <v>54</v>
      </c>
      <c r="B25" s="6">
        <f>SUM(C25:G25)</f>
        <v>163465120.73000002</v>
      </c>
      <c r="C25" s="6">
        <v>163465120.73000002</v>
      </c>
      <c r="D25" s="6">
        <v>0</v>
      </c>
      <c r="E25" s="22"/>
      <c r="F25" s="6">
        <v>0</v>
      </c>
      <c r="G25" s="22">
        <v>0</v>
      </c>
    </row>
    <row r="26" spans="1:7" ht="15.6" x14ac:dyDescent="0.35">
      <c r="A26" s="5" t="s">
        <v>118</v>
      </c>
      <c r="B26" s="6">
        <f>SUM(C26:G26)</f>
        <v>413960949.75</v>
      </c>
      <c r="C26" s="6">
        <v>0</v>
      </c>
      <c r="D26" s="6">
        <v>0</v>
      </c>
      <c r="E26" s="22"/>
      <c r="F26" s="6">
        <v>413960949.75</v>
      </c>
      <c r="G26" s="22">
        <v>0</v>
      </c>
    </row>
    <row r="27" spans="1:7" ht="15.6" x14ac:dyDescent="0.35">
      <c r="A27" s="5" t="s">
        <v>119</v>
      </c>
      <c r="B27" s="6">
        <f>SUM(C27:G27)</f>
        <v>179330010.16999999</v>
      </c>
      <c r="C27" s="6">
        <v>0</v>
      </c>
      <c r="D27" s="6">
        <v>0</v>
      </c>
      <c r="E27" s="22"/>
      <c r="F27" s="22">
        <v>179330010.16999999</v>
      </c>
      <c r="G27" s="22">
        <v>0</v>
      </c>
    </row>
    <row r="28" spans="1:7" ht="15.6" x14ac:dyDescent="0.35">
      <c r="A28" s="5" t="s">
        <v>74</v>
      </c>
      <c r="B28" s="6">
        <f>SUM(C28:G28)</f>
        <v>413960949.75</v>
      </c>
      <c r="C28" s="6">
        <v>0</v>
      </c>
      <c r="D28" s="6">
        <v>0</v>
      </c>
      <c r="E28" s="22"/>
      <c r="F28" s="6">
        <v>413960949.75</v>
      </c>
      <c r="G28" s="22">
        <v>0</v>
      </c>
    </row>
    <row r="29" spans="1:7" ht="15.6" x14ac:dyDescent="0.35">
      <c r="A29" s="5" t="s">
        <v>120</v>
      </c>
      <c r="B29" s="6">
        <f>B27</f>
        <v>179330010.16999999</v>
      </c>
      <c r="C29" s="6"/>
      <c r="D29" s="6"/>
      <c r="E29" s="22"/>
      <c r="F29" s="6"/>
      <c r="G29" s="22"/>
    </row>
    <row r="30" spans="1:7" ht="15.6" x14ac:dyDescent="0.35">
      <c r="A30" s="5"/>
      <c r="B30" s="30"/>
      <c r="C30" s="30"/>
      <c r="D30" s="30"/>
      <c r="E30" s="22"/>
      <c r="F30" s="6"/>
      <c r="G30" s="22"/>
    </row>
    <row r="31" spans="1:7" ht="15.6" x14ac:dyDescent="0.35">
      <c r="A31" s="4" t="s">
        <v>6</v>
      </c>
      <c r="B31" s="30"/>
      <c r="C31" s="30"/>
      <c r="D31" s="30"/>
      <c r="E31" s="22"/>
      <c r="F31" s="6"/>
      <c r="G31" s="22"/>
    </row>
    <row r="32" spans="1:7" ht="15.6" x14ac:dyDescent="0.35">
      <c r="A32" s="5" t="s">
        <v>118</v>
      </c>
      <c r="B32" s="6">
        <f>B26</f>
        <v>413960949.75</v>
      </c>
      <c r="C32" s="30"/>
      <c r="D32" s="30"/>
      <c r="E32" s="22"/>
      <c r="F32" s="6"/>
      <c r="G32" s="22"/>
    </row>
    <row r="33" spans="1:7" ht="15.6" x14ac:dyDescent="0.35">
      <c r="A33" s="5" t="s">
        <v>119</v>
      </c>
      <c r="B33" s="6">
        <v>103490242.5</v>
      </c>
      <c r="C33" s="30"/>
      <c r="D33" s="30"/>
      <c r="E33" s="22"/>
      <c r="F33" s="6"/>
      <c r="G33" s="22"/>
    </row>
    <row r="34" spans="1:7" ht="15.6" x14ac:dyDescent="0.35">
      <c r="A34" s="5"/>
      <c r="B34" s="31"/>
      <c r="C34" s="31"/>
      <c r="D34" s="31"/>
      <c r="E34" s="28"/>
      <c r="F34" s="8"/>
      <c r="G34" s="28"/>
    </row>
    <row r="35" spans="1:7" ht="15.6" x14ac:dyDescent="0.35">
      <c r="A35" s="4" t="s">
        <v>7</v>
      </c>
      <c r="B35" s="31"/>
      <c r="C35" s="31"/>
      <c r="D35" s="31"/>
      <c r="E35" s="28"/>
      <c r="F35" s="8"/>
      <c r="G35" s="28"/>
    </row>
    <row r="36" spans="1:7" ht="15.6" x14ac:dyDescent="0.35">
      <c r="A36" s="5" t="s">
        <v>55</v>
      </c>
      <c r="B36" s="19">
        <v>1.0947</v>
      </c>
      <c r="C36" s="19">
        <v>1.0947</v>
      </c>
      <c r="D36" s="19">
        <v>1.0947</v>
      </c>
      <c r="E36" s="36">
        <v>1.0947</v>
      </c>
      <c r="F36" s="19">
        <v>1.0947</v>
      </c>
      <c r="G36" s="35">
        <v>1.0947</v>
      </c>
    </row>
    <row r="37" spans="1:7" ht="15.6" x14ac:dyDescent="0.35">
      <c r="A37" s="5" t="s">
        <v>121</v>
      </c>
      <c r="B37" s="19">
        <v>1.1039000000000001</v>
      </c>
      <c r="C37" s="19">
        <v>1.1039000000000001</v>
      </c>
      <c r="D37" s="19">
        <v>1.1039000000000001</v>
      </c>
      <c r="E37" s="36">
        <v>1.1039000000000001</v>
      </c>
      <c r="F37" s="19">
        <v>1.1039000000000001</v>
      </c>
      <c r="G37" s="35">
        <v>1.1039000000000001</v>
      </c>
    </row>
    <row r="38" spans="1:7" ht="15.6" x14ac:dyDescent="0.35">
      <c r="A38" s="5" t="s">
        <v>31</v>
      </c>
      <c r="B38" s="6">
        <f>D38+F38</f>
        <v>343179</v>
      </c>
      <c r="C38" s="7">
        <v>63541</v>
      </c>
      <c r="D38" s="7">
        <v>63541</v>
      </c>
      <c r="E38" s="33">
        <v>63541</v>
      </c>
      <c r="F38" s="7">
        <v>279638</v>
      </c>
      <c r="G38" s="33">
        <v>279638</v>
      </c>
    </row>
    <row r="39" spans="1:7" ht="15.6" x14ac:dyDescent="0.35">
      <c r="A39" s="5"/>
      <c r="B39" s="30"/>
      <c r="C39" s="30"/>
      <c r="D39" s="30"/>
      <c r="E39" s="22"/>
      <c r="F39" s="6"/>
      <c r="G39" s="22"/>
    </row>
    <row r="40" spans="1:7" ht="15.6" x14ac:dyDescent="0.35">
      <c r="A40" s="4" t="s">
        <v>8</v>
      </c>
      <c r="B40" s="30"/>
      <c r="C40" s="30"/>
      <c r="D40" s="30"/>
      <c r="E40" s="22"/>
      <c r="F40" s="6"/>
      <c r="G40" s="22"/>
    </row>
    <row r="41" spans="1:7" ht="15.6" x14ac:dyDescent="0.35">
      <c r="A41" s="5" t="s">
        <v>56</v>
      </c>
      <c r="B41" s="6">
        <f t="shared" ref="B41:G41" si="2">B25/B36</f>
        <v>149324125.99799034</v>
      </c>
      <c r="C41" s="6">
        <f t="shared" si="2"/>
        <v>149324125.99799034</v>
      </c>
      <c r="D41" s="6">
        <f t="shared" si="2"/>
        <v>0</v>
      </c>
      <c r="E41" s="22"/>
      <c r="F41" s="6">
        <f t="shared" si="2"/>
        <v>0</v>
      </c>
      <c r="G41" s="22">
        <f t="shared" si="2"/>
        <v>0</v>
      </c>
    </row>
    <row r="42" spans="1:7" ht="15.6" x14ac:dyDescent="0.35">
      <c r="A42" s="5" t="s">
        <v>122</v>
      </c>
      <c r="B42" s="6">
        <f t="shared" ref="B42:G42" si="3">B27/B37</f>
        <v>162451318.20817101</v>
      </c>
      <c r="C42" s="6">
        <f t="shared" si="3"/>
        <v>0</v>
      </c>
      <c r="D42" s="6">
        <f t="shared" si="3"/>
        <v>0</v>
      </c>
      <c r="E42" s="22"/>
      <c r="F42" s="6">
        <f t="shared" si="3"/>
        <v>162451318.20817101</v>
      </c>
      <c r="G42" s="22">
        <f t="shared" si="3"/>
        <v>0</v>
      </c>
    </row>
    <row r="43" spans="1:7" ht="15.6" x14ac:dyDescent="0.35">
      <c r="A43" s="5" t="s">
        <v>57</v>
      </c>
      <c r="B43" s="6" t="s">
        <v>40</v>
      </c>
      <c r="C43" s="6" t="s">
        <v>40</v>
      </c>
      <c r="D43" s="6" t="s">
        <v>40</v>
      </c>
      <c r="E43" s="22"/>
      <c r="F43" s="6" t="s">
        <v>40</v>
      </c>
      <c r="G43" s="22" t="s">
        <v>40</v>
      </c>
    </row>
    <row r="44" spans="1:7" ht="15.6" x14ac:dyDescent="0.35">
      <c r="A44" s="5" t="s">
        <v>123</v>
      </c>
      <c r="B44" s="6">
        <f>B42/B20</f>
        <v>25069.647871631329</v>
      </c>
      <c r="C44" s="6">
        <f>C42/C20</f>
        <v>0</v>
      </c>
      <c r="D44" s="6" t="s">
        <v>40</v>
      </c>
      <c r="E44" s="22"/>
      <c r="F44" s="6" t="s">
        <v>40</v>
      </c>
      <c r="G44" s="22" t="s">
        <v>40</v>
      </c>
    </row>
    <row r="45" spans="1:7" ht="15.6" x14ac:dyDescent="0.35">
      <c r="A45" s="5"/>
      <c r="B45" s="8"/>
      <c r="C45" s="8"/>
      <c r="D45" s="8"/>
      <c r="E45" s="28"/>
      <c r="F45" s="8"/>
      <c r="G45" s="28"/>
    </row>
    <row r="46" spans="1:7" ht="15.6" x14ac:dyDescent="0.35">
      <c r="A46" s="4" t="s">
        <v>9</v>
      </c>
      <c r="B46" s="8"/>
      <c r="C46" s="8"/>
      <c r="D46" s="8"/>
      <c r="E46" s="28"/>
      <c r="F46" s="8"/>
      <c r="G46" s="28"/>
    </row>
    <row r="47" spans="1:7" ht="15.6" x14ac:dyDescent="0.35">
      <c r="A47" s="5"/>
      <c r="B47" s="8"/>
      <c r="C47" s="8"/>
      <c r="D47" s="8"/>
      <c r="E47" s="28"/>
      <c r="F47" s="8"/>
      <c r="G47" s="28"/>
    </row>
    <row r="48" spans="1:7" ht="15.6" x14ac:dyDescent="0.35">
      <c r="A48" s="4" t="s">
        <v>10</v>
      </c>
      <c r="B48" s="8"/>
      <c r="C48" s="8"/>
      <c r="D48" s="8"/>
      <c r="E48" s="28"/>
      <c r="F48" s="8"/>
      <c r="G48" s="28"/>
    </row>
    <row r="49" spans="1:7" ht="15.6" x14ac:dyDescent="0.35">
      <c r="A49" s="5" t="s">
        <v>11</v>
      </c>
      <c r="B49" s="9">
        <f>(B18/B38)*100</f>
        <v>6.6583328233953711</v>
      </c>
      <c r="C49" s="9">
        <f t="shared" ref="C49:G49" si="4">(C18/C38)*100</f>
        <v>6.9089249460977955</v>
      </c>
      <c r="D49" s="9">
        <f t="shared" si="4"/>
        <v>7.270895956941188</v>
      </c>
      <c r="E49" s="29"/>
      <c r="F49" s="9">
        <f t="shared" si="4"/>
        <v>4.9492558236005122</v>
      </c>
      <c r="G49" s="29">
        <f t="shared" si="4"/>
        <v>0</v>
      </c>
    </row>
    <row r="50" spans="1:7" ht="15.6" x14ac:dyDescent="0.35">
      <c r="A50" s="5" t="s">
        <v>12</v>
      </c>
      <c r="B50" s="9">
        <f>(B20/B38)*100</f>
        <v>1.8882274265033701</v>
      </c>
      <c r="C50" s="9">
        <f t="shared" ref="C50:G50" si="5">(C20/C38)*100</f>
        <v>1.8602162383343039</v>
      </c>
      <c r="D50" s="9">
        <f t="shared" si="5"/>
        <v>0</v>
      </c>
      <c r="E50" s="29">
        <f t="shared" si="5"/>
        <v>8.3379235454273619</v>
      </c>
      <c r="F50" s="9">
        <f t="shared" si="5"/>
        <v>0</v>
      </c>
      <c r="G50" s="29">
        <f t="shared" si="5"/>
        <v>0</v>
      </c>
    </row>
    <row r="51" spans="1:7" ht="15.6" x14ac:dyDescent="0.35">
      <c r="A51" s="5"/>
      <c r="B51" s="9"/>
      <c r="C51" s="9"/>
      <c r="D51" s="9"/>
      <c r="E51" s="29"/>
      <c r="F51" s="9"/>
      <c r="G51" s="29"/>
    </row>
    <row r="52" spans="1:7" ht="15.6" x14ac:dyDescent="0.35">
      <c r="A52" s="4" t="s">
        <v>13</v>
      </c>
      <c r="B52" s="9">
        <f>B19/B17*100</f>
        <v>33.333333333333329</v>
      </c>
      <c r="C52" s="9">
        <f t="shared" ref="C52:F53" si="6">C19/C17*100</f>
        <v>50</v>
      </c>
      <c r="D52" s="9">
        <f t="shared" si="6"/>
        <v>0</v>
      </c>
      <c r="E52" s="22"/>
      <c r="F52" s="9">
        <f t="shared" si="6"/>
        <v>0</v>
      </c>
      <c r="G52" s="22" t="s">
        <v>40</v>
      </c>
    </row>
    <row r="53" spans="1:7" ht="15.6" x14ac:dyDescent="0.35">
      <c r="A53" s="5" t="s">
        <v>14</v>
      </c>
      <c r="B53" s="9">
        <f>B20/B18*100</f>
        <v>28.358862144420133</v>
      </c>
      <c r="C53" s="9">
        <f t="shared" si="6"/>
        <v>26.924829157175402</v>
      </c>
      <c r="D53" s="9">
        <f t="shared" si="6"/>
        <v>0</v>
      </c>
      <c r="E53" s="22"/>
      <c r="F53" s="9">
        <f t="shared" si="6"/>
        <v>0</v>
      </c>
      <c r="G53" s="22" t="s">
        <v>40</v>
      </c>
    </row>
    <row r="54" spans="1:7" ht="15.6" x14ac:dyDescent="0.35">
      <c r="A54" s="5" t="s">
        <v>15</v>
      </c>
      <c r="B54" s="9">
        <f>B27/B26*100</f>
        <v>43.320513753362796</v>
      </c>
      <c r="C54" s="6" t="s">
        <v>40</v>
      </c>
      <c r="D54" s="6" t="s">
        <v>40</v>
      </c>
      <c r="E54" s="22"/>
      <c r="F54" s="9">
        <f t="shared" ref="F54" si="7">F27/F26*100</f>
        <v>43.320513753362796</v>
      </c>
      <c r="G54" s="22" t="s">
        <v>40</v>
      </c>
    </row>
    <row r="55" spans="1:7" ht="15.6" x14ac:dyDescent="0.35">
      <c r="A55" s="5" t="s">
        <v>16</v>
      </c>
      <c r="B55" s="9">
        <f t="shared" ref="B55:F55" si="8">AVERAGE(B53:B54)</f>
        <v>35.839687948891466</v>
      </c>
      <c r="C55" s="6" t="s">
        <v>40</v>
      </c>
      <c r="D55" s="6" t="s">
        <v>40</v>
      </c>
      <c r="E55" s="22"/>
      <c r="F55" s="9">
        <f t="shared" si="8"/>
        <v>21.660256876681398</v>
      </c>
      <c r="G55" s="22" t="s">
        <v>40</v>
      </c>
    </row>
    <row r="56" spans="1:7" ht="15.6" x14ac:dyDescent="0.35">
      <c r="A56" s="5"/>
      <c r="B56" s="9"/>
      <c r="C56" s="9"/>
      <c r="D56" s="9"/>
      <c r="E56" s="29"/>
      <c r="F56" s="9"/>
      <c r="G56" s="29"/>
    </row>
    <row r="57" spans="1:7" ht="15.6" x14ac:dyDescent="0.35">
      <c r="A57" s="4" t="s">
        <v>17</v>
      </c>
      <c r="B57" s="9"/>
      <c r="C57" s="9"/>
      <c r="D57" s="9"/>
      <c r="E57" s="29"/>
      <c r="F57" s="9"/>
      <c r="G57" s="29"/>
    </row>
    <row r="58" spans="1:7" ht="15.6" x14ac:dyDescent="0.35">
      <c r="A58" s="5" t="s">
        <v>18</v>
      </c>
      <c r="B58" s="9">
        <f>B20/B22*100</f>
        <v>28.358862144420133</v>
      </c>
      <c r="C58" s="9">
        <f t="shared" ref="C58:F58" si="9">C20/C22*100</f>
        <v>26.924829157175402</v>
      </c>
      <c r="D58" s="9">
        <f t="shared" si="9"/>
        <v>0</v>
      </c>
      <c r="E58" s="22"/>
      <c r="F58" s="9">
        <f t="shared" si="9"/>
        <v>0</v>
      </c>
      <c r="G58" s="22" t="s">
        <v>40</v>
      </c>
    </row>
    <row r="59" spans="1:7" ht="15.6" x14ac:dyDescent="0.35">
      <c r="A59" s="5" t="s">
        <v>19</v>
      </c>
      <c r="B59" s="9">
        <f t="shared" ref="B59:F59" si="10">B27/B28*100</f>
        <v>43.320513753362796</v>
      </c>
      <c r="C59" s="6" t="s">
        <v>40</v>
      </c>
      <c r="D59" s="6" t="s">
        <v>40</v>
      </c>
      <c r="E59" s="22"/>
      <c r="F59" s="9">
        <f t="shared" si="10"/>
        <v>43.320513753362796</v>
      </c>
      <c r="G59" s="22" t="s">
        <v>40</v>
      </c>
    </row>
    <row r="60" spans="1:7" ht="15.6" x14ac:dyDescent="0.35">
      <c r="A60" s="5" t="s">
        <v>20</v>
      </c>
      <c r="B60" s="9">
        <f t="shared" ref="B60:F60" si="11">(B58+B59)/2</f>
        <v>35.839687948891466</v>
      </c>
      <c r="C60" s="6" t="s">
        <v>40</v>
      </c>
      <c r="D60" s="6" t="s">
        <v>40</v>
      </c>
      <c r="E60" s="22"/>
      <c r="F60" s="9">
        <f t="shared" si="11"/>
        <v>21.660256876681398</v>
      </c>
      <c r="G60" s="22" t="s">
        <v>40</v>
      </c>
    </row>
    <row r="61" spans="1:7" ht="15.6" x14ac:dyDescent="0.35">
      <c r="A61" s="5"/>
      <c r="B61" s="9"/>
      <c r="C61" s="9"/>
      <c r="D61" s="9"/>
      <c r="E61" s="29"/>
      <c r="F61" s="9"/>
      <c r="G61" s="29"/>
    </row>
    <row r="62" spans="1:7" ht="15.6" x14ac:dyDescent="0.35">
      <c r="A62" s="4" t="s">
        <v>30</v>
      </c>
      <c r="B62" s="9"/>
      <c r="C62" s="9"/>
      <c r="D62" s="9"/>
      <c r="E62" s="29"/>
      <c r="F62" s="9"/>
      <c r="G62" s="29"/>
    </row>
    <row r="63" spans="1:7" ht="15.6" x14ac:dyDescent="0.35">
      <c r="A63" s="5" t="s">
        <v>21</v>
      </c>
      <c r="B63" s="9">
        <f>B29/B27*100</f>
        <v>100</v>
      </c>
      <c r="C63" s="9"/>
      <c r="D63" s="9"/>
      <c r="E63" s="29"/>
      <c r="F63" s="6"/>
      <c r="G63" s="22"/>
    </row>
    <row r="64" spans="1:7" ht="15.6" x14ac:dyDescent="0.35">
      <c r="A64" s="5"/>
      <c r="B64" s="9"/>
      <c r="C64" s="9"/>
      <c r="D64" s="9"/>
      <c r="E64" s="29"/>
      <c r="F64" s="9"/>
      <c r="G64" s="29"/>
    </row>
    <row r="65" spans="1:7" ht="15.6" x14ac:dyDescent="0.35">
      <c r="A65" s="4" t="s">
        <v>22</v>
      </c>
      <c r="B65" s="6" t="s">
        <v>40</v>
      </c>
      <c r="C65" s="6" t="s">
        <v>40</v>
      </c>
      <c r="D65" s="6" t="s">
        <v>40</v>
      </c>
      <c r="E65" s="22"/>
      <c r="F65" s="6" t="s">
        <v>40</v>
      </c>
      <c r="G65" s="22" t="s">
        <v>40</v>
      </c>
    </row>
    <row r="66" spans="1:7" ht="15.6" x14ac:dyDescent="0.35">
      <c r="A66" s="5" t="s">
        <v>34</v>
      </c>
      <c r="B66" s="6" t="s">
        <v>40</v>
      </c>
      <c r="C66" s="6" t="s">
        <v>40</v>
      </c>
      <c r="D66" s="6" t="s">
        <v>40</v>
      </c>
      <c r="E66" s="22"/>
      <c r="F66" s="6" t="s">
        <v>40</v>
      </c>
      <c r="G66" s="22" t="s">
        <v>40</v>
      </c>
    </row>
    <row r="67" spans="1:7" ht="15.6" x14ac:dyDescent="0.35">
      <c r="A67" s="5" t="s">
        <v>23</v>
      </c>
      <c r="B67" s="9">
        <f>((B42/B41)-1)*100</f>
        <v>8.7910725225723638</v>
      </c>
      <c r="C67" s="6">
        <f>((C42/C41)-1)*100</f>
        <v>-100</v>
      </c>
      <c r="D67" s="6" t="s">
        <v>40</v>
      </c>
      <c r="E67" s="22"/>
      <c r="F67" s="6" t="s">
        <v>40</v>
      </c>
      <c r="G67" s="22" t="s">
        <v>40</v>
      </c>
    </row>
    <row r="68" spans="1:7" ht="15.6" x14ac:dyDescent="0.35">
      <c r="A68" s="5" t="s">
        <v>24</v>
      </c>
      <c r="B68" s="6" t="s">
        <v>40</v>
      </c>
      <c r="C68" s="6" t="s">
        <v>40</v>
      </c>
      <c r="D68" s="6" t="s">
        <v>40</v>
      </c>
      <c r="E68" s="22"/>
      <c r="F68" s="6" t="s">
        <v>40</v>
      </c>
      <c r="G68" s="22" t="s">
        <v>40</v>
      </c>
    </row>
    <row r="69" spans="1:7" ht="15.6" x14ac:dyDescent="0.35">
      <c r="A69" s="5"/>
      <c r="B69" s="9"/>
      <c r="C69" s="9"/>
      <c r="D69" s="9"/>
      <c r="E69" s="29"/>
      <c r="F69" s="9"/>
      <c r="G69" s="29"/>
    </row>
    <row r="70" spans="1:7" ht="15.6" x14ac:dyDescent="0.35">
      <c r="A70" s="4" t="s">
        <v>25</v>
      </c>
      <c r="B70" s="9"/>
      <c r="C70" s="9"/>
      <c r="D70" s="9"/>
      <c r="E70" s="29"/>
      <c r="F70" s="9"/>
      <c r="G70" s="29"/>
    </row>
    <row r="71" spans="1:7" ht="15.6" x14ac:dyDescent="0.35">
      <c r="A71" s="5" t="s">
        <v>35</v>
      </c>
      <c r="B71" s="9">
        <f>B26/B18</f>
        <v>18116.452943107222</v>
      </c>
      <c r="C71" s="9">
        <f>C26/C18</f>
        <v>0</v>
      </c>
      <c r="D71" s="9">
        <f>D26/D18</f>
        <v>0</v>
      </c>
      <c r="E71" s="22"/>
      <c r="F71" s="9">
        <f>F26/F18</f>
        <v>29910.473247832371</v>
      </c>
      <c r="G71" s="22" t="s">
        <v>40</v>
      </c>
    </row>
    <row r="72" spans="1:7" ht="15.6" x14ac:dyDescent="0.35">
      <c r="A72" s="5" t="s">
        <v>36</v>
      </c>
      <c r="B72" s="6">
        <f>B27/B20</f>
        <v>27674.384285493827</v>
      </c>
      <c r="C72" s="6">
        <f>C27/C20</f>
        <v>0</v>
      </c>
      <c r="D72" s="6" t="s">
        <v>40</v>
      </c>
      <c r="E72" s="22"/>
      <c r="F72" s="6" t="s">
        <v>40</v>
      </c>
      <c r="G72" s="22" t="s">
        <v>40</v>
      </c>
    </row>
    <row r="73" spans="1:7" ht="15.6" x14ac:dyDescent="0.35">
      <c r="A73" s="5" t="s">
        <v>26</v>
      </c>
      <c r="B73" s="6">
        <f>(B72/B71)*B55</f>
        <v>54.748095561784403</v>
      </c>
      <c r="C73" s="6" t="s">
        <v>40</v>
      </c>
      <c r="D73" s="6" t="s">
        <v>40</v>
      </c>
      <c r="E73" s="22"/>
      <c r="F73" s="6" t="s">
        <v>40</v>
      </c>
      <c r="G73" s="22" t="s">
        <v>40</v>
      </c>
    </row>
    <row r="74" spans="1:7" ht="15.6" x14ac:dyDescent="0.35">
      <c r="A74" s="5" t="s">
        <v>37</v>
      </c>
      <c r="B74" s="9">
        <f>B26/B17</f>
        <v>68993491.625</v>
      </c>
      <c r="C74" s="9">
        <f>C26/C17</f>
        <v>0</v>
      </c>
      <c r="D74" s="9">
        <f>D26/D17</f>
        <v>0</v>
      </c>
      <c r="E74" s="22"/>
      <c r="F74" s="9">
        <f>F26/F17</f>
        <v>137986983.25</v>
      </c>
      <c r="G74" s="22" t="s">
        <v>40</v>
      </c>
    </row>
    <row r="75" spans="1:7" ht="15.6" x14ac:dyDescent="0.35">
      <c r="A75" s="5" t="s">
        <v>38</v>
      </c>
      <c r="B75" s="6">
        <f>B27/B19</f>
        <v>89665005.084999993</v>
      </c>
      <c r="C75" s="6">
        <f>C27/C19</f>
        <v>0</v>
      </c>
      <c r="D75" s="6" t="s">
        <v>40</v>
      </c>
      <c r="E75" s="22"/>
      <c r="F75" s="6" t="s">
        <v>40</v>
      </c>
      <c r="G75" s="22" t="s">
        <v>40</v>
      </c>
    </row>
    <row r="76" spans="1:7" ht="15.6" x14ac:dyDescent="0.35">
      <c r="A76" s="5"/>
      <c r="B76" s="9"/>
      <c r="C76" s="9"/>
      <c r="D76" s="9"/>
      <c r="E76" s="32"/>
      <c r="F76" s="9"/>
      <c r="G76" s="32"/>
    </row>
    <row r="77" spans="1:7" ht="15.6" x14ac:dyDescent="0.35">
      <c r="A77" s="4" t="s">
        <v>27</v>
      </c>
      <c r="B77" s="9"/>
      <c r="C77" s="9"/>
      <c r="D77" s="9"/>
      <c r="E77" s="32"/>
      <c r="F77" s="32"/>
      <c r="G77" s="32"/>
    </row>
    <row r="78" spans="1:7" ht="15.6" x14ac:dyDescent="0.35">
      <c r="A78" s="5" t="s">
        <v>28</v>
      </c>
      <c r="B78" s="9">
        <f>(B33/B32)*100</f>
        <v>25.000001222941442</v>
      </c>
      <c r="C78" s="9"/>
      <c r="D78" s="9"/>
      <c r="E78" s="32"/>
      <c r="F78" s="32"/>
      <c r="G78" s="32"/>
    </row>
    <row r="79" spans="1:7" ht="15.6" x14ac:dyDescent="0.35">
      <c r="A79" s="5" t="s">
        <v>29</v>
      </c>
      <c r="B79" s="9">
        <f>(B27/B33)*100</f>
        <v>173.28204653689934</v>
      </c>
      <c r="C79" s="9"/>
      <c r="D79" s="9"/>
      <c r="E79" s="32"/>
      <c r="F79" s="32"/>
      <c r="G79" s="32"/>
    </row>
    <row r="80" spans="1:7" ht="16.2" thickBot="1" x14ac:dyDescent="0.4">
      <c r="A80" s="11"/>
      <c r="B80" s="11"/>
      <c r="C80" s="11"/>
      <c r="D80" s="11"/>
      <c r="E80" s="11"/>
      <c r="F80" s="11"/>
      <c r="G80" s="11"/>
    </row>
    <row r="81" spans="1:7" ht="18" customHeight="1" thickTop="1" x14ac:dyDescent="0.3">
      <c r="A81" s="40" t="s">
        <v>82</v>
      </c>
      <c r="B81" s="40"/>
      <c r="C81" s="40"/>
      <c r="D81" s="40"/>
      <c r="E81" s="40"/>
      <c r="F81" s="40"/>
    </row>
    <row r="82" spans="1:7" ht="15.6" x14ac:dyDescent="0.35">
      <c r="A82" s="5"/>
      <c r="B82" s="5"/>
      <c r="C82" s="5"/>
      <c r="D82" s="5"/>
      <c r="E82" s="5"/>
      <c r="F82" s="5"/>
      <c r="G82" s="5"/>
    </row>
    <row r="83" spans="1:7" ht="15.6" x14ac:dyDescent="0.35">
      <c r="A83" s="5"/>
      <c r="B83" s="5"/>
      <c r="C83" s="5"/>
      <c r="D83" s="5"/>
      <c r="E83" s="5"/>
      <c r="F83" s="5"/>
      <c r="G83" s="5"/>
    </row>
    <row r="84" spans="1:7" ht="15.6" x14ac:dyDescent="0.35">
      <c r="A84" s="5"/>
      <c r="B84" s="5"/>
      <c r="C84" s="5"/>
      <c r="D84" s="5"/>
      <c r="E84" s="5"/>
      <c r="F84" s="5"/>
      <c r="G84" s="5"/>
    </row>
    <row r="85" spans="1:7" ht="15.6" x14ac:dyDescent="0.35">
      <c r="A85" s="5"/>
      <c r="B85" s="5"/>
      <c r="C85" s="5"/>
      <c r="D85" s="5"/>
      <c r="E85" s="5"/>
      <c r="F85" s="5"/>
      <c r="G85" s="5"/>
    </row>
    <row r="86" spans="1:7" ht="15.6" x14ac:dyDescent="0.35">
      <c r="A86" s="5"/>
      <c r="B86" s="5"/>
      <c r="C86" s="5"/>
      <c r="D86" s="5"/>
      <c r="E86" s="5"/>
      <c r="F86" s="5"/>
      <c r="G86" s="5"/>
    </row>
    <row r="87" spans="1:7" ht="15.6" x14ac:dyDescent="0.35">
      <c r="A87" s="5"/>
      <c r="B87" s="5"/>
      <c r="C87" s="5"/>
      <c r="D87" s="5"/>
      <c r="E87" s="5"/>
      <c r="F87" s="5"/>
      <c r="G87" s="5"/>
    </row>
    <row r="88" spans="1:7" ht="15.6" x14ac:dyDescent="0.35">
      <c r="A88" s="5"/>
      <c r="B88" s="5"/>
      <c r="C88" s="5"/>
      <c r="D88" s="5"/>
      <c r="E88" s="5"/>
      <c r="F88" s="5"/>
      <c r="G88" s="5"/>
    </row>
    <row r="89" spans="1:7" ht="15.6" x14ac:dyDescent="0.35">
      <c r="A89" s="5"/>
      <c r="B89" s="5"/>
      <c r="C89" s="5"/>
      <c r="D89" s="5"/>
      <c r="E89" s="5"/>
      <c r="F89" s="5"/>
      <c r="G89" s="5"/>
    </row>
    <row r="90" spans="1:7" ht="15.6" x14ac:dyDescent="0.35">
      <c r="A90" s="5"/>
      <c r="B90" s="5"/>
      <c r="C90" s="5"/>
      <c r="D90" s="5"/>
      <c r="E90" s="5"/>
      <c r="F90" s="5"/>
      <c r="G90" s="5"/>
    </row>
    <row r="91" spans="1:7" ht="15.6" x14ac:dyDescent="0.35">
      <c r="A91" s="5"/>
      <c r="B91" s="5"/>
      <c r="C91" s="5"/>
      <c r="D91" s="5"/>
      <c r="E91" s="5"/>
      <c r="F91" s="5"/>
      <c r="G91" s="5"/>
    </row>
    <row r="92" spans="1:7" ht="15.6" x14ac:dyDescent="0.35">
      <c r="A92" s="5"/>
      <c r="B92" s="5"/>
      <c r="C92" s="5"/>
      <c r="D92" s="5"/>
      <c r="E92" s="5"/>
      <c r="F92" s="5"/>
      <c r="G92" s="5"/>
    </row>
  </sheetData>
  <mergeCells count="6">
    <mergeCell ref="A81:F81"/>
    <mergeCell ref="A9:A10"/>
    <mergeCell ref="B9:B10"/>
    <mergeCell ref="C9:G9"/>
    <mergeCell ref="C10:D10"/>
    <mergeCell ref="E10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7:G97"/>
  <sheetViews>
    <sheetView showGridLines="0" zoomScale="80" zoomScaleNormal="80" workbookViewId="0">
      <pane ySplit="11" topLeftCell="A12" activePane="bottomLeft" state="frozen"/>
      <selection activeCell="A9" sqref="A9:A10"/>
      <selection pane="bottomLeft" activeCell="A9" sqref="A9:A10"/>
    </sheetView>
  </sheetViews>
  <sheetFormatPr baseColWidth="10" defaultColWidth="11.44140625" defaultRowHeight="14.4" x14ac:dyDescent="0.3"/>
  <cols>
    <col min="1" max="1" width="62.6640625" style="1" customWidth="1"/>
    <col min="2" max="2" width="17.109375" style="1" customWidth="1"/>
    <col min="3" max="3" width="24.33203125" style="1" customWidth="1"/>
    <col min="4" max="6" width="22" style="1" customWidth="1"/>
    <col min="7" max="7" width="21.88671875" style="1" hidden="1" customWidth="1"/>
    <col min="8" max="8" width="11.44140625" style="1" customWidth="1"/>
    <col min="9" max="16384" width="11.44140625" style="1"/>
  </cols>
  <sheetData>
    <row r="7" spans="1:7" ht="21" customHeight="1" x14ac:dyDescent="0.3"/>
    <row r="8" spans="1:7" ht="23.25" customHeight="1" x14ac:dyDescent="0.3"/>
    <row r="9" spans="1:7" s="2" customFormat="1" ht="16.5" customHeight="1" x14ac:dyDescent="0.3">
      <c r="A9" s="41" t="s">
        <v>0</v>
      </c>
      <c r="B9" s="41" t="s">
        <v>1</v>
      </c>
      <c r="C9" s="45" t="s">
        <v>2</v>
      </c>
      <c r="D9" s="45"/>
      <c r="E9" s="45"/>
      <c r="F9" s="45"/>
      <c r="G9" s="45"/>
    </row>
    <row r="10" spans="1:7" s="2" customFormat="1" ht="18" customHeight="1" thickBot="1" x14ac:dyDescent="0.35">
      <c r="A10" s="42"/>
      <c r="B10" s="47"/>
      <c r="C10" s="43" t="s">
        <v>41</v>
      </c>
      <c r="D10" s="44"/>
      <c r="E10" s="46" t="s">
        <v>3</v>
      </c>
      <c r="F10" s="43"/>
      <c r="G10" s="43"/>
    </row>
    <row r="11" spans="1:7" ht="31.8" thickTop="1" x14ac:dyDescent="0.3">
      <c r="A11" s="3"/>
      <c r="B11" s="3"/>
      <c r="C11" s="17" t="s">
        <v>63</v>
      </c>
      <c r="D11" s="18" t="s">
        <v>64</v>
      </c>
      <c r="E11" s="20" t="s">
        <v>133</v>
      </c>
      <c r="F11" s="17" t="s">
        <v>65</v>
      </c>
      <c r="G11" s="20" t="s">
        <v>66</v>
      </c>
    </row>
    <row r="12" spans="1:7" ht="15.6" x14ac:dyDescent="0.35">
      <c r="A12" s="4" t="s">
        <v>4</v>
      </c>
      <c r="B12" s="5"/>
      <c r="C12" s="5"/>
      <c r="D12" s="5"/>
      <c r="E12" s="21"/>
      <c r="F12" s="5"/>
      <c r="G12" s="21"/>
    </row>
    <row r="13" spans="1:7" ht="15.6" x14ac:dyDescent="0.35">
      <c r="A13" s="5"/>
      <c r="B13" s="5"/>
      <c r="C13" s="5"/>
      <c r="D13" s="5"/>
      <c r="E13" s="21"/>
      <c r="F13" s="5"/>
      <c r="G13" s="21"/>
    </row>
    <row r="14" spans="1:7" ht="15.6" x14ac:dyDescent="0.35">
      <c r="A14" s="4" t="s">
        <v>32</v>
      </c>
      <c r="B14" s="5"/>
      <c r="C14" s="5"/>
      <c r="D14" s="5"/>
      <c r="E14" s="21"/>
      <c r="F14" s="5"/>
      <c r="G14" s="21"/>
    </row>
    <row r="15" spans="1:7" ht="15.6" x14ac:dyDescent="0.35">
      <c r="A15" s="5" t="s">
        <v>58</v>
      </c>
      <c r="B15" s="6">
        <f>SUM(C15:G15)</f>
        <v>4</v>
      </c>
      <c r="C15" s="6">
        <f>'1 Trimestre'!C15+'2 Trimestre'!C15+'3 Trimestre'!C15+'4 Trimestre'!C15</f>
        <v>0</v>
      </c>
      <c r="D15" s="6">
        <f>'1 Trimestre'!D15+'2 Trimestre'!D15+'3 Trimestre'!D15+'4 Trimestre'!D15</f>
        <v>1</v>
      </c>
      <c r="E15" s="22"/>
      <c r="F15" s="6">
        <f>+'1 Trimestre'!E15+'2 Trimestre'!E15+'3 Trimestre'!E15+'4 Trimestre'!F15</f>
        <v>2</v>
      </c>
      <c r="G15" s="22">
        <f>+'1 Trimestre'!F15+'2 Trimestre'!F15+'3 Trimestre'!F15+'4 Trimestre'!G15</f>
        <v>1</v>
      </c>
    </row>
    <row r="16" spans="1:7" ht="15.6" x14ac:dyDescent="0.35">
      <c r="A16" s="16" t="s">
        <v>33</v>
      </c>
      <c r="B16" s="6">
        <f t="shared" ref="B16:B22" si="0">SUM(C16:G16)</f>
        <v>0</v>
      </c>
      <c r="C16" s="6">
        <f>'1 Trimestre'!C16+'2 Trimestre'!C16+'3 Trimestre'!C16+'4 Trimestre'!C16</f>
        <v>0</v>
      </c>
      <c r="D16" s="6">
        <f>'1 Trimestre'!D16+'2 Trimestre'!D16+'3 Trimestre'!D16+'4 Trimestre'!D16</f>
        <v>0</v>
      </c>
      <c r="E16" s="22"/>
      <c r="F16" s="6">
        <f>+'1 Trimestre'!E16+'2 Trimestre'!E16+'3 Trimestre'!E16+'4 Trimestre'!F16</f>
        <v>0</v>
      </c>
      <c r="G16" s="22">
        <f>+'1 Trimestre'!F16+'2 Trimestre'!F16+'3 Trimestre'!F16+'4 Trimestre'!G16</f>
        <v>0</v>
      </c>
    </row>
    <row r="17" spans="1:7" ht="15.6" x14ac:dyDescent="0.35">
      <c r="A17" s="5" t="s">
        <v>124</v>
      </c>
      <c r="B17" s="6">
        <f t="shared" si="0"/>
        <v>6</v>
      </c>
      <c r="C17" s="6">
        <f>'4 Trimestre'!C17</f>
        <v>2</v>
      </c>
      <c r="D17" s="6">
        <f>'4 Trimestre'!D17</f>
        <v>1</v>
      </c>
      <c r="E17" s="22"/>
      <c r="F17" s="6">
        <f>'4 Trimestre'!F17</f>
        <v>3</v>
      </c>
      <c r="G17" s="22">
        <f>'4 Trimestre'!G17</f>
        <v>0</v>
      </c>
    </row>
    <row r="18" spans="1:7" ht="15.6" x14ac:dyDescent="0.35">
      <c r="A18" s="16" t="s">
        <v>33</v>
      </c>
      <c r="B18" s="6">
        <f t="shared" si="0"/>
        <v>22850</v>
      </c>
      <c r="C18" s="6">
        <f>'4 Trimestre'!C18</f>
        <v>4390</v>
      </c>
      <c r="D18" s="6">
        <f>'4 Trimestre'!D18</f>
        <v>4620</v>
      </c>
      <c r="E18" s="22"/>
      <c r="F18" s="6">
        <f>'4 Trimestre'!F18</f>
        <v>13840</v>
      </c>
      <c r="G18" s="22">
        <f>'4 Trimestre'!G18</f>
        <v>0</v>
      </c>
    </row>
    <row r="19" spans="1:7" ht="15.6" x14ac:dyDescent="0.35">
      <c r="A19" s="5" t="s">
        <v>125</v>
      </c>
      <c r="B19" s="6">
        <f>SUM(C19:G19)</f>
        <v>6</v>
      </c>
      <c r="C19" s="6">
        <f>'1 Trimestre'!C19+'2 Trimestre'!C19+'3 Trimestre'!C19+'4 Trimestre'!C19</f>
        <v>1</v>
      </c>
      <c r="D19" s="6">
        <f>'1 Trimestre'!D19+'2 Trimestre'!D19+'3 Trimestre'!D19+'4 Trimestre'!D19</f>
        <v>2</v>
      </c>
      <c r="E19" s="22">
        <f>+'4 Trimestre'!E19</f>
        <v>1</v>
      </c>
      <c r="F19" s="6">
        <v>2</v>
      </c>
      <c r="G19" s="22">
        <f>'1 Trimestre'!F19+'2 Trimestre'!F19+'3 Trimestre'!F19+'4 Trimestre'!G19</f>
        <v>0</v>
      </c>
    </row>
    <row r="20" spans="1:7" ht="15.6" x14ac:dyDescent="0.35">
      <c r="A20" s="16" t="s">
        <v>33</v>
      </c>
      <c r="B20" s="6">
        <f t="shared" si="0"/>
        <v>6480</v>
      </c>
      <c r="C20" s="6">
        <f>'1 Trimestre'!C20+'2 Trimestre'!C20+'3 Trimestre'!C20+'4 Trimestre'!C20</f>
        <v>1182</v>
      </c>
      <c r="D20" s="6">
        <f>'1 Trimestre'!D20+'2 Trimestre'!D20+'3 Trimestre'!D20+'4 Trimestre'!D20</f>
        <v>0</v>
      </c>
      <c r="E20" s="22">
        <f>+'4 Trimestre'!E20</f>
        <v>5298</v>
      </c>
      <c r="F20" s="6">
        <f>'1 Trimestre'!E20+'2 Trimestre'!E20+'3 Trimestre'!E20+'4 Trimestre'!F20</f>
        <v>0</v>
      </c>
      <c r="G20" s="22">
        <f>'1 Trimestre'!F20+'2 Trimestre'!F20+'3 Trimestre'!F20+'4 Trimestre'!G20</f>
        <v>0</v>
      </c>
    </row>
    <row r="21" spans="1:7" ht="15.6" x14ac:dyDescent="0.35">
      <c r="A21" s="5" t="s">
        <v>70</v>
      </c>
      <c r="B21" s="6">
        <f t="shared" si="0"/>
        <v>6</v>
      </c>
      <c r="C21" s="6">
        <f>'4 Trimestre'!C21</f>
        <v>2</v>
      </c>
      <c r="D21" s="6">
        <f>'4 Trimestre'!D21</f>
        <v>1</v>
      </c>
      <c r="E21" s="22"/>
      <c r="F21" s="6">
        <f>'4 Trimestre'!F21</f>
        <v>3</v>
      </c>
      <c r="G21" s="22">
        <f>'4 Trimestre'!G21</f>
        <v>0</v>
      </c>
    </row>
    <row r="22" spans="1:7" ht="15.6" x14ac:dyDescent="0.35">
      <c r="A22" s="16" t="s">
        <v>33</v>
      </c>
      <c r="B22" s="6">
        <f t="shared" si="0"/>
        <v>22850</v>
      </c>
      <c r="C22" s="6">
        <f>'4 Trimestre'!C22</f>
        <v>4390</v>
      </c>
      <c r="D22" s="6">
        <f>'4 Trimestre'!D22</f>
        <v>4620</v>
      </c>
      <c r="E22" s="22"/>
      <c r="F22" s="6">
        <f>'4 Trimestre'!F22</f>
        <v>13840</v>
      </c>
      <c r="G22" s="22">
        <f>'4 Trimestre'!G22</f>
        <v>0</v>
      </c>
    </row>
    <row r="23" spans="1:7" ht="15.6" x14ac:dyDescent="0.35">
      <c r="A23" s="5"/>
      <c r="B23" s="30"/>
      <c r="C23" s="30"/>
      <c r="D23" s="30"/>
      <c r="E23" s="22"/>
      <c r="F23" s="30"/>
      <c r="G23" s="22"/>
    </row>
    <row r="24" spans="1:7" ht="15.6" x14ac:dyDescent="0.35">
      <c r="A24" s="4" t="s">
        <v>5</v>
      </c>
      <c r="B24" s="30"/>
      <c r="C24" s="30"/>
      <c r="D24" s="30"/>
      <c r="E24" s="22"/>
      <c r="F24" s="30"/>
      <c r="G24" s="22"/>
    </row>
    <row r="25" spans="1:7" ht="15.6" x14ac:dyDescent="0.35">
      <c r="A25" s="5" t="s">
        <v>59</v>
      </c>
      <c r="B25" s="6">
        <f>SUM(C25:G25)</f>
        <v>552136409.1099999</v>
      </c>
      <c r="C25" s="6">
        <f>'1 Trimestre'!C25+'2 Trimestre'!C25+'3 Trimestre'!C25+'4 Trimestre'!C25</f>
        <v>546272995.04999995</v>
      </c>
      <c r="D25" s="6">
        <f>'1 Trimestre'!D25+'2 Trimestre'!D25+'3 Trimestre'!D25+'4 Trimestre'!D25</f>
        <v>5863414.0599999996</v>
      </c>
      <c r="E25" s="22"/>
      <c r="F25" s="6">
        <f>'1 Trimestre'!E25+'2 Trimestre'!E25+'3 Trimestre'!E25+'4 Trimestre'!F25</f>
        <v>0</v>
      </c>
      <c r="G25" s="22">
        <f>'1 Trimestre'!F25+'2 Trimestre'!F25+'3 Trimestre'!F25+'4 Trimestre'!G25</f>
        <v>0</v>
      </c>
    </row>
    <row r="26" spans="1:7" ht="15.6" x14ac:dyDescent="0.35">
      <c r="A26" s="5" t="s">
        <v>126</v>
      </c>
      <c r="B26" s="6">
        <f>SUM(C26:G26)</f>
        <v>413960949.75</v>
      </c>
      <c r="C26" s="6">
        <f>'4 Trimestre'!C26</f>
        <v>0</v>
      </c>
      <c r="D26" s="6">
        <f>'4 Trimestre'!D26</f>
        <v>0</v>
      </c>
      <c r="E26" s="22"/>
      <c r="F26" s="6">
        <f>'4 Trimestre'!F26</f>
        <v>413960949.75</v>
      </c>
      <c r="G26" s="22">
        <f>'4 Trimestre'!G26</f>
        <v>0</v>
      </c>
    </row>
    <row r="27" spans="1:7" ht="15.6" x14ac:dyDescent="0.35">
      <c r="A27" s="5" t="s">
        <v>127</v>
      </c>
      <c r="B27" s="6">
        <f>SUM(C27:G27)</f>
        <v>328550422.70000005</v>
      </c>
      <c r="C27" s="6">
        <f>'1 Trimestre'!C27+'2 Trimestre'!C27+'3 Trimestre'!C27+'4 Trimestre'!C27</f>
        <v>0</v>
      </c>
      <c r="D27" s="6">
        <f>'1 Trimestre'!D27+'2 Trimestre'!D27+'3 Trimestre'!D27+'4 Trimestre'!D27</f>
        <v>0</v>
      </c>
      <c r="E27" s="22"/>
      <c r="F27" s="6">
        <f>'1 Trimestre'!E27+'2 Trimestre'!E27+'3 Trimestre'!E27+'4 Trimestre'!F27</f>
        <v>328550422.70000005</v>
      </c>
      <c r="G27" s="22">
        <f>'1 Trimestre'!F27+'2 Trimestre'!F27+'3 Trimestre'!F27+'4 Trimestre'!G27</f>
        <v>0</v>
      </c>
    </row>
    <row r="28" spans="1:7" ht="15.6" x14ac:dyDescent="0.35">
      <c r="A28" s="5" t="s">
        <v>74</v>
      </c>
      <c r="B28" s="6">
        <f>SUM(C28:G28)</f>
        <v>413960949.75</v>
      </c>
      <c r="C28" s="6">
        <f>'4 Trimestre'!C28</f>
        <v>0</v>
      </c>
      <c r="D28" s="6">
        <f>'4 Trimestre'!D28</f>
        <v>0</v>
      </c>
      <c r="E28" s="22"/>
      <c r="F28" s="6">
        <f>'4 Trimestre'!F28</f>
        <v>413960949.75</v>
      </c>
      <c r="G28" s="22">
        <f>'4 Trimestre'!G28</f>
        <v>0</v>
      </c>
    </row>
    <row r="29" spans="1:7" ht="15.6" x14ac:dyDescent="0.35">
      <c r="A29" s="5" t="s">
        <v>128</v>
      </c>
      <c r="B29" s="6">
        <f>B27</f>
        <v>328550422.70000005</v>
      </c>
      <c r="C29" s="30"/>
      <c r="D29" s="30"/>
      <c r="E29" s="22"/>
      <c r="F29" s="30"/>
      <c r="G29" s="22"/>
    </row>
    <row r="30" spans="1:7" ht="15.6" x14ac:dyDescent="0.35">
      <c r="A30" s="5"/>
      <c r="B30" s="30"/>
      <c r="C30" s="30"/>
      <c r="D30" s="30"/>
      <c r="E30" s="22"/>
      <c r="F30" s="30"/>
      <c r="G30" s="22"/>
    </row>
    <row r="31" spans="1:7" ht="15.6" x14ac:dyDescent="0.35">
      <c r="A31" s="4" t="s">
        <v>6</v>
      </c>
      <c r="B31" s="30"/>
      <c r="C31" s="30"/>
      <c r="D31" s="30"/>
      <c r="E31" s="22"/>
      <c r="F31" s="30"/>
      <c r="G31" s="22"/>
    </row>
    <row r="32" spans="1:7" ht="15.6" x14ac:dyDescent="0.35">
      <c r="A32" s="5" t="s">
        <v>126</v>
      </c>
      <c r="B32" s="6">
        <f>B26</f>
        <v>413960949.75</v>
      </c>
      <c r="C32" s="30"/>
      <c r="D32" s="30"/>
      <c r="E32" s="22"/>
      <c r="F32" s="30"/>
      <c r="G32" s="22"/>
    </row>
    <row r="33" spans="1:7" ht="15.6" x14ac:dyDescent="0.35">
      <c r="A33" s="5" t="s">
        <v>127</v>
      </c>
      <c r="B33" s="6">
        <f>+'1 Trimestre'!B33+'2 Trimestre'!B33+'3 Trimestre'!B33+'4 Trimestre'!B33</f>
        <v>413960960</v>
      </c>
      <c r="C33" s="30"/>
      <c r="D33" s="30"/>
      <c r="E33" s="22"/>
      <c r="F33" s="30"/>
      <c r="G33" s="22"/>
    </row>
    <row r="34" spans="1:7" ht="15.6" x14ac:dyDescent="0.35">
      <c r="A34" s="5"/>
      <c r="B34" s="31"/>
      <c r="C34" s="30"/>
      <c r="D34" s="31"/>
      <c r="E34" s="28"/>
      <c r="F34" s="31"/>
      <c r="G34" s="28"/>
    </row>
    <row r="35" spans="1:7" ht="15.6" x14ac:dyDescent="0.35">
      <c r="A35" s="4" t="s">
        <v>7</v>
      </c>
      <c r="B35" s="31"/>
      <c r="C35" s="31"/>
      <c r="D35" s="31"/>
      <c r="E35" s="28"/>
      <c r="F35" s="31"/>
      <c r="G35" s="28"/>
    </row>
    <row r="36" spans="1:7" ht="15.6" x14ac:dyDescent="0.35">
      <c r="A36" s="5" t="s">
        <v>60</v>
      </c>
      <c r="B36" s="19">
        <v>1.0947</v>
      </c>
      <c r="C36" s="19">
        <v>1.0947</v>
      </c>
      <c r="D36" s="19">
        <v>1.0947</v>
      </c>
      <c r="E36" s="35">
        <v>1.0947</v>
      </c>
      <c r="F36" s="19">
        <v>1.0947</v>
      </c>
      <c r="G36" s="35">
        <v>1.0947</v>
      </c>
    </row>
    <row r="37" spans="1:7" ht="15.6" x14ac:dyDescent="0.35">
      <c r="A37" s="5" t="s">
        <v>129</v>
      </c>
      <c r="B37" s="19">
        <v>1.1039000000000001</v>
      </c>
      <c r="C37" s="19">
        <v>1.1039000000000001</v>
      </c>
      <c r="D37" s="19">
        <v>1.1039000000000001</v>
      </c>
      <c r="E37" s="35">
        <v>1.1039000000000001</v>
      </c>
      <c r="F37" s="19">
        <v>1.1039000000000001</v>
      </c>
      <c r="G37" s="35">
        <v>1.1039000000000001</v>
      </c>
    </row>
    <row r="38" spans="1:7" ht="15.6" x14ac:dyDescent="0.35">
      <c r="A38" s="5" t="s">
        <v>31</v>
      </c>
      <c r="B38" s="6">
        <f>D38+F38</f>
        <v>343179</v>
      </c>
      <c r="C38" s="7">
        <v>63541</v>
      </c>
      <c r="D38" s="7">
        <v>63541</v>
      </c>
      <c r="E38" s="33">
        <v>63541</v>
      </c>
      <c r="F38" s="7">
        <v>279638</v>
      </c>
      <c r="G38" s="33">
        <v>279638</v>
      </c>
    </row>
    <row r="39" spans="1:7" ht="15.6" x14ac:dyDescent="0.35">
      <c r="A39" s="5"/>
      <c r="B39" s="30"/>
      <c r="C39" s="30"/>
      <c r="D39" s="30"/>
      <c r="E39" s="22"/>
      <c r="F39" s="30"/>
      <c r="G39" s="22"/>
    </row>
    <row r="40" spans="1:7" ht="15.6" x14ac:dyDescent="0.35">
      <c r="A40" s="4" t="s">
        <v>8</v>
      </c>
      <c r="B40" s="30"/>
      <c r="C40" s="30"/>
      <c r="D40" s="30"/>
      <c r="E40" s="22"/>
      <c r="F40" s="30"/>
      <c r="G40" s="22"/>
    </row>
    <row r="41" spans="1:7" ht="15.6" x14ac:dyDescent="0.35">
      <c r="A41" s="5" t="s">
        <v>61</v>
      </c>
      <c r="B41" s="6">
        <f t="shared" ref="B41:C41" si="1">B25/B36</f>
        <v>504372347.77564621</v>
      </c>
      <c r="C41" s="6">
        <f t="shared" si="1"/>
        <v>499016164.2915867</v>
      </c>
      <c r="D41" s="6">
        <f t="shared" ref="D41:F41" si="2">D25/D36</f>
        <v>5356183.4840595592</v>
      </c>
      <c r="E41" s="22"/>
      <c r="F41" s="6">
        <f t="shared" si="2"/>
        <v>0</v>
      </c>
      <c r="G41" s="22">
        <f t="shared" ref="G41" si="3">G25/G36</f>
        <v>0</v>
      </c>
    </row>
    <row r="42" spans="1:7" ht="15.6" x14ac:dyDescent="0.35">
      <c r="A42" s="5" t="s">
        <v>130</v>
      </c>
      <c r="B42" s="6">
        <f t="shared" ref="B42:C42" si="4">B27/B37</f>
        <v>297626979.52713108</v>
      </c>
      <c r="C42" s="6">
        <f t="shared" si="4"/>
        <v>0</v>
      </c>
      <c r="D42" s="6">
        <f t="shared" ref="D42:F42" si="5">D27/D37</f>
        <v>0</v>
      </c>
      <c r="E42" s="22"/>
      <c r="F42" s="6">
        <f t="shared" si="5"/>
        <v>297626979.52713108</v>
      </c>
      <c r="G42" s="22">
        <f t="shared" ref="G42" si="6">G27/G37</f>
        <v>0</v>
      </c>
    </row>
    <row r="43" spans="1:7" ht="15.6" x14ac:dyDescent="0.35">
      <c r="A43" s="5" t="s">
        <v>62</v>
      </c>
      <c r="B43" s="6" t="s">
        <v>40</v>
      </c>
      <c r="C43" s="6" t="s">
        <v>40</v>
      </c>
      <c r="D43" s="6" t="s">
        <v>40</v>
      </c>
      <c r="E43" s="22"/>
      <c r="F43" s="6" t="s">
        <v>40</v>
      </c>
      <c r="G43" s="22" t="s">
        <v>40</v>
      </c>
    </row>
    <row r="44" spans="1:7" ht="15.6" x14ac:dyDescent="0.35">
      <c r="A44" s="5" t="s">
        <v>131</v>
      </c>
      <c r="B44" s="6">
        <f>B42/B20</f>
        <v>45930.089433199239</v>
      </c>
      <c r="C44" s="6">
        <f>C42/C20</f>
        <v>0</v>
      </c>
      <c r="D44" s="6" t="s">
        <v>40</v>
      </c>
      <c r="E44" s="22"/>
      <c r="F44" s="6" t="s">
        <v>40</v>
      </c>
      <c r="G44" s="22" t="s">
        <v>40</v>
      </c>
    </row>
    <row r="45" spans="1:7" ht="15.6" x14ac:dyDescent="0.35">
      <c r="A45" s="5"/>
      <c r="B45" s="8"/>
      <c r="C45" s="8"/>
      <c r="D45" s="8"/>
      <c r="E45" s="28"/>
      <c r="F45" s="8"/>
      <c r="G45" s="28"/>
    </row>
    <row r="46" spans="1:7" ht="15.6" x14ac:dyDescent="0.35">
      <c r="A46" s="4" t="s">
        <v>9</v>
      </c>
      <c r="B46" s="8"/>
      <c r="C46" s="8"/>
      <c r="D46" s="8"/>
      <c r="E46" s="28"/>
      <c r="F46" s="8"/>
      <c r="G46" s="28"/>
    </row>
    <row r="47" spans="1:7" ht="15.6" x14ac:dyDescent="0.35">
      <c r="A47" s="5"/>
      <c r="B47" s="8"/>
      <c r="C47" s="8"/>
      <c r="D47" s="8"/>
      <c r="E47" s="28"/>
      <c r="F47" s="8"/>
      <c r="G47" s="28"/>
    </row>
    <row r="48" spans="1:7" ht="15.6" x14ac:dyDescent="0.35">
      <c r="A48" s="4" t="s">
        <v>10</v>
      </c>
      <c r="B48" s="8"/>
      <c r="C48" s="8"/>
      <c r="D48" s="8"/>
      <c r="E48" s="28"/>
      <c r="F48" s="8"/>
      <c r="G48" s="28"/>
    </row>
    <row r="49" spans="1:7" ht="15.6" x14ac:dyDescent="0.35">
      <c r="A49" s="5" t="s">
        <v>11</v>
      </c>
      <c r="B49" s="9">
        <f>(B18/B38)*100</f>
        <v>6.6583328233953711</v>
      </c>
      <c r="C49" s="9">
        <f t="shared" ref="C49:D49" si="7">(C18/C38)*100</f>
        <v>6.9089249460977955</v>
      </c>
      <c r="D49" s="9">
        <f t="shared" si="7"/>
        <v>7.270895956941188</v>
      </c>
      <c r="E49" s="29"/>
      <c r="F49" s="9">
        <f t="shared" ref="F49:G49" si="8">(F18/F38)*100</f>
        <v>4.9492558236005122</v>
      </c>
      <c r="G49" s="29">
        <f t="shared" si="8"/>
        <v>0</v>
      </c>
    </row>
    <row r="50" spans="1:7" ht="15.6" x14ac:dyDescent="0.35">
      <c r="A50" s="5" t="s">
        <v>12</v>
      </c>
      <c r="B50" s="9">
        <f>(B20/B38)*100</f>
        <v>1.8882274265033701</v>
      </c>
      <c r="C50" s="9">
        <f t="shared" ref="C50:D50" si="9">(C20/C38)*100</f>
        <v>1.8602162383343039</v>
      </c>
      <c r="D50" s="9">
        <f t="shared" si="9"/>
        <v>0</v>
      </c>
      <c r="E50" s="29">
        <f t="shared" ref="E50:G50" si="10">(E20/E38)*100</f>
        <v>8.3379235454273619</v>
      </c>
      <c r="F50" s="9">
        <f t="shared" si="10"/>
        <v>0</v>
      </c>
      <c r="G50" s="29">
        <f t="shared" si="10"/>
        <v>0</v>
      </c>
    </row>
    <row r="51" spans="1:7" ht="15.6" x14ac:dyDescent="0.35">
      <c r="A51" s="5"/>
      <c r="B51" s="9"/>
      <c r="C51" s="9"/>
      <c r="D51" s="9"/>
      <c r="E51" s="29"/>
      <c r="F51" s="9"/>
      <c r="G51" s="29"/>
    </row>
    <row r="52" spans="1:7" ht="15.6" x14ac:dyDescent="0.35">
      <c r="A52" s="4" t="s">
        <v>13</v>
      </c>
      <c r="B52" s="9">
        <f>B19/B17*100</f>
        <v>100</v>
      </c>
      <c r="C52" s="9">
        <f t="shared" ref="C52:D52" si="11">C19/C17*100</f>
        <v>50</v>
      </c>
      <c r="D52" s="9">
        <f t="shared" si="11"/>
        <v>200</v>
      </c>
      <c r="E52" s="29"/>
      <c r="F52" s="9">
        <f t="shared" ref="F52" si="12">F19/F17*100</f>
        <v>66.666666666666657</v>
      </c>
      <c r="G52" s="22" t="s">
        <v>40</v>
      </c>
    </row>
    <row r="53" spans="1:7" ht="15.6" x14ac:dyDescent="0.35">
      <c r="A53" s="5" t="s">
        <v>14</v>
      </c>
      <c r="B53" s="9">
        <f>B20/B18*100</f>
        <v>28.358862144420133</v>
      </c>
      <c r="C53" s="9">
        <f t="shared" ref="C53:D53" si="13">C20/C18*100</f>
        <v>26.924829157175402</v>
      </c>
      <c r="D53" s="9">
        <f t="shared" si="13"/>
        <v>0</v>
      </c>
      <c r="E53" s="29"/>
      <c r="F53" s="9">
        <f t="shared" ref="F53" si="14">F20/F18*100</f>
        <v>0</v>
      </c>
      <c r="G53" s="22" t="s">
        <v>40</v>
      </c>
    </row>
    <row r="54" spans="1:7" ht="15.6" x14ac:dyDescent="0.35">
      <c r="A54" s="5" t="s">
        <v>15</v>
      </c>
      <c r="B54" s="9">
        <f>B27/B26*100</f>
        <v>79.367491764239787</v>
      </c>
      <c r="C54" s="6" t="s">
        <v>40</v>
      </c>
      <c r="D54" s="6" t="s">
        <v>40</v>
      </c>
      <c r="E54" s="29"/>
      <c r="F54" s="9">
        <f t="shared" ref="F54" si="15">F27/F26*100</f>
        <v>79.367491764239787</v>
      </c>
      <c r="G54" s="22" t="s">
        <v>40</v>
      </c>
    </row>
    <row r="55" spans="1:7" ht="15.6" x14ac:dyDescent="0.35">
      <c r="A55" s="5" t="s">
        <v>16</v>
      </c>
      <c r="B55" s="9">
        <f t="shared" ref="B55" si="16">AVERAGE(B53:B54)</f>
        <v>53.863176954329958</v>
      </c>
      <c r="C55" s="6" t="s">
        <v>40</v>
      </c>
      <c r="D55" s="6" t="s">
        <v>40</v>
      </c>
      <c r="E55" s="29"/>
      <c r="F55" s="9">
        <f t="shared" ref="F55" si="17">AVERAGE(F53:F54)</f>
        <v>39.683745882119894</v>
      </c>
      <c r="G55" s="22" t="s">
        <v>40</v>
      </c>
    </row>
    <row r="56" spans="1:7" ht="15.6" x14ac:dyDescent="0.35">
      <c r="A56" s="5"/>
      <c r="B56" s="9"/>
      <c r="C56" s="9"/>
      <c r="D56" s="9"/>
      <c r="E56" s="29"/>
      <c r="F56" s="9"/>
      <c r="G56" s="29"/>
    </row>
    <row r="57" spans="1:7" ht="15.6" x14ac:dyDescent="0.35">
      <c r="A57" s="4" t="s">
        <v>17</v>
      </c>
      <c r="B57" s="9"/>
      <c r="C57" s="9"/>
      <c r="D57" s="9"/>
      <c r="E57" s="29"/>
      <c r="F57" s="9"/>
      <c r="G57" s="29"/>
    </row>
    <row r="58" spans="1:7" ht="15.6" x14ac:dyDescent="0.35">
      <c r="A58" s="5" t="s">
        <v>18</v>
      </c>
      <c r="B58" s="9">
        <f>B20/B22*100</f>
        <v>28.358862144420133</v>
      </c>
      <c r="C58" s="9">
        <f t="shared" ref="C58:F58" si="18">C20/C22*100</f>
        <v>26.924829157175402</v>
      </c>
      <c r="D58" s="9">
        <f t="shared" si="18"/>
        <v>0</v>
      </c>
      <c r="E58" s="29"/>
      <c r="F58" s="9">
        <f t="shared" si="18"/>
        <v>0</v>
      </c>
      <c r="G58" s="22" t="s">
        <v>40</v>
      </c>
    </row>
    <row r="59" spans="1:7" ht="15.6" x14ac:dyDescent="0.35">
      <c r="A59" s="5" t="s">
        <v>19</v>
      </c>
      <c r="B59" s="9">
        <f t="shared" ref="B59:F59" si="19">B27/B28*100</f>
        <v>79.367491764239787</v>
      </c>
      <c r="C59" s="6" t="s">
        <v>40</v>
      </c>
      <c r="D59" s="6" t="s">
        <v>40</v>
      </c>
      <c r="E59" s="29"/>
      <c r="F59" s="9">
        <f t="shared" si="19"/>
        <v>79.367491764239787</v>
      </c>
      <c r="G59" s="22" t="s">
        <v>40</v>
      </c>
    </row>
    <row r="60" spans="1:7" ht="15.6" x14ac:dyDescent="0.35">
      <c r="A60" s="5" t="s">
        <v>20</v>
      </c>
      <c r="B60" s="9">
        <f t="shared" ref="B60:F60" si="20">(B58+B59)/2</f>
        <v>53.863176954329958</v>
      </c>
      <c r="C60" s="6" t="s">
        <v>40</v>
      </c>
      <c r="D60" s="6" t="s">
        <v>40</v>
      </c>
      <c r="E60" s="29"/>
      <c r="F60" s="9">
        <f t="shared" si="20"/>
        <v>39.683745882119894</v>
      </c>
      <c r="G60" s="22" t="s">
        <v>40</v>
      </c>
    </row>
    <row r="61" spans="1:7" ht="15.6" x14ac:dyDescent="0.35">
      <c r="A61" s="5"/>
      <c r="B61" s="9"/>
      <c r="C61" s="9"/>
      <c r="D61" s="9"/>
      <c r="E61" s="29"/>
      <c r="F61" s="9"/>
      <c r="G61" s="29"/>
    </row>
    <row r="62" spans="1:7" ht="15.6" x14ac:dyDescent="0.35">
      <c r="A62" s="4" t="s">
        <v>30</v>
      </c>
      <c r="B62" s="9"/>
      <c r="C62" s="9"/>
      <c r="D62" s="9"/>
      <c r="E62" s="29"/>
      <c r="F62" s="9"/>
      <c r="G62" s="29"/>
    </row>
    <row r="63" spans="1:7" ht="15.6" x14ac:dyDescent="0.35">
      <c r="A63" s="5" t="s">
        <v>21</v>
      </c>
      <c r="B63" s="9">
        <f>B29/B27*100</f>
        <v>100</v>
      </c>
      <c r="C63" s="9"/>
      <c r="D63" s="9"/>
      <c r="E63" s="29"/>
      <c r="F63" s="9"/>
      <c r="G63" s="29"/>
    </row>
    <row r="64" spans="1:7" ht="15.6" x14ac:dyDescent="0.35">
      <c r="A64" s="5"/>
      <c r="B64" s="9"/>
      <c r="C64" s="9"/>
      <c r="D64" s="9"/>
      <c r="E64" s="29"/>
      <c r="F64" s="9"/>
      <c r="G64" s="29"/>
    </row>
    <row r="65" spans="1:7" ht="15.6" x14ac:dyDescent="0.35">
      <c r="A65" s="4" t="s">
        <v>22</v>
      </c>
      <c r="B65" s="9">
        <f>((B19/B15)-1)*100</f>
        <v>50</v>
      </c>
      <c r="C65" s="6" t="s">
        <v>40</v>
      </c>
      <c r="D65" s="9">
        <f>((D19/D15)-1)*100</f>
        <v>100</v>
      </c>
      <c r="E65" s="29"/>
      <c r="F65" s="9">
        <f>((F19/F15)-1)*100</f>
        <v>0</v>
      </c>
      <c r="G65" s="29">
        <f>((G19/G15)-1)*100</f>
        <v>-100</v>
      </c>
    </row>
    <row r="66" spans="1:7" ht="15.6" x14ac:dyDescent="0.35">
      <c r="A66" s="5" t="s">
        <v>34</v>
      </c>
      <c r="B66" s="6" t="s">
        <v>40</v>
      </c>
      <c r="C66" s="6" t="s">
        <v>40</v>
      </c>
      <c r="D66" s="6" t="s">
        <v>40</v>
      </c>
      <c r="E66" s="29"/>
      <c r="F66" s="6" t="s">
        <v>40</v>
      </c>
      <c r="G66" s="22" t="s">
        <v>40</v>
      </c>
    </row>
    <row r="67" spans="1:7" ht="15.6" x14ac:dyDescent="0.35">
      <c r="A67" s="5" t="s">
        <v>23</v>
      </c>
      <c r="B67" s="9">
        <f>((B42/B41)-1)*100</f>
        <v>-40.990623129973635</v>
      </c>
      <c r="C67" s="9">
        <f>((C42/C41)-1)*100</f>
        <v>-100</v>
      </c>
      <c r="D67" s="9">
        <f>((D42/D41)-1)*100</f>
        <v>-100</v>
      </c>
      <c r="E67" s="29"/>
      <c r="F67" s="6" t="s">
        <v>40</v>
      </c>
      <c r="G67" s="22" t="s">
        <v>40</v>
      </c>
    </row>
    <row r="68" spans="1:7" ht="15.6" x14ac:dyDescent="0.35">
      <c r="A68" s="5" t="s">
        <v>24</v>
      </c>
      <c r="B68" s="6" t="s">
        <v>40</v>
      </c>
      <c r="C68" s="6" t="s">
        <v>40</v>
      </c>
      <c r="D68" s="6" t="s">
        <v>40</v>
      </c>
      <c r="E68" s="29"/>
      <c r="F68" s="6" t="s">
        <v>40</v>
      </c>
      <c r="G68" s="22" t="s">
        <v>40</v>
      </c>
    </row>
    <row r="69" spans="1:7" ht="15.6" x14ac:dyDescent="0.35">
      <c r="A69" s="5"/>
      <c r="B69" s="9"/>
      <c r="C69" s="9"/>
      <c r="D69" s="9"/>
      <c r="E69" s="29"/>
      <c r="F69" s="9"/>
      <c r="G69" s="29"/>
    </row>
    <row r="70" spans="1:7" ht="15.6" x14ac:dyDescent="0.35">
      <c r="A70" s="4" t="s">
        <v>25</v>
      </c>
      <c r="B70" s="9"/>
      <c r="C70" s="9"/>
      <c r="D70" s="9"/>
      <c r="E70" s="29"/>
      <c r="F70" s="9"/>
      <c r="G70" s="29"/>
    </row>
    <row r="71" spans="1:7" ht="15.6" x14ac:dyDescent="0.35">
      <c r="A71" s="5" t="s">
        <v>35</v>
      </c>
      <c r="B71" s="9">
        <f>B26/B18</f>
        <v>18116.452943107222</v>
      </c>
      <c r="C71" s="9">
        <f>C26/C18</f>
        <v>0</v>
      </c>
      <c r="D71" s="9">
        <f>D26/D18</f>
        <v>0</v>
      </c>
      <c r="E71" s="29"/>
      <c r="F71" s="9">
        <f>F26/F18</f>
        <v>29910.473247832371</v>
      </c>
      <c r="G71" s="22" t="s">
        <v>40</v>
      </c>
    </row>
    <row r="72" spans="1:7" ht="15.6" x14ac:dyDescent="0.35">
      <c r="A72" s="5" t="s">
        <v>36</v>
      </c>
      <c r="B72" s="9">
        <f>B27/B20</f>
        <v>50702.22572530865</v>
      </c>
      <c r="C72" s="9">
        <f>C27/C20</f>
        <v>0</v>
      </c>
      <c r="D72" s="6" t="s">
        <v>40</v>
      </c>
      <c r="E72" s="29"/>
      <c r="F72" s="6" t="s">
        <v>40</v>
      </c>
      <c r="G72" s="22" t="s">
        <v>40</v>
      </c>
    </row>
    <row r="73" spans="1:7" ht="15.6" x14ac:dyDescent="0.35">
      <c r="A73" s="5" t="s">
        <v>26</v>
      </c>
      <c r="B73" s="9">
        <f>(B72/B71)*B55</f>
        <v>150.74600777519967</v>
      </c>
      <c r="C73" s="6" t="s">
        <v>40</v>
      </c>
      <c r="D73" s="6" t="s">
        <v>40</v>
      </c>
      <c r="E73" s="29"/>
      <c r="F73" s="6" t="s">
        <v>40</v>
      </c>
      <c r="G73" s="22" t="s">
        <v>40</v>
      </c>
    </row>
    <row r="74" spans="1:7" ht="15.6" x14ac:dyDescent="0.35">
      <c r="A74" s="5" t="s">
        <v>37</v>
      </c>
      <c r="B74" s="9">
        <f>B26/B17</f>
        <v>68993491.625</v>
      </c>
      <c r="C74" s="9">
        <f>C26/C17</f>
        <v>0</v>
      </c>
      <c r="D74" s="9">
        <f>D26/D17</f>
        <v>0</v>
      </c>
      <c r="E74" s="29"/>
      <c r="F74" s="9">
        <f>F26/F17</f>
        <v>137986983.25</v>
      </c>
      <c r="G74" s="22" t="s">
        <v>40</v>
      </c>
    </row>
    <row r="75" spans="1:7" ht="15.6" x14ac:dyDescent="0.35">
      <c r="A75" s="5" t="s">
        <v>38</v>
      </c>
      <c r="B75" s="9">
        <f>B27/B19</f>
        <v>54758403.783333339</v>
      </c>
      <c r="C75" s="9">
        <f>C27/C19</f>
        <v>0</v>
      </c>
      <c r="D75" s="9">
        <f>D27/D19</f>
        <v>0</v>
      </c>
      <c r="E75" s="29"/>
      <c r="F75" s="9">
        <f>F27/F19</f>
        <v>164275211.35000002</v>
      </c>
      <c r="G75" s="22" t="s">
        <v>40</v>
      </c>
    </row>
    <row r="76" spans="1:7" ht="15.6" x14ac:dyDescent="0.35">
      <c r="A76" s="5"/>
      <c r="B76" s="39"/>
      <c r="C76" s="39"/>
      <c r="D76" s="39"/>
      <c r="E76" s="37"/>
      <c r="F76" s="39"/>
      <c r="G76" s="37"/>
    </row>
    <row r="77" spans="1:7" ht="15.6" x14ac:dyDescent="0.35">
      <c r="A77" s="4" t="s">
        <v>27</v>
      </c>
      <c r="B77" s="9"/>
      <c r="C77" s="9"/>
      <c r="D77" s="9"/>
      <c r="E77" s="29"/>
      <c r="F77" s="32"/>
      <c r="G77" s="29"/>
    </row>
    <row r="78" spans="1:7" ht="15.6" x14ac:dyDescent="0.35">
      <c r="A78" s="5" t="s">
        <v>28</v>
      </c>
      <c r="B78" s="9">
        <f>(B33/B32)*100</f>
        <v>100.00000247607896</v>
      </c>
      <c r="C78" s="9"/>
      <c r="D78" s="9"/>
      <c r="E78" s="29"/>
      <c r="F78" s="32"/>
      <c r="G78" s="29"/>
    </row>
    <row r="79" spans="1:7" ht="15.6" x14ac:dyDescent="0.35">
      <c r="A79" s="5" t="s">
        <v>29</v>
      </c>
      <c r="B79" s="9">
        <f>(B27/B33)*100</f>
        <v>79.367489799038069</v>
      </c>
      <c r="C79" s="9"/>
      <c r="D79" s="9"/>
      <c r="E79" s="29"/>
      <c r="F79" s="32"/>
      <c r="G79" s="29"/>
    </row>
    <row r="80" spans="1:7" ht="16.2" thickBot="1" x14ac:dyDescent="0.4">
      <c r="A80" s="11"/>
      <c r="B80" s="11"/>
      <c r="C80" s="11"/>
      <c r="D80" s="11"/>
      <c r="E80" s="38"/>
      <c r="F80" s="11"/>
      <c r="G80" s="38"/>
    </row>
    <row r="81" spans="1:7" ht="18" customHeight="1" thickTop="1" x14ac:dyDescent="0.3">
      <c r="A81" s="40" t="s">
        <v>82</v>
      </c>
      <c r="B81" s="40"/>
      <c r="C81" s="40"/>
      <c r="D81" s="40"/>
      <c r="E81" s="40"/>
      <c r="F81" s="40"/>
    </row>
    <row r="82" spans="1:7" ht="15.6" x14ac:dyDescent="0.35">
      <c r="A82" s="5"/>
      <c r="B82" s="5"/>
      <c r="C82" s="5"/>
      <c r="D82" s="5"/>
      <c r="E82" s="5"/>
      <c r="F82" s="5"/>
      <c r="G82" s="5"/>
    </row>
    <row r="83" spans="1:7" ht="15.6" x14ac:dyDescent="0.3">
      <c r="A83" s="48"/>
      <c r="B83" s="48"/>
      <c r="C83" s="48"/>
      <c r="D83" s="48"/>
      <c r="E83" s="48"/>
      <c r="F83" s="48"/>
      <c r="G83" s="48"/>
    </row>
    <row r="84" spans="1:7" ht="15.6" x14ac:dyDescent="0.35">
      <c r="A84" s="5"/>
      <c r="B84" s="5"/>
      <c r="C84" s="5"/>
      <c r="D84" s="5"/>
      <c r="E84" s="5"/>
      <c r="F84" s="5"/>
      <c r="G84" s="5"/>
    </row>
    <row r="85" spans="1:7" ht="15.6" x14ac:dyDescent="0.35">
      <c r="A85" s="5"/>
      <c r="B85" s="5"/>
      <c r="C85" s="5"/>
      <c r="D85" s="5"/>
      <c r="E85" s="5"/>
      <c r="F85" s="5"/>
      <c r="G85" s="5"/>
    </row>
    <row r="86" spans="1:7" ht="15.6" x14ac:dyDescent="0.35">
      <c r="A86" s="5"/>
      <c r="B86" s="5"/>
      <c r="C86" s="5"/>
      <c r="D86" s="5"/>
      <c r="E86" s="5"/>
      <c r="F86" s="5"/>
      <c r="G86" s="5"/>
    </row>
    <row r="87" spans="1:7" ht="15.6" x14ac:dyDescent="0.35">
      <c r="A87" s="5"/>
      <c r="B87" s="5"/>
      <c r="C87" s="5"/>
      <c r="D87" s="5"/>
      <c r="E87" s="5"/>
      <c r="F87" s="5"/>
      <c r="G87" s="5"/>
    </row>
    <row r="88" spans="1:7" ht="15.6" x14ac:dyDescent="0.35">
      <c r="A88" s="5"/>
      <c r="B88" s="5"/>
      <c r="C88" s="5"/>
      <c r="D88" s="5"/>
      <c r="E88" s="5"/>
      <c r="F88" s="5"/>
      <c r="G88" s="5"/>
    </row>
    <row r="89" spans="1:7" ht="15.6" x14ac:dyDescent="0.35">
      <c r="A89" s="5"/>
      <c r="B89" s="5"/>
      <c r="C89" s="5"/>
      <c r="D89" s="5"/>
      <c r="E89" s="5"/>
      <c r="F89" s="5"/>
      <c r="G89" s="5"/>
    </row>
    <row r="90" spans="1:7" ht="15.6" x14ac:dyDescent="0.35">
      <c r="A90" s="5"/>
      <c r="B90" s="5"/>
      <c r="C90" s="5"/>
      <c r="D90" s="5"/>
      <c r="E90" s="5"/>
      <c r="F90" s="5"/>
      <c r="G90" s="5"/>
    </row>
    <row r="91" spans="1:7" ht="15.6" x14ac:dyDescent="0.35">
      <c r="A91" s="5"/>
      <c r="B91" s="5"/>
      <c r="C91" s="5"/>
      <c r="D91" s="5"/>
      <c r="E91" s="5"/>
      <c r="F91" s="5"/>
      <c r="G91" s="5"/>
    </row>
    <row r="92" spans="1:7" ht="15.6" x14ac:dyDescent="0.35">
      <c r="A92" s="5"/>
      <c r="B92" s="5"/>
      <c r="C92" s="5"/>
      <c r="D92" s="5"/>
      <c r="E92" s="5"/>
      <c r="F92" s="5"/>
      <c r="G92" s="5"/>
    </row>
    <row r="93" spans="1:7" ht="15.6" x14ac:dyDescent="0.35">
      <c r="A93" s="5"/>
      <c r="B93" s="5"/>
      <c r="C93" s="5"/>
      <c r="D93" s="5"/>
      <c r="E93" s="5"/>
      <c r="F93" s="5"/>
      <c r="G93" s="5"/>
    </row>
    <row r="94" spans="1:7" ht="15.6" x14ac:dyDescent="0.35">
      <c r="A94" s="5"/>
      <c r="B94" s="5"/>
      <c r="C94" s="5"/>
      <c r="D94" s="5"/>
      <c r="E94" s="5"/>
      <c r="F94" s="5"/>
      <c r="G94" s="5"/>
    </row>
    <row r="95" spans="1:7" ht="15.6" x14ac:dyDescent="0.35">
      <c r="A95" s="5"/>
      <c r="B95" s="5"/>
      <c r="C95" s="5"/>
      <c r="D95" s="5"/>
      <c r="E95" s="5"/>
      <c r="F95" s="5"/>
      <c r="G95" s="5"/>
    </row>
    <row r="96" spans="1:7" ht="15.6" x14ac:dyDescent="0.35">
      <c r="A96" s="5"/>
      <c r="B96" s="5"/>
      <c r="C96" s="5"/>
      <c r="D96" s="5"/>
      <c r="E96" s="5"/>
      <c r="F96" s="5"/>
      <c r="G96" s="5"/>
    </row>
    <row r="97" spans="1:7" ht="15.6" x14ac:dyDescent="0.35">
      <c r="A97" s="5"/>
      <c r="B97" s="5"/>
      <c r="C97" s="5"/>
      <c r="D97" s="5"/>
      <c r="E97" s="5"/>
      <c r="F97" s="5"/>
      <c r="G97" s="5"/>
    </row>
  </sheetData>
  <mergeCells count="7">
    <mergeCell ref="A83:G83"/>
    <mergeCell ref="A9:A10"/>
    <mergeCell ref="B9:B10"/>
    <mergeCell ref="C9:G9"/>
    <mergeCell ref="C10:D10"/>
    <mergeCell ref="E10:G10"/>
    <mergeCell ref="A81:F81"/>
  </mergeCells>
  <pageMargins left="0.7" right="0.7" top="0.75" bottom="0.75" header="0.3" footer="0.3"/>
  <pageSetup orientation="portrait" r:id="rId1"/>
  <ignoredErrors>
    <ignoredError sqref="G7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Trimestre</vt:lpstr>
      <vt:lpstr>2 Trimestre</vt:lpstr>
      <vt:lpstr>1 Semestre</vt:lpstr>
      <vt:lpstr>3 Trimestre</vt:lpstr>
      <vt:lpstr>3T Acumulado</vt:lpstr>
      <vt:lpstr>4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2012-02-13T20:20:09Z</dcterms:created>
  <dcterms:modified xsi:type="dcterms:W3CDTF">2026-01-03T12:39:34Z</dcterms:modified>
</cp:coreProperties>
</file>