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207180055\Desktop\ACTUALIZACIÓN PW 2025\2023\Indicadores\"/>
    </mc:Choice>
  </mc:AlternateContent>
  <xr:revisionPtr revIDLastSave="0" documentId="13_ncr:1_{5290FE22-F368-4AB9-B964-56936CD80BE5}" xr6:coauthVersionLast="47" xr6:coauthVersionMax="47" xr10:uidLastSave="{00000000-0000-0000-0000-000000000000}"/>
  <bookViews>
    <workbookView xWindow="-108" yWindow="-108" windowWidth="23256" windowHeight="13896" tabRatio="876" xr2:uid="{00000000-000D-0000-FFFF-FFFF00000000}"/>
  </bookViews>
  <sheets>
    <sheet name="I trimestre" sheetId="1" r:id="rId1"/>
    <sheet name="II trimestre" sheetId="17" r:id="rId2"/>
    <sheet name="I Semestre" sheetId="18" r:id="rId3"/>
    <sheet name="III trimestre" sheetId="20" r:id="rId4"/>
    <sheet name="III T Acumulado" sheetId="21" r:id="rId5"/>
    <sheet name="IV trimestre" sheetId="24" r:id="rId6"/>
    <sheet name="Anual" sheetId="25" r:id="rId7"/>
  </sheets>
  <definedNames>
    <definedName name="_xlnm.Print_Area" localSheetId="6">Anual!$C$111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0" i="25" l="1"/>
  <c r="D29" i="25"/>
  <c r="G16" i="25"/>
  <c r="H17" i="25"/>
  <c r="H16" i="25"/>
  <c r="F16" i="25" s="1"/>
  <c r="E73" i="24" l="1"/>
  <c r="D73" i="24"/>
  <c r="G67" i="24"/>
  <c r="G68" i="24"/>
  <c r="G63" i="24"/>
  <c r="G50" i="24"/>
  <c r="G51" i="24"/>
  <c r="G52" i="24"/>
  <c r="G38" i="24"/>
  <c r="G39" i="24"/>
  <c r="G41" i="24" s="1"/>
  <c r="E29" i="24"/>
  <c r="E72" i="24" s="1"/>
  <c r="D29" i="24"/>
  <c r="D72" i="24" s="1"/>
  <c r="E73" i="21"/>
  <c r="E72" i="21"/>
  <c r="F67" i="21"/>
  <c r="F69" i="21" s="1"/>
  <c r="G67" i="21"/>
  <c r="F68" i="21"/>
  <c r="G68" i="21"/>
  <c r="G69" i="21" s="1"/>
  <c r="G62" i="21"/>
  <c r="F63" i="21"/>
  <c r="G63" i="21"/>
  <c r="F59" i="21"/>
  <c r="G59" i="21"/>
  <c r="F38" i="21"/>
  <c r="G38" i="21"/>
  <c r="F39" i="21"/>
  <c r="G39" i="21"/>
  <c r="G41" i="21" s="1"/>
  <c r="G64" i="21" s="1"/>
  <c r="G40" i="21"/>
  <c r="F41" i="21"/>
  <c r="E29" i="21"/>
  <c r="D29" i="21"/>
  <c r="B23" i="21"/>
  <c r="B24" i="21"/>
  <c r="B25" i="21"/>
  <c r="B17" i="21"/>
  <c r="B18" i="21"/>
  <c r="B19" i="21"/>
  <c r="E73" i="20"/>
  <c r="D73" i="20"/>
  <c r="E72" i="20"/>
  <c r="D72" i="20"/>
  <c r="F67" i="20"/>
  <c r="G67" i="20"/>
  <c r="F68" i="20"/>
  <c r="G68" i="20"/>
  <c r="F69" i="20"/>
  <c r="G69" i="20"/>
  <c r="F62" i="20"/>
  <c r="G62" i="20"/>
  <c r="F59" i="20"/>
  <c r="G59" i="20"/>
  <c r="F50" i="20"/>
  <c r="G50" i="20"/>
  <c r="F51" i="20"/>
  <c r="G51" i="20"/>
  <c r="F52" i="20"/>
  <c r="G52" i="20"/>
  <c r="B29" i="20"/>
  <c r="B30" i="20"/>
  <c r="B23" i="20"/>
  <c r="B24" i="20"/>
  <c r="B25" i="20"/>
  <c r="E29" i="20"/>
  <c r="D29" i="20"/>
  <c r="E73" i="18"/>
  <c r="E72" i="18"/>
  <c r="F67" i="18"/>
  <c r="G67" i="18"/>
  <c r="F68" i="18"/>
  <c r="G68" i="18"/>
  <c r="G69" i="18" s="1"/>
  <c r="F69" i="18"/>
  <c r="F59" i="18"/>
  <c r="G59" i="18"/>
  <c r="F38" i="18"/>
  <c r="G38" i="18"/>
  <c r="F39" i="18"/>
  <c r="F41" i="18" s="1"/>
  <c r="G39" i="18"/>
  <c r="G41" i="18" s="1"/>
  <c r="E29" i="18"/>
  <c r="D29" i="18"/>
  <c r="B23" i="18"/>
  <c r="B24" i="18"/>
  <c r="B25" i="18"/>
  <c r="B22" i="18"/>
  <c r="B17" i="18"/>
  <c r="B18" i="18"/>
  <c r="B19" i="18"/>
  <c r="E73" i="17"/>
  <c r="D73" i="17"/>
  <c r="E72" i="17"/>
  <c r="D72" i="17"/>
  <c r="F67" i="17"/>
  <c r="G67" i="17"/>
  <c r="F68" i="17"/>
  <c r="G68" i="17"/>
  <c r="F69" i="17"/>
  <c r="G69" i="17"/>
  <c r="F59" i="17"/>
  <c r="G59" i="17"/>
  <c r="F50" i="17"/>
  <c r="G50" i="17"/>
  <c r="F51" i="17"/>
  <c r="G51" i="17"/>
  <c r="F52" i="17"/>
  <c r="G52" i="17"/>
  <c r="F38" i="17"/>
  <c r="G38" i="17"/>
  <c r="F39" i="17"/>
  <c r="F41" i="17" s="1"/>
  <c r="G39" i="17"/>
  <c r="G41" i="17" s="1"/>
  <c r="E29" i="17"/>
  <c r="D29" i="17"/>
  <c r="B23" i="17"/>
  <c r="B24" i="17"/>
  <c r="B25" i="17"/>
  <c r="B22" i="17"/>
  <c r="B17" i="17"/>
  <c r="B18" i="17"/>
  <c r="B19" i="17"/>
  <c r="F67" i="1"/>
  <c r="G67" i="1"/>
  <c r="F50" i="1"/>
  <c r="F52" i="1" s="1"/>
  <c r="G50" i="1"/>
  <c r="F51" i="1"/>
  <c r="G51" i="1"/>
  <c r="G52" i="1"/>
  <c r="E29" i="1"/>
  <c r="D29" i="1"/>
  <c r="D26" i="1"/>
  <c r="E26" i="1"/>
  <c r="G69" i="24" l="1"/>
  <c r="E46" i="24"/>
  <c r="G46" i="24"/>
  <c r="E47" i="24"/>
  <c r="G47" i="24"/>
  <c r="E46" i="20"/>
  <c r="G46" i="20"/>
  <c r="E47" i="20"/>
  <c r="G47" i="20"/>
  <c r="E46" i="17"/>
  <c r="G46" i="17"/>
  <c r="E47" i="17"/>
  <c r="G47" i="17"/>
  <c r="E46" i="1"/>
  <c r="G46" i="1"/>
  <c r="E47" i="1"/>
  <c r="G47" i="1"/>
  <c r="E62" i="24" l="1"/>
  <c r="E67" i="24"/>
  <c r="E68" i="24"/>
  <c r="E55" i="24"/>
  <c r="G55" i="24"/>
  <c r="E56" i="24"/>
  <c r="G56" i="24"/>
  <c r="E57" i="24"/>
  <c r="E50" i="24"/>
  <c r="E51" i="24"/>
  <c r="E52" i="24" s="1"/>
  <c r="E38" i="24"/>
  <c r="E40" i="24" s="1"/>
  <c r="E39" i="24"/>
  <c r="E41" i="24" s="1"/>
  <c r="E64" i="24" l="1"/>
  <c r="E69" i="24"/>
  <c r="E63" i="24"/>
  <c r="G57" i="24"/>
  <c r="E30" i="25"/>
  <c r="H25" i="25" l="1"/>
  <c r="G25" i="25"/>
  <c r="G23" i="25"/>
  <c r="D72" i="25" s="1"/>
  <c r="H23" i="25"/>
  <c r="G24" i="25"/>
  <c r="H24" i="25"/>
  <c r="H22" i="25"/>
  <c r="G22" i="25"/>
  <c r="G38" i="25" s="1"/>
  <c r="G40" i="25" s="1"/>
  <c r="E25" i="25"/>
  <c r="D25" i="25"/>
  <c r="D23" i="25"/>
  <c r="E23" i="25"/>
  <c r="D24" i="25"/>
  <c r="E24" i="25"/>
  <c r="E73" i="25" s="1"/>
  <c r="E22" i="25"/>
  <c r="E38" i="25" s="1"/>
  <c r="D22" i="25"/>
  <c r="H19" i="25"/>
  <c r="G19" i="25"/>
  <c r="H18" i="25"/>
  <c r="G17" i="25"/>
  <c r="G18" i="25"/>
  <c r="E19" i="25"/>
  <c r="E17" i="25"/>
  <c r="E46" i="25" s="1"/>
  <c r="E18" i="25"/>
  <c r="E16" i="25"/>
  <c r="D19" i="25"/>
  <c r="D18" i="25"/>
  <c r="D17" i="25"/>
  <c r="D16" i="25"/>
  <c r="E29" i="25" l="1"/>
  <c r="E72" i="25" s="1"/>
  <c r="D73" i="25"/>
  <c r="G39" i="25"/>
  <c r="G63" i="25" s="1"/>
  <c r="G68" i="25"/>
  <c r="G41" i="25"/>
  <c r="G64" i="25" s="1"/>
  <c r="G62" i="25"/>
  <c r="G46" i="25"/>
  <c r="G67" i="25"/>
  <c r="E40" i="25"/>
  <c r="C16" i="25"/>
  <c r="E56" i="25"/>
  <c r="E51" i="25"/>
  <c r="E39" i="25"/>
  <c r="E68" i="25"/>
  <c r="E47" i="25"/>
  <c r="E55" i="25"/>
  <c r="E50" i="25"/>
  <c r="E62" i="25"/>
  <c r="G56" i="25"/>
  <c r="G51" i="25"/>
  <c r="E67" i="25"/>
  <c r="G47" i="25"/>
  <c r="G50" i="25"/>
  <c r="G55" i="25"/>
  <c r="C17" i="25"/>
  <c r="B16" i="25" l="1"/>
  <c r="C46" i="25"/>
  <c r="E52" i="25"/>
  <c r="E69" i="25" s="1"/>
  <c r="E41" i="25"/>
  <c r="E64" i="25" s="1"/>
  <c r="E63" i="25"/>
  <c r="G52" i="25"/>
  <c r="G69" i="25" s="1"/>
  <c r="E57" i="25"/>
  <c r="G57" i="25"/>
  <c r="B30" i="25"/>
  <c r="E26" i="25"/>
  <c r="E59" i="25" s="1"/>
  <c r="D26" i="25"/>
  <c r="F25" i="25"/>
  <c r="C25" i="25"/>
  <c r="B25" i="25" s="1"/>
  <c r="G26" i="25"/>
  <c r="G59" i="25" s="1"/>
  <c r="F24" i="25"/>
  <c r="F39" i="25" s="1"/>
  <c r="F23" i="25"/>
  <c r="C23" i="25"/>
  <c r="C22" i="25"/>
  <c r="F19" i="25"/>
  <c r="C19" i="25"/>
  <c r="F18" i="25"/>
  <c r="C18" i="25"/>
  <c r="B18" i="25" s="1"/>
  <c r="F17" i="25"/>
  <c r="B30" i="24"/>
  <c r="H26" i="24"/>
  <c r="G26" i="24"/>
  <c r="G59" i="24" s="1"/>
  <c r="E26" i="24"/>
  <c r="E59" i="24" s="1"/>
  <c r="D26" i="24"/>
  <c r="F25" i="24"/>
  <c r="C25" i="24"/>
  <c r="B25" i="24" s="1"/>
  <c r="F24" i="24"/>
  <c r="F39" i="24" s="1"/>
  <c r="F63" i="24" s="1"/>
  <c r="C24" i="24"/>
  <c r="B24" i="24" s="1"/>
  <c r="F23" i="24"/>
  <c r="F51" i="24" s="1"/>
  <c r="C23" i="24"/>
  <c r="F22" i="24"/>
  <c r="F38" i="24" s="1"/>
  <c r="C22" i="24"/>
  <c r="F19" i="24"/>
  <c r="C19" i="24"/>
  <c r="B19" i="24" s="1"/>
  <c r="F18" i="24"/>
  <c r="C18" i="24"/>
  <c r="B18" i="24" s="1"/>
  <c r="B47" i="24" s="1"/>
  <c r="F17" i="24"/>
  <c r="C17" i="24"/>
  <c r="F16" i="24"/>
  <c r="C16" i="24"/>
  <c r="B16" i="24" s="1"/>
  <c r="E30" i="21"/>
  <c r="D30" i="21"/>
  <c r="H25" i="21"/>
  <c r="G25" i="21"/>
  <c r="G23" i="21"/>
  <c r="H23" i="21"/>
  <c r="G24" i="21"/>
  <c r="G56" i="21" s="1"/>
  <c r="H24" i="21"/>
  <c r="H22" i="21"/>
  <c r="G22" i="21"/>
  <c r="E25" i="21"/>
  <c r="D25" i="21"/>
  <c r="D23" i="21"/>
  <c r="E23" i="21"/>
  <c r="D24" i="21"/>
  <c r="E24" i="21"/>
  <c r="E56" i="21" s="1"/>
  <c r="E22" i="21"/>
  <c r="E38" i="21" s="1"/>
  <c r="D22" i="21"/>
  <c r="H19" i="21"/>
  <c r="G19" i="21"/>
  <c r="G17" i="21"/>
  <c r="G46" i="21" s="1"/>
  <c r="H17" i="21"/>
  <c r="G18" i="21"/>
  <c r="G47" i="21" s="1"/>
  <c r="H18" i="21"/>
  <c r="H16" i="21"/>
  <c r="G16" i="21"/>
  <c r="E16" i="21"/>
  <c r="E17" i="21"/>
  <c r="E46" i="21" s="1"/>
  <c r="E18" i="21"/>
  <c r="E47" i="21" s="1"/>
  <c r="E19" i="21"/>
  <c r="D16" i="21"/>
  <c r="D19" i="21"/>
  <c r="D18" i="21"/>
  <c r="D17" i="21"/>
  <c r="E62" i="20"/>
  <c r="E67" i="20"/>
  <c r="E68" i="20"/>
  <c r="G55" i="20"/>
  <c r="G56" i="20"/>
  <c r="E50" i="20"/>
  <c r="E51" i="20"/>
  <c r="E55" i="20"/>
  <c r="E56" i="20"/>
  <c r="G38" i="20"/>
  <c r="G40" i="20" s="1"/>
  <c r="G39" i="20"/>
  <c r="E38" i="20"/>
  <c r="E40" i="20" s="1"/>
  <c r="E39" i="20"/>
  <c r="E41" i="20" s="1"/>
  <c r="G63" i="20" l="1"/>
  <c r="G41" i="20"/>
  <c r="G64" i="20" s="1"/>
  <c r="C38" i="25"/>
  <c r="C40" i="25" s="1"/>
  <c r="D72" i="21"/>
  <c r="D73" i="21"/>
  <c r="F68" i="24"/>
  <c r="F41" i="24"/>
  <c r="F68" i="25"/>
  <c r="F41" i="25"/>
  <c r="F62" i="25"/>
  <c r="B23" i="24"/>
  <c r="C67" i="25"/>
  <c r="B23" i="25"/>
  <c r="B19" i="25"/>
  <c r="F46" i="25"/>
  <c r="F67" i="25"/>
  <c r="B17" i="25"/>
  <c r="B46" i="25" s="1"/>
  <c r="F46" i="24"/>
  <c r="F67" i="24"/>
  <c r="F50" i="24"/>
  <c r="F52" i="24" s="1"/>
  <c r="C46" i="24"/>
  <c r="B17" i="24"/>
  <c r="C38" i="24"/>
  <c r="C40" i="24" s="1"/>
  <c r="B22" i="24"/>
  <c r="B38" i="24" s="1"/>
  <c r="B40" i="24" s="1"/>
  <c r="C47" i="24"/>
  <c r="C55" i="24"/>
  <c r="C57" i="24" s="1"/>
  <c r="C50" i="24"/>
  <c r="C62" i="24"/>
  <c r="C26" i="24"/>
  <c r="C59" i="24" s="1"/>
  <c r="C68" i="24"/>
  <c r="C51" i="24"/>
  <c r="C39" i="24"/>
  <c r="C56" i="24"/>
  <c r="F56" i="24"/>
  <c r="F47" i="24"/>
  <c r="F55" i="24"/>
  <c r="B29" i="24"/>
  <c r="B72" i="24" s="1"/>
  <c r="C67" i="24"/>
  <c r="E64" i="20"/>
  <c r="E63" i="20"/>
  <c r="E57" i="20"/>
  <c r="F19" i="21"/>
  <c r="C19" i="21"/>
  <c r="E40" i="21"/>
  <c r="E67" i="21"/>
  <c r="E68" i="21"/>
  <c r="F56" i="25"/>
  <c r="F51" i="25"/>
  <c r="F47" i="25"/>
  <c r="F55" i="25"/>
  <c r="F50" i="25"/>
  <c r="C18" i="21"/>
  <c r="G50" i="21"/>
  <c r="E39" i="21"/>
  <c r="G55" i="21"/>
  <c r="G57" i="21" s="1"/>
  <c r="G51" i="21"/>
  <c r="E62" i="21"/>
  <c r="C47" i="25"/>
  <c r="C50" i="25"/>
  <c r="C62" i="25"/>
  <c r="C55" i="25"/>
  <c r="F17" i="21"/>
  <c r="F46" i="21" s="1"/>
  <c r="E50" i="21"/>
  <c r="E55" i="21"/>
  <c r="E57" i="21" s="1"/>
  <c r="E51" i="21"/>
  <c r="B47" i="25"/>
  <c r="F26" i="25"/>
  <c r="F59" i="25" s="1"/>
  <c r="H26" i="25"/>
  <c r="C24" i="25"/>
  <c r="B24" i="25" s="1"/>
  <c r="F22" i="25"/>
  <c r="F38" i="25" s="1"/>
  <c r="F40" i="25" s="1"/>
  <c r="B62" i="24"/>
  <c r="F26" i="24"/>
  <c r="F59" i="24" s="1"/>
  <c r="B55" i="24"/>
  <c r="E26" i="21"/>
  <c r="E59" i="21" s="1"/>
  <c r="F25" i="21"/>
  <c r="G57" i="20"/>
  <c r="E52" i="20"/>
  <c r="E69" i="20" s="1"/>
  <c r="F23" i="21"/>
  <c r="C25" i="21"/>
  <c r="C24" i="21"/>
  <c r="G26" i="21"/>
  <c r="B30" i="21"/>
  <c r="F22" i="21"/>
  <c r="C23" i="21"/>
  <c r="C22" i="21"/>
  <c r="F18" i="21"/>
  <c r="F16" i="21"/>
  <c r="C17" i="21"/>
  <c r="C46" i="21" s="1"/>
  <c r="C16" i="21"/>
  <c r="F24" i="21"/>
  <c r="D26" i="21"/>
  <c r="H26" i="21"/>
  <c r="H26" i="20"/>
  <c r="G26" i="20"/>
  <c r="E26" i="20"/>
  <c r="E59" i="20" s="1"/>
  <c r="D26" i="20"/>
  <c r="F25" i="20"/>
  <c r="C25" i="20"/>
  <c r="F24" i="20"/>
  <c r="C24" i="20"/>
  <c r="F23" i="20"/>
  <c r="C23" i="20"/>
  <c r="F22" i="20"/>
  <c r="F38" i="20" s="1"/>
  <c r="F40" i="20" s="1"/>
  <c r="C22" i="20"/>
  <c r="F19" i="20"/>
  <c r="C19" i="20"/>
  <c r="B19" i="20" s="1"/>
  <c r="F18" i="20"/>
  <c r="F47" i="20" s="1"/>
  <c r="C18" i="20"/>
  <c r="F17" i="20"/>
  <c r="F46" i="20" s="1"/>
  <c r="C17" i="20"/>
  <c r="F16" i="20"/>
  <c r="C16" i="20"/>
  <c r="E30" i="18"/>
  <c r="D30" i="18"/>
  <c r="H25" i="18"/>
  <c r="G25" i="18"/>
  <c r="F25" i="18" s="1"/>
  <c r="H24" i="18"/>
  <c r="H26" i="18" s="1"/>
  <c r="G24" i="18"/>
  <c r="H23" i="18"/>
  <c r="G23" i="18"/>
  <c r="H22" i="18"/>
  <c r="G22" i="18"/>
  <c r="E25" i="18"/>
  <c r="D25" i="18"/>
  <c r="D23" i="18"/>
  <c r="E23" i="18"/>
  <c r="D24" i="18"/>
  <c r="E24" i="18"/>
  <c r="E22" i="18"/>
  <c r="E38" i="18" s="1"/>
  <c r="D22" i="18"/>
  <c r="H19" i="18"/>
  <c r="G19" i="18"/>
  <c r="H18" i="18"/>
  <c r="G18" i="18"/>
  <c r="H17" i="18"/>
  <c r="G17" i="18"/>
  <c r="G46" i="18" s="1"/>
  <c r="H16" i="18"/>
  <c r="G16" i="18"/>
  <c r="E19" i="18"/>
  <c r="D19" i="18"/>
  <c r="D18" i="18"/>
  <c r="E18" i="18"/>
  <c r="E16" i="18"/>
  <c r="E17" i="18"/>
  <c r="E46" i="18" s="1"/>
  <c r="D17" i="18"/>
  <c r="D16" i="18"/>
  <c r="C38" i="20" l="1"/>
  <c r="B22" i="20"/>
  <c r="B38" i="20" s="1"/>
  <c r="C38" i="21"/>
  <c r="B22" i="21"/>
  <c r="B22" i="25"/>
  <c r="B38" i="25" s="1"/>
  <c r="B40" i="25" s="1"/>
  <c r="F62" i="21"/>
  <c r="F40" i="21"/>
  <c r="F64" i="21" s="1"/>
  <c r="B16" i="21"/>
  <c r="F64" i="25"/>
  <c r="F63" i="25"/>
  <c r="D72" i="18"/>
  <c r="D73" i="18"/>
  <c r="F69" i="24"/>
  <c r="F57" i="24"/>
  <c r="C63" i="24"/>
  <c r="C41" i="24"/>
  <c r="C64" i="24" s="1"/>
  <c r="B50" i="24"/>
  <c r="B46" i="24"/>
  <c r="C52" i="24"/>
  <c r="C69" i="24" s="1"/>
  <c r="B16" i="20"/>
  <c r="C47" i="20"/>
  <c r="B18" i="20"/>
  <c r="C46" i="20"/>
  <c r="B17" i="20"/>
  <c r="B46" i="20" s="1"/>
  <c r="E56" i="18"/>
  <c r="F19" i="18"/>
  <c r="C67" i="21"/>
  <c r="G56" i="18"/>
  <c r="C24" i="18"/>
  <c r="C39" i="18" s="1"/>
  <c r="F23" i="18"/>
  <c r="C40" i="21"/>
  <c r="F16" i="18"/>
  <c r="B16" i="18" s="1"/>
  <c r="F52" i="25"/>
  <c r="F69" i="25" s="1"/>
  <c r="G55" i="18"/>
  <c r="G47" i="18"/>
  <c r="G50" i="18"/>
  <c r="F47" i="21"/>
  <c r="F55" i="21"/>
  <c r="F50" i="21"/>
  <c r="E41" i="21"/>
  <c r="E64" i="21" s="1"/>
  <c r="E63" i="21"/>
  <c r="F17" i="18"/>
  <c r="F46" i="18" s="1"/>
  <c r="E40" i="18"/>
  <c r="F56" i="21"/>
  <c r="F51" i="21"/>
  <c r="C47" i="21"/>
  <c r="C62" i="21"/>
  <c r="C55" i="21"/>
  <c r="C50" i="21"/>
  <c r="E67" i="18"/>
  <c r="D26" i="18"/>
  <c r="F18" i="18"/>
  <c r="F47" i="18" s="1"/>
  <c r="C23" i="18"/>
  <c r="C39" i="21"/>
  <c r="C56" i="21"/>
  <c r="C51" i="21"/>
  <c r="C68" i="21"/>
  <c r="C51" i="25"/>
  <c r="C52" i="25" s="1"/>
  <c r="C68" i="25"/>
  <c r="C39" i="25"/>
  <c r="C56" i="25"/>
  <c r="C57" i="25" s="1"/>
  <c r="E52" i="21"/>
  <c r="E69" i="21" s="1"/>
  <c r="E55" i="18"/>
  <c r="E47" i="18"/>
  <c r="F22" i="18"/>
  <c r="E26" i="18"/>
  <c r="E59" i="18" s="1"/>
  <c r="G52" i="21"/>
  <c r="F57" i="25"/>
  <c r="B67" i="24"/>
  <c r="B67" i="25"/>
  <c r="B29" i="25"/>
  <c r="B72" i="25" s="1"/>
  <c r="B55" i="25"/>
  <c r="B50" i="25"/>
  <c r="B62" i="25"/>
  <c r="C26" i="25"/>
  <c r="C59" i="25" s="1"/>
  <c r="B26" i="24"/>
  <c r="B59" i="24" s="1"/>
  <c r="B68" i="24"/>
  <c r="B51" i="24"/>
  <c r="B39" i="24"/>
  <c r="B56" i="24"/>
  <c r="B57" i="24" s="1"/>
  <c r="B73" i="24"/>
  <c r="C26" i="21"/>
  <c r="C59" i="21" s="1"/>
  <c r="C62" i="20"/>
  <c r="C50" i="20"/>
  <c r="C55" i="20"/>
  <c r="C40" i="20"/>
  <c r="C51" i="20"/>
  <c r="C56" i="20"/>
  <c r="C68" i="20"/>
  <c r="C39" i="20"/>
  <c r="C67" i="20"/>
  <c r="F55" i="20"/>
  <c r="F26" i="20"/>
  <c r="F56" i="20"/>
  <c r="F39" i="20"/>
  <c r="B29" i="21"/>
  <c r="B72" i="21" s="1"/>
  <c r="B47" i="21"/>
  <c r="B38" i="21"/>
  <c r="F26" i="21"/>
  <c r="C26" i="20"/>
  <c r="C59" i="20" s="1"/>
  <c r="B47" i="20"/>
  <c r="E68" i="18"/>
  <c r="G51" i="18"/>
  <c r="G52" i="18" s="1"/>
  <c r="E50" i="18"/>
  <c r="E51" i="18"/>
  <c r="E39" i="18"/>
  <c r="E62" i="18"/>
  <c r="B30" i="18"/>
  <c r="G26" i="18"/>
  <c r="F24" i="18"/>
  <c r="C25" i="18"/>
  <c r="C56" i="18" s="1"/>
  <c r="C22" i="18"/>
  <c r="C38" i="18" s="1"/>
  <c r="C19" i="18"/>
  <c r="C18" i="18"/>
  <c r="C47" i="18" s="1"/>
  <c r="C17" i="18"/>
  <c r="C16" i="18"/>
  <c r="C26" i="18"/>
  <c r="C59" i="18" s="1"/>
  <c r="E67" i="17"/>
  <c r="E68" i="17"/>
  <c r="E62" i="17"/>
  <c r="E55" i="17"/>
  <c r="G55" i="17"/>
  <c r="E56" i="17"/>
  <c r="E57" i="17" s="1"/>
  <c r="G56" i="17"/>
  <c r="E50" i="17"/>
  <c r="E51" i="17"/>
  <c r="E38" i="17"/>
  <c r="E40" i="17" s="1"/>
  <c r="E39" i="17"/>
  <c r="E41" i="17" s="1"/>
  <c r="B30" i="17"/>
  <c r="F63" i="20" l="1"/>
  <c r="F41" i="20"/>
  <c r="F64" i="20" s="1"/>
  <c r="B40" i="20"/>
  <c r="B52" i="24"/>
  <c r="B69" i="24" s="1"/>
  <c r="E57" i="18"/>
  <c r="G57" i="17"/>
  <c r="F55" i="18"/>
  <c r="E52" i="17"/>
  <c r="G57" i="18"/>
  <c r="C67" i="18"/>
  <c r="B38" i="18"/>
  <c r="C51" i="18"/>
  <c r="C40" i="18"/>
  <c r="C69" i="25"/>
  <c r="B67" i="21"/>
  <c r="B46" i="21"/>
  <c r="C52" i="21"/>
  <c r="C69" i="21" s="1"/>
  <c r="F52" i="21"/>
  <c r="F57" i="21"/>
  <c r="C63" i="21"/>
  <c r="C41" i="21"/>
  <c r="C64" i="21" s="1"/>
  <c r="C57" i="21"/>
  <c r="B46" i="18"/>
  <c r="C46" i="18"/>
  <c r="F50" i="18"/>
  <c r="C41" i="25"/>
  <c r="C64" i="25" s="1"/>
  <c r="C63" i="25"/>
  <c r="B39" i="25"/>
  <c r="B26" i="25"/>
  <c r="B59" i="25" s="1"/>
  <c r="B73" i="25"/>
  <c r="B68" i="25"/>
  <c r="B56" i="25"/>
  <c r="B57" i="25" s="1"/>
  <c r="B51" i="25"/>
  <c r="B52" i="25" s="1"/>
  <c r="B63" i="24"/>
  <c r="B41" i="24"/>
  <c r="B64" i="24" s="1"/>
  <c r="F57" i="20"/>
  <c r="C57" i="20"/>
  <c r="B50" i="20"/>
  <c r="B62" i="20"/>
  <c r="B55" i="20"/>
  <c r="B72" i="20"/>
  <c r="B67" i="20"/>
  <c r="C52" i="20"/>
  <c r="C69" i="20" s="1"/>
  <c r="C41" i="20"/>
  <c r="C64" i="20" s="1"/>
  <c r="C63" i="20"/>
  <c r="B73" i="20"/>
  <c r="B51" i="20"/>
  <c r="B39" i="20"/>
  <c r="B68" i="20"/>
  <c r="B56" i="20"/>
  <c r="B50" i="21"/>
  <c r="B55" i="21"/>
  <c r="B62" i="21"/>
  <c r="B40" i="21"/>
  <c r="B68" i="21"/>
  <c r="B39" i="21"/>
  <c r="B26" i="21"/>
  <c r="B59" i="21" s="1"/>
  <c r="B73" i="21"/>
  <c r="B56" i="21"/>
  <c r="B51" i="21"/>
  <c r="B26" i="20"/>
  <c r="B59" i="20" s="1"/>
  <c r="E69" i="17"/>
  <c r="B47" i="18"/>
  <c r="C62" i="18"/>
  <c r="C55" i="18"/>
  <c r="C57" i="18" s="1"/>
  <c r="C50" i="18"/>
  <c r="E63" i="18"/>
  <c r="E41" i="18"/>
  <c r="E64" i="18" s="1"/>
  <c r="C41" i="18"/>
  <c r="C63" i="18"/>
  <c r="E52" i="18"/>
  <c r="E69" i="18" s="1"/>
  <c r="F56" i="18"/>
  <c r="F51" i="18"/>
  <c r="C68" i="18"/>
  <c r="F26" i="18"/>
  <c r="B29" i="18"/>
  <c r="B72" i="18" s="1"/>
  <c r="E63" i="17"/>
  <c r="E64" i="17"/>
  <c r="H26" i="17"/>
  <c r="G26" i="17"/>
  <c r="E26" i="17"/>
  <c r="E59" i="17" s="1"/>
  <c r="D26" i="17"/>
  <c r="F25" i="17"/>
  <c r="C25" i="17"/>
  <c r="F24" i="17"/>
  <c r="C24" i="17"/>
  <c r="F23" i="17"/>
  <c r="C23" i="17"/>
  <c r="F22" i="17"/>
  <c r="C22" i="17"/>
  <c r="C38" i="17" s="1"/>
  <c r="F19" i="17"/>
  <c r="C19" i="17"/>
  <c r="F18" i="17"/>
  <c r="F47" i="17" s="1"/>
  <c r="C18" i="17"/>
  <c r="C47" i="17" s="1"/>
  <c r="F17" i="17"/>
  <c r="F46" i="17" s="1"/>
  <c r="C17" i="17"/>
  <c r="C46" i="17" s="1"/>
  <c r="F16" i="17"/>
  <c r="B16" i="17" s="1"/>
  <c r="C16" i="17"/>
  <c r="E73" i="1"/>
  <c r="F22" i="1"/>
  <c r="F38" i="1" s="1"/>
  <c r="C22" i="1"/>
  <c r="F23" i="1"/>
  <c r="C23" i="1"/>
  <c r="B23" i="1" s="1"/>
  <c r="D72" i="1"/>
  <c r="B30" i="1"/>
  <c r="E72" i="1"/>
  <c r="E50" i="1"/>
  <c r="E51" i="1"/>
  <c r="E55" i="1"/>
  <c r="G55" i="1"/>
  <c r="E56" i="1"/>
  <c r="E57" i="1" s="1"/>
  <c r="G56" i="1"/>
  <c r="E62" i="1"/>
  <c r="E67" i="1"/>
  <c r="E68" i="1"/>
  <c r="E38" i="1"/>
  <c r="E40" i="1" s="1"/>
  <c r="G38" i="1"/>
  <c r="E39" i="1"/>
  <c r="E41" i="1" s="1"/>
  <c r="G39" i="1"/>
  <c r="E59" i="1"/>
  <c r="G26" i="1"/>
  <c r="H26" i="1"/>
  <c r="F24" i="1"/>
  <c r="F26" i="1" s="1"/>
  <c r="F25" i="1"/>
  <c r="C24" i="1"/>
  <c r="C25" i="1"/>
  <c r="B25" i="1" s="1"/>
  <c r="F17" i="1"/>
  <c r="F46" i="1" s="1"/>
  <c r="F18" i="1"/>
  <c r="F47" i="1" s="1"/>
  <c r="F19" i="1"/>
  <c r="F16" i="1"/>
  <c r="C17" i="1"/>
  <c r="C18" i="1"/>
  <c r="C19" i="1"/>
  <c r="B19" i="1" s="1"/>
  <c r="C16" i="1"/>
  <c r="B16" i="1" s="1"/>
  <c r="F57" i="18" l="1"/>
  <c r="B73" i="17"/>
  <c r="C64" i="18"/>
  <c r="B55" i="18"/>
  <c r="B22" i="1"/>
  <c r="B17" i="1"/>
  <c r="C26" i="1"/>
  <c r="C59" i="1" s="1"/>
  <c r="B24" i="1"/>
  <c r="C47" i="1"/>
  <c r="B18" i="1"/>
  <c r="B47" i="1" s="1"/>
  <c r="F56" i="1"/>
  <c r="F52" i="18"/>
  <c r="B68" i="18"/>
  <c r="B50" i="18"/>
  <c r="B52" i="18" s="1"/>
  <c r="B67" i="18"/>
  <c r="F39" i="1"/>
  <c r="B62" i="18"/>
  <c r="C52" i="18"/>
  <c r="C69" i="18" s="1"/>
  <c r="F55" i="1"/>
  <c r="F57" i="1" s="1"/>
  <c r="E64" i="1"/>
  <c r="C39" i="1"/>
  <c r="C41" i="1" s="1"/>
  <c r="C50" i="1"/>
  <c r="C46" i="1"/>
  <c r="B69" i="25"/>
  <c r="B63" i="25"/>
  <c r="B41" i="25"/>
  <c r="B64" i="25" s="1"/>
  <c r="B52" i="21"/>
  <c r="B69" i="21" s="1"/>
  <c r="B57" i="20"/>
  <c r="B52" i="20"/>
  <c r="B69" i="20" s="1"/>
  <c r="B41" i="20"/>
  <c r="B64" i="20" s="1"/>
  <c r="B63" i="20"/>
  <c r="B57" i="21"/>
  <c r="B41" i="21"/>
  <c r="B64" i="21" s="1"/>
  <c r="B63" i="21"/>
  <c r="B29" i="17"/>
  <c r="B72" i="17" s="1"/>
  <c r="C50" i="17"/>
  <c r="C55" i="17"/>
  <c r="C68" i="17"/>
  <c r="C39" i="17"/>
  <c r="C41" i="17" s="1"/>
  <c r="C56" i="17"/>
  <c r="C51" i="17"/>
  <c r="F55" i="17"/>
  <c r="F26" i="17"/>
  <c r="F56" i="17"/>
  <c r="F57" i="17" s="1"/>
  <c r="C67" i="17"/>
  <c r="B73" i="18"/>
  <c r="B26" i="18"/>
  <c r="B59" i="18" s="1"/>
  <c r="B39" i="18"/>
  <c r="B51" i="18"/>
  <c r="B56" i="18"/>
  <c r="B40" i="18"/>
  <c r="E63" i="1"/>
  <c r="C62" i="17"/>
  <c r="C40" i="17"/>
  <c r="C26" i="17"/>
  <c r="C59" i="17" s="1"/>
  <c r="B38" i="17"/>
  <c r="C62" i="1"/>
  <c r="C68" i="1"/>
  <c r="C38" i="1"/>
  <c r="C40" i="1" s="1"/>
  <c r="B73" i="1"/>
  <c r="G57" i="1"/>
  <c r="B29" i="1"/>
  <c r="B72" i="1" s="1"/>
  <c r="C51" i="1"/>
  <c r="C56" i="1"/>
  <c r="E52" i="1"/>
  <c r="E69" i="1" s="1"/>
  <c r="C55" i="1"/>
  <c r="C67" i="1"/>
  <c r="B46" i="1"/>
  <c r="B57" i="18" l="1"/>
  <c r="B39" i="17"/>
  <c r="B63" i="17" s="1"/>
  <c r="B26" i="17"/>
  <c r="B59" i="17" s="1"/>
  <c r="C64" i="17"/>
  <c r="B40" i="17"/>
  <c r="B69" i="18"/>
  <c r="B51" i="17"/>
  <c r="B56" i="17"/>
  <c r="B67" i="17"/>
  <c r="B46" i="17"/>
  <c r="B62" i="17"/>
  <c r="B47" i="17"/>
  <c r="C52" i="1"/>
  <c r="C63" i="17"/>
  <c r="B68" i="17"/>
  <c r="C57" i="17"/>
  <c r="C52" i="17"/>
  <c r="C69" i="17" s="1"/>
  <c r="B63" i="18"/>
  <c r="B41" i="18"/>
  <c r="B64" i="18" s="1"/>
  <c r="B55" i="17"/>
  <c r="B50" i="17"/>
  <c r="C64" i="1"/>
  <c r="C57" i="1"/>
  <c r="C63" i="1"/>
  <c r="C69" i="1"/>
  <c r="B41" i="17" l="1"/>
  <c r="B52" i="17"/>
  <c r="B69" i="17" s="1"/>
  <c r="B57" i="17"/>
  <c r="B64" i="17"/>
  <c r="B39" i="1"/>
  <c r="B38" i="1"/>
  <c r="B40" i="1" s="1"/>
  <c r="B62" i="1" l="1"/>
  <c r="B41" i="1"/>
  <c r="B55" i="1"/>
  <c r="B26" i="1"/>
  <c r="B59" i="1" s="1"/>
  <c r="B67" i="1"/>
  <c r="B51" i="1"/>
  <c r="B56" i="1"/>
  <c r="B68" i="1"/>
  <c r="B50" i="1"/>
  <c r="B57" i="1" l="1"/>
  <c r="B64" i="1"/>
  <c r="B63" i="1"/>
  <c r="B52" i="1"/>
  <c r="B69" i="1" s="1"/>
</calcChain>
</file>

<file path=xl/sharedStrings.xml><?xml version="1.0" encoding="utf-8"?>
<sst xmlns="http://schemas.openxmlformats.org/spreadsheetml/2006/main" count="508" uniqueCount="119">
  <si>
    <t>Indicador</t>
  </si>
  <si>
    <t>Total</t>
  </si>
  <si>
    <t>Productos</t>
  </si>
  <si>
    <t>Insumos</t>
  </si>
  <si>
    <t xml:space="preserve">Beneficiarios </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</si>
  <si>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</si>
  <si>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</si>
  <si>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</si>
  <si>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</si>
  <si>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</si>
  <si>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</si>
  <si>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</si>
  <si>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</si>
  <si>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</si>
  <si>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</si>
  <si>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</si>
  <si>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</si>
  <si>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</si>
  <si>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</si>
  <si>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</si>
  <si>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</si>
  <si>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</si>
  <si>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</si>
  <si>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</si>
  <si>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</si>
  <si>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</si>
  <si>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Gasto programado por beneficiario (GPB) </t>
  </si>
  <si>
    <t xml:space="preserve">Gasto efectivo por beneficiario (GEB) </t>
  </si>
  <si>
    <t xml:space="preserve">Índice de eficiencia (IE) </t>
  </si>
  <si>
    <t>De giro de recursos</t>
  </si>
  <si>
    <t>Índice de giro efectivo (IGE)</t>
  </si>
  <si>
    <t xml:space="preserve">Índice de uso de recursos (IUR) </t>
  </si>
  <si>
    <t>Total Programa</t>
  </si>
  <si>
    <t>Fideicomiso</t>
  </si>
  <si>
    <t xml:space="preserve">Capital Semilla </t>
  </si>
  <si>
    <t xml:space="preserve">Créditos </t>
  </si>
  <si>
    <t xml:space="preserve">Gasto </t>
  </si>
  <si>
    <t>Ingresos</t>
  </si>
  <si>
    <t>n.d.</t>
  </si>
  <si>
    <t>Efectivos 1T 2022</t>
  </si>
  <si>
    <t>IPC (1T 2022)</t>
  </si>
  <si>
    <t>Gasto efectivo real 1T 2022</t>
  </si>
  <si>
    <t>Gasto efectivo real por beneficiario 1T 2022</t>
  </si>
  <si>
    <r>
      <rPr>
        <b/>
        <sz val="11"/>
        <color theme="1"/>
        <rFont val="Palatino Linotype"/>
        <family val="1"/>
      </rPr>
      <t xml:space="preserve">Fuentes: </t>
    </r>
    <r>
      <rPr>
        <sz val="11"/>
        <color theme="1"/>
        <rFont val="Palatino Linotype"/>
        <family val="1"/>
      </rPr>
      <t>Informes Trimestrales PRONAMYPE 2021 y 2022 - Cronogramas de Metas e Inversión - Modificaciones 2022 - IPC, INEC 2021 y 2022</t>
    </r>
  </si>
  <si>
    <t>Transferencia</t>
  </si>
  <si>
    <t xml:space="preserve">Transferencia </t>
  </si>
  <si>
    <t>Efectivos 2T 2022</t>
  </si>
  <si>
    <t>IPC (2T 2022)</t>
  </si>
  <si>
    <t>Gasto efectivo real 2T 2022</t>
  </si>
  <si>
    <t>Gasto efectivo real por beneficiario 2T 2022</t>
  </si>
  <si>
    <t>Efectivos IS 2022</t>
  </si>
  <si>
    <t>IPC (IS 2022)</t>
  </si>
  <si>
    <t>Gasto efectivo real IS 2022</t>
  </si>
  <si>
    <t>Gasto efectivo real por beneficiario IS 2022</t>
  </si>
  <si>
    <t>Efectivos 3T 2022</t>
  </si>
  <si>
    <t>IPC (3T 2022)</t>
  </si>
  <si>
    <t>Gasto efectivo real 3T 2022</t>
  </si>
  <si>
    <t>Gasto efectivo real por beneficiario 3T 2022</t>
  </si>
  <si>
    <t>Efectivos 3 TA 2022</t>
  </si>
  <si>
    <t>IPC (3 TA 2022)</t>
  </si>
  <si>
    <t>Gasto efectivo real 3 TA 2022</t>
  </si>
  <si>
    <t>Gasto efectivo real por beneficiario 3 TA 2022</t>
  </si>
  <si>
    <t>Efectivos 4T 2022</t>
  </si>
  <si>
    <t>IPC (4T 2022)</t>
  </si>
  <si>
    <t>Gasto efectivo real 4T 2022</t>
  </si>
  <si>
    <t>Gasto efectivo real por beneficiario 4T 2022</t>
  </si>
  <si>
    <t>Efectivos 2022</t>
  </si>
  <si>
    <t>IPC (2022)</t>
  </si>
  <si>
    <t>Gasto efectivo real 2022</t>
  </si>
  <si>
    <t>Gasto efectivo real por beneficiario 2022</t>
  </si>
  <si>
    <t>Programados año 2023</t>
  </si>
  <si>
    <r>
      <rPr>
        <b/>
        <sz val="11"/>
        <color theme="1"/>
        <rFont val="Palatino Linotype"/>
        <family val="1"/>
      </rPr>
      <t xml:space="preserve">Fuentes: </t>
    </r>
    <r>
      <rPr>
        <sz val="11"/>
        <color theme="1"/>
        <rFont val="Palatino Linotype"/>
        <family val="1"/>
      </rPr>
      <t>Informes Trimestrales PRONAMYPE 2022 y 2023 - Cronogramas de Metas e Inversión - Modificaciones 2023 - IPC, INEC 2022 y 2023</t>
    </r>
  </si>
  <si>
    <t>Programados 1T 2023</t>
  </si>
  <si>
    <t>Efectivos 1T 2023</t>
  </si>
  <si>
    <t>En transferencias 1T 2023</t>
  </si>
  <si>
    <t>IPC (1T 2023)</t>
  </si>
  <si>
    <t>Gasto efectivo real 1T 2023</t>
  </si>
  <si>
    <t>Gasto efectivo real por beneficiario 1T 2023</t>
  </si>
  <si>
    <t>Programados 2T 2023</t>
  </si>
  <si>
    <t>Efectivos 2T 2023</t>
  </si>
  <si>
    <t>En transferencias 2T 2023</t>
  </si>
  <si>
    <t>IPC (2T 2023)</t>
  </si>
  <si>
    <t>Gasto efectivo real 2T 2023</t>
  </si>
  <si>
    <t>Gasto efectivo real por beneficiario 2T 2023</t>
  </si>
  <si>
    <t>Programados IS 2023</t>
  </si>
  <si>
    <t>Efectivos IS 2023</t>
  </si>
  <si>
    <t>En transferencias IS 2023</t>
  </si>
  <si>
    <t>IPC (IS 2023)</t>
  </si>
  <si>
    <t>Gasto efectivo real IS 2023</t>
  </si>
  <si>
    <t>Gasto efectivo real por beneficiario IS 2023</t>
  </si>
  <si>
    <t>Programados 3 TA 2023</t>
  </si>
  <si>
    <t>Efectivos 3 TA 2023</t>
  </si>
  <si>
    <t>En transferencias 3 TA 2023</t>
  </si>
  <si>
    <t>IPC (3 TA 2023)</t>
  </si>
  <si>
    <t>Gasto efectivo real 3 TA 2023</t>
  </si>
  <si>
    <t>Gasto efectivo real por beneficiario 3 TA 2023</t>
  </si>
  <si>
    <t>Programados 4T 2023</t>
  </si>
  <si>
    <t>Efectivos 4T 2023</t>
  </si>
  <si>
    <t>En transferencias 4T 2023</t>
  </si>
  <si>
    <t>IPC (4T 2023)</t>
  </si>
  <si>
    <t>Gasto efectivo real 4T 2023</t>
  </si>
  <si>
    <t>Gasto efectivo real por beneficiario 4T 2023</t>
  </si>
  <si>
    <t>Programados 2023</t>
  </si>
  <si>
    <t>Efectivos 2023</t>
  </si>
  <si>
    <t>En transferencias 2023</t>
  </si>
  <si>
    <t>IPC (2023)</t>
  </si>
  <si>
    <t>Gasto efectivo real 2023</t>
  </si>
  <si>
    <t>Gasto efectivo real por beneficiario 2023</t>
  </si>
  <si>
    <r>
      <rPr>
        <b/>
        <sz val="11"/>
        <color theme="1"/>
        <rFont val="Palatino Linotype"/>
        <family val="1"/>
      </rPr>
      <t xml:space="preserve">Notas:
1.  </t>
    </r>
    <r>
      <rPr>
        <sz val="11"/>
        <color theme="1"/>
        <rFont val="Palatino Linotype"/>
        <family val="1"/>
      </rPr>
      <t xml:space="preserve">Para el I Trimestre no se han utilizado los recursos de FODESAF, por cuanto se están realizando varios ajustes normativos, y de procedimientos orientados a la mejora del producto  que está previsto financiar  (en el ordinario),con estos recursos,  a saber: Capital Semilla. Igualmente se está en el proceso de solicitud de transferencias de los recursos, en coordinación con el  Dpto. Financiero del MTSS. 
</t>
    </r>
    <r>
      <rPr>
        <b/>
        <sz val="11"/>
        <color theme="1"/>
        <rFont val="Palatino Linotype"/>
        <family val="1"/>
      </rPr>
      <t xml:space="preserve">2. </t>
    </r>
    <r>
      <rPr>
        <sz val="11"/>
        <color theme="1"/>
        <rFont val="Palatino Linotype"/>
        <family val="1"/>
      </rPr>
      <t xml:space="preserve">El dato de los beneficiarios y el gasto del año 2022 corresponde únicamente a los productos programados para el año 2023, es decir, Capital Semilla (Recursos presupuesto Desaf) y Crédito (Recursos de las recuperaciones del Fideicomiso). Por tal motivo, el dato del total del programa del año 2022 es diferente al que se encuentra en el cálculo del año 2023. </t>
    </r>
  </si>
  <si>
    <r>
      <rPr>
        <b/>
        <sz val="11"/>
        <color theme="1"/>
        <rFont val="Palatino Linotype"/>
        <family val="1"/>
      </rPr>
      <t xml:space="preserve">Nota: </t>
    </r>
    <r>
      <rPr>
        <sz val="11"/>
        <color theme="1"/>
        <rFont val="Palatino Linotype"/>
        <family val="1"/>
      </rPr>
      <t xml:space="preserve">El dato de los beneficiarios y el gasto del año 2022 corresponde únicamente a los productos programados para el año 2023, es decir, Capital Semilla (Recursos presupuesto Desaf) y Crédito (Recursos de las recuperaciones del Fideicomiso). Por tal motivo, el dato del total del programa del año 2022 es diferente al que se encuentra en el cálculo del año 2023. </t>
    </r>
  </si>
  <si>
    <t xml:space="preserve"> Créditos - Fideicomiso</t>
  </si>
  <si>
    <t xml:space="preserve"> Capital Semilla - Transferencia</t>
  </si>
  <si>
    <r>
      <rPr>
        <b/>
        <sz val="11"/>
        <color theme="1"/>
        <rFont val="Palatino Linotype"/>
        <family val="1"/>
      </rPr>
      <t xml:space="preserve">Notas: 
1. </t>
    </r>
    <r>
      <rPr>
        <sz val="11"/>
        <color theme="1"/>
        <rFont val="Palatino Linotype"/>
        <family val="1"/>
      </rPr>
      <t xml:space="preserve">El dato de los beneficiarios y el gasto del año 2022 corresponde únicamente a los productos programados para el año 2023, es decir, Capital Semilla (Recursos presupuesto Desaf) y Crédito (Recursos de las recuperaciones del Fideicomiso). Por tal motivo, el dato del total del programa del año 2022 es diferente al que se encuentra en el cálculo del año 2023. 
</t>
    </r>
    <r>
      <rPr>
        <sz val="9"/>
        <color theme="1"/>
        <rFont val="Palatino Linotype"/>
        <family val="1"/>
      </rPr>
      <t xml:space="preserve">** Al realizar el cálculo de los indicadores del III T se había considerado la ejecución del producto Crédito (Recursos presupuesto Fodesaf) para el año 2022, sin embargo, al realizar el cálculo de los indicadores anuales se realizó el ajuste correspondiente. </t>
    </r>
    <r>
      <rPr>
        <sz val="11"/>
        <color theme="1"/>
        <rFont val="Palatino Linotype"/>
        <family val="1"/>
      </rPr>
      <t xml:space="preserve"> 
</t>
    </r>
    <r>
      <rPr>
        <b/>
        <sz val="11"/>
        <color theme="1"/>
        <rFont val="Palatino Linotype"/>
        <family val="1"/>
      </rPr>
      <t xml:space="preserve">2. </t>
    </r>
    <r>
      <rPr>
        <sz val="11"/>
        <color theme="1"/>
        <rFont val="Palatino Linotype"/>
        <family val="1"/>
      </rPr>
      <t xml:space="preserve">La UE del programa al remitir el Reporte de ejecución del IVT/Anual realizó un cambio en el dato del ingreso efectivo por medio de trasferencias (Recursos presupuesto Desaf). Se pidió a la UE remitir una justificación por el cambio. </t>
    </r>
  </si>
  <si>
    <t>Programados 3T 2023</t>
  </si>
  <si>
    <t>Efectivos 3T 2023</t>
  </si>
  <si>
    <t>En transferencias 3T 2023</t>
  </si>
  <si>
    <t>IPC (3T 2023)</t>
  </si>
  <si>
    <t>Gasto efectivo real 3T 2023</t>
  </si>
  <si>
    <t>Gasto efectivo real por beneficiario 3T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</si>
</sst>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1"/>
      <name val="Palatino Linotype"/>
      <family val="1"/>
    </font>
    <font>
      <sz val="11"/>
      <color theme="1"/>
      <name val="Palatino Linotype"/>
      <family val="1"/>
    </font>
    <font>
      <sz val="9"/>
      <color theme="1"/>
      <name val="Palatino Linotype"/>
      <family val="1"/>
    </font>
    <font>
      <b/>
      <sz val="10"/>
      <color theme="1"/>
      <name val="Palatino Linotype"/>
      <family val="1"/>
    </font>
    <font>
      <b/>
      <sz val="10"/>
      <color rgb="FF0070C0"/>
      <name val="Palatino Linotype"/>
      <family val="1"/>
    </font>
    <font>
      <sz val="11"/>
      <color rgb="FF4071B9"/>
      <name val="Palatino Linotype"/>
      <family val="1"/>
    </font>
    <font>
      <sz val="9"/>
      <color rgb="FF4071B9"/>
      <name val="Palatino Linotype"/>
      <family val="1"/>
    </font>
    <font>
      <sz val="11"/>
      <color rgb="FFFF0000"/>
      <name val="Palatino Linotype"/>
      <family val="1"/>
    </font>
    <font>
      <sz val="11"/>
      <color rgb="FF0070C0"/>
      <name val="Palatino Linotype"/>
      <family val="1"/>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6">
    <border>
      <left/>
      <right/>
      <top/>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xf numFmtId="0" fontId="1" fillId="0" borderId="0"/>
  </cellStyleXfs>
  <cellXfs count="58">
    <xf numFmtId="0" fontId="0" fillId="0" borderId="0" xfId="0"/>
    <xf numFmtId="0" fontId="0" fillId="0" borderId="0" xfId="0" applyFont="1" applyFill="1"/>
    <xf numFmtId="0" fontId="0" fillId="0" borderId="0" xfId="0" applyFont="1" applyFill="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xf numFmtId="0" fontId="3" fillId="0" borderId="0" xfId="0" applyFont="1" applyFill="1"/>
    <xf numFmtId="3" fontId="3" fillId="0" borderId="0" xfId="0" applyNumberFormat="1" applyFont="1" applyFill="1"/>
    <xf numFmtId="3" fontId="4" fillId="0" borderId="0" xfId="0" applyNumberFormat="1" applyFont="1" applyFill="1" applyAlignment="1">
      <alignment horizontal="right"/>
    </xf>
    <xf numFmtId="4" fontId="3" fillId="0" borderId="0" xfId="0" applyNumberFormat="1" applyFont="1" applyFill="1"/>
    <xf numFmtId="3" fontId="3" fillId="0" borderId="0" xfId="0" applyNumberFormat="1" applyFont="1" applyFill="1" applyAlignment="1">
      <alignment horizontal="right"/>
    </xf>
    <xf numFmtId="4" fontId="3" fillId="0" borderId="0" xfId="0" applyNumberFormat="1" applyFont="1" applyFill="1" applyAlignment="1">
      <alignment horizontal="right"/>
    </xf>
    <xf numFmtId="4" fontId="3" fillId="0" borderId="0" xfId="0" applyNumberFormat="1" applyFont="1" applyFill="1" applyBorder="1" applyAlignment="1">
      <alignment horizontal="right"/>
    </xf>
    <xf numFmtId="4" fontId="4" fillId="0" borderId="0" xfId="0" applyNumberFormat="1" applyFont="1" applyFill="1" applyAlignment="1">
      <alignment horizontal="right"/>
    </xf>
    <xf numFmtId="0" fontId="3" fillId="0" borderId="1" xfId="0" applyFont="1" applyFill="1" applyBorder="1"/>
    <xf numFmtId="4" fontId="3" fillId="0" borderId="1" xfId="0" applyNumberFormat="1" applyFont="1" applyFill="1" applyBorder="1"/>
    <xf numFmtId="0" fontId="3" fillId="0" borderId="0" xfId="0" applyFont="1" applyFill="1" applyBorder="1"/>
    <xf numFmtId="2" fontId="3" fillId="0" borderId="0" xfId="0" applyNumberFormat="1" applyFont="1" applyFill="1" applyAlignment="1">
      <alignment horizontal="right"/>
    </xf>
    <xf numFmtId="3" fontId="5" fillId="0" borderId="0" xfId="0" applyNumberFormat="1" applyFont="1" applyFill="1" applyAlignment="1">
      <alignment horizontal="center"/>
    </xf>
    <xf numFmtId="3" fontId="5" fillId="0" borderId="0" xfId="0" applyNumberFormat="1" applyFont="1" applyFill="1"/>
    <xf numFmtId="4" fontId="5" fillId="0" borderId="0" xfId="0" applyNumberFormat="1" applyFont="1" applyFill="1" applyAlignment="1">
      <alignment horizontal="right" vertical="center"/>
    </xf>
    <xf numFmtId="3" fontId="3" fillId="3" borderId="0" xfId="0" applyNumberFormat="1" applyFont="1" applyFill="1"/>
    <xf numFmtId="2" fontId="3" fillId="0" borderId="0" xfId="0" applyNumberFormat="1" applyFont="1" applyAlignment="1">
      <alignment horizontal="right"/>
    </xf>
    <xf numFmtId="0" fontId="2" fillId="0" borderId="0" xfId="0" applyFont="1" applyAlignment="1">
      <alignment horizontal="center" vertical="center"/>
    </xf>
    <xf numFmtId="0" fontId="2" fillId="0" borderId="0" xfId="0" applyFont="1" applyAlignment="1">
      <alignment horizontal="center" vertical="center" wrapText="1"/>
    </xf>
    <xf numFmtId="0" fontId="5" fillId="2" borderId="0" xfId="0" applyFont="1" applyFill="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xf>
    <xf numFmtId="0" fontId="2" fillId="0" borderId="0" xfId="0" applyFont="1"/>
    <xf numFmtId="0" fontId="3" fillId="0" borderId="0" xfId="0" applyFont="1"/>
    <xf numFmtId="3" fontId="3" fillId="0" borderId="0" xfId="0" applyNumberFormat="1" applyFont="1"/>
    <xf numFmtId="3" fontId="7" fillId="0" borderId="0" xfId="0" applyNumberFormat="1" applyFont="1"/>
    <xf numFmtId="3" fontId="4" fillId="0" borderId="0" xfId="0" applyNumberFormat="1" applyFont="1" applyAlignment="1">
      <alignment horizontal="right"/>
    </xf>
    <xf numFmtId="3" fontId="8" fillId="0" borderId="0" xfId="0" applyNumberFormat="1" applyFont="1" applyAlignment="1">
      <alignment horizontal="right"/>
    </xf>
    <xf numFmtId="3" fontId="5" fillId="0" borderId="0" xfId="0" applyNumberFormat="1" applyFont="1"/>
    <xf numFmtId="3" fontId="5" fillId="0" borderId="0" xfId="0" applyNumberFormat="1" applyFont="1" applyAlignment="1">
      <alignment horizontal="center"/>
    </xf>
    <xf numFmtId="4" fontId="3" fillId="0" borderId="0" xfId="0" applyNumberFormat="1" applyFont="1"/>
    <xf numFmtId="3" fontId="3" fillId="0" borderId="0" xfId="0" applyNumberFormat="1" applyFont="1" applyAlignment="1">
      <alignment horizontal="right"/>
    </xf>
    <xf numFmtId="4" fontId="3" fillId="0" borderId="0" xfId="0" applyNumberFormat="1" applyFont="1" applyAlignment="1">
      <alignment horizontal="right"/>
    </xf>
    <xf numFmtId="4" fontId="4" fillId="0" borderId="0" xfId="0" applyNumberFormat="1" applyFont="1" applyAlignment="1">
      <alignment horizontal="right"/>
    </xf>
    <xf numFmtId="4" fontId="5" fillId="0" borderId="0" xfId="0" applyNumberFormat="1" applyFont="1" applyAlignment="1">
      <alignment horizontal="right" vertical="center"/>
    </xf>
    <xf numFmtId="4" fontId="3" fillId="0" borderId="1" xfId="0" applyNumberFormat="1" applyFont="1" applyBorder="1"/>
    <xf numFmtId="4" fontId="9" fillId="0" borderId="0" xfId="0" applyNumberFormat="1" applyFont="1"/>
    <xf numFmtId="2" fontId="9" fillId="0" borderId="0" xfId="0" applyNumberFormat="1" applyFont="1" applyAlignment="1">
      <alignment horizontal="right"/>
    </xf>
    <xf numFmtId="0" fontId="10" fillId="0" borderId="0" xfId="0" applyFont="1" applyAlignment="1">
      <alignment horizontal="center"/>
    </xf>
    <xf numFmtId="0" fontId="10" fillId="0" borderId="0" xfId="0" applyFont="1"/>
    <xf numFmtId="3" fontId="10" fillId="0" borderId="0" xfId="0" applyNumberFormat="1" applyFont="1"/>
    <xf numFmtId="3" fontId="10" fillId="0" borderId="0" xfId="0" applyNumberFormat="1" applyFont="1" applyFill="1"/>
    <xf numFmtId="0" fontId="3"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left" wrapText="1"/>
    </xf>
  </cellXfs>
  <cellStyles count="2">
    <cellStyle name="Normal" xfId="0" builtinId="0"/>
    <cellStyle name="Normal 2" xfId="1" xr:uid="{00000000-0005-0000-0000-000002000000}"/>
  </cellStyles>
  <dxfs count="0"/>
  <tableStyles count="0" defaultTableStyle="TableStyleMedium2" defaultPivotStyle="PivotStyleLight16"/>
  <colors>
    <mruColors>
      <color rgb="FF0035A0"/>
      <color rgb="FF192952"/>
      <color rgb="FFC1C5C8"/>
      <color rgb="FF4071B9"/>
      <color rgb="FFA2BFE6"/>
      <color rgb="FF102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 cobertura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Anual!$A$46</c:f>
              <c:strCache>
                <c:ptCount val="1"/>
                <c:pt idx="0">
                  <c:v>Cobertura Programada</c:v>
                </c:pt>
              </c:strCache>
            </c:strRef>
          </c:tx>
          <c:spPr>
            <a:solidFill>
              <a:srgbClr val="102D7C"/>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0"/>
            <c:invertIfNegative val="0"/>
            <c:bubble3D val="0"/>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2A5A-48AD-87AE-984A9C510DB3}"/>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(Anual!$B$46,Anual!$C$46,Anual!$F$46)</c:f>
              <c:numCache>
                <c:formatCode>#,##0.00</c:formatCode>
                <c:ptCount val="3"/>
                <c:pt idx="0">
                  <c:v>0.46241854625511714</c:v>
                </c:pt>
                <c:pt idx="1">
                  <c:v>0.37400199821398572</c:v>
                </c:pt>
                <c:pt idx="2">
                  <c:v>8.8416548041131388E-2</c:v>
                </c:pt>
              </c:numCache>
            </c:numRef>
          </c:val>
          <c:extLst>
            <c:ext xmlns:c16="http://schemas.microsoft.com/office/drawing/2014/chart" uri="{C3380CC4-5D6E-409C-BE32-E72D297353CC}">
              <c16:uniqueId val="{00000000-3D71-481D-9535-F61ABE5BF035}"/>
            </c:ext>
          </c:extLst>
        </c:ser>
        <c:ser>
          <c:idx val="1"/>
          <c:order val="1"/>
          <c:tx>
            <c:strRef>
              <c:f>Anual!$A$47</c:f>
              <c:strCache>
                <c:ptCount val="1"/>
                <c:pt idx="0">
                  <c:v>Cobertura Efectiva</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(Anual!$B$47,Anual!$C$47,Anual!$F$47)</c:f>
              <c:numCache>
                <c:formatCode>#,##0.00</c:formatCode>
                <c:ptCount val="3"/>
                <c:pt idx="0">
                  <c:v>0.50839515123650547</c:v>
                </c:pt>
                <c:pt idx="1">
                  <c:v>0.36162368148822732</c:v>
                </c:pt>
                <c:pt idx="2">
                  <c:v>0.14677146974827809</c:v>
                </c:pt>
              </c:numCache>
            </c:numRef>
          </c:val>
          <c:extLst>
            <c:ext xmlns:c16="http://schemas.microsoft.com/office/drawing/2014/chart" uri="{C3380CC4-5D6E-409C-BE32-E72D297353CC}">
              <c16:uniqueId val="{00000001-3D71-481D-9535-F61ABE5BF035}"/>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2"/>
          <c:min val="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1"/>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a:t>
            </a:r>
            <a:r>
              <a:rPr lang="es-CR" sz="1800" baseline="0"/>
              <a:t> resultado</a:t>
            </a:r>
            <a:r>
              <a:rPr lang="es-CR" sz="1800"/>
              <a:t>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Anual!$A$50</c:f>
              <c:strCache>
                <c:ptCount val="1"/>
                <c:pt idx="0">
                  <c:v>Índice efectividad en beneficiarios (IEB)</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(Anual!$B$50,Anual!$C$50,Anual!$F$50)</c:f>
              <c:numCache>
                <c:formatCode>#,##0.00</c:formatCode>
                <c:ptCount val="3"/>
                <c:pt idx="0">
                  <c:v>109.94263862332696</c:v>
                </c:pt>
                <c:pt idx="1">
                  <c:v>96.690307328605201</c:v>
                </c:pt>
                <c:pt idx="2">
                  <c:v>166</c:v>
                </c:pt>
              </c:numCache>
            </c:numRef>
          </c:val>
          <c:extLst>
            <c:ext xmlns:c16="http://schemas.microsoft.com/office/drawing/2014/chart" uri="{C3380CC4-5D6E-409C-BE32-E72D297353CC}">
              <c16:uniqueId val="{00000000-61FD-410B-AE2A-3B30929D9445}"/>
            </c:ext>
          </c:extLst>
        </c:ser>
        <c:ser>
          <c:idx val="1"/>
          <c:order val="1"/>
          <c:tx>
            <c:strRef>
              <c:f>Anual!$A$51</c:f>
              <c:strCache>
                <c:ptCount val="1"/>
                <c:pt idx="0">
                  <c:v>Índice efectividad en gasto (IEG)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(Anual!$B$51,Anual!$C$51,Anual!$F$51)</c:f>
              <c:numCache>
                <c:formatCode>#,##0.00</c:formatCode>
                <c:ptCount val="3"/>
                <c:pt idx="0">
                  <c:v>91.075058532241016</c:v>
                </c:pt>
                <c:pt idx="1">
                  <c:v>88.648936170212764</c:v>
                </c:pt>
                <c:pt idx="2">
                  <c:v>111.60005371500002</c:v>
                </c:pt>
              </c:numCache>
            </c:numRef>
          </c:val>
          <c:extLst>
            <c:ext xmlns:c16="http://schemas.microsoft.com/office/drawing/2014/chart" uri="{C3380CC4-5D6E-409C-BE32-E72D297353CC}">
              <c16:uniqueId val="{00000001-61FD-410B-AE2A-3B30929D9445}"/>
            </c:ext>
          </c:extLst>
        </c:ser>
        <c:ser>
          <c:idx val="2"/>
          <c:order val="2"/>
          <c:tx>
            <c:strRef>
              <c:f>Anual!$A$52</c:f>
              <c:strCache>
                <c:ptCount val="1"/>
                <c:pt idx="0">
                  <c:v>Índice efectividad total (IET)</c:v>
                </c:pt>
              </c:strCache>
            </c:strRef>
          </c:tx>
          <c:spPr>
            <a:solidFill>
              <a:srgbClr val="C1C5C8"/>
            </a:solidFill>
            <a:ln>
              <a:solidFill>
                <a:srgbClr val="C1C5C8"/>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(Anual!$B$52,Anual!$C$52,Anual!$F$52)</c:f>
              <c:numCache>
                <c:formatCode>#,##0.00</c:formatCode>
                <c:ptCount val="3"/>
                <c:pt idx="0">
                  <c:v>100.50884857778399</c:v>
                </c:pt>
                <c:pt idx="1">
                  <c:v>92.669621749408975</c:v>
                </c:pt>
                <c:pt idx="2">
                  <c:v>138.8000268575</c:v>
                </c:pt>
              </c:numCache>
            </c:numRef>
          </c:val>
          <c:extLst>
            <c:ext xmlns:c16="http://schemas.microsoft.com/office/drawing/2014/chart" uri="{C3380CC4-5D6E-409C-BE32-E72D297353CC}">
              <c16:uniqueId val="{00000003-61FD-410B-AE2A-3B30929D9445}"/>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25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5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a:t>
            </a:r>
            <a:r>
              <a:rPr lang="es-CR" sz="1800" baseline="0"/>
              <a:t> avance</a:t>
            </a:r>
            <a:r>
              <a:rPr lang="es-CR" sz="1800"/>
              <a:t>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Anual!$A$55</c:f>
              <c:strCache>
                <c:ptCount val="1"/>
                <c:pt idx="0">
                  <c:v>Índice avance beneficiarios (IAB)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(Anual!$B$55,Anual!$C$55,Anual!$F$55)</c:f>
              <c:numCache>
                <c:formatCode>#,##0.00</c:formatCode>
                <c:ptCount val="3"/>
                <c:pt idx="0">
                  <c:v>109.94263862332696</c:v>
                </c:pt>
                <c:pt idx="1">
                  <c:v>96.690307328605201</c:v>
                </c:pt>
                <c:pt idx="2">
                  <c:v>166</c:v>
                </c:pt>
              </c:numCache>
            </c:numRef>
          </c:val>
          <c:extLst>
            <c:ext xmlns:c16="http://schemas.microsoft.com/office/drawing/2014/chart" uri="{C3380CC4-5D6E-409C-BE32-E72D297353CC}">
              <c16:uniqueId val="{00000000-6DB8-4C48-B1C2-48AB004B9146}"/>
            </c:ext>
          </c:extLst>
        </c:ser>
        <c:ser>
          <c:idx val="1"/>
          <c:order val="1"/>
          <c:tx>
            <c:strRef>
              <c:f>Anual!$A$56</c:f>
              <c:strCache>
                <c:ptCount val="1"/>
                <c:pt idx="0">
                  <c:v>Índice avance gasto (IAG)</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(Anual!$B$56,Anual!$C$56,Anual!$F$56)</c:f>
              <c:numCache>
                <c:formatCode>#,##0.00</c:formatCode>
                <c:ptCount val="3"/>
                <c:pt idx="0">
                  <c:v>91.075058532241016</c:v>
                </c:pt>
                <c:pt idx="1">
                  <c:v>88.648936170212764</c:v>
                </c:pt>
                <c:pt idx="2">
                  <c:v>111.60005371500002</c:v>
                </c:pt>
              </c:numCache>
            </c:numRef>
          </c:val>
          <c:extLst>
            <c:ext xmlns:c16="http://schemas.microsoft.com/office/drawing/2014/chart" uri="{C3380CC4-5D6E-409C-BE32-E72D297353CC}">
              <c16:uniqueId val="{00000001-6DB8-4C48-B1C2-48AB004B9146}"/>
            </c:ext>
          </c:extLst>
        </c:ser>
        <c:ser>
          <c:idx val="2"/>
          <c:order val="2"/>
          <c:tx>
            <c:strRef>
              <c:f>Anual!$A$57</c:f>
              <c:strCache>
                <c:ptCount val="1"/>
                <c:pt idx="0">
                  <c:v>Índice avance total (IAT) </c:v>
                </c:pt>
              </c:strCache>
            </c:strRef>
          </c:tx>
          <c:spPr>
            <a:solidFill>
              <a:srgbClr val="C1C5C8"/>
            </a:solidFill>
            <a:ln>
              <a:solidFill>
                <a:srgbClr val="C1C5C8"/>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(Anual!$B$57,Anual!$C$57,Anual!$F$57)</c:f>
              <c:numCache>
                <c:formatCode>#,##0.00</c:formatCode>
                <c:ptCount val="3"/>
                <c:pt idx="0">
                  <c:v>100.50884857778399</c:v>
                </c:pt>
                <c:pt idx="1">
                  <c:v>92.669621749408975</c:v>
                </c:pt>
                <c:pt idx="2">
                  <c:v>138.8000268575</c:v>
                </c:pt>
              </c:numCache>
            </c:numRef>
          </c:val>
          <c:extLst>
            <c:ext xmlns:c16="http://schemas.microsoft.com/office/drawing/2014/chart" uri="{C3380CC4-5D6E-409C-BE32-E72D297353CC}">
              <c16:uniqueId val="{00000002-6DB8-4C48-B1C2-48AB004B9146}"/>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25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5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Indicadores de</a:t>
            </a:r>
            <a:r>
              <a:rPr lang="es-CR" sz="1800" baseline="0"/>
              <a:t> expansión</a:t>
            </a:r>
            <a:r>
              <a:rPr lang="es-CR" sz="1800"/>
              <a:t>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61363822262311152"/>
        </c:manualLayout>
      </c:layout>
      <c:bar3DChart>
        <c:barDir val="col"/>
        <c:grouping val="clustered"/>
        <c:varyColors val="0"/>
        <c:ser>
          <c:idx val="0"/>
          <c:order val="0"/>
          <c:tx>
            <c:strRef>
              <c:f>Anual!$A$62</c:f>
              <c:strCache>
                <c:ptCount val="1"/>
                <c:pt idx="0">
                  <c:v>Índice de crecimiento beneficiarios (ICB)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(Anual!$B$62,Anual!$C$62,Anual!$F$62)</c:f>
              <c:numCache>
                <c:formatCode>#,##0.00</c:formatCode>
                <c:ptCount val="3"/>
                <c:pt idx="0">
                  <c:v>71.13095238095238</c:v>
                </c:pt>
                <c:pt idx="1">
                  <c:v>31.93548387096774</c:v>
                </c:pt>
                <c:pt idx="2">
                  <c:v>538.46153846153845</c:v>
                </c:pt>
              </c:numCache>
            </c:numRef>
          </c:val>
          <c:extLst>
            <c:ext xmlns:c16="http://schemas.microsoft.com/office/drawing/2014/chart" uri="{C3380CC4-5D6E-409C-BE32-E72D297353CC}">
              <c16:uniqueId val="{00000000-070F-45DC-B0BA-E4F41D3F5D2C}"/>
            </c:ext>
          </c:extLst>
        </c:ser>
        <c:ser>
          <c:idx val="1"/>
          <c:order val="1"/>
          <c:tx>
            <c:strRef>
              <c:f>Anual!$A$63</c:f>
              <c:strCache>
                <c:ptCount val="1"/>
                <c:pt idx="0">
                  <c:v>Índice de crecimiento del gasto real (ICGR)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(Anual!$B$63,Anual!$C$63,Anual!$F$63)</c:f>
              <c:numCache>
                <c:formatCode>#,##0.00</c:formatCode>
                <c:ptCount val="3"/>
                <c:pt idx="0">
                  <c:v>41.386694296248592</c:v>
                </c:pt>
                <c:pt idx="1">
                  <c:v>29.288434919018446</c:v>
                </c:pt>
                <c:pt idx="2">
                  <c:v>280.93570480611908</c:v>
                </c:pt>
              </c:numCache>
            </c:numRef>
          </c:val>
          <c:extLst>
            <c:ext xmlns:c16="http://schemas.microsoft.com/office/drawing/2014/chart" uri="{C3380CC4-5D6E-409C-BE32-E72D297353CC}">
              <c16:uniqueId val="{00000001-070F-45DC-B0BA-E4F41D3F5D2C}"/>
            </c:ext>
          </c:extLst>
        </c:ser>
        <c:ser>
          <c:idx val="2"/>
          <c:order val="2"/>
          <c:tx>
            <c:strRef>
              <c:f>Anual!$A$64</c:f>
              <c:strCache>
                <c:ptCount val="1"/>
                <c:pt idx="0">
                  <c:v>Índice de crecimiento del gasto real por beneficiario (ICGRB) </c:v>
                </c:pt>
              </c:strCache>
            </c:strRef>
          </c:tx>
          <c:spPr>
            <a:solidFill>
              <a:srgbClr val="C1C5C8"/>
            </a:solidFill>
            <a:ln>
              <a:solidFill>
                <a:srgbClr val="C1C5C8"/>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(Anual!$B$64,Anual!$C$64,Anual!$F$64)</c:f>
              <c:numCache>
                <c:formatCode>#,##0.00</c:formatCode>
                <c:ptCount val="3"/>
                <c:pt idx="0">
                  <c:v>-17.380992550366038</c:v>
                </c:pt>
                <c:pt idx="1">
                  <c:v>-2.0063207215263557</c:v>
                </c:pt>
                <c:pt idx="2">
                  <c:v>-40.335371536390987</c:v>
                </c:pt>
              </c:numCache>
            </c:numRef>
          </c:val>
          <c:extLst>
            <c:ext xmlns:c16="http://schemas.microsoft.com/office/drawing/2014/chart" uri="{C3380CC4-5D6E-409C-BE32-E72D297353CC}">
              <c16:uniqueId val="{00000002-070F-45DC-B0BA-E4F41D3F5D2C}"/>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700"/>
          <c:min val="-2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100"/>
      </c:valAx>
    </c:plotArea>
    <c:legend>
      <c:legendPos val="b"/>
      <c:layout>
        <c:manualLayout>
          <c:xMode val="edge"/>
          <c:yMode val="edge"/>
          <c:x val="3.8615994599523439E-3"/>
          <c:y val="0.88880350814789921"/>
          <c:w val="0.99018272474740154"/>
          <c:h val="9.6837769171332383E-2"/>
        </c:manualLayout>
      </c:layout>
      <c:overlay val="0"/>
      <c:spPr>
        <a:noFill/>
        <a:ln>
          <a:noFill/>
        </a:ln>
        <a:effectLst/>
      </c:spPr>
      <c:txPr>
        <a:bodyPr rot="0" vert="horz"/>
        <a:lstStyle/>
        <a:p>
          <a:pPr>
            <a:defRPr sz="1000"/>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Índice</a:t>
            </a:r>
            <a:r>
              <a:rPr lang="es-CR" sz="1800" baseline="0"/>
              <a:t> de eficiencia </a:t>
            </a:r>
            <a:r>
              <a:rPr lang="es-CR" sz="1800"/>
              <a:t>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119817158945198"/>
        </c:manualLayout>
      </c:layout>
      <c:bar3DChart>
        <c:barDir val="col"/>
        <c:grouping val="clustered"/>
        <c:varyColors val="0"/>
        <c:ser>
          <c:idx val="0"/>
          <c:order val="0"/>
          <c:tx>
            <c:strRef>
              <c:f>Anual!$A$69</c:f>
              <c:strCache>
                <c:ptCount val="1"/>
                <c:pt idx="0">
                  <c:v>Índice de eficiencia (IE)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(Anual!$B$9,Anual!$C$11,Anual!$F$11)</c:f>
              <c:strCache>
                <c:ptCount val="3"/>
                <c:pt idx="0">
                  <c:v>Total Programa</c:v>
                </c:pt>
                <c:pt idx="1">
                  <c:v> Créditos - Fideicomiso</c:v>
                </c:pt>
                <c:pt idx="2">
                  <c:v> Capital Semilla - Transferencia</c:v>
                </c:pt>
              </c:strCache>
            </c:strRef>
          </c:cat>
          <c:val>
            <c:numRef>
              <c:f>(Anual!$B$69,Anual!$C$69,Anual!$F$69)</c:f>
              <c:numCache>
                <c:formatCode>#,##0.00</c:formatCode>
                <c:ptCount val="3"/>
                <c:pt idx="0">
                  <c:v>83.260228987151294</c:v>
                </c:pt>
                <c:pt idx="1">
                  <c:v>84.962635969931853</c:v>
                </c:pt>
                <c:pt idx="2">
                  <c:v>93.313797909279771</c:v>
                </c:pt>
              </c:numCache>
            </c:numRef>
          </c:val>
          <c:extLst>
            <c:ext xmlns:c16="http://schemas.microsoft.com/office/drawing/2014/chart" uri="{C3380CC4-5D6E-409C-BE32-E72D297353CC}">
              <c16:uniqueId val="{00000000-E05C-4356-9D71-8D9D7FD70FE8}"/>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150"/>
          <c:min val="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3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sz="1800"/>
            </a:pPr>
            <a:r>
              <a:rPr lang="es-CR" sz="1800"/>
              <a:t>Pronamype: Indicadores de gasto medio 2023</a:t>
            </a:r>
          </a:p>
        </c:rich>
      </c:tx>
      <c:layout>
        <c:manualLayout>
          <c:xMode val="edge"/>
          <c:yMode val="edge"/>
          <c:x val="0.27473551453679707"/>
          <c:y val="2.3349139965684117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Anual!$A$67</c:f>
              <c:strCache>
                <c:ptCount val="1"/>
                <c:pt idx="0">
                  <c:v>Gasto programado por beneficiario (GPB)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(Anual!$B$9,Anual!$C$11,Anual!$F$11)</c:f>
              <c:strCache>
                <c:ptCount val="3"/>
                <c:pt idx="0">
                  <c:v>Total Programa</c:v>
                </c:pt>
                <c:pt idx="1">
                  <c:v> Créditos - Fideicomiso</c:v>
                </c:pt>
                <c:pt idx="2">
                  <c:v> Capital Semilla - Transferencia</c:v>
                </c:pt>
              </c:strCache>
            </c:strRef>
          </c:cat>
          <c:val>
            <c:numRef>
              <c:f>(Anual!$B$67,Anual!$C$67,Anual!$F$67)</c:f>
              <c:numCache>
                <c:formatCode>#,##0.00</c:formatCode>
                <c:ptCount val="3"/>
                <c:pt idx="0">
                  <c:v>3617590.8221797324</c:v>
                </c:pt>
                <c:pt idx="1">
                  <c:v>4000000</c:v>
                </c:pt>
                <c:pt idx="2">
                  <c:v>2000000</c:v>
                </c:pt>
              </c:numCache>
            </c:numRef>
          </c:val>
          <c:extLst>
            <c:ext xmlns:c16="http://schemas.microsoft.com/office/drawing/2014/chart" uri="{C3380CC4-5D6E-409C-BE32-E72D297353CC}">
              <c16:uniqueId val="{00000000-574C-4A88-AA9F-384D5F5BF43C}"/>
            </c:ext>
          </c:extLst>
        </c:ser>
        <c:ser>
          <c:idx val="1"/>
          <c:order val="1"/>
          <c:tx>
            <c:strRef>
              <c:f>Anual!$A$68</c:f>
              <c:strCache>
                <c:ptCount val="1"/>
                <c:pt idx="0">
                  <c:v>Gasto efectivo por beneficiario (GEB)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(Anual!$B$9,Anual!$C$11,Anual!$F$11)</c:f>
              <c:strCache>
                <c:ptCount val="3"/>
                <c:pt idx="0">
                  <c:v>Total Programa</c:v>
                </c:pt>
                <c:pt idx="1">
                  <c:v> Créditos - Fideicomiso</c:v>
                </c:pt>
                <c:pt idx="2">
                  <c:v> Capital Semilla - Transferencia</c:v>
                </c:pt>
              </c:strCache>
            </c:strRef>
          </c:cat>
          <c:val>
            <c:numRef>
              <c:f>(Anual!$B$68,Anual!$C$68,Anual!$F$68)</c:f>
              <c:numCache>
                <c:formatCode>#,##0.00</c:formatCode>
                <c:ptCount val="3"/>
                <c:pt idx="0">
                  <c:v>2996765.404226087</c:v>
                </c:pt>
                <c:pt idx="1">
                  <c:v>3667334.9633251834</c:v>
                </c:pt>
                <c:pt idx="2">
                  <c:v>1344578.9604216868</c:v>
                </c:pt>
              </c:numCache>
            </c:numRef>
          </c:val>
          <c:extLst>
            <c:ext xmlns:c16="http://schemas.microsoft.com/office/drawing/2014/chart" uri="{C3380CC4-5D6E-409C-BE32-E72D297353CC}">
              <c16:uniqueId val="{00000001-574C-4A88-AA9F-384D5F5BF43C}"/>
            </c:ext>
          </c:extLst>
        </c:ser>
        <c:dLbls>
          <c:showLegendKey val="0"/>
          <c:showVal val="0"/>
          <c:showCatName val="0"/>
          <c:showSerName val="0"/>
          <c:showPercent val="0"/>
          <c:showBubbleSize val="0"/>
        </c:dLbls>
        <c:gapWidth val="150"/>
        <c:shape val="box"/>
        <c:axId val="248353792"/>
        <c:axId val="248354184"/>
        <c:axId val="0"/>
      </c:bar3DChart>
      <c:catAx>
        <c:axId val="2483537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248354184"/>
        <c:crosses val="autoZero"/>
        <c:auto val="1"/>
        <c:lblAlgn val="ctr"/>
        <c:lblOffset val="100"/>
        <c:noMultiLvlLbl val="0"/>
      </c:catAx>
      <c:valAx>
        <c:axId val="248354184"/>
        <c:scaling>
          <c:orientation val="minMax"/>
          <c:max val="60000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248353792"/>
        <c:crosses val="autoZero"/>
        <c:crossBetween val="between"/>
      </c:valAx>
      <c:dTable>
        <c:showHorzBorder val="1"/>
        <c:showVertBorder val="1"/>
        <c:showOutline val="1"/>
        <c:showKeys val="1"/>
      </c:dTable>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89" l="0.70000000000000062" r="0.70000000000000062" t="0.750000000000001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800"/>
            </a:pPr>
            <a:r>
              <a:rPr lang="es-CR" sz="1800"/>
              <a:t>Pronamype: </a:t>
            </a:r>
            <a:r>
              <a:rPr lang="es-CR" sz="1800" b="1" i="0" u="none" strike="noStrike" baseline="0">
                <a:effectLst/>
              </a:rPr>
              <a:t>Indicadores de giro de recursos 2023</a:t>
            </a:r>
            <a:endParaRPr lang="es-CR" sz="1800"/>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6931221969506567E-2"/>
          <c:y val="0.17988623435722412"/>
          <c:w val="0.93629356077822123"/>
          <c:h val="0.56801622318761891"/>
        </c:manualLayout>
      </c:layout>
      <c:bar3DChart>
        <c:barDir val="col"/>
        <c:grouping val="clustered"/>
        <c:varyColors val="0"/>
        <c:ser>
          <c:idx val="0"/>
          <c:order val="0"/>
          <c:tx>
            <c:strRef>
              <c:f>Anual!$A$72</c:f>
              <c:strCache>
                <c:ptCount val="1"/>
                <c:pt idx="0">
                  <c:v>Índice de giro efectivo (IGE)</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(Anual!$B$71,Anual!$D$71,Anual!$E$71)</c:f>
              <c:strCache>
                <c:ptCount val="3"/>
                <c:pt idx="0">
                  <c:v>Total</c:v>
                </c:pt>
                <c:pt idx="1">
                  <c:v>Transferencia </c:v>
                </c:pt>
                <c:pt idx="2">
                  <c:v>Fideicomiso</c:v>
                </c:pt>
              </c:strCache>
            </c:strRef>
          </c:cat>
          <c:val>
            <c:numRef>
              <c:f>(Anual!$B$72,Anual!$D$72,Anual!$E$72)</c:f>
              <c:numCache>
                <c:formatCode>#,##0.00</c:formatCode>
                <c:ptCount val="3"/>
                <c:pt idx="0">
                  <c:v>134.88082016331924</c:v>
                </c:pt>
                <c:pt idx="1">
                  <c:v>262.63302508500004</c:v>
                </c:pt>
                <c:pt idx="2">
                  <c:v>119.78008672104019</c:v>
                </c:pt>
              </c:numCache>
            </c:numRef>
          </c:val>
          <c:extLst>
            <c:ext xmlns:c16="http://schemas.microsoft.com/office/drawing/2014/chart" uri="{C3380CC4-5D6E-409C-BE32-E72D297353CC}">
              <c16:uniqueId val="{00000000-C4D7-4BAF-9749-CC4C3AE22C0F}"/>
            </c:ext>
          </c:extLst>
        </c:ser>
        <c:ser>
          <c:idx val="1"/>
          <c:order val="1"/>
          <c:tx>
            <c:strRef>
              <c:f>Anual!$A$73</c:f>
              <c:strCache>
                <c:ptCount val="1"/>
                <c:pt idx="0">
                  <c:v>Índice de uso de recursos (IUR) </c:v>
                </c:pt>
              </c:strCache>
            </c:strRef>
          </c:tx>
          <c:spPr>
            <a:solidFill>
              <a:srgbClr val="0035A0"/>
            </a:solidFill>
            <a:ln>
              <a:solidFill>
                <a:srgbClr val="0035A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(Anual!$B$71,Anual!$D$71,Anual!$E$71)</c:f>
              <c:strCache>
                <c:ptCount val="3"/>
                <c:pt idx="0">
                  <c:v>Total</c:v>
                </c:pt>
                <c:pt idx="1">
                  <c:v>Transferencia </c:v>
                </c:pt>
                <c:pt idx="2">
                  <c:v>Fideicomiso</c:v>
                </c:pt>
              </c:strCache>
            </c:strRef>
          </c:cat>
          <c:val>
            <c:numRef>
              <c:f>(Anual!$B$73,Anual!$D$73,Anual!$E$73)</c:f>
              <c:numCache>
                <c:formatCode>#,##0.00</c:formatCode>
                <c:ptCount val="3"/>
                <c:pt idx="0">
                  <c:v>67.522616204411861</c:v>
                </c:pt>
                <c:pt idx="1">
                  <c:v>42.492772445080412</c:v>
                </c:pt>
                <c:pt idx="2">
                  <c:v>66.586270207276186</c:v>
                </c:pt>
              </c:numCache>
            </c:numRef>
          </c:val>
          <c:extLst>
            <c:ext xmlns:c16="http://schemas.microsoft.com/office/drawing/2014/chart" uri="{C3380CC4-5D6E-409C-BE32-E72D297353CC}">
              <c16:uniqueId val="{00000004-C4D7-4BAF-9749-CC4C3AE22C0F}"/>
            </c:ext>
          </c:extLst>
        </c:ser>
        <c:dLbls>
          <c:showLegendKey val="0"/>
          <c:showVal val="1"/>
          <c:showCatName val="0"/>
          <c:showSerName val="0"/>
          <c:showPercent val="0"/>
          <c:showBubbleSize val="0"/>
        </c:dLbls>
        <c:gapWidth val="100"/>
        <c:shape val="box"/>
        <c:axId val="51999488"/>
        <c:axId val="52001024"/>
        <c:axId val="0"/>
      </c:bar3DChart>
      <c:catAx>
        <c:axId val="519994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2001024"/>
        <c:crosses val="autoZero"/>
        <c:auto val="1"/>
        <c:lblAlgn val="ctr"/>
        <c:lblOffset val="100"/>
        <c:noMultiLvlLbl val="0"/>
      </c:catAx>
      <c:valAx>
        <c:axId val="52001024"/>
        <c:scaling>
          <c:orientation val="minMax"/>
          <c:max val="400"/>
        </c:scaling>
        <c:delete val="0"/>
        <c:axPos val="l"/>
        <c:majorGridlines>
          <c:spPr>
            <a:ln w="9525" cap="flat" cmpd="sng" algn="ctr">
              <a:solidFill>
                <a:schemeClr val="bg1">
                  <a:lumMod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1999488"/>
        <c:crosses val="autoZero"/>
        <c:crossBetween val="between"/>
        <c:majorUnit val="10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6" name="Rectángulo 5">
          <a:extLst>
            <a:ext uri="{FF2B5EF4-FFF2-40B4-BE49-F238E27FC236}">
              <a16:creationId xmlns:a16="http://schemas.microsoft.com/office/drawing/2014/main" id="{67CA559C-C7EC-46B9-A5BD-E1C8D4008EDC}"/>
            </a:ext>
          </a:extLst>
        </xdr:cNvPr>
        <xdr:cNvSpPr/>
      </xdr:nvSpPr>
      <xdr:spPr>
        <a:xfrm>
          <a:off x="0" y="0"/>
          <a:ext cx="11182350"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7" name="Imagen 6">
          <a:extLst>
            <a:ext uri="{FF2B5EF4-FFF2-40B4-BE49-F238E27FC236}">
              <a16:creationId xmlns:a16="http://schemas.microsoft.com/office/drawing/2014/main" id="{2BFC61FD-C70E-4A0B-A4EA-2765D826F3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8" name="Imagen 7">
          <a:extLst>
            <a:ext uri="{FF2B5EF4-FFF2-40B4-BE49-F238E27FC236}">
              <a16:creationId xmlns:a16="http://schemas.microsoft.com/office/drawing/2014/main" id="{F0DB9EAD-D13D-4222-87E9-D5D8926069A1}"/>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9" name="Rectángulo 8">
          <a:extLst>
            <a:ext uri="{FF2B5EF4-FFF2-40B4-BE49-F238E27FC236}">
              <a16:creationId xmlns:a16="http://schemas.microsoft.com/office/drawing/2014/main" id="{9F6F8348-3478-4537-BB0E-35273D3BE5BC}"/>
            </a:ext>
          </a:extLst>
        </xdr:cNvPr>
        <xdr:cNvSpPr/>
      </xdr:nvSpPr>
      <xdr:spPr>
        <a:xfrm>
          <a:off x="0" y="952500"/>
          <a:ext cx="11182350"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5</xdr:row>
      <xdr:rowOff>47625</xdr:rowOff>
    </xdr:from>
    <xdr:to>
      <xdr:col>7</xdr:col>
      <xdr:colOff>789783</xdr:colOff>
      <xdr:row>7</xdr:row>
      <xdr:rowOff>226218</xdr:rowOff>
    </xdr:to>
    <xdr:sp macro="" textlink="">
      <xdr:nvSpPr>
        <xdr:cNvPr id="14" name="CuadroTexto 13">
          <a:extLst>
            <a:ext uri="{FF2B5EF4-FFF2-40B4-BE49-F238E27FC236}">
              <a16:creationId xmlns:a16="http://schemas.microsoft.com/office/drawing/2014/main" id="{829E4CA8-9C88-4776-B3D8-D9F3906D8FD2}"/>
            </a:ext>
          </a:extLst>
        </xdr:cNvPr>
        <xdr:cNvSpPr txBox="1"/>
      </xdr:nvSpPr>
      <xdr:spPr>
        <a:xfrm>
          <a:off x="0" y="1000125"/>
          <a:ext cx="10957721"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15-06-2023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10" name="Rectángulo 9">
          <a:extLst>
            <a:ext uri="{FF2B5EF4-FFF2-40B4-BE49-F238E27FC236}">
              <a16:creationId xmlns:a16="http://schemas.microsoft.com/office/drawing/2014/main" id="{55716A4D-894A-472D-A438-053D479E621A}"/>
            </a:ext>
          </a:extLst>
        </xdr:cNvPr>
        <xdr:cNvSpPr/>
      </xdr:nvSpPr>
      <xdr:spPr>
        <a:xfrm>
          <a:off x="0" y="0"/>
          <a:ext cx="1119187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11" name="Imagen 10">
          <a:extLst>
            <a:ext uri="{FF2B5EF4-FFF2-40B4-BE49-F238E27FC236}">
              <a16:creationId xmlns:a16="http://schemas.microsoft.com/office/drawing/2014/main" id="{261F7816-A30E-42C8-B281-30DA9C574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2" name="Imagen 11">
          <a:extLst>
            <a:ext uri="{FF2B5EF4-FFF2-40B4-BE49-F238E27FC236}">
              <a16:creationId xmlns:a16="http://schemas.microsoft.com/office/drawing/2014/main" id="{70215F43-D34A-46A1-8C1C-41F74BFB92B6}"/>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3" name="Rectángulo 12">
          <a:extLst>
            <a:ext uri="{FF2B5EF4-FFF2-40B4-BE49-F238E27FC236}">
              <a16:creationId xmlns:a16="http://schemas.microsoft.com/office/drawing/2014/main" id="{5FE205F2-2FC2-4399-988D-0D3E4AD02567}"/>
            </a:ext>
          </a:extLst>
        </xdr:cNvPr>
        <xdr:cNvSpPr/>
      </xdr:nvSpPr>
      <xdr:spPr>
        <a:xfrm>
          <a:off x="0" y="952500"/>
          <a:ext cx="1119187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23812</xdr:colOff>
      <xdr:row>5</xdr:row>
      <xdr:rowOff>59532</xdr:rowOff>
    </xdr:from>
    <xdr:to>
      <xdr:col>7</xdr:col>
      <xdr:colOff>813595</xdr:colOff>
      <xdr:row>7</xdr:row>
      <xdr:rowOff>238125</xdr:rowOff>
    </xdr:to>
    <xdr:sp macro="" textlink="">
      <xdr:nvSpPr>
        <xdr:cNvPr id="7" name="CuadroTexto 6">
          <a:extLst>
            <a:ext uri="{FF2B5EF4-FFF2-40B4-BE49-F238E27FC236}">
              <a16:creationId xmlns:a16="http://schemas.microsoft.com/office/drawing/2014/main" id="{3F76A837-C9A6-4C89-9E0C-FA5B3DAA176A}"/>
            </a:ext>
          </a:extLst>
        </xdr:cNvPr>
        <xdr:cNvSpPr txBox="1"/>
      </xdr:nvSpPr>
      <xdr:spPr>
        <a:xfrm>
          <a:off x="23812" y="1012032"/>
          <a:ext cx="10957721"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24-08-2023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10" name="Rectángulo 9">
          <a:extLst>
            <a:ext uri="{FF2B5EF4-FFF2-40B4-BE49-F238E27FC236}">
              <a16:creationId xmlns:a16="http://schemas.microsoft.com/office/drawing/2014/main" id="{6761F6CF-616C-4C20-891F-EF2BDBB96257}"/>
            </a:ext>
          </a:extLst>
        </xdr:cNvPr>
        <xdr:cNvSpPr/>
      </xdr:nvSpPr>
      <xdr:spPr>
        <a:xfrm>
          <a:off x="0" y="0"/>
          <a:ext cx="1119187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11" name="Imagen 10">
          <a:extLst>
            <a:ext uri="{FF2B5EF4-FFF2-40B4-BE49-F238E27FC236}">
              <a16:creationId xmlns:a16="http://schemas.microsoft.com/office/drawing/2014/main" id="{FE7B7FFB-B2AA-4DB7-93D3-1779A61C44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2" name="Imagen 11">
          <a:extLst>
            <a:ext uri="{FF2B5EF4-FFF2-40B4-BE49-F238E27FC236}">
              <a16:creationId xmlns:a16="http://schemas.microsoft.com/office/drawing/2014/main" id="{5838156B-24B9-4218-A668-AC20A770C33F}"/>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3" name="Rectángulo 12">
          <a:extLst>
            <a:ext uri="{FF2B5EF4-FFF2-40B4-BE49-F238E27FC236}">
              <a16:creationId xmlns:a16="http://schemas.microsoft.com/office/drawing/2014/main" id="{D0404C02-8A6E-43E6-BEF4-5E4C696B21D8}"/>
            </a:ext>
          </a:extLst>
        </xdr:cNvPr>
        <xdr:cNvSpPr/>
      </xdr:nvSpPr>
      <xdr:spPr>
        <a:xfrm>
          <a:off x="0" y="952500"/>
          <a:ext cx="1119187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23811</xdr:colOff>
      <xdr:row>5</xdr:row>
      <xdr:rowOff>59532</xdr:rowOff>
    </xdr:from>
    <xdr:to>
      <xdr:col>7</xdr:col>
      <xdr:colOff>813594</xdr:colOff>
      <xdr:row>7</xdr:row>
      <xdr:rowOff>238125</xdr:rowOff>
    </xdr:to>
    <xdr:sp macro="" textlink="">
      <xdr:nvSpPr>
        <xdr:cNvPr id="7" name="CuadroTexto 6">
          <a:extLst>
            <a:ext uri="{FF2B5EF4-FFF2-40B4-BE49-F238E27FC236}">
              <a16:creationId xmlns:a16="http://schemas.microsoft.com/office/drawing/2014/main" id="{80BD571B-D53F-40F9-832B-AD3A4A53B5C7}"/>
            </a:ext>
          </a:extLst>
        </xdr:cNvPr>
        <xdr:cNvSpPr txBox="1"/>
      </xdr:nvSpPr>
      <xdr:spPr>
        <a:xfrm>
          <a:off x="23811" y="1012032"/>
          <a:ext cx="10957721"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24-08-2023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10" name="Rectángulo 9">
          <a:extLst>
            <a:ext uri="{FF2B5EF4-FFF2-40B4-BE49-F238E27FC236}">
              <a16:creationId xmlns:a16="http://schemas.microsoft.com/office/drawing/2014/main" id="{2B18C9FC-44A1-4677-B608-32E316C808B2}"/>
            </a:ext>
          </a:extLst>
        </xdr:cNvPr>
        <xdr:cNvSpPr/>
      </xdr:nvSpPr>
      <xdr:spPr>
        <a:xfrm>
          <a:off x="0" y="0"/>
          <a:ext cx="1119187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11" name="Imagen 10">
          <a:extLst>
            <a:ext uri="{FF2B5EF4-FFF2-40B4-BE49-F238E27FC236}">
              <a16:creationId xmlns:a16="http://schemas.microsoft.com/office/drawing/2014/main" id="{26BE87E2-F05B-4475-9ADA-F6731A4BDD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2" name="Imagen 11">
          <a:extLst>
            <a:ext uri="{FF2B5EF4-FFF2-40B4-BE49-F238E27FC236}">
              <a16:creationId xmlns:a16="http://schemas.microsoft.com/office/drawing/2014/main" id="{AE27989D-0C1F-43A6-8E29-ECF85813F06E}"/>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3" name="Rectángulo 12">
          <a:extLst>
            <a:ext uri="{FF2B5EF4-FFF2-40B4-BE49-F238E27FC236}">
              <a16:creationId xmlns:a16="http://schemas.microsoft.com/office/drawing/2014/main" id="{B8372A05-7645-4656-88C4-288161BEAC63}"/>
            </a:ext>
          </a:extLst>
        </xdr:cNvPr>
        <xdr:cNvSpPr/>
      </xdr:nvSpPr>
      <xdr:spPr>
        <a:xfrm>
          <a:off x="0" y="952500"/>
          <a:ext cx="1119187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5</xdr:row>
      <xdr:rowOff>59531</xdr:rowOff>
    </xdr:from>
    <xdr:to>
      <xdr:col>7</xdr:col>
      <xdr:colOff>789783</xdr:colOff>
      <xdr:row>7</xdr:row>
      <xdr:rowOff>238124</xdr:rowOff>
    </xdr:to>
    <xdr:sp macro="" textlink="">
      <xdr:nvSpPr>
        <xdr:cNvPr id="7" name="CuadroTexto 6">
          <a:extLst>
            <a:ext uri="{FF2B5EF4-FFF2-40B4-BE49-F238E27FC236}">
              <a16:creationId xmlns:a16="http://schemas.microsoft.com/office/drawing/2014/main" id="{21B024AD-24B2-490F-B4CF-5C57FC67E15F}"/>
            </a:ext>
          </a:extLst>
        </xdr:cNvPr>
        <xdr:cNvSpPr txBox="1"/>
      </xdr:nvSpPr>
      <xdr:spPr>
        <a:xfrm>
          <a:off x="0" y="1012031"/>
          <a:ext cx="10957721"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21-11-2023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10" name="Rectángulo 9">
          <a:extLst>
            <a:ext uri="{FF2B5EF4-FFF2-40B4-BE49-F238E27FC236}">
              <a16:creationId xmlns:a16="http://schemas.microsoft.com/office/drawing/2014/main" id="{B2C4A68F-8F5E-415A-A5F0-C0053F305500}"/>
            </a:ext>
          </a:extLst>
        </xdr:cNvPr>
        <xdr:cNvSpPr/>
      </xdr:nvSpPr>
      <xdr:spPr>
        <a:xfrm>
          <a:off x="0" y="0"/>
          <a:ext cx="1119187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11" name="Imagen 10">
          <a:extLst>
            <a:ext uri="{FF2B5EF4-FFF2-40B4-BE49-F238E27FC236}">
              <a16:creationId xmlns:a16="http://schemas.microsoft.com/office/drawing/2014/main" id="{355E00F9-9E76-4484-9ED3-D3A061CC4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2" name="Imagen 11">
          <a:extLst>
            <a:ext uri="{FF2B5EF4-FFF2-40B4-BE49-F238E27FC236}">
              <a16:creationId xmlns:a16="http://schemas.microsoft.com/office/drawing/2014/main" id="{0EC8973C-E0B1-492D-9E31-E5EC2641AC10}"/>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3" name="Rectángulo 12">
          <a:extLst>
            <a:ext uri="{FF2B5EF4-FFF2-40B4-BE49-F238E27FC236}">
              <a16:creationId xmlns:a16="http://schemas.microsoft.com/office/drawing/2014/main" id="{1D449305-3735-4036-8C7A-F31E4F8C09FE}"/>
            </a:ext>
          </a:extLst>
        </xdr:cNvPr>
        <xdr:cNvSpPr/>
      </xdr:nvSpPr>
      <xdr:spPr>
        <a:xfrm>
          <a:off x="0" y="952500"/>
          <a:ext cx="1119187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107157</xdr:colOff>
      <xdr:row>5</xdr:row>
      <xdr:rowOff>59531</xdr:rowOff>
    </xdr:from>
    <xdr:to>
      <xdr:col>7</xdr:col>
      <xdr:colOff>896940</xdr:colOff>
      <xdr:row>7</xdr:row>
      <xdr:rowOff>238124</xdr:rowOff>
    </xdr:to>
    <xdr:sp macro="" textlink="">
      <xdr:nvSpPr>
        <xdr:cNvPr id="7" name="CuadroTexto 6">
          <a:extLst>
            <a:ext uri="{FF2B5EF4-FFF2-40B4-BE49-F238E27FC236}">
              <a16:creationId xmlns:a16="http://schemas.microsoft.com/office/drawing/2014/main" id="{78F9F551-5580-4F1C-9921-FA00941F9F51}"/>
            </a:ext>
          </a:extLst>
        </xdr:cNvPr>
        <xdr:cNvSpPr txBox="1"/>
      </xdr:nvSpPr>
      <xdr:spPr>
        <a:xfrm>
          <a:off x="107157" y="1012031"/>
          <a:ext cx="10957721"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21-11-2023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11906</xdr:rowOff>
    </xdr:to>
    <xdr:sp macro="" textlink="">
      <xdr:nvSpPr>
        <xdr:cNvPr id="10" name="Rectángulo 9">
          <a:extLst>
            <a:ext uri="{FF2B5EF4-FFF2-40B4-BE49-F238E27FC236}">
              <a16:creationId xmlns:a16="http://schemas.microsoft.com/office/drawing/2014/main" id="{71DFFCE8-2C75-4F5B-A73D-75174083CA29}"/>
            </a:ext>
          </a:extLst>
        </xdr:cNvPr>
        <xdr:cNvSpPr/>
      </xdr:nvSpPr>
      <xdr:spPr>
        <a:xfrm>
          <a:off x="0" y="0"/>
          <a:ext cx="11439525"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11" name="Imagen 10">
          <a:extLst>
            <a:ext uri="{FF2B5EF4-FFF2-40B4-BE49-F238E27FC236}">
              <a16:creationId xmlns:a16="http://schemas.microsoft.com/office/drawing/2014/main" id="{A816C323-CE25-44DB-BE50-B0B6BFE6CC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12" name="Imagen 11">
          <a:extLst>
            <a:ext uri="{FF2B5EF4-FFF2-40B4-BE49-F238E27FC236}">
              <a16:creationId xmlns:a16="http://schemas.microsoft.com/office/drawing/2014/main" id="{4A2C7B6B-6B38-41F1-A783-1F532368A2C2}"/>
            </a:ext>
          </a:extLst>
        </xdr:cNvPr>
        <xdr:cNvPicPr>
          <a:picLocks noChangeAspect="1"/>
        </xdr:cNvPicPr>
      </xdr:nvPicPr>
      <xdr:blipFill rotWithShape="1">
        <a:blip xmlns:r="http://schemas.openxmlformats.org/officeDocument/2006/relationships" r:embed="rId2"/>
        <a:srcRect l="63388" r="1826" b="1724"/>
        <a:stretch/>
      </xdr:blipFill>
      <xdr:spPr>
        <a:xfrm>
          <a:off x="3369469" y="226220"/>
          <a:ext cx="1885950"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13" name="Rectángulo 12">
          <a:extLst>
            <a:ext uri="{FF2B5EF4-FFF2-40B4-BE49-F238E27FC236}">
              <a16:creationId xmlns:a16="http://schemas.microsoft.com/office/drawing/2014/main" id="{895D9E01-C78E-45C6-A681-F06255239B78}"/>
            </a:ext>
          </a:extLst>
        </xdr:cNvPr>
        <xdr:cNvSpPr/>
      </xdr:nvSpPr>
      <xdr:spPr>
        <a:xfrm>
          <a:off x="0" y="952500"/>
          <a:ext cx="11439525"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5</xdr:row>
      <xdr:rowOff>35719</xdr:rowOff>
    </xdr:from>
    <xdr:to>
      <xdr:col>7</xdr:col>
      <xdr:colOff>789783</xdr:colOff>
      <xdr:row>7</xdr:row>
      <xdr:rowOff>214312</xdr:rowOff>
    </xdr:to>
    <xdr:sp macro="" textlink="">
      <xdr:nvSpPr>
        <xdr:cNvPr id="7" name="CuadroTexto 6">
          <a:extLst>
            <a:ext uri="{FF2B5EF4-FFF2-40B4-BE49-F238E27FC236}">
              <a16:creationId xmlns:a16="http://schemas.microsoft.com/office/drawing/2014/main" id="{B7AB43CF-F099-4AD5-81E0-16B23143F48B}"/>
            </a:ext>
          </a:extLst>
        </xdr:cNvPr>
        <xdr:cNvSpPr txBox="1"/>
      </xdr:nvSpPr>
      <xdr:spPr>
        <a:xfrm>
          <a:off x="0" y="988219"/>
          <a:ext cx="10957721"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28-02-2024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254000</xdr:colOff>
      <xdr:row>13</xdr:row>
      <xdr:rowOff>114303</xdr:rowOff>
    </xdr:from>
    <xdr:to>
      <xdr:col>20</xdr:col>
      <xdr:colOff>762000</xdr:colOff>
      <xdr:row>26</xdr:row>
      <xdr:rowOff>21773</xdr:rowOff>
    </xdr:to>
    <xdr:graphicFrame macro="">
      <xdr:nvGraphicFramePr>
        <xdr:cNvPr id="6" name="Gráfico 5">
          <a:extLst>
            <a:ext uri="{FF2B5EF4-FFF2-40B4-BE49-F238E27FC236}">
              <a16:creationId xmlns:a16="http://schemas.microsoft.com/office/drawing/2014/main" id="{D62E6605-7946-46F8-8872-3837E6E11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662212</xdr:colOff>
      <xdr:row>26</xdr:row>
      <xdr:rowOff>163286</xdr:rowOff>
    </xdr:from>
    <xdr:to>
      <xdr:col>21</xdr:col>
      <xdr:colOff>353786</xdr:colOff>
      <xdr:row>39</xdr:row>
      <xdr:rowOff>154214</xdr:rowOff>
    </xdr:to>
    <xdr:graphicFrame macro="">
      <xdr:nvGraphicFramePr>
        <xdr:cNvPr id="7" name="Gráfico 6">
          <a:extLst>
            <a:ext uri="{FF2B5EF4-FFF2-40B4-BE49-F238E27FC236}">
              <a16:creationId xmlns:a16="http://schemas.microsoft.com/office/drawing/2014/main" id="{6B27D88A-0A1D-4024-9D73-A4C2B307A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653142</xdr:colOff>
      <xdr:row>40</xdr:row>
      <xdr:rowOff>117929</xdr:rowOff>
    </xdr:from>
    <xdr:to>
      <xdr:col>21</xdr:col>
      <xdr:colOff>344716</xdr:colOff>
      <xdr:row>53</xdr:row>
      <xdr:rowOff>108857</xdr:rowOff>
    </xdr:to>
    <xdr:graphicFrame macro="">
      <xdr:nvGraphicFramePr>
        <xdr:cNvPr id="8" name="Gráfico 7">
          <a:extLst>
            <a:ext uri="{FF2B5EF4-FFF2-40B4-BE49-F238E27FC236}">
              <a16:creationId xmlns:a16="http://schemas.microsoft.com/office/drawing/2014/main" id="{DCC719AC-D413-4B1E-83DA-66C759791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654957</xdr:colOff>
      <xdr:row>53</xdr:row>
      <xdr:rowOff>206831</xdr:rowOff>
    </xdr:from>
    <xdr:to>
      <xdr:col>21</xdr:col>
      <xdr:colOff>326572</xdr:colOff>
      <xdr:row>73</xdr:row>
      <xdr:rowOff>13608</xdr:rowOff>
    </xdr:to>
    <xdr:graphicFrame macro="">
      <xdr:nvGraphicFramePr>
        <xdr:cNvPr id="9" name="Gráfico 8">
          <a:extLst>
            <a:ext uri="{FF2B5EF4-FFF2-40B4-BE49-F238E27FC236}">
              <a16:creationId xmlns:a16="http://schemas.microsoft.com/office/drawing/2014/main" id="{DB010DAB-37CD-4799-8358-1F73B34851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157843</xdr:colOff>
      <xdr:row>13</xdr:row>
      <xdr:rowOff>10885</xdr:rowOff>
    </xdr:from>
    <xdr:to>
      <xdr:col>36</xdr:col>
      <xdr:colOff>558800</xdr:colOff>
      <xdr:row>26</xdr:row>
      <xdr:rowOff>76200</xdr:rowOff>
    </xdr:to>
    <xdr:graphicFrame macro="">
      <xdr:nvGraphicFramePr>
        <xdr:cNvPr id="10" name="Gráfico 9">
          <a:extLst>
            <a:ext uri="{FF2B5EF4-FFF2-40B4-BE49-F238E27FC236}">
              <a16:creationId xmlns:a16="http://schemas.microsoft.com/office/drawing/2014/main" id="{CEBD0D4D-24CA-44DE-B4DC-52D7E363D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27</xdr:row>
      <xdr:rowOff>0</xdr:rowOff>
    </xdr:from>
    <xdr:to>
      <xdr:col>38</xdr:col>
      <xdr:colOff>76200</xdr:colOff>
      <xdr:row>48</xdr:row>
      <xdr:rowOff>63500</xdr:rowOff>
    </xdr:to>
    <xdr:graphicFrame macro="">
      <xdr:nvGraphicFramePr>
        <xdr:cNvPr id="11" name="Gráfico 10">
          <a:extLst>
            <a:ext uri="{FF2B5EF4-FFF2-40B4-BE49-F238E27FC236}">
              <a16:creationId xmlns:a16="http://schemas.microsoft.com/office/drawing/2014/main" id="{B9BEB347-3364-4B3D-BE20-FF28EFE86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609600</xdr:colOff>
      <xdr:row>49</xdr:row>
      <xdr:rowOff>127000</xdr:rowOff>
    </xdr:from>
    <xdr:to>
      <xdr:col>36</xdr:col>
      <xdr:colOff>301174</xdr:colOff>
      <xdr:row>64</xdr:row>
      <xdr:rowOff>25400</xdr:rowOff>
    </xdr:to>
    <xdr:graphicFrame macro="">
      <xdr:nvGraphicFramePr>
        <xdr:cNvPr id="13" name="Gráfico 12">
          <a:extLst>
            <a:ext uri="{FF2B5EF4-FFF2-40B4-BE49-F238E27FC236}">
              <a16:creationId xmlns:a16="http://schemas.microsoft.com/office/drawing/2014/main" id="{38570F6A-8142-42BE-AD0C-0D4F85F05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0</xdr:row>
      <xdr:rowOff>0</xdr:rowOff>
    </xdr:from>
    <xdr:to>
      <xdr:col>8</xdr:col>
      <xdr:colOff>0</xdr:colOff>
      <xdr:row>5</xdr:row>
      <xdr:rowOff>11906</xdr:rowOff>
    </xdr:to>
    <xdr:sp macro="" textlink="">
      <xdr:nvSpPr>
        <xdr:cNvPr id="18" name="Rectángulo 17">
          <a:extLst>
            <a:ext uri="{FF2B5EF4-FFF2-40B4-BE49-F238E27FC236}">
              <a16:creationId xmlns:a16="http://schemas.microsoft.com/office/drawing/2014/main" id="{F983281F-2235-42B2-B471-5EC33085044F}"/>
            </a:ext>
          </a:extLst>
        </xdr:cNvPr>
        <xdr:cNvSpPr/>
      </xdr:nvSpPr>
      <xdr:spPr>
        <a:xfrm>
          <a:off x="0" y="0"/>
          <a:ext cx="11418094" cy="964406"/>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333132</xdr:colOff>
      <xdr:row>0</xdr:row>
      <xdr:rowOff>119064</xdr:rowOff>
    </xdr:from>
    <xdr:to>
      <xdr:col>0</xdr:col>
      <xdr:colOff>3381375</xdr:colOff>
      <xdr:row>5</xdr:row>
      <xdr:rowOff>11906</xdr:rowOff>
    </xdr:to>
    <xdr:pic>
      <xdr:nvPicPr>
        <xdr:cNvPr id="19" name="Imagen 18">
          <a:extLst>
            <a:ext uri="{FF2B5EF4-FFF2-40B4-BE49-F238E27FC236}">
              <a16:creationId xmlns:a16="http://schemas.microsoft.com/office/drawing/2014/main" id="{8E8E9789-7EE6-4F28-9ADC-829CEF1C7BB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3132" y="119064"/>
          <a:ext cx="3048243" cy="845342"/>
        </a:xfrm>
        <a:prstGeom prst="rect">
          <a:avLst/>
        </a:prstGeom>
      </xdr:spPr>
    </xdr:pic>
    <xdr:clientData/>
  </xdr:twoCellAnchor>
  <xdr:twoCellAnchor editAs="oneCell">
    <xdr:from>
      <xdr:col>0</xdr:col>
      <xdr:colOff>3369469</xdr:colOff>
      <xdr:row>1</xdr:row>
      <xdr:rowOff>35720</xdr:rowOff>
    </xdr:from>
    <xdr:to>
      <xdr:col>2</xdr:col>
      <xdr:colOff>83344</xdr:colOff>
      <xdr:row>4</xdr:row>
      <xdr:rowOff>71438</xdr:rowOff>
    </xdr:to>
    <xdr:pic>
      <xdr:nvPicPr>
        <xdr:cNvPr id="20" name="Imagen 19">
          <a:extLst>
            <a:ext uri="{FF2B5EF4-FFF2-40B4-BE49-F238E27FC236}">
              <a16:creationId xmlns:a16="http://schemas.microsoft.com/office/drawing/2014/main" id="{716B16D0-1372-464D-B072-7C86294BA7C5}"/>
            </a:ext>
          </a:extLst>
        </xdr:cNvPr>
        <xdr:cNvPicPr>
          <a:picLocks noChangeAspect="1"/>
        </xdr:cNvPicPr>
      </xdr:nvPicPr>
      <xdr:blipFill rotWithShape="1">
        <a:blip xmlns:r="http://schemas.openxmlformats.org/officeDocument/2006/relationships" r:embed="rId9"/>
        <a:srcRect l="63388" r="1826" b="1724"/>
        <a:stretch/>
      </xdr:blipFill>
      <xdr:spPr>
        <a:xfrm>
          <a:off x="3369469" y="226220"/>
          <a:ext cx="1881188" cy="607218"/>
        </a:xfrm>
        <a:prstGeom prst="rect">
          <a:avLst/>
        </a:prstGeom>
      </xdr:spPr>
    </xdr:pic>
    <xdr:clientData/>
  </xdr:twoCellAnchor>
  <xdr:twoCellAnchor>
    <xdr:from>
      <xdr:col>0</xdr:col>
      <xdr:colOff>0</xdr:colOff>
      <xdr:row>5</xdr:row>
      <xdr:rowOff>0</xdr:rowOff>
    </xdr:from>
    <xdr:to>
      <xdr:col>8</xdr:col>
      <xdr:colOff>0</xdr:colOff>
      <xdr:row>7</xdr:row>
      <xdr:rowOff>261937</xdr:rowOff>
    </xdr:to>
    <xdr:sp macro="" textlink="">
      <xdr:nvSpPr>
        <xdr:cNvPr id="22" name="Rectángulo 21">
          <a:extLst>
            <a:ext uri="{FF2B5EF4-FFF2-40B4-BE49-F238E27FC236}">
              <a16:creationId xmlns:a16="http://schemas.microsoft.com/office/drawing/2014/main" id="{A3F05E0E-71EE-4DDF-819E-3DA12870C112}"/>
            </a:ext>
          </a:extLst>
        </xdr:cNvPr>
        <xdr:cNvSpPr/>
      </xdr:nvSpPr>
      <xdr:spPr>
        <a:xfrm>
          <a:off x="0" y="952500"/>
          <a:ext cx="11418094" cy="642937"/>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178592</xdr:colOff>
      <xdr:row>5</xdr:row>
      <xdr:rowOff>35719</xdr:rowOff>
    </xdr:from>
    <xdr:to>
      <xdr:col>7</xdr:col>
      <xdr:colOff>968375</xdr:colOff>
      <xdr:row>7</xdr:row>
      <xdr:rowOff>214312</xdr:rowOff>
    </xdr:to>
    <xdr:sp macro="" textlink="">
      <xdr:nvSpPr>
        <xdr:cNvPr id="15" name="CuadroTexto 14">
          <a:extLst>
            <a:ext uri="{FF2B5EF4-FFF2-40B4-BE49-F238E27FC236}">
              <a16:creationId xmlns:a16="http://schemas.microsoft.com/office/drawing/2014/main" id="{346F2C45-7C98-49CE-9C72-D9D215DFDD91}"/>
            </a:ext>
          </a:extLst>
        </xdr:cNvPr>
        <xdr:cNvSpPr txBox="1"/>
      </xdr:nvSpPr>
      <xdr:spPr>
        <a:xfrm>
          <a:off x="178592" y="988219"/>
          <a:ext cx="11207752" cy="55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Ministerio</a:t>
          </a:r>
          <a:r>
            <a:rPr lang="es-CR" sz="1100" b="1" baseline="0">
              <a:solidFill>
                <a:schemeClr val="bg1"/>
              </a:solidFill>
              <a:effectLst/>
              <a:latin typeface="Palatino Linotype" panose="02040502050505030304" pitchFamily="18" charset="0"/>
              <a:ea typeface="+mn-ea"/>
              <a:cs typeface="+mn-cs"/>
            </a:rPr>
            <a:t> de Trabajo y Seguridad Social                          Programa Nacional de Apoyo a la Microempresa y Movilidad Social</a:t>
          </a:r>
        </a:p>
        <a:p>
          <a:pPr marL="0" marR="0" indent="0" algn="ctr" defTabSz="914400" eaLnBrk="1" fontAlgn="auto" latinLnBrk="0" hangingPunct="1">
            <a:lnSpc>
              <a:spcPct val="100000"/>
            </a:lnSpc>
            <a:spcBef>
              <a:spcPts val="0"/>
            </a:spcBef>
            <a:spcAft>
              <a:spcPts val="0"/>
            </a:spcAft>
            <a:buClrTx/>
            <a:buSzTx/>
            <a:buFontTx/>
            <a:buNone/>
            <a:tabLst/>
            <a:defRPr/>
          </a:pPr>
          <a:endParaRPr lang="es-CR" sz="400" b="1">
            <a:solidFill>
              <a:schemeClr val="bg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28-02-2024 </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Palatino Linotype" panose="0204050205050503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ffectLst/>
            <a:latin typeface="Palatino Linotype" panose="02040502050505030304" pitchFamily="18" charset="0"/>
          </a:endParaRPr>
        </a:p>
        <a:p>
          <a:endParaRPr lang="es-CR" sz="1100">
            <a:solidFill>
              <a:schemeClr val="bg1"/>
            </a:solidFill>
            <a:latin typeface="Palatino Linotype" panose="0204050205050503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84"/>
  <sheetViews>
    <sheetView showGridLines="0" tabSelected="1" zoomScale="80" zoomScaleNormal="80" workbookViewId="0">
      <pane ySplit="11" topLeftCell="A12" activePane="bottomLeft" state="frozen"/>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2" t="s">
        <v>0</v>
      </c>
      <c r="B9" s="50" t="s">
        <v>32</v>
      </c>
      <c r="C9" s="56" t="s">
        <v>2</v>
      </c>
      <c r="D9" s="56"/>
      <c r="E9" s="56"/>
      <c r="F9" s="56"/>
      <c r="G9" s="56"/>
      <c r="H9" s="56"/>
    </row>
    <row r="10" spans="1:8" customFormat="1" ht="18.75" customHeight="1" thickTop="1" thickBot="1" x14ac:dyDescent="0.35">
      <c r="A10" s="53"/>
      <c r="B10" s="51"/>
      <c r="C10" s="54" t="s">
        <v>35</v>
      </c>
      <c r="D10" s="54"/>
      <c r="E10" s="55"/>
      <c r="F10" s="54" t="s">
        <v>34</v>
      </c>
      <c r="G10" s="54"/>
      <c r="H10" s="54"/>
    </row>
    <row r="11" spans="1:8" customFormat="1" ht="29.25" customHeight="1" thickTop="1" x14ac:dyDescent="0.3">
      <c r="A11" s="23"/>
      <c r="B11" s="24"/>
      <c r="C11" s="25" t="s">
        <v>1</v>
      </c>
      <c r="D11" s="26" t="s">
        <v>44</v>
      </c>
      <c r="E11" s="27" t="s">
        <v>33</v>
      </c>
      <c r="F11" s="25" t="s">
        <v>1</v>
      </c>
      <c r="G11" s="27" t="s">
        <v>44</v>
      </c>
      <c r="H11" s="26" t="s">
        <v>33</v>
      </c>
    </row>
    <row r="12" spans="1:8" customFormat="1" ht="15.6" x14ac:dyDescent="0.35">
      <c r="A12" s="24"/>
      <c r="B12" s="23"/>
      <c r="C12" s="23"/>
      <c r="E12" s="28"/>
      <c r="F12" s="28"/>
      <c r="G12" s="28"/>
      <c r="H12" s="45"/>
    </row>
    <row r="13" spans="1:8" customFormat="1" ht="15.6" x14ac:dyDescent="0.35">
      <c r="A13" s="29" t="s">
        <v>3</v>
      </c>
      <c r="B13" s="30"/>
      <c r="C13" s="30"/>
      <c r="D13" s="30"/>
      <c r="E13" s="30"/>
      <c r="F13" s="30"/>
      <c r="G13" s="30"/>
      <c r="H13" s="46"/>
    </row>
    <row r="14" spans="1:8" ht="15.6" x14ac:dyDescent="0.35">
      <c r="A14" s="29"/>
      <c r="B14" s="6"/>
      <c r="C14" s="30"/>
      <c r="D14" s="30"/>
      <c r="E14" s="30"/>
      <c r="F14" s="30"/>
      <c r="G14" s="30"/>
      <c r="H14" s="30"/>
    </row>
    <row r="15" spans="1:8" ht="15.6" x14ac:dyDescent="0.35">
      <c r="A15" s="29" t="s">
        <v>4</v>
      </c>
      <c r="B15" s="6"/>
      <c r="C15" s="30"/>
      <c r="D15" s="30"/>
      <c r="E15" s="30"/>
      <c r="F15" s="30"/>
      <c r="G15" s="30"/>
      <c r="H15" s="30"/>
    </row>
    <row r="16" spans="1:8" ht="15.6" x14ac:dyDescent="0.35">
      <c r="A16" s="30" t="s">
        <v>39</v>
      </c>
      <c r="B16" s="7">
        <f>+C16+F16</f>
        <v>70</v>
      </c>
      <c r="C16" s="31">
        <f>+D16+E16</f>
        <v>70</v>
      </c>
      <c r="D16" s="47">
        <v>0</v>
      </c>
      <c r="E16" s="31">
        <v>70</v>
      </c>
      <c r="F16" s="31">
        <f>+G16+H16</f>
        <v>0</v>
      </c>
      <c r="G16" s="31">
        <v>0</v>
      </c>
      <c r="H16" s="47">
        <v>0</v>
      </c>
    </row>
    <row r="17" spans="1:8" ht="15.6" x14ac:dyDescent="0.35">
      <c r="A17" s="30" t="s">
        <v>72</v>
      </c>
      <c r="B17" s="7">
        <f t="shared" ref="B17:B19" si="0">+C17+F17</f>
        <v>87</v>
      </c>
      <c r="C17" s="31">
        <f t="shared" ref="C17:C19" si="1">+D17+E17</f>
        <v>62</v>
      </c>
      <c r="D17" s="47">
        <v>0</v>
      </c>
      <c r="E17" s="31">
        <v>62</v>
      </c>
      <c r="F17" s="31">
        <f t="shared" ref="F17:F19" si="2">+G17+H17</f>
        <v>25</v>
      </c>
      <c r="G17" s="31">
        <v>25</v>
      </c>
      <c r="H17" s="47">
        <v>0</v>
      </c>
    </row>
    <row r="18" spans="1:8" ht="15.6" x14ac:dyDescent="0.35">
      <c r="A18" s="30" t="s">
        <v>73</v>
      </c>
      <c r="B18" s="7">
        <f t="shared" si="0"/>
        <v>60</v>
      </c>
      <c r="C18" s="31">
        <f t="shared" si="1"/>
        <v>60</v>
      </c>
      <c r="D18" s="47">
        <v>0</v>
      </c>
      <c r="E18" s="31">
        <v>60</v>
      </c>
      <c r="F18" s="31">
        <f t="shared" si="2"/>
        <v>0</v>
      </c>
      <c r="G18" s="31">
        <v>0</v>
      </c>
      <c r="H18" s="47">
        <v>0</v>
      </c>
    </row>
    <row r="19" spans="1:8" ht="15.6" x14ac:dyDescent="0.35">
      <c r="A19" s="30" t="s">
        <v>70</v>
      </c>
      <c r="B19" s="7">
        <f t="shared" si="0"/>
        <v>523</v>
      </c>
      <c r="C19" s="31">
        <f t="shared" si="1"/>
        <v>423</v>
      </c>
      <c r="D19" s="47">
        <v>0</v>
      </c>
      <c r="E19" s="31">
        <v>423</v>
      </c>
      <c r="F19" s="31">
        <f t="shared" si="2"/>
        <v>100</v>
      </c>
      <c r="G19" s="31">
        <v>100</v>
      </c>
      <c r="H19" s="47">
        <v>0</v>
      </c>
    </row>
    <row r="20" spans="1:8" ht="15.6" x14ac:dyDescent="0.35">
      <c r="A20" s="30"/>
      <c r="B20" s="7"/>
      <c r="C20" s="31"/>
      <c r="D20" s="47"/>
      <c r="E20" s="31"/>
      <c r="F20" s="31"/>
      <c r="G20" s="31"/>
      <c r="H20" s="47"/>
    </row>
    <row r="21" spans="1:8" ht="15.6" x14ac:dyDescent="0.35">
      <c r="A21" s="29" t="s">
        <v>36</v>
      </c>
      <c r="B21" s="7"/>
      <c r="C21" s="31"/>
      <c r="D21" s="47"/>
      <c r="E21" s="31"/>
      <c r="F21" s="31"/>
      <c r="G21" s="31"/>
      <c r="H21" s="47"/>
    </row>
    <row r="22" spans="1:8" ht="15.6" x14ac:dyDescent="0.35">
      <c r="A22" s="30" t="s">
        <v>39</v>
      </c>
      <c r="B22" s="7">
        <f>+C22+F22</f>
        <v>298607000</v>
      </c>
      <c r="C22" s="31">
        <f>+D22+E22</f>
        <v>298607000</v>
      </c>
      <c r="D22" s="47">
        <v>0</v>
      </c>
      <c r="E22" s="31">
        <v>298607000</v>
      </c>
      <c r="F22" s="31">
        <f>+G22+H22</f>
        <v>0</v>
      </c>
      <c r="G22" s="31">
        <v>0</v>
      </c>
      <c r="H22" s="47">
        <v>0</v>
      </c>
    </row>
    <row r="23" spans="1:8" ht="15.6" x14ac:dyDescent="0.35">
      <c r="A23" s="30" t="s">
        <v>72</v>
      </c>
      <c r="B23" s="7">
        <f t="shared" ref="B23:B25" si="3">+C23+F23</f>
        <v>298000000</v>
      </c>
      <c r="C23" s="31">
        <f t="shared" ref="C23:C25" si="4">+D23+E23</f>
        <v>248000000</v>
      </c>
      <c r="D23" s="47">
        <v>0</v>
      </c>
      <c r="E23" s="31">
        <v>248000000</v>
      </c>
      <c r="F23" s="31">
        <f t="shared" ref="F23:F25" si="5">+G23+H23</f>
        <v>50000000</v>
      </c>
      <c r="G23" s="31">
        <v>50000000</v>
      </c>
      <c r="H23" s="47">
        <v>0</v>
      </c>
    </row>
    <row r="24" spans="1:8" ht="15.6" x14ac:dyDescent="0.35">
      <c r="A24" s="30" t="s">
        <v>73</v>
      </c>
      <c r="B24" s="7">
        <f t="shared" si="3"/>
        <v>230400000</v>
      </c>
      <c r="C24" s="31">
        <f t="shared" si="4"/>
        <v>230400000</v>
      </c>
      <c r="D24" s="47">
        <v>0</v>
      </c>
      <c r="E24" s="31">
        <v>230400000</v>
      </c>
      <c r="F24" s="31">
        <f t="shared" si="5"/>
        <v>0</v>
      </c>
      <c r="G24" s="31">
        <v>0</v>
      </c>
      <c r="H24" s="47">
        <v>0</v>
      </c>
    </row>
    <row r="25" spans="1:8" ht="15.6" x14ac:dyDescent="0.35">
      <c r="A25" s="30" t="s">
        <v>70</v>
      </c>
      <c r="B25" s="7">
        <f t="shared" si="3"/>
        <v>1892000000</v>
      </c>
      <c r="C25" s="31">
        <f t="shared" si="4"/>
        <v>1692000000</v>
      </c>
      <c r="D25" s="47">
        <v>0</v>
      </c>
      <c r="E25" s="31">
        <v>1692000000</v>
      </c>
      <c r="F25" s="31">
        <f t="shared" si="5"/>
        <v>200000000</v>
      </c>
      <c r="G25" s="31">
        <v>200000000</v>
      </c>
      <c r="H25" s="47">
        <v>0</v>
      </c>
    </row>
    <row r="26" spans="1:8" ht="15.6" x14ac:dyDescent="0.35">
      <c r="A26" s="30" t="s">
        <v>74</v>
      </c>
      <c r="B26" s="7">
        <f>+B24</f>
        <v>230400000</v>
      </c>
      <c r="C26" s="31">
        <f t="shared" ref="C26:H26" si="6">+C24</f>
        <v>230400000</v>
      </c>
      <c r="D26" s="32">
        <f t="shared" si="6"/>
        <v>0</v>
      </c>
      <c r="E26" s="31">
        <f t="shared" si="6"/>
        <v>230400000</v>
      </c>
      <c r="F26" s="31">
        <f t="shared" si="6"/>
        <v>0</v>
      </c>
      <c r="G26" s="31">
        <f t="shared" si="6"/>
        <v>0</v>
      </c>
      <c r="H26" s="32">
        <f t="shared" si="6"/>
        <v>0</v>
      </c>
    </row>
    <row r="27" spans="1:8" ht="15.6" x14ac:dyDescent="0.35">
      <c r="A27" s="30"/>
      <c r="B27" s="8"/>
      <c r="C27" s="33"/>
      <c r="D27" s="34"/>
      <c r="E27" s="33"/>
      <c r="F27" s="33"/>
      <c r="G27" s="33"/>
      <c r="H27" s="33"/>
    </row>
    <row r="28" spans="1:8" ht="15.6" x14ac:dyDescent="0.35">
      <c r="A28" s="29" t="s">
        <v>37</v>
      </c>
      <c r="B28" s="18" t="s">
        <v>1</v>
      </c>
      <c r="C28" s="35"/>
      <c r="D28" s="36" t="s">
        <v>44</v>
      </c>
      <c r="E28" s="36" t="s">
        <v>33</v>
      </c>
      <c r="F28" s="31"/>
      <c r="G28" s="31"/>
      <c r="H28" s="31"/>
    </row>
    <row r="29" spans="1:8" ht="15.6" x14ac:dyDescent="0.35">
      <c r="A29" s="30" t="s">
        <v>72</v>
      </c>
      <c r="B29" s="7">
        <f>B23</f>
        <v>298000000</v>
      </c>
      <c r="C29" s="31"/>
      <c r="D29" s="31">
        <f>+D23+G23</f>
        <v>50000000</v>
      </c>
      <c r="E29" s="31">
        <f>+E23+H23</f>
        <v>248000000</v>
      </c>
      <c r="F29" s="31"/>
      <c r="G29" s="31"/>
      <c r="H29" s="31"/>
    </row>
    <row r="30" spans="1:8" ht="15.6" x14ac:dyDescent="0.35">
      <c r="A30" s="30" t="s">
        <v>73</v>
      </c>
      <c r="B30" s="7">
        <f>+D30+E30</f>
        <v>556403734</v>
      </c>
      <c r="C30" s="31"/>
      <c r="D30" s="31">
        <v>0</v>
      </c>
      <c r="E30" s="31">
        <v>556403734</v>
      </c>
      <c r="F30" s="31"/>
      <c r="G30" s="31"/>
      <c r="H30" s="31"/>
    </row>
    <row r="31" spans="1:8" ht="15.6" x14ac:dyDescent="0.35">
      <c r="A31" s="30"/>
      <c r="B31" s="9"/>
      <c r="C31" s="37"/>
      <c r="D31" s="37"/>
      <c r="E31" s="37"/>
      <c r="F31" s="37"/>
      <c r="G31" s="37"/>
      <c r="H31" s="37"/>
    </row>
    <row r="32" spans="1:8" ht="15.6" x14ac:dyDescent="0.35">
      <c r="A32" s="29" t="s">
        <v>5</v>
      </c>
      <c r="B32" s="6"/>
      <c r="C32" s="30"/>
      <c r="D32" s="30"/>
      <c r="E32" s="30"/>
      <c r="F32" s="30"/>
      <c r="G32" s="30"/>
      <c r="H32" s="30"/>
    </row>
    <row r="33" spans="1:8" ht="15.6" x14ac:dyDescent="0.35">
      <c r="A33" s="30" t="s">
        <v>40</v>
      </c>
      <c r="B33" s="9">
        <v>1.0573999999999999</v>
      </c>
      <c r="C33" s="37">
        <v>1.0573999999999999</v>
      </c>
      <c r="D33" s="37"/>
      <c r="E33" s="37">
        <v>1.0573999999999999</v>
      </c>
      <c r="F33" s="37">
        <v>1.0573999999999999</v>
      </c>
      <c r="G33" s="37">
        <v>1.0573999999999999</v>
      </c>
      <c r="H33" s="37"/>
    </row>
    <row r="34" spans="1:8" ht="15.6" x14ac:dyDescent="0.35">
      <c r="A34" s="30" t="s">
        <v>75</v>
      </c>
      <c r="B34" s="17">
        <v>1.1041000000000001</v>
      </c>
      <c r="C34" s="22">
        <v>1.1041000000000001</v>
      </c>
      <c r="D34" s="22"/>
      <c r="E34" s="22">
        <v>1.1041000000000001</v>
      </c>
      <c r="F34" s="22">
        <v>1.1041000000000001</v>
      </c>
      <c r="G34" s="22">
        <v>1.1041000000000001</v>
      </c>
      <c r="H34" s="22"/>
    </row>
    <row r="35" spans="1:8" ht="15.6" x14ac:dyDescent="0.35">
      <c r="A35" s="30" t="s">
        <v>6</v>
      </c>
      <c r="B35" s="10">
        <v>113101</v>
      </c>
      <c r="C35" s="10">
        <v>113101</v>
      </c>
      <c r="D35" s="38"/>
      <c r="E35" s="10">
        <v>113101</v>
      </c>
      <c r="F35" s="10">
        <v>113101</v>
      </c>
      <c r="G35" s="10">
        <v>113101</v>
      </c>
      <c r="H35" s="38"/>
    </row>
    <row r="36" spans="1:8" ht="15.6" x14ac:dyDescent="0.35">
      <c r="A36" s="30"/>
      <c r="B36" s="7"/>
      <c r="C36" s="31"/>
      <c r="D36" s="31"/>
      <c r="E36" s="31"/>
      <c r="F36" s="31"/>
      <c r="G36" s="31"/>
      <c r="H36" s="31"/>
    </row>
    <row r="37" spans="1:8" ht="15.6" x14ac:dyDescent="0.35">
      <c r="A37" s="29" t="s">
        <v>7</v>
      </c>
      <c r="B37" s="10"/>
      <c r="C37" s="38"/>
      <c r="D37" s="38"/>
      <c r="E37" s="38"/>
      <c r="F37" s="38"/>
      <c r="G37" s="38"/>
      <c r="H37" s="38"/>
    </row>
    <row r="38" spans="1:8" ht="15.6" x14ac:dyDescent="0.35">
      <c r="A38" s="30" t="s">
        <v>41</v>
      </c>
      <c r="B38" s="10">
        <f t="shared" ref="B38:G38" si="7">B22/B33</f>
        <v>282397389.82409686</v>
      </c>
      <c r="C38" s="38">
        <f t="shared" si="7"/>
        <v>282397389.82409686</v>
      </c>
      <c r="D38" s="38"/>
      <c r="E38" s="38">
        <f t="shared" si="7"/>
        <v>282397389.82409686</v>
      </c>
      <c r="F38" s="38">
        <f t="shared" si="7"/>
        <v>0</v>
      </c>
      <c r="G38" s="38">
        <f t="shared" si="7"/>
        <v>0</v>
      </c>
      <c r="H38" s="38"/>
    </row>
    <row r="39" spans="1:8" ht="15.6" x14ac:dyDescent="0.35">
      <c r="A39" s="30" t="s">
        <v>76</v>
      </c>
      <c r="B39" s="10">
        <f t="shared" ref="B39:G39" si="8">B24/B34</f>
        <v>208676750.29435739</v>
      </c>
      <c r="C39" s="38">
        <f t="shared" si="8"/>
        <v>208676750.29435739</v>
      </c>
      <c r="D39" s="38"/>
      <c r="E39" s="38">
        <f t="shared" si="8"/>
        <v>208676750.29435739</v>
      </c>
      <c r="F39" s="38">
        <f t="shared" si="8"/>
        <v>0</v>
      </c>
      <c r="G39" s="38">
        <f t="shared" si="8"/>
        <v>0</v>
      </c>
      <c r="H39" s="38"/>
    </row>
    <row r="40" spans="1:8" ht="15.6" x14ac:dyDescent="0.35">
      <c r="A40" s="30" t="s">
        <v>42</v>
      </c>
      <c r="B40" s="10">
        <f t="shared" ref="B40:E40" si="9">B38/B16</f>
        <v>4034248.4260585266</v>
      </c>
      <c r="C40" s="38">
        <f t="shared" si="9"/>
        <v>4034248.4260585266</v>
      </c>
      <c r="D40" s="38"/>
      <c r="E40" s="38">
        <f t="shared" si="9"/>
        <v>4034248.4260585266</v>
      </c>
      <c r="F40" s="38" t="s">
        <v>38</v>
      </c>
      <c r="G40" s="38" t="s">
        <v>38</v>
      </c>
      <c r="H40" s="38"/>
    </row>
    <row r="41" spans="1:8" ht="15.6" x14ac:dyDescent="0.35">
      <c r="A41" s="30" t="s">
        <v>77</v>
      </c>
      <c r="B41" s="10">
        <f t="shared" ref="B41:E41" si="10">B39/B18</f>
        <v>3477945.8382392898</v>
      </c>
      <c r="C41" s="38">
        <f t="shared" si="10"/>
        <v>3477945.8382392898</v>
      </c>
      <c r="D41" s="38"/>
      <c r="E41" s="38">
        <f t="shared" si="10"/>
        <v>3477945.8382392898</v>
      </c>
      <c r="F41" s="38" t="s">
        <v>38</v>
      </c>
      <c r="G41" s="38" t="s">
        <v>38</v>
      </c>
      <c r="H41" s="38"/>
    </row>
    <row r="42" spans="1:8" ht="15.6" x14ac:dyDescent="0.35">
      <c r="A42" s="30"/>
      <c r="B42" s="11"/>
      <c r="C42" s="39"/>
      <c r="D42" s="39"/>
      <c r="E42" s="39"/>
      <c r="F42" s="39"/>
      <c r="G42" s="39"/>
      <c r="H42" s="39"/>
    </row>
    <row r="43" spans="1:8" ht="15.6" x14ac:dyDescent="0.35">
      <c r="A43" s="29" t="s">
        <v>8</v>
      </c>
      <c r="B43" s="11"/>
      <c r="C43" s="39"/>
      <c r="D43" s="39"/>
      <c r="E43" s="39"/>
      <c r="F43" s="39"/>
      <c r="G43" s="39"/>
      <c r="H43" s="39"/>
    </row>
    <row r="44" spans="1:8" ht="15.6" x14ac:dyDescent="0.35">
      <c r="A44" s="30"/>
      <c r="B44" s="12"/>
      <c r="C44" s="39"/>
      <c r="D44" s="39"/>
      <c r="E44" s="39"/>
      <c r="F44" s="39"/>
      <c r="G44" s="39"/>
      <c r="H44" s="39"/>
    </row>
    <row r="45" spans="1:8" ht="15.6" x14ac:dyDescent="0.35">
      <c r="A45" s="29" t="s">
        <v>9</v>
      </c>
      <c r="B45" s="11"/>
      <c r="C45" s="39"/>
      <c r="D45" s="39"/>
      <c r="E45" s="39"/>
      <c r="F45" s="39"/>
      <c r="G45" s="39"/>
      <c r="H45" s="39"/>
    </row>
    <row r="46" spans="1:8" ht="15.6" x14ac:dyDescent="0.35">
      <c r="A46" s="30" t="s">
        <v>10</v>
      </c>
      <c r="B46" s="11">
        <f>B17/B35*100</f>
        <v>7.6922396795784304E-2</v>
      </c>
      <c r="C46" s="39">
        <f t="shared" ref="C46:G46" si="11">C17/C35*100</f>
        <v>5.4818259785501457E-2</v>
      </c>
      <c r="D46" s="39"/>
      <c r="E46" s="39">
        <f t="shared" si="11"/>
        <v>5.4818259785501457E-2</v>
      </c>
      <c r="F46" s="39">
        <f t="shared" si="11"/>
        <v>2.2104137010282847E-2</v>
      </c>
      <c r="G46" s="39">
        <f t="shared" si="11"/>
        <v>2.2104137010282847E-2</v>
      </c>
      <c r="H46" s="38"/>
    </row>
    <row r="47" spans="1:8" ht="15.6" x14ac:dyDescent="0.35">
      <c r="A47" s="30" t="s">
        <v>11</v>
      </c>
      <c r="B47" s="11">
        <f>B18/B35*100</f>
        <v>5.3049928824678821E-2</v>
      </c>
      <c r="C47" s="39">
        <f t="shared" ref="C47:G47" si="12">C18/C35*100</f>
        <v>5.3049928824678821E-2</v>
      </c>
      <c r="D47" s="39"/>
      <c r="E47" s="39">
        <f t="shared" si="12"/>
        <v>5.3049928824678821E-2</v>
      </c>
      <c r="F47" s="39">
        <f t="shared" si="12"/>
        <v>0</v>
      </c>
      <c r="G47" s="39">
        <f t="shared" si="12"/>
        <v>0</v>
      </c>
      <c r="H47" s="38"/>
    </row>
    <row r="48" spans="1:8" ht="15.6" x14ac:dyDescent="0.35">
      <c r="A48" s="30"/>
      <c r="B48" s="11"/>
      <c r="C48" s="39"/>
      <c r="D48" s="39"/>
      <c r="E48" s="39"/>
      <c r="F48" s="39"/>
      <c r="G48" s="39"/>
      <c r="H48" s="39"/>
    </row>
    <row r="49" spans="1:8" ht="15.6" x14ac:dyDescent="0.35">
      <c r="A49" s="29" t="s">
        <v>12</v>
      </c>
      <c r="B49" s="11"/>
      <c r="C49" s="39"/>
      <c r="D49" s="39"/>
      <c r="E49" s="39"/>
      <c r="F49" s="39"/>
      <c r="G49" s="39"/>
      <c r="H49" s="39"/>
    </row>
    <row r="50" spans="1:8" ht="15.6" x14ac:dyDescent="0.35">
      <c r="A50" s="30" t="s">
        <v>13</v>
      </c>
      <c r="B50" s="11">
        <f t="shared" ref="B50:E50" si="13">B18/B17*100</f>
        <v>68.965517241379317</v>
      </c>
      <c r="C50" s="39">
        <f t="shared" si="13"/>
        <v>96.774193548387103</v>
      </c>
      <c r="D50" s="39"/>
      <c r="E50" s="39">
        <f t="shared" si="13"/>
        <v>96.774193548387103</v>
      </c>
      <c r="F50" s="39">
        <f t="shared" ref="F50:G50" si="14">F18/F17*100</f>
        <v>0</v>
      </c>
      <c r="G50" s="39">
        <f t="shared" si="14"/>
        <v>0</v>
      </c>
      <c r="H50" s="39"/>
    </row>
    <row r="51" spans="1:8" ht="15.6" x14ac:dyDescent="0.35">
      <c r="A51" s="30" t="s">
        <v>14</v>
      </c>
      <c r="B51" s="11">
        <f t="shared" ref="B51:E51" si="15">B24/B23*100</f>
        <v>77.31543624161074</v>
      </c>
      <c r="C51" s="39">
        <f t="shared" si="15"/>
        <v>92.903225806451616</v>
      </c>
      <c r="D51" s="39"/>
      <c r="E51" s="39">
        <f t="shared" si="15"/>
        <v>92.903225806451616</v>
      </c>
      <c r="F51" s="39">
        <f t="shared" ref="F51:G51" si="16">F24/F23*100</f>
        <v>0</v>
      </c>
      <c r="G51" s="39">
        <f t="shared" si="16"/>
        <v>0</v>
      </c>
      <c r="H51" s="39"/>
    </row>
    <row r="52" spans="1:8" ht="15.6" x14ac:dyDescent="0.35">
      <c r="A52" s="30" t="s">
        <v>15</v>
      </c>
      <c r="B52" s="11">
        <f t="shared" ref="B52:E52" si="17">AVERAGE(B50:B51)</f>
        <v>73.140476741495036</v>
      </c>
      <c r="C52" s="39">
        <f t="shared" si="17"/>
        <v>94.838709677419359</v>
      </c>
      <c r="D52" s="39"/>
      <c r="E52" s="39">
        <f t="shared" si="17"/>
        <v>94.838709677419359</v>
      </c>
      <c r="F52" s="39">
        <f t="shared" ref="F52:G52" si="18">AVERAGE(F50:F51)</f>
        <v>0</v>
      </c>
      <c r="G52" s="39">
        <f t="shared" si="18"/>
        <v>0</v>
      </c>
      <c r="H52" s="39"/>
    </row>
    <row r="53" spans="1:8" ht="15.6" x14ac:dyDescent="0.35">
      <c r="A53" s="30"/>
      <c r="B53" s="11"/>
      <c r="C53" s="39"/>
      <c r="D53" s="39"/>
      <c r="E53" s="39"/>
      <c r="F53" s="39"/>
      <c r="G53" s="39"/>
      <c r="H53" s="39"/>
    </row>
    <row r="54" spans="1:8" ht="15.6" x14ac:dyDescent="0.35">
      <c r="A54" s="29" t="s">
        <v>16</v>
      </c>
      <c r="B54" s="11"/>
      <c r="C54" s="39"/>
      <c r="D54" s="39"/>
      <c r="E54" s="39"/>
      <c r="F54" s="39"/>
      <c r="G54" s="39"/>
      <c r="H54" s="39"/>
    </row>
    <row r="55" spans="1:8" ht="15.6" x14ac:dyDescent="0.35">
      <c r="A55" s="30" t="s">
        <v>17</v>
      </c>
      <c r="B55" s="11">
        <f t="shared" ref="B55" si="19">B18/B19*100</f>
        <v>11.47227533460803</v>
      </c>
      <c r="C55" s="39">
        <f t="shared" ref="C55:G55" si="20">C18/C19*100</f>
        <v>14.184397163120568</v>
      </c>
      <c r="D55" s="39"/>
      <c r="E55" s="39">
        <f t="shared" si="20"/>
        <v>14.184397163120568</v>
      </c>
      <c r="F55" s="39">
        <f t="shared" si="20"/>
        <v>0</v>
      </c>
      <c r="G55" s="39">
        <f t="shared" si="20"/>
        <v>0</v>
      </c>
      <c r="H55" s="39"/>
    </row>
    <row r="56" spans="1:8" ht="15.6" x14ac:dyDescent="0.35">
      <c r="A56" s="30" t="s">
        <v>18</v>
      </c>
      <c r="B56" s="11">
        <f t="shared" ref="B56" si="21">B24/B25*100</f>
        <v>12.177589852008456</v>
      </c>
      <c r="C56" s="39">
        <f t="shared" ref="C56:G56" si="22">C24/C25*100</f>
        <v>13.617021276595745</v>
      </c>
      <c r="D56" s="39"/>
      <c r="E56" s="39">
        <f t="shared" si="22"/>
        <v>13.617021276595745</v>
      </c>
      <c r="F56" s="39">
        <f t="shared" si="22"/>
        <v>0</v>
      </c>
      <c r="G56" s="39">
        <f t="shared" si="22"/>
        <v>0</v>
      </c>
      <c r="H56" s="39"/>
    </row>
    <row r="57" spans="1:8" ht="15.6" x14ac:dyDescent="0.35">
      <c r="A57" s="30" t="s">
        <v>19</v>
      </c>
      <c r="B57" s="11">
        <f t="shared" ref="B57" si="23">(B55+B56)/2</f>
        <v>11.824932593308244</v>
      </c>
      <c r="C57" s="39">
        <f t="shared" ref="C57:G57" si="24">(C55+C56)/2</f>
        <v>13.900709219858157</v>
      </c>
      <c r="D57" s="39"/>
      <c r="E57" s="39">
        <f t="shared" si="24"/>
        <v>13.900709219858157</v>
      </c>
      <c r="F57" s="39">
        <f t="shared" si="24"/>
        <v>0</v>
      </c>
      <c r="G57" s="39">
        <f t="shared" si="24"/>
        <v>0</v>
      </c>
      <c r="H57" s="39"/>
    </row>
    <row r="58" spans="1:8" ht="15.6" x14ac:dyDescent="0.35">
      <c r="A58" s="30"/>
      <c r="B58" s="11"/>
      <c r="C58" s="39"/>
      <c r="D58" s="39"/>
      <c r="E58" s="39"/>
      <c r="F58" s="39"/>
      <c r="G58" s="39"/>
      <c r="H58" s="39"/>
    </row>
    <row r="59" spans="1:8" ht="15.6" x14ac:dyDescent="0.35">
      <c r="A59" s="29" t="s">
        <v>20</v>
      </c>
      <c r="B59" s="11">
        <f t="shared" ref="B59:E59" si="25">B26/B24*100</f>
        <v>100</v>
      </c>
      <c r="C59" s="39">
        <f t="shared" si="25"/>
        <v>100</v>
      </c>
      <c r="D59" s="39"/>
      <c r="E59" s="39">
        <f t="shared" si="25"/>
        <v>100</v>
      </c>
      <c r="F59" s="39" t="s">
        <v>38</v>
      </c>
      <c r="G59" s="39" t="s">
        <v>38</v>
      </c>
      <c r="H59" s="39"/>
    </row>
    <row r="60" spans="1:8" ht="15.6" x14ac:dyDescent="0.35">
      <c r="A60" s="30"/>
      <c r="B60" s="11"/>
      <c r="C60" s="39"/>
      <c r="D60" s="39"/>
      <c r="E60" s="39"/>
      <c r="F60" s="39"/>
      <c r="G60" s="39"/>
      <c r="H60" s="39"/>
    </row>
    <row r="61" spans="1:8" ht="15.6" x14ac:dyDescent="0.35">
      <c r="A61" s="29" t="s">
        <v>21</v>
      </c>
      <c r="B61" s="11"/>
      <c r="C61" s="39"/>
      <c r="D61" s="39"/>
      <c r="E61" s="39"/>
      <c r="F61" s="39"/>
      <c r="G61" s="39"/>
      <c r="H61" s="39"/>
    </row>
    <row r="62" spans="1:8" ht="15.6" x14ac:dyDescent="0.35">
      <c r="A62" s="30" t="s">
        <v>22</v>
      </c>
      <c r="B62" s="11">
        <f t="shared" ref="B62:E62" si="26">((B18/B16)-1)*100</f>
        <v>-14.28571428571429</v>
      </c>
      <c r="C62" s="39">
        <f t="shared" si="26"/>
        <v>-14.28571428571429</v>
      </c>
      <c r="D62" s="39"/>
      <c r="E62" s="39">
        <f t="shared" si="26"/>
        <v>-14.28571428571429</v>
      </c>
      <c r="F62" s="39" t="s">
        <v>38</v>
      </c>
      <c r="G62" s="39" t="s">
        <v>38</v>
      </c>
      <c r="H62" s="39"/>
    </row>
    <row r="63" spans="1:8" ht="15.6" x14ac:dyDescent="0.35">
      <c r="A63" s="30" t="s">
        <v>23</v>
      </c>
      <c r="B63" s="11">
        <f t="shared" ref="B63:E63" si="27">((B39/B38)-1)*100</f>
        <v>-26.105283613159269</v>
      </c>
      <c r="C63" s="39">
        <f t="shared" si="27"/>
        <v>-26.105283613159269</v>
      </c>
      <c r="D63" s="39"/>
      <c r="E63" s="39">
        <f t="shared" si="27"/>
        <v>-26.105283613159269</v>
      </c>
      <c r="F63" s="39" t="s">
        <v>38</v>
      </c>
      <c r="G63" s="39" t="s">
        <v>38</v>
      </c>
      <c r="H63" s="39"/>
    </row>
    <row r="64" spans="1:8" ht="15.6" x14ac:dyDescent="0.35">
      <c r="A64" s="30" t="s">
        <v>24</v>
      </c>
      <c r="B64" s="11">
        <f t="shared" ref="B64:E64" si="28">((B41/B40)-1)*100</f>
        <v>-13.789497548685825</v>
      </c>
      <c r="C64" s="39">
        <f t="shared" si="28"/>
        <v>-13.789497548685825</v>
      </c>
      <c r="D64" s="39"/>
      <c r="E64" s="39">
        <f t="shared" si="28"/>
        <v>-13.789497548685825</v>
      </c>
      <c r="F64" s="39" t="s">
        <v>38</v>
      </c>
      <c r="G64" s="39" t="s">
        <v>38</v>
      </c>
      <c r="H64" s="39"/>
    </row>
    <row r="65" spans="1:8" ht="15.6" x14ac:dyDescent="0.35">
      <c r="A65" s="30"/>
      <c r="B65" s="11"/>
      <c r="C65" s="39"/>
      <c r="D65" s="39"/>
      <c r="E65" s="39"/>
      <c r="F65" s="39"/>
      <c r="G65" s="39"/>
      <c r="H65" s="39"/>
    </row>
    <row r="66" spans="1:8" ht="15.6" x14ac:dyDescent="0.35">
      <c r="A66" s="29" t="s">
        <v>25</v>
      </c>
      <c r="B66" s="11"/>
      <c r="C66" s="39"/>
      <c r="D66" s="39"/>
      <c r="E66" s="39"/>
      <c r="F66" s="39"/>
      <c r="G66" s="39"/>
      <c r="H66" s="39"/>
    </row>
    <row r="67" spans="1:8" ht="15.6" x14ac:dyDescent="0.35">
      <c r="A67" s="30" t="s">
        <v>26</v>
      </c>
      <c r="B67" s="11">
        <f t="shared" ref="B67:E68" si="29">B23/B17</f>
        <v>3425287.3563218392</v>
      </c>
      <c r="C67" s="39">
        <f t="shared" si="29"/>
        <v>4000000</v>
      </c>
      <c r="D67" s="39"/>
      <c r="E67" s="39">
        <f t="shared" si="29"/>
        <v>4000000</v>
      </c>
      <c r="F67" s="39">
        <f t="shared" ref="F67:G67" si="30">F23/F17</f>
        <v>2000000</v>
      </c>
      <c r="G67" s="39">
        <f t="shared" si="30"/>
        <v>2000000</v>
      </c>
      <c r="H67" s="39"/>
    </row>
    <row r="68" spans="1:8" ht="15.6" x14ac:dyDescent="0.35">
      <c r="A68" s="30" t="s">
        <v>27</v>
      </c>
      <c r="B68" s="11">
        <f t="shared" si="29"/>
        <v>3840000</v>
      </c>
      <c r="C68" s="39">
        <f t="shared" si="29"/>
        <v>3840000</v>
      </c>
      <c r="D68" s="39"/>
      <c r="E68" s="39">
        <f t="shared" si="29"/>
        <v>3840000</v>
      </c>
      <c r="F68" s="39" t="s">
        <v>38</v>
      </c>
      <c r="G68" s="39" t="s">
        <v>38</v>
      </c>
      <c r="H68" s="39"/>
    </row>
    <row r="69" spans="1:8" ht="15.6" x14ac:dyDescent="0.35">
      <c r="A69" s="30" t="s">
        <v>28</v>
      </c>
      <c r="B69" s="11">
        <f>(B68/B67)*B52</f>
        <v>81.995874059727043</v>
      </c>
      <c r="C69" s="39">
        <f t="shared" ref="C69:E69" si="31">(C68/C67)*C52</f>
        <v>91.045161290322582</v>
      </c>
      <c r="D69" s="39"/>
      <c r="E69" s="39">
        <f t="shared" si="31"/>
        <v>91.045161290322582</v>
      </c>
      <c r="F69" s="39" t="s">
        <v>38</v>
      </c>
      <c r="G69" s="39" t="s">
        <v>38</v>
      </c>
      <c r="H69" s="39"/>
    </row>
    <row r="70" spans="1:8" ht="15.6" x14ac:dyDescent="0.35">
      <c r="A70" s="30"/>
      <c r="B70" s="13"/>
      <c r="C70" s="40"/>
      <c r="D70" s="40"/>
      <c r="E70" s="40"/>
      <c r="F70" s="40"/>
      <c r="G70" s="40"/>
      <c r="H70" s="40"/>
    </row>
    <row r="71" spans="1:8" ht="15.6" x14ac:dyDescent="0.35">
      <c r="A71" s="29" t="s">
        <v>29</v>
      </c>
      <c r="B71" s="20" t="s">
        <v>1</v>
      </c>
      <c r="D71" s="41" t="s">
        <v>45</v>
      </c>
      <c r="E71" s="41" t="s">
        <v>33</v>
      </c>
      <c r="F71" s="39"/>
      <c r="G71" s="39"/>
      <c r="H71" s="39"/>
    </row>
    <row r="72" spans="1:8" ht="15.6" x14ac:dyDescent="0.35">
      <c r="A72" s="30" t="s">
        <v>30</v>
      </c>
      <c r="B72" s="11">
        <f>(B30/B29)*100</f>
        <v>186.71266241610738</v>
      </c>
      <c r="D72" s="39">
        <f>(D30/D29)*100</f>
        <v>0</v>
      </c>
      <c r="E72" s="39">
        <f>(E30/E29)*100</f>
        <v>224.35634435483868</v>
      </c>
      <c r="F72" s="39"/>
      <c r="G72" s="39"/>
      <c r="H72" s="39"/>
    </row>
    <row r="73" spans="1:8" ht="15.6" x14ac:dyDescent="0.35">
      <c r="A73" s="30" t="s">
        <v>31</v>
      </c>
      <c r="B73" s="9">
        <f>(B24/B30)*100</f>
        <v>41.408780337193065</v>
      </c>
      <c r="D73" s="39" t="s">
        <v>38</v>
      </c>
      <c r="E73" s="37">
        <f>(E24/E30)*100</f>
        <v>41.408780337193065</v>
      </c>
      <c r="F73" s="37"/>
      <c r="G73" s="37"/>
      <c r="H73" s="37"/>
    </row>
    <row r="74" spans="1:8" s="2" customFormat="1" ht="16.2" thickBot="1" x14ac:dyDescent="0.4">
      <c r="A74" s="14"/>
      <c r="B74" s="15"/>
      <c r="C74" s="42"/>
      <c r="D74" s="42"/>
      <c r="E74" s="42"/>
      <c r="F74" s="42"/>
      <c r="G74" s="42"/>
      <c r="H74" s="42"/>
    </row>
    <row r="75" spans="1:8" customFormat="1" ht="16.2" thickTop="1" x14ac:dyDescent="0.35">
      <c r="A75" s="30" t="s">
        <v>71</v>
      </c>
      <c r="B75" s="30"/>
      <c r="C75" s="30"/>
      <c r="D75" s="30"/>
      <c r="E75" s="30"/>
    </row>
    <row r="76" spans="1:8" customFormat="1" ht="15.6" x14ac:dyDescent="0.35">
      <c r="A76" s="30"/>
      <c r="B76" s="30"/>
      <c r="C76" s="30"/>
      <c r="D76" s="30"/>
      <c r="E76" s="30"/>
    </row>
    <row r="77" spans="1:8" customFormat="1" ht="141.75" customHeight="1" x14ac:dyDescent="0.3">
      <c r="A77" s="49" t="s">
        <v>108</v>
      </c>
      <c r="B77" s="49"/>
      <c r="C77" s="49"/>
      <c r="D77" s="49"/>
      <c r="E77" s="49"/>
      <c r="F77" s="49"/>
      <c r="G77" s="49"/>
      <c r="H77" s="49"/>
    </row>
    <row r="78" spans="1:8" customFormat="1" x14ac:dyDescent="0.3"/>
    <row r="79" spans="1:8" customFormat="1" x14ac:dyDescent="0.3"/>
    <row r="80" spans="1:8" customFormat="1" x14ac:dyDescent="0.3"/>
    <row r="81" customFormat="1" x14ac:dyDescent="0.3"/>
    <row r="82" customFormat="1" x14ac:dyDescent="0.3"/>
    <row r="83" customFormat="1" x14ac:dyDescent="0.3"/>
    <row r="84" customFormat="1" x14ac:dyDescent="0.3"/>
  </sheetData>
  <mergeCells count="6">
    <mergeCell ref="A77:H77"/>
    <mergeCell ref="B9:B10"/>
    <mergeCell ref="A9:A10"/>
    <mergeCell ref="C10:E10"/>
    <mergeCell ref="F10:H10"/>
    <mergeCell ref="C9:H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3AD-1FA1-4AE7-BAAE-F569DE75F7A3}">
  <dimension ref="A1:H92"/>
  <sheetViews>
    <sheetView showGridLines="0" zoomScale="80" zoomScaleNormal="80" workbookViewId="0">
      <pane ySplit="11" topLeftCell="A12" activePane="bottomLeft" state="frozen"/>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style="1" customWidth="1"/>
    <col min="4" max="4" width="16.88671875" style="1" customWidth="1"/>
    <col min="5" max="5" width="14.88671875" style="1" customWidth="1"/>
    <col min="6" max="6" width="12.5546875" style="1" customWidth="1"/>
    <col min="7" max="7" width="16.88671875" style="1" customWidth="1"/>
    <col min="8" max="8" width="14.88671875" style="1"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2" t="s">
        <v>0</v>
      </c>
      <c r="B9" s="50" t="s">
        <v>32</v>
      </c>
      <c r="C9" s="56" t="s">
        <v>2</v>
      </c>
      <c r="D9" s="56"/>
      <c r="E9" s="56"/>
      <c r="F9" s="56"/>
      <c r="G9" s="56"/>
      <c r="H9" s="56"/>
    </row>
    <row r="10" spans="1:8" customFormat="1" ht="18.75" customHeight="1" thickTop="1" thickBot="1" x14ac:dyDescent="0.35">
      <c r="A10" s="53"/>
      <c r="B10" s="51"/>
      <c r="C10" s="54" t="s">
        <v>35</v>
      </c>
      <c r="D10" s="54"/>
      <c r="E10" s="55"/>
      <c r="F10" s="54" t="s">
        <v>34</v>
      </c>
      <c r="G10" s="54"/>
      <c r="H10" s="54"/>
    </row>
    <row r="11" spans="1:8" customFormat="1" ht="29.25" customHeight="1" thickTop="1" x14ac:dyDescent="0.3">
      <c r="A11" s="23"/>
      <c r="B11" s="24"/>
      <c r="C11" s="25" t="s">
        <v>1</v>
      </c>
      <c r="D11" s="26" t="s">
        <v>44</v>
      </c>
      <c r="E11" s="27" t="s">
        <v>33</v>
      </c>
      <c r="F11" s="25" t="s">
        <v>1</v>
      </c>
      <c r="G11" s="27" t="s">
        <v>44</v>
      </c>
      <c r="H11" s="26" t="s">
        <v>33</v>
      </c>
    </row>
    <row r="12" spans="1:8" customFormat="1" ht="15.6" x14ac:dyDescent="0.35">
      <c r="A12" s="24"/>
      <c r="B12" s="23"/>
      <c r="C12" s="23"/>
      <c r="E12" s="28"/>
      <c r="F12" s="28"/>
      <c r="G12" s="28"/>
      <c r="H12" s="45"/>
    </row>
    <row r="13" spans="1:8" customFormat="1" ht="15.6" x14ac:dyDescent="0.35">
      <c r="A13" s="29" t="s">
        <v>3</v>
      </c>
      <c r="B13" s="30"/>
      <c r="C13" s="30"/>
      <c r="D13" s="30"/>
      <c r="E13" s="30"/>
      <c r="F13" s="30"/>
      <c r="G13" s="30"/>
      <c r="H13" s="46"/>
    </row>
    <row r="14" spans="1:8" ht="15.6" x14ac:dyDescent="0.35">
      <c r="A14" s="29"/>
      <c r="B14" s="6"/>
      <c r="C14" s="6"/>
      <c r="D14" s="6"/>
      <c r="E14" s="6"/>
      <c r="F14" s="6"/>
      <c r="G14" s="6"/>
      <c r="H14" s="6"/>
    </row>
    <row r="15" spans="1:8" ht="15.6" x14ac:dyDescent="0.35">
      <c r="A15" s="29" t="s">
        <v>4</v>
      </c>
      <c r="B15" s="6"/>
      <c r="C15" s="6"/>
      <c r="D15" s="6"/>
      <c r="E15" s="6"/>
      <c r="F15" s="6"/>
      <c r="G15" s="6"/>
      <c r="H15" s="6"/>
    </row>
    <row r="16" spans="1:8" ht="15.6" x14ac:dyDescent="0.35">
      <c r="A16" s="30" t="s">
        <v>46</v>
      </c>
      <c r="B16" s="7">
        <f>+C16+F16</f>
        <v>64</v>
      </c>
      <c r="C16" s="7">
        <f>+D16+E16</f>
        <v>64</v>
      </c>
      <c r="D16" s="47">
        <v>0</v>
      </c>
      <c r="E16" s="31">
        <v>64</v>
      </c>
      <c r="F16" s="7">
        <f>+G16+H16</f>
        <v>0</v>
      </c>
      <c r="G16" s="31">
        <v>0</v>
      </c>
      <c r="H16" s="48">
        <v>0</v>
      </c>
    </row>
    <row r="17" spans="1:8" ht="15.6" x14ac:dyDescent="0.35">
      <c r="A17" s="30" t="s">
        <v>78</v>
      </c>
      <c r="B17" s="7">
        <f t="shared" ref="B17:B19" si="0">+C17+F17</f>
        <v>125</v>
      </c>
      <c r="C17" s="7">
        <f t="shared" ref="C17:C19" si="1">+D17+E17</f>
        <v>100</v>
      </c>
      <c r="D17" s="47">
        <v>0</v>
      </c>
      <c r="E17" s="31">
        <v>100</v>
      </c>
      <c r="F17" s="7">
        <f t="shared" ref="F17:F19" si="2">+G17+H17</f>
        <v>25</v>
      </c>
      <c r="G17" s="31">
        <v>25</v>
      </c>
      <c r="H17" s="47">
        <v>0</v>
      </c>
    </row>
    <row r="18" spans="1:8" ht="15.6" x14ac:dyDescent="0.35">
      <c r="A18" s="30" t="s">
        <v>79</v>
      </c>
      <c r="B18" s="7">
        <f t="shared" si="0"/>
        <v>120</v>
      </c>
      <c r="C18" s="7">
        <f t="shared" si="1"/>
        <v>119</v>
      </c>
      <c r="D18" s="47">
        <v>0</v>
      </c>
      <c r="E18" s="31">
        <v>119</v>
      </c>
      <c r="F18" s="7">
        <f t="shared" si="2"/>
        <v>1</v>
      </c>
      <c r="G18" s="31">
        <v>1</v>
      </c>
      <c r="H18" s="47">
        <v>0</v>
      </c>
    </row>
    <row r="19" spans="1:8" ht="15.6" x14ac:dyDescent="0.35">
      <c r="A19" s="30" t="s">
        <v>70</v>
      </c>
      <c r="B19" s="7">
        <f t="shared" si="0"/>
        <v>523</v>
      </c>
      <c r="C19" s="7">
        <f t="shared" si="1"/>
        <v>423</v>
      </c>
      <c r="D19" s="47">
        <v>0</v>
      </c>
      <c r="E19" s="31">
        <v>423</v>
      </c>
      <c r="F19" s="7">
        <f t="shared" si="2"/>
        <v>100</v>
      </c>
      <c r="G19" s="31">
        <v>100</v>
      </c>
      <c r="H19" s="47">
        <v>0</v>
      </c>
    </row>
    <row r="20" spans="1:8" ht="15.6" x14ac:dyDescent="0.35">
      <c r="A20" s="30"/>
      <c r="B20" s="7"/>
      <c r="C20" s="7"/>
      <c r="D20" s="7"/>
      <c r="E20" s="7"/>
      <c r="F20" s="7"/>
      <c r="G20" s="7"/>
      <c r="H20" s="7"/>
    </row>
    <row r="21" spans="1:8" ht="15.6" x14ac:dyDescent="0.35">
      <c r="A21" s="29" t="s">
        <v>36</v>
      </c>
      <c r="B21" s="7"/>
      <c r="C21" s="7"/>
      <c r="D21" s="7"/>
      <c r="E21" s="7"/>
      <c r="F21" s="7"/>
      <c r="G21" s="7"/>
      <c r="H21" s="7"/>
    </row>
    <row r="22" spans="1:8" ht="15.6" x14ac:dyDescent="0.35">
      <c r="A22" s="30" t="s">
        <v>46</v>
      </c>
      <c r="B22" s="7">
        <f>+C22+F22</f>
        <v>243226000</v>
      </c>
      <c r="C22" s="7">
        <f>+D22+E22</f>
        <v>243226000</v>
      </c>
      <c r="D22" s="47">
        <v>0</v>
      </c>
      <c r="E22" s="31">
        <v>243226000</v>
      </c>
      <c r="F22" s="7">
        <f>+G22+H22</f>
        <v>0</v>
      </c>
      <c r="G22" s="31">
        <v>0</v>
      </c>
      <c r="H22" s="47">
        <v>0</v>
      </c>
    </row>
    <row r="23" spans="1:8" ht="15.6" x14ac:dyDescent="0.35">
      <c r="A23" s="30" t="s">
        <v>78</v>
      </c>
      <c r="B23" s="7">
        <f t="shared" ref="B23:B25" si="3">+C23+F23</f>
        <v>450000000</v>
      </c>
      <c r="C23" s="7">
        <f t="shared" ref="C23:C25" si="4">+D23+E23</f>
        <v>400000000</v>
      </c>
      <c r="D23" s="47">
        <v>0</v>
      </c>
      <c r="E23" s="31">
        <v>400000000</v>
      </c>
      <c r="F23" s="7">
        <f t="shared" ref="F23:F25" si="5">+G23+H23</f>
        <v>50000000</v>
      </c>
      <c r="G23" s="31">
        <v>50000000</v>
      </c>
      <c r="H23" s="47">
        <v>0</v>
      </c>
    </row>
    <row r="24" spans="1:8" ht="15.6" x14ac:dyDescent="0.35">
      <c r="A24" s="30" t="s">
        <v>79</v>
      </c>
      <c r="B24" s="7">
        <f t="shared" si="3"/>
        <v>433633880.25</v>
      </c>
      <c r="C24" s="7">
        <f t="shared" si="4"/>
        <v>432300000</v>
      </c>
      <c r="D24" s="47">
        <v>0</v>
      </c>
      <c r="E24" s="31">
        <v>432300000</v>
      </c>
      <c r="F24" s="7">
        <f t="shared" si="5"/>
        <v>1333880.25</v>
      </c>
      <c r="G24" s="31">
        <v>1333880.25</v>
      </c>
      <c r="H24" s="47">
        <v>0</v>
      </c>
    </row>
    <row r="25" spans="1:8" ht="15.6" x14ac:dyDescent="0.35">
      <c r="A25" s="30" t="s">
        <v>70</v>
      </c>
      <c r="B25" s="7">
        <f t="shared" si="3"/>
        <v>1892000000</v>
      </c>
      <c r="C25" s="7">
        <f t="shared" si="4"/>
        <v>1692000000</v>
      </c>
      <c r="D25" s="47">
        <v>0</v>
      </c>
      <c r="E25" s="31">
        <v>1692000000</v>
      </c>
      <c r="F25" s="7">
        <f t="shared" si="5"/>
        <v>200000000</v>
      </c>
      <c r="G25" s="31">
        <v>200000000</v>
      </c>
      <c r="H25" s="47">
        <v>0</v>
      </c>
    </row>
    <row r="26" spans="1:8" ht="15.6" x14ac:dyDescent="0.35">
      <c r="A26" s="30" t="s">
        <v>80</v>
      </c>
      <c r="B26" s="7">
        <f>+B24</f>
        <v>433633880.25</v>
      </c>
      <c r="C26" s="7">
        <f t="shared" ref="C26:H26" si="6">+C24</f>
        <v>432300000</v>
      </c>
      <c r="D26" s="47">
        <f t="shared" si="6"/>
        <v>0</v>
      </c>
      <c r="E26" s="7">
        <f t="shared" si="6"/>
        <v>432300000</v>
      </c>
      <c r="F26" s="7">
        <f t="shared" si="6"/>
        <v>1333880.25</v>
      </c>
      <c r="G26" s="7">
        <f t="shared" si="6"/>
        <v>1333880.25</v>
      </c>
      <c r="H26" s="47">
        <f t="shared" si="6"/>
        <v>0</v>
      </c>
    </row>
    <row r="27" spans="1:8" ht="15.6" x14ac:dyDescent="0.35">
      <c r="A27" s="30"/>
      <c r="B27" s="8"/>
      <c r="C27" s="8"/>
      <c r="D27" s="8"/>
      <c r="E27" s="8"/>
      <c r="F27" s="8"/>
      <c r="G27" s="8"/>
      <c r="H27" s="8"/>
    </row>
    <row r="28" spans="1:8" ht="15.6" x14ac:dyDescent="0.35">
      <c r="A28" s="29" t="s">
        <v>37</v>
      </c>
      <c r="B28" s="18" t="s">
        <v>1</v>
      </c>
      <c r="C28" s="19"/>
      <c r="D28" s="18" t="s">
        <v>44</v>
      </c>
      <c r="E28" s="18" t="s">
        <v>33</v>
      </c>
      <c r="F28" s="7"/>
      <c r="G28" s="7"/>
      <c r="H28" s="7"/>
    </row>
    <row r="29" spans="1:8" ht="15.6" x14ac:dyDescent="0.35">
      <c r="A29" s="30" t="s">
        <v>78</v>
      </c>
      <c r="B29" s="7">
        <f>B23</f>
        <v>450000000</v>
      </c>
      <c r="C29" s="7"/>
      <c r="D29" s="7">
        <f>+D23+G23</f>
        <v>50000000</v>
      </c>
      <c r="E29" s="7">
        <f>+E23+H23</f>
        <v>400000000</v>
      </c>
      <c r="F29" s="7"/>
      <c r="G29" s="7"/>
      <c r="H29" s="7"/>
    </row>
    <row r="30" spans="1:8" ht="15.6" x14ac:dyDescent="0.35">
      <c r="A30" s="30" t="s">
        <v>79</v>
      </c>
      <c r="B30" s="7">
        <f>+D30+E30</f>
        <v>596471333.29999995</v>
      </c>
      <c r="C30" s="7"/>
      <c r="D30" s="31">
        <v>99999999.980000004</v>
      </c>
      <c r="E30" s="31">
        <v>496471333.31999999</v>
      </c>
      <c r="F30" s="7"/>
      <c r="G30" s="7"/>
      <c r="H30" s="7"/>
    </row>
    <row r="31" spans="1:8" ht="15.6" x14ac:dyDescent="0.35">
      <c r="A31" s="30"/>
      <c r="B31" s="9"/>
      <c r="C31" s="9"/>
      <c r="D31" s="9"/>
      <c r="E31" s="9"/>
      <c r="F31" s="9"/>
      <c r="G31" s="9"/>
      <c r="H31" s="9"/>
    </row>
    <row r="32" spans="1:8" ht="15.6" x14ac:dyDescent="0.35">
      <c r="A32" s="29" t="s">
        <v>5</v>
      </c>
      <c r="B32" s="6"/>
      <c r="C32" s="6"/>
      <c r="D32" s="6"/>
      <c r="E32" s="6"/>
      <c r="F32" s="6"/>
      <c r="G32" s="6"/>
      <c r="H32" s="6"/>
    </row>
    <row r="33" spans="1:8" ht="15.6" x14ac:dyDescent="0.35">
      <c r="A33" s="30" t="s">
        <v>47</v>
      </c>
      <c r="B33" s="9">
        <v>1.121</v>
      </c>
      <c r="C33" s="9">
        <v>1.121</v>
      </c>
      <c r="D33" s="9"/>
      <c r="E33" s="9">
        <v>1.121</v>
      </c>
      <c r="F33" s="9">
        <v>1.121</v>
      </c>
      <c r="G33" s="9">
        <v>1.121</v>
      </c>
      <c r="H33" s="9"/>
    </row>
    <row r="34" spans="1:8" ht="15.6" x14ac:dyDescent="0.35">
      <c r="A34" s="30" t="s">
        <v>81</v>
      </c>
      <c r="B34" s="17">
        <v>1.0973999999999999</v>
      </c>
      <c r="C34" s="17">
        <v>1.0973999999999999</v>
      </c>
      <c r="D34" s="17"/>
      <c r="E34" s="17">
        <v>1.0973999999999999</v>
      </c>
      <c r="F34" s="17">
        <v>1.0973999999999999</v>
      </c>
      <c r="G34" s="17">
        <v>1.0973999999999999</v>
      </c>
      <c r="H34" s="17"/>
    </row>
    <row r="35" spans="1:8" ht="15.6" x14ac:dyDescent="0.35">
      <c r="A35" s="30" t="s">
        <v>6</v>
      </c>
      <c r="B35" s="10">
        <v>113101</v>
      </c>
      <c r="C35" s="10">
        <v>113101</v>
      </c>
      <c r="D35" s="10"/>
      <c r="E35" s="10">
        <v>113101</v>
      </c>
      <c r="F35" s="10">
        <v>113101</v>
      </c>
      <c r="G35" s="10">
        <v>113101</v>
      </c>
      <c r="H35" s="10"/>
    </row>
    <row r="36" spans="1:8" ht="15.6" x14ac:dyDescent="0.35">
      <c r="A36" s="30"/>
      <c r="B36" s="7"/>
      <c r="C36" s="7"/>
      <c r="D36" s="7"/>
      <c r="E36" s="7"/>
      <c r="F36" s="7"/>
      <c r="G36" s="7"/>
      <c r="H36" s="7"/>
    </row>
    <row r="37" spans="1:8" ht="15.6" x14ac:dyDescent="0.35">
      <c r="A37" s="29" t="s">
        <v>7</v>
      </c>
      <c r="B37" s="10"/>
      <c r="C37" s="10"/>
      <c r="D37" s="10"/>
      <c r="E37" s="10"/>
      <c r="F37" s="10"/>
      <c r="G37" s="10"/>
      <c r="H37" s="10"/>
    </row>
    <row r="38" spans="1:8" ht="15.6" x14ac:dyDescent="0.35">
      <c r="A38" s="30" t="s">
        <v>48</v>
      </c>
      <c r="B38" s="10">
        <f t="shared" ref="B38" si="7">B22/B33</f>
        <v>216972346.11953613</v>
      </c>
      <c r="C38" s="10">
        <f t="shared" ref="C38:E38" si="8">C22/C33</f>
        <v>216972346.11953613</v>
      </c>
      <c r="D38" s="10"/>
      <c r="E38" s="10">
        <f t="shared" si="8"/>
        <v>216972346.11953613</v>
      </c>
      <c r="F38" s="10">
        <f t="shared" ref="F38:G38" si="9">F22/F33</f>
        <v>0</v>
      </c>
      <c r="G38" s="10">
        <f t="shared" si="9"/>
        <v>0</v>
      </c>
      <c r="H38" s="10"/>
    </row>
    <row r="39" spans="1:8" ht="15.6" x14ac:dyDescent="0.35">
      <c r="A39" s="30" t="s">
        <v>82</v>
      </c>
      <c r="B39" s="10">
        <f t="shared" ref="B39" si="10">B24/B34</f>
        <v>395146601.28485513</v>
      </c>
      <c r="C39" s="10">
        <f t="shared" ref="C39:E39" si="11">C24/C34</f>
        <v>393931109.8961181</v>
      </c>
      <c r="D39" s="10"/>
      <c r="E39" s="10">
        <f t="shared" si="11"/>
        <v>393931109.8961181</v>
      </c>
      <c r="F39" s="10">
        <f t="shared" ref="F39:G39" si="12">F24/F34</f>
        <v>1215491.3887370147</v>
      </c>
      <c r="G39" s="10">
        <f t="shared" si="12"/>
        <v>1215491.3887370147</v>
      </c>
      <c r="H39" s="10"/>
    </row>
    <row r="40" spans="1:8" ht="15.6" x14ac:dyDescent="0.35">
      <c r="A40" s="30" t="s">
        <v>49</v>
      </c>
      <c r="B40" s="10">
        <f t="shared" ref="B40" si="13">B38/B16</f>
        <v>3390192.9081177521</v>
      </c>
      <c r="C40" s="10">
        <f t="shared" ref="C40:E40" si="14">C38/C16</f>
        <v>3390192.9081177521</v>
      </c>
      <c r="D40" s="10"/>
      <c r="E40" s="10">
        <f t="shared" si="14"/>
        <v>3390192.9081177521</v>
      </c>
      <c r="F40" s="38" t="s">
        <v>38</v>
      </c>
      <c r="G40" s="38" t="s">
        <v>38</v>
      </c>
      <c r="H40" s="10"/>
    </row>
    <row r="41" spans="1:8" ht="15.6" x14ac:dyDescent="0.35">
      <c r="A41" s="30" t="s">
        <v>83</v>
      </c>
      <c r="B41" s="10">
        <f t="shared" ref="B41" si="15">B39/B18</f>
        <v>3292888.3440404595</v>
      </c>
      <c r="C41" s="10">
        <f t="shared" ref="C41:E41" si="16">C39/C18</f>
        <v>3310345.4613119168</v>
      </c>
      <c r="D41" s="10"/>
      <c r="E41" s="10">
        <f t="shared" si="16"/>
        <v>3310345.4613119168</v>
      </c>
      <c r="F41" s="10">
        <f t="shared" ref="F41:G41" si="17">F39/F18</f>
        <v>1215491.3887370147</v>
      </c>
      <c r="G41" s="10">
        <f t="shared" si="17"/>
        <v>1215491.3887370147</v>
      </c>
      <c r="H41" s="10"/>
    </row>
    <row r="42" spans="1:8" ht="15.6" x14ac:dyDescent="0.35">
      <c r="A42" s="30"/>
      <c r="B42" s="11"/>
      <c r="C42" s="11"/>
      <c r="D42" s="11"/>
      <c r="E42" s="11"/>
      <c r="F42" s="11"/>
      <c r="G42" s="11"/>
      <c r="H42" s="11"/>
    </row>
    <row r="43" spans="1:8" ht="15.6" x14ac:dyDescent="0.35">
      <c r="A43" s="29" t="s">
        <v>8</v>
      </c>
      <c r="B43" s="11"/>
      <c r="C43" s="11"/>
      <c r="D43" s="11"/>
      <c r="E43" s="11"/>
      <c r="F43" s="11"/>
      <c r="G43" s="11"/>
      <c r="H43" s="11"/>
    </row>
    <row r="44" spans="1:8" ht="15.6" x14ac:dyDescent="0.35">
      <c r="A44" s="30"/>
      <c r="B44" s="12"/>
      <c r="C44" s="12"/>
      <c r="D44" s="12"/>
      <c r="E44" s="12"/>
      <c r="F44" s="12"/>
      <c r="G44" s="12"/>
      <c r="H44" s="12"/>
    </row>
    <row r="45" spans="1:8" ht="15.6" x14ac:dyDescent="0.35">
      <c r="A45" s="29" t="s">
        <v>9</v>
      </c>
      <c r="B45" s="11"/>
      <c r="C45" s="11"/>
      <c r="D45" s="11"/>
      <c r="E45" s="11"/>
      <c r="F45" s="11"/>
      <c r="G45" s="11"/>
      <c r="H45" s="11"/>
    </row>
    <row r="46" spans="1:8" ht="15.6" x14ac:dyDescent="0.35">
      <c r="A46" s="30" t="s">
        <v>10</v>
      </c>
      <c r="B46" s="11">
        <f>B17/B35*100</f>
        <v>0.11052068505141423</v>
      </c>
      <c r="C46" s="11">
        <f t="shared" ref="C46:G46" si="18">C17/C35*100</f>
        <v>8.8416548041131388E-2</v>
      </c>
      <c r="D46" s="11"/>
      <c r="E46" s="11">
        <f t="shared" si="18"/>
        <v>8.8416548041131388E-2</v>
      </c>
      <c r="F46" s="11">
        <f t="shared" si="18"/>
        <v>2.2104137010282847E-2</v>
      </c>
      <c r="G46" s="11">
        <f t="shared" si="18"/>
        <v>2.2104137010282847E-2</v>
      </c>
      <c r="H46" s="11"/>
    </row>
    <row r="47" spans="1:8" ht="15.6" x14ac:dyDescent="0.35">
      <c r="A47" s="30" t="s">
        <v>11</v>
      </c>
      <c r="B47" s="11">
        <f>B18/B35*100</f>
        <v>0.10609985764935764</v>
      </c>
      <c r="C47" s="11">
        <f t="shared" ref="C47:G47" si="19">C18/C35*100</f>
        <v>0.10521569216894633</v>
      </c>
      <c r="D47" s="11"/>
      <c r="E47" s="11">
        <f t="shared" si="19"/>
        <v>0.10521569216894633</v>
      </c>
      <c r="F47" s="11">
        <f t="shared" si="19"/>
        <v>8.8416548041131383E-4</v>
      </c>
      <c r="G47" s="11">
        <f t="shared" si="19"/>
        <v>8.8416548041131383E-4</v>
      </c>
      <c r="H47" s="11"/>
    </row>
    <row r="48" spans="1:8" ht="15.6" x14ac:dyDescent="0.35">
      <c r="A48" s="30"/>
      <c r="B48" s="11"/>
      <c r="C48" s="11"/>
      <c r="D48" s="11"/>
      <c r="E48" s="11"/>
      <c r="F48" s="11"/>
      <c r="G48" s="11"/>
      <c r="H48" s="11"/>
    </row>
    <row r="49" spans="1:8" ht="15.6" x14ac:dyDescent="0.35">
      <c r="A49" s="29" t="s">
        <v>12</v>
      </c>
      <c r="B49" s="11"/>
      <c r="C49" s="11"/>
      <c r="D49" s="11"/>
      <c r="E49" s="11"/>
      <c r="F49" s="11"/>
      <c r="G49" s="11"/>
      <c r="H49" s="11"/>
    </row>
    <row r="50" spans="1:8" ht="15.6" x14ac:dyDescent="0.35">
      <c r="A50" s="30" t="s">
        <v>13</v>
      </c>
      <c r="B50" s="11">
        <f t="shared" ref="B50" si="20">B18/B17*100</f>
        <v>96</v>
      </c>
      <c r="C50" s="11">
        <f t="shared" ref="C50:E50" si="21">C18/C17*100</f>
        <v>119</v>
      </c>
      <c r="D50" s="10"/>
      <c r="E50" s="11">
        <f t="shared" si="21"/>
        <v>119</v>
      </c>
      <c r="F50" s="11">
        <f t="shared" ref="F50:G50" si="22">F18/F17*100</f>
        <v>4</v>
      </c>
      <c r="G50" s="11">
        <f t="shared" si="22"/>
        <v>4</v>
      </c>
      <c r="H50" s="10"/>
    </row>
    <row r="51" spans="1:8" ht="15.6" x14ac:dyDescent="0.35">
      <c r="A51" s="30" t="s">
        <v>14</v>
      </c>
      <c r="B51" s="11">
        <f t="shared" ref="B51" si="23">B24/B23*100</f>
        <v>96.363084499999999</v>
      </c>
      <c r="C51" s="11">
        <f t="shared" ref="C51:E51" si="24">C24/C23*100</f>
        <v>108.07500000000002</v>
      </c>
      <c r="D51" s="10"/>
      <c r="E51" s="11">
        <f t="shared" si="24"/>
        <v>108.07500000000002</v>
      </c>
      <c r="F51" s="11">
        <f t="shared" ref="F51:G51" si="25">F24/F23*100</f>
        <v>2.6677605</v>
      </c>
      <c r="G51" s="11">
        <f t="shared" si="25"/>
        <v>2.6677605</v>
      </c>
      <c r="H51" s="10"/>
    </row>
    <row r="52" spans="1:8" ht="15.6" x14ac:dyDescent="0.35">
      <c r="A52" s="30" t="s">
        <v>15</v>
      </c>
      <c r="B52" s="11">
        <f t="shared" ref="B52" si="26">AVERAGE(B50:B51)</f>
        <v>96.181542250000007</v>
      </c>
      <c r="C52" s="11">
        <f t="shared" ref="C52:E52" si="27">AVERAGE(C50:C51)</f>
        <v>113.53750000000001</v>
      </c>
      <c r="D52" s="10"/>
      <c r="E52" s="11">
        <f t="shared" si="27"/>
        <v>113.53750000000001</v>
      </c>
      <c r="F52" s="11">
        <f t="shared" ref="F52:G52" si="28">AVERAGE(F50:F51)</f>
        <v>3.33388025</v>
      </c>
      <c r="G52" s="11">
        <f t="shared" si="28"/>
        <v>3.33388025</v>
      </c>
      <c r="H52" s="10"/>
    </row>
    <row r="53" spans="1:8" ht="15.6" x14ac:dyDescent="0.35">
      <c r="A53" s="30"/>
      <c r="B53" s="11"/>
      <c r="C53" s="11"/>
      <c r="D53" s="11"/>
      <c r="E53" s="11"/>
      <c r="F53" s="11"/>
      <c r="G53" s="11"/>
      <c r="H53" s="11"/>
    </row>
    <row r="54" spans="1:8" ht="15.6" x14ac:dyDescent="0.35">
      <c r="A54" s="29" t="s">
        <v>16</v>
      </c>
      <c r="B54" s="11"/>
      <c r="C54" s="11"/>
      <c r="D54" s="11"/>
      <c r="E54" s="11"/>
      <c r="F54" s="11"/>
      <c r="G54" s="11"/>
      <c r="H54" s="11"/>
    </row>
    <row r="55" spans="1:8" ht="15.6" x14ac:dyDescent="0.35">
      <c r="A55" s="30" t="s">
        <v>17</v>
      </c>
      <c r="B55" s="11">
        <f t="shared" ref="B55" si="29">B18/B19*100</f>
        <v>22.94455066921606</v>
      </c>
      <c r="C55" s="11">
        <f t="shared" ref="C55:G55" si="30">C18/C19*100</f>
        <v>28.132387706855795</v>
      </c>
      <c r="D55" s="11"/>
      <c r="E55" s="11">
        <f t="shared" si="30"/>
        <v>28.132387706855795</v>
      </c>
      <c r="F55" s="11">
        <f t="shared" si="30"/>
        <v>1</v>
      </c>
      <c r="G55" s="11">
        <f t="shared" si="30"/>
        <v>1</v>
      </c>
      <c r="H55" s="10"/>
    </row>
    <row r="56" spans="1:8" ht="15.6" x14ac:dyDescent="0.35">
      <c r="A56" s="30" t="s">
        <v>18</v>
      </c>
      <c r="B56" s="11">
        <f t="shared" ref="B56" si="31">B24/B25*100</f>
        <v>22.919338279598307</v>
      </c>
      <c r="C56" s="11">
        <f t="shared" ref="C56:G56" si="32">C24/C25*100</f>
        <v>25.549645390070925</v>
      </c>
      <c r="D56" s="11"/>
      <c r="E56" s="11">
        <f t="shared" si="32"/>
        <v>25.549645390070925</v>
      </c>
      <c r="F56" s="11">
        <f t="shared" si="32"/>
        <v>0.66694012499999999</v>
      </c>
      <c r="G56" s="11">
        <f t="shared" si="32"/>
        <v>0.66694012499999999</v>
      </c>
      <c r="H56" s="10"/>
    </row>
    <row r="57" spans="1:8" ht="15.6" x14ac:dyDescent="0.35">
      <c r="A57" s="30" t="s">
        <v>19</v>
      </c>
      <c r="B57" s="11">
        <f t="shared" ref="B57" si="33">(B55+B56)/2</f>
        <v>22.931944474407182</v>
      </c>
      <c r="C57" s="11">
        <f t="shared" ref="C57:G57" si="34">(C55+C56)/2</f>
        <v>26.841016548463358</v>
      </c>
      <c r="D57" s="11"/>
      <c r="E57" s="11">
        <f t="shared" si="34"/>
        <v>26.841016548463358</v>
      </c>
      <c r="F57" s="11">
        <f t="shared" si="34"/>
        <v>0.8334700625</v>
      </c>
      <c r="G57" s="11">
        <f t="shared" si="34"/>
        <v>0.8334700625</v>
      </c>
      <c r="H57" s="10"/>
    </row>
    <row r="58" spans="1:8" ht="15.6" x14ac:dyDescent="0.35">
      <c r="A58" s="30"/>
      <c r="B58" s="11"/>
      <c r="C58" s="11"/>
      <c r="D58" s="11"/>
      <c r="E58" s="11"/>
      <c r="F58" s="11"/>
      <c r="G58" s="11"/>
      <c r="H58" s="11"/>
    </row>
    <row r="59" spans="1:8" ht="15.6" x14ac:dyDescent="0.35">
      <c r="A59" s="29" t="s">
        <v>20</v>
      </c>
      <c r="B59" s="11">
        <f t="shared" ref="B59:G59" si="35">B26/B24*100</f>
        <v>100</v>
      </c>
      <c r="C59" s="11">
        <f t="shared" si="35"/>
        <v>100</v>
      </c>
      <c r="D59" s="10"/>
      <c r="E59" s="11">
        <f t="shared" si="35"/>
        <v>100</v>
      </c>
      <c r="F59" s="11">
        <f t="shared" si="35"/>
        <v>100</v>
      </c>
      <c r="G59" s="11">
        <f t="shared" si="35"/>
        <v>100</v>
      </c>
      <c r="H59" s="10"/>
    </row>
    <row r="60" spans="1:8" ht="15.6" x14ac:dyDescent="0.35">
      <c r="A60" s="30"/>
      <c r="B60" s="11"/>
      <c r="C60" s="11"/>
      <c r="D60" s="11"/>
      <c r="E60" s="11"/>
      <c r="F60" s="11"/>
      <c r="G60" s="11"/>
      <c r="H60" s="11"/>
    </row>
    <row r="61" spans="1:8" ht="15.6" x14ac:dyDescent="0.35">
      <c r="A61" s="29" t="s">
        <v>21</v>
      </c>
      <c r="B61" s="11"/>
      <c r="C61" s="11"/>
      <c r="D61" s="11"/>
      <c r="E61" s="11"/>
      <c r="F61" s="11"/>
      <c r="G61" s="11"/>
      <c r="H61" s="11"/>
    </row>
    <row r="62" spans="1:8" ht="15.6" x14ac:dyDescent="0.35">
      <c r="A62" s="30" t="s">
        <v>22</v>
      </c>
      <c r="B62" s="11">
        <f t="shared" ref="B62" si="36">((B18/B16)-1)*100</f>
        <v>87.5</v>
      </c>
      <c r="C62" s="11">
        <f t="shared" ref="C62:E62" si="37">((C18/C16)-1)*100</f>
        <v>85.9375</v>
      </c>
      <c r="D62" s="10"/>
      <c r="E62" s="11">
        <f t="shared" si="37"/>
        <v>85.9375</v>
      </c>
      <c r="F62" s="38" t="s">
        <v>38</v>
      </c>
      <c r="G62" s="38" t="s">
        <v>38</v>
      </c>
      <c r="H62" s="10"/>
    </row>
    <row r="63" spans="1:8" ht="15.6" x14ac:dyDescent="0.35">
      <c r="A63" s="30" t="s">
        <v>23</v>
      </c>
      <c r="B63" s="11">
        <f t="shared" ref="B63" si="38">((B39/B38)-1)*100</f>
        <v>82.118416633222836</v>
      </c>
      <c r="C63" s="11">
        <f t="shared" ref="C63:E63" si="39">((C39/C38)-1)*100</f>
        <v>81.558210961635851</v>
      </c>
      <c r="D63" s="10"/>
      <c r="E63" s="11">
        <f t="shared" si="39"/>
        <v>81.558210961635851</v>
      </c>
      <c r="F63" s="38" t="s">
        <v>38</v>
      </c>
      <c r="G63" s="38" t="s">
        <v>38</v>
      </c>
      <c r="H63" s="10"/>
    </row>
    <row r="64" spans="1:8" ht="15.6" x14ac:dyDescent="0.35">
      <c r="A64" s="30" t="s">
        <v>24</v>
      </c>
      <c r="B64" s="11">
        <f t="shared" ref="B64" si="40">((B41/B40)-1)*100</f>
        <v>-2.8701777956144814</v>
      </c>
      <c r="C64" s="11">
        <f t="shared" ref="C64:E64" si="41">((C41/C40)-1)*100</f>
        <v>-2.355247886179046</v>
      </c>
      <c r="D64" s="10"/>
      <c r="E64" s="11">
        <f t="shared" si="41"/>
        <v>-2.355247886179046</v>
      </c>
      <c r="F64" s="38" t="s">
        <v>38</v>
      </c>
      <c r="G64" s="38" t="s">
        <v>38</v>
      </c>
      <c r="H64" s="10"/>
    </row>
    <row r="65" spans="1:8" ht="15.6" x14ac:dyDescent="0.35">
      <c r="A65" s="30"/>
      <c r="B65" s="11"/>
      <c r="C65" s="11"/>
      <c r="D65" s="11"/>
      <c r="E65" s="11"/>
      <c r="F65" s="11"/>
      <c r="G65" s="11"/>
      <c r="H65" s="11"/>
    </row>
    <row r="66" spans="1:8" ht="15.6" x14ac:dyDescent="0.35">
      <c r="A66" s="29" t="s">
        <v>25</v>
      </c>
      <c r="B66" s="11"/>
      <c r="C66" s="11"/>
      <c r="D66" s="11"/>
      <c r="E66" s="11"/>
      <c r="F66" s="11"/>
      <c r="G66" s="11"/>
      <c r="H66" s="11"/>
    </row>
    <row r="67" spans="1:8" ht="15.6" x14ac:dyDescent="0.35">
      <c r="A67" s="30" t="s">
        <v>26</v>
      </c>
      <c r="B67" s="11">
        <f t="shared" ref="B67:B68" si="42">B23/B17</f>
        <v>3600000</v>
      </c>
      <c r="C67" s="11">
        <f t="shared" ref="C67:E67" si="43">C23/C17</f>
        <v>4000000</v>
      </c>
      <c r="D67" s="10"/>
      <c r="E67" s="11">
        <f t="shared" si="43"/>
        <v>4000000</v>
      </c>
      <c r="F67" s="11">
        <f t="shared" ref="F67:G67" si="44">F23/F17</f>
        <v>2000000</v>
      </c>
      <c r="G67" s="11">
        <f t="shared" si="44"/>
        <v>2000000</v>
      </c>
      <c r="H67" s="10"/>
    </row>
    <row r="68" spans="1:8" ht="15.6" x14ac:dyDescent="0.35">
      <c r="A68" s="30" t="s">
        <v>27</v>
      </c>
      <c r="B68" s="11">
        <f t="shared" si="42"/>
        <v>3613615.6687500002</v>
      </c>
      <c r="C68" s="11">
        <f t="shared" ref="C68:E68" si="45">C24/C18</f>
        <v>3632773.1092436975</v>
      </c>
      <c r="D68" s="10"/>
      <c r="E68" s="11">
        <f t="shared" si="45"/>
        <v>3632773.1092436975</v>
      </c>
      <c r="F68" s="11">
        <f t="shared" ref="F68:G68" si="46">F24/F18</f>
        <v>1333880.25</v>
      </c>
      <c r="G68" s="11">
        <f t="shared" si="46"/>
        <v>1333880.25</v>
      </c>
      <c r="H68" s="10"/>
    </row>
    <row r="69" spans="1:8" ht="15.6" x14ac:dyDescent="0.35">
      <c r="A69" s="30" t="s">
        <v>28</v>
      </c>
      <c r="B69" s="11">
        <f>(B68/B67)*B52</f>
        <v>96.545313366427834</v>
      </c>
      <c r="C69" s="11">
        <f t="shared" ref="C69:E69" si="47">(C68/C67)*C52</f>
        <v>103.11399422268909</v>
      </c>
      <c r="D69" s="10"/>
      <c r="E69" s="11">
        <f t="shared" si="47"/>
        <v>103.11399422268909</v>
      </c>
      <c r="F69" s="11">
        <f t="shared" ref="F69:G69" si="48">(F68/F67)*F52</f>
        <v>2.2234985106700313</v>
      </c>
      <c r="G69" s="11">
        <f t="shared" si="48"/>
        <v>2.2234985106700313</v>
      </c>
      <c r="H69" s="10"/>
    </row>
    <row r="70" spans="1:8" ht="15.6" x14ac:dyDescent="0.35">
      <c r="A70" s="30"/>
      <c r="B70" s="13"/>
      <c r="C70" s="13"/>
      <c r="D70" s="13"/>
      <c r="E70" s="13"/>
      <c r="F70" s="13"/>
      <c r="G70" s="13"/>
      <c r="H70" s="13"/>
    </row>
    <row r="71" spans="1:8" ht="15.6" x14ac:dyDescent="0.35">
      <c r="A71" s="29" t="s">
        <v>29</v>
      </c>
      <c r="B71" s="20" t="s">
        <v>1</v>
      </c>
      <c r="D71" s="20" t="s">
        <v>45</v>
      </c>
      <c r="E71" s="20" t="s">
        <v>33</v>
      </c>
      <c r="F71" s="11"/>
      <c r="G71" s="11"/>
      <c r="H71" s="11"/>
    </row>
    <row r="72" spans="1:8" ht="15.6" x14ac:dyDescent="0.35">
      <c r="A72" s="30" t="s">
        <v>30</v>
      </c>
      <c r="B72" s="11">
        <f>(B30/B29)*100</f>
        <v>132.54918517777776</v>
      </c>
      <c r="D72" s="10">
        <f>(D30/D29)*100</f>
        <v>199.99999996000003</v>
      </c>
      <c r="E72" s="11">
        <f>(E30/E29)*100</f>
        <v>124.11783333</v>
      </c>
      <c r="F72" s="11"/>
      <c r="G72" s="11"/>
      <c r="H72" s="11"/>
    </row>
    <row r="73" spans="1:8" ht="15.6" x14ac:dyDescent="0.35">
      <c r="A73" s="30" t="s">
        <v>31</v>
      </c>
      <c r="B73" s="9">
        <f>(B24/B30)*100</f>
        <v>72.699869388676959</v>
      </c>
      <c r="D73" s="9">
        <f>(G24/D30)*100</f>
        <v>1.3338802502667759</v>
      </c>
      <c r="E73" s="9">
        <f>(E24/E30)*100</f>
        <v>87.074513871551488</v>
      </c>
      <c r="F73" s="9"/>
      <c r="G73" s="9"/>
      <c r="H73" s="9"/>
    </row>
    <row r="74" spans="1:8" s="2" customFormat="1" ht="16.2" thickBot="1" x14ac:dyDescent="0.4">
      <c r="A74" s="14"/>
      <c r="B74" s="15"/>
      <c r="C74" s="15"/>
      <c r="D74" s="15"/>
      <c r="E74" s="15"/>
      <c r="F74" s="15"/>
      <c r="G74" s="15"/>
      <c r="H74" s="15"/>
    </row>
    <row r="75" spans="1:8" customFormat="1" ht="16.2" thickTop="1" x14ac:dyDescent="0.35">
      <c r="A75" s="30" t="s">
        <v>71</v>
      </c>
      <c r="B75" s="30"/>
      <c r="C75" s="30"/>
      <c r="D75" s="30"/>
      <c r="E75" s="30"/>
    </row>
    <row r="76" spans="1:8" customFormat="1" x14ac:dyDescent="0.3"/>
    <row r="77" spans="1:8" customFormat="1" ht="52.5" customHeight="1" x14ac:dyDescent="0.35">
      <c r="A77" s="57" t="s">
        <v>109</v>
      </c>
      <c r="B77" s="57"/>
      <c r="C77" s="57"/>
      <c r="D77" s="57"/>
      <c r="E77" s="57"/>
      <c r="F77" s="57"/>
      <c r="G77" s="57"/>
      <c r="H77" s="57"/>
    </row>
    <row r="78" spans="1:8" customFormat="1" x14ac:dyDescent="0.3"/>
    <row r="79" spans="1:8" customFormat="1" x14ac:dyDescent="0.3"/>
    <row r="80" spans="1:8"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sheetData>
  <mergeCells count="6">
    <mergeCell ref="A77:H77"/>
    <mergeCell ref="A9:A10"/>
    <mergeCell ref="B9:B10"/>
    <mergeCell ref="C10:E10"/>
    <mergeCell ref="F10:H10"/>
    <mergeCell ref="C9:H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9626A-8288-4CA5-82F9-820F68198BDF}">
  <dimension ref="A1:H83"/>
  <sheetViews>
    <sheetView showGridLines="0" zoomScale="80" zoomScaleNormal="80" workbookViewId="0">
      <pane ySplit="11" topLeftCell="A12" activePane="bottomLeft" state="frozen"/>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2" t="s">
        <v>0</v>
      </c>
      <c r="B9" s="50" t="s">
        <v>32</v>
      </c>
      <c r="C9" s="56" t="s">
        <v>2</v>
      </c>
      <c r="D9" s="56"/>
      <c r="E9" s="56"/>
      <c r="F9" s="56"/>
      <c r="G9" s="56"/>
      <c r="H9" s="56"/>
    </row>
    <row r="10" spans="1:8" customFormat="1" ht="18.75" customHeight="1" thickTop="1" thickBot="1" x14ac:dyDescent="0.35">
      <c r="A10" s="53"/>
      <c r="B10" s="51"/>
      <c r="C10" s="54" t="s">
        <v>35</v>
      </c>
      <c r="D10" s="54"/>
      <c r="E10" s="55"/>
      <c r="F10" s="54" t="s">
        <v>34</v>
      </c>
      <c r="G10" s="54"/>
      <c r="H10" s="54"/>
    </row>
    <row r="11" spans="1:8" customFormat="1" ht="29.25" customHeight="1" thickTop="1" x14ac:dyDescent="0.3">
      <c r="A11" s="23"/>
      <c r="B11" s="24"/>
      <c r="C11" s="25" t="s">
        <v>1</v>
      </c>
      <c r="D11" s="26" t="s">
        <v>44</v>
      </c>
      <c r="E11" s="27" t="s">
        <v>33</v>
      </c>
      <c r="F11" s="25" t="s">
        <v>1</v>
      </c>
      <c r="G11" s="27" t="s">
        <v>44</v>
      </c>
      <c r="H11" s="26" t="s">
        <v>33</v>
      </c>
    </row>
    <row r="12" spans="1:8" customFormat="1" ht="15.6" x14ac:dyDescent="0.35">
      <c r="A12" s="24"/>
      <c r="B12" s="23"/>
      <c r="C12" s="23"/>
      <c r="E12" s="28"/>
      <c r="F12" s="28"/>
      <c r="G12" s="28"/>
      <c r="H12" s="28"/>
    </row>
    <row r="13" spans="1:8" customFormat="1" ht="15.6" x14ac:dyDescent="0.35">
      <c r="A13" s="29" t="s">
        <v>3</v>
      </c>
      <c r="B13" s="30"/>
      <c r="C13" s="30"/>
      <c r="D13" s="30"/>
      <c r="E13" s="30"/>
      <c r="F13" s="30"/>
      <c r="G13" s="30"/>
      <c r="H13" s="30"/>
    </row>
    <row r="14" spans="1:8" ht="15.6" x14ac:dyDescent="0.35">
      <c r="A14" s="5"/>
      <c r="B14" s="6"/>
      <c r="C14" s="30"/>
      <c r="D14" s="30"/>
      <c r="E14" s="30"/>
      <c r="F14" s="30"/>
      <c r="G14" s="30"/>
      <c r="H14" s="30"/>
    </row>
    <row r="15" spans="1:8" ht="15.6" x14ac:dyDescent="0.35">
      <c r="A15" s="29" t="s">
        <v>4</v>
      </c>
      <c r="B15" s="6"/>
      <c r="C15" s="30"/>
      <c r="D15" s="30"/>
      <c r="E15" s="30"/>
      <c r="F15" s="30"/>
      <c r="G15" s="30"/>
      <c r="H15" s="30"/>
    </row>
    <row r="16" spans="1:8" ht="15.6" x14ac:dyDescent="0.35">
      <c r="A16" s="30" t="s">
        <v>50</v>
      </c>
      <c r="B16" s="7">
        <f>+C16+F16</f>
        <v>134</v>
      </c>
      <c r="C16" s="31">
        <f>+D16+E16</f>
        <v>134</v>
      </c>
      <c r="D16" s="47">
        <f>+'I trimestre'!D16+'II trimestre'!D16</f>
        <v>0</v>
      </c>
      <c r="E16" s="31">
        <f>+'I trimestre'!E16+'II trimestre'!E16</f>
        <v>134</v>
      </c>
      <c r="F16" s="31">
        <f>+G16+H16</f>
        <v>0</v>
      </c>
      <c r="G16" s="31">
        <f>+'I trimestre'!G16+'II trimestre'!G16</f>
        <v>0</v>
      </c>
      <c r="H16" s="47">
        <f>+'I trimestre'!H16+'II trimestre'!H16</f>
        <v>0</v>
      </c>
    </row>
    <row r="17" spans="1:8" ht="15.6" x14ac:dyDescent="0.35">
      <c r="A17" s="30" t="s">
        <v>84</v>
      </c>
      <c r="B17" s="7">
        <f t="shared" ref="B17:B19" si="0">+C17+F17</f>
        <v>212</v>
      </c>
      <c r="C17" s="31">
        <f t="shared" ref="C17:C19" si="1">+D17+E17</f>
        <v>162</v>
      </c>
      <c r="D17" s="47">
        <f>+'I trimestre'!D17+'II trimestre'!D17</f>
        <v>0</v>
      </c>
      <c r="E17" s="31">
        <f>+'I trimestre'!E17+'II trimestre'!E17</f>
        <v>162</v>
      </c>
      <c r="F17" s="31">
        <f t="shared" ref="F17:F19" si="2">+G17+H17</f>
        <v>50</v>
      </c>
      <c r="G17" s="31">
        <f>+'I trimestre'!G17+'II trimestre'!G17</f>
        <v>50</v>
      </c>
      <c r="H17" s="47">
        <f>+'I trimestre'!H17+'II trimestre'!H17</f>
        <v>0</v>
      </c>
    </row>
    <row r="18" spans="1:8" ht="15.6" x14ac:dyDescent="0.35">
      <c r="A18" s="30" t="s">
        <v>85</v>
      </c>
      <c r="B18" s="7">
        <f t="shared" si="0"/>
        <v>180</v>
      </c>
      <c r="C18" s="31">
        <f t="shared" si="1"/>
        <v>179</v>
      </c>
      <c r="D18" s="47">
        <f>+'I trimestre'!D18+'II trimestre'!D18</f>
        <v>0</v>
      </c>
      <c r="E18" s="31">
        <f>+'I trimestre'!E18+'II trimestre'!E18</f>
        <v>179</v>
      </c>
      <c r="F18" s="31">
        <f t="shared" si="2"/>
        <v>1</v>
      </c>
      <c r="G18" s="31">
        <f>+'I trimestre'!G18+'II trimestre'!G18</f>
        <v>1</v>
      </c>
      <c r="H18" s="47">
        <f>+'I trimestre'!H18+'II trimestre'!H18</f>
        <v>0</v>
      </c>
    </row>
    <row r="19" spans="1:8" ht="15.6" x14ac:dyDescent="0.35">
      <c r="A19" s="30" t="s">
        <v>70</v>
      </c>
      <c r="B19" s="7">
        <f t="shared" si="0"/>
        <v>523</v>
      </c>
      <c r="C19" s="31">
        <f t="shared" si="1"/>
        <v>423</v>
      </c>
      <c r="D19" s="47">
        <f>+'II trimestre'!D19</f>
        <v>0</v>
      </c>
      <c r="E19" s="31">
        <f>+'II trimestre'!E19</f>
        <v>423</v>
      </c>
      <c r="F19" s="31">
        <f t="shared" si="2"/>
        <v>100</v>
      </c>
      <c r="G19" s="31">
        <f>+'II trimestre'!G19</f>
        <v>100</v>
      </c>
      <c r="H19" s="47">
        <f>+'II trimestre'!H19</f>
        <v>0</v>
      </c>
    </row>
    <row r="20" spans="1:8" ht="15.6" x14ac:dyDescent="0.35">
      <c r="A20" s="30"/>
      <c r="B20" s="7"/>
      <c r="C20" s="31"/>
      <c r="D20" s="47"/>
      <c r="E20" s="31"/>
      <c r="F20" s="31"/>
      <c r="G20" s="31"/>
      <c r="H20" s="47"/>
    </row>
    <row r="21" spans="1:8" ht="15.6" x14ac:dyDescent="0.35">
      <c r="A21" s="29" t="s">
        <v>36</v>
      </c>
      <c r="B21" s="7"/>
      <c r="C21" s="31"/>
      <c r="D21" s="47"/>
      <c r="E21" s="31"/>
      <c r="F21" s="31"/>
      <c r="G21" s="31"/>
      <c r="H21" s="47"/>
    </row>
    <row r="22" spans="1:8" ht="15.6" x14ac:dyDescent="0.35">
      <c r="A22" s="30" t="s">
        <v>50</v>
      </c>
      <c r="B22" s="7">
        <f>+C22+F22</f>
        <v>541833000</v>
      </c>
      <c r="C22" s="31">
        <f>+D22+E22</f>
        <v>541833000</v>
      </c>
      <c r="D22" s="47">
        <f>+'I trimestre'!D22+'II trimestre'!D22</f>
        <v>0</v>
      </c>
      <c r="E22" s="31">
        <f>+'I trimestre'!E22+'II trimestre'!E22</f>
        <v>541833000</v>
      </c>
      <c r="F22" s="31">
        <f>+G22+H22</f>
        <v>0</v>
      </c>
      <c r="G22" s="31">
        <f>+'I trimestre'!G22+'II trimestre'!G22</f>
        <v>0</v>
      </c>
      <c r="H22" s="47">
        <f>+'I trimestre'!H22+'II trimestre'!H22</f>
        <v>0</v>
      </c>
    </row>
    <row r="23" spans="1:8" ht="15.6" x14ac:dyDescent="0.35">
      <c r="A23" s="30" t="s">
        <v>84</v>
      </c>
      <c r="B23" s="7">
        <f t="shared" ref="B23:B25" si="3">+C23+F23</f>
        <v>748000000</v>
      </c>
      <c r="C23" s="31">
        <f t="shared" ref="C23:C25" si="4">+D23+E23</f>
        <v>648000000</v>
      </c>
      <c r="D23" s="47">
        <f>+'I trimestre'!D23+'II trimestre'!D23</f>
        <v>0</v>
      </c>
      <c r="E23" s="31">
        <f>+'I trimestre'!E23+'II trimestre'!E23</f>
        <v>648000000</v>
      </c>
      <c r="F23" s="31">
        <f t="shared" ref="F23:F25" si="5">+G23+H23</f>
        <v>100000000</v>
      </c>
      <c r="G23" s="31">
        <f>+'I trimestre'!G23+'II trimestre'!G23</f>
        <v>100000000</v>
      </c>
      <c r="H23" s="47">
        <f>+'I trimestre'!H23+'II trimestre'!H23</f>
        <v>0</v>
      </c>
    </row>
    <row r="24" spans="1:8" ht="15.6" x14ac:dyDescent="0.35">
      <c r="A24" s="30" t="s">
        <v>85</v>
      </c>
      <c r="B24" s="7">
        <f t="shared" si="3"/>
        <v>664033880.25</v>
      </c>
      <c r="C24" s="31">
        <f t="shared" si="4"/>
        <v>662700000</v>
      </c>
      <c r="D24" s="47">
        <f>+'I trimestre'!D24+'II trimestre'!D24</f>
        <v>0</v>
      </c>
      <c r="E24" s="31">
        <f>+'I trimestre'!E24+'II trimestre'!E24</f>
        <v>662700000</v>
      </c>
      <c r="F24" s="31">
        <f t="shared" si="5"/>
        <v>1333880.25</v>
      </c>
      <c r="G24" s="31">
        <f>+'I trimestre'!G24+'II trimestre'!G24</f>
        <v>1333880.25</v>
      </c>
      <c r="H24" s="47">
        <f>+'I trimestre'!H24+'II trimestre'!H24</f>
        <v>0</v>
      </c>
    </row>
    <row r="25" spans="1:8" ht="15.6" x14ac:dyDescent="0.35">
      <c r="A25" s="30" t="s">
        <v>70</v>
      </c>
      <c r="B25" s="7">
        <f t="shared" si="3"/>
        <v>1892000000</v>
      </c>
      <c r="C25" s="31">
        <f t="shared" si="4"/>
        <v>1692000000</v>
      </c>
      <c r="D25" s="47">
        <f>+'II trimestre'!D25</f>
        <v>0</v>
      </c>
      <c r="E25" s="31">
        <f>+'II trimestre'!E25</f>
        <v>1692000000</v>
      </c>
      <c r="F25" s="31">
        <f t="shared" si="5"/>
        <v>200000000</v>
      </c>
      <c r="G25" s="31">
        <f>+'II trimestre'!G25</f>
        <v>200000000</v>
      </c>
      <c r="H25" s="47">
        <f>+'II trimestre'!H25</f>
        <v>0</v>
      </c>
    </row>
    <row r="26" spans="1:8" ht="15.6" x14ac:dyDescent="0.35">
      <c r="A26" s="30" t="s">
        <v>86</v>
      </c>
      <c r="B26" s="7">
        <f>+B24</f>
        <v>664033880.25</v>
      </c>
      <c r="C26" s="31">
        <f t="shared" ref="C26:F26" si="6">+C24</f>
        <v>662700000</v>
      </c>
      <c r="D26" s="47">
        <f t="shared" si="6"/>
        <v>0</v>
      </c>
      <c r="E26" s="31">
        <f t="shared" si="6"/>
        <v>662700000</v>
      </c>
      <c r="F26" s="31">
        <f t="shared" si="6"/>
        <v>1333880.25</v>
      </c>
      <c r="G26" s="31">
        <f t="shared" ref="G26:H26" si="7">+G24</f>
        <v>1333880.25</v>
      </c>
      <c r="H26" s="47">
        <f t="shared" si="7"/>
        <v>0</v>
      </c>
    </row>
    <row r="27" spans="1:8" ht="15.6" x14ac:dyDescent="0.35">
      <c r="A27" s="30"/>
      <c r="B27" s="8"/>
      <c r="C27" s="33"/>
      <c r="D27" s="33"/>
      <c r="E27" s="33"/>
      <c r="F27" s="33"/>
      <c r="G27" s="33"/>
      <c r="H27" s="33"/>
    </row>
    <row r="28" spans="1:8" ht="15.6" x14ac:dyDescent="0.35">
      <c r="A28" s="29" t="s">
        <v>37</v>
      </c>
      <c r="B28" s="18" t="s">
        <v>1</v>
      </c>
      <c r="C28" s="35"/>
      <c r="D28" s="36" t="s">
        <v>44</v>
      </c>
      <c r="E28" s="36" t="s">
        <v>33</v>
      </c>
      <c r="F28" s="31"/>
      <c r="G28" s="31"/>
      <c r="H28" s="31"/>
    </row>
    <row r="29" spans="1:8" ht="15.6" x14ac:dyDescent="0.35">
      <c r="A29" s="30" t="s">
        <v>84</v>
      </c>
      <c r="B29" s="7">
        <f>B23</f>
        <v>748000000</v>
      </c>
      <c r="C29" s="31"/>
      <c r="D29" s="31">
        <f>+D23+G23</f>
        <v>100000000</v>
      </c>
      <c r="E29" s="31">
        <f>+E23+H23</f>
        <v>648000000</v>
      </c>
      <c r="F29" s="31"/>
      <c r="G29" s="31"/>
      <c r="H29" s="31"/>
    </row>
    <row r="30" spans="1:8" ht="15.6" x14ac:dyDescent="0.35">
      <c r="A30" s="30" t="s">
        <v>85</v>
      </c>
      <c r="B30" s="7">
        <f>+D30+E30</f>
        <v>1152875067.3</v>
      </c>
      <c r="C30" s="31"/>
      <c r="D30" s="31">
        <f>+'I trimestre'!D30+'II trimestre'!D30</f>
        <v>99999999.980000004</v>
      </c>
      <c r="E30" s="31">
        <f>+'I trimestre'!E30+'II trimestre'!E30</f>
        <v>1052875067.3199999</v>
      </c>
      <c r="F30" s="31"/>
      <c r="G30" s="31"/>
      <c r="H30" s="31"/>
    </row>
    <row r="31" spans="1:8" ht="15.6" x14ac:dyDescent="0.35">
      <c r="A31" s="30"/>
      <c r="B31" s="9"/>
      <c r="C31" s="37"/>
      <c r="D31" s="37"/>
      <c r="E31" s="37"/>
      <c r="F31" s="37"/>
      <c r="G31" s="37"/>
      <c r="H31" s="37"/>
    </row>
    <row r="32" spans="1:8" ht="15.6" x14ac:dyDescent="0.35">
      <c r="A32" s="29" t="s">
        <v>5</v>
      </c>
      <c r="B32" s="6"/>
      <c r="C32" s="30"/>
      <c r="D32" s="30"/>
      <c r="E32" s="30"/>
      <c r="F32" s="30"/>
      <c r="G32" s="30"/>
      <c r="H32" s="30"/>
    </row>
    <row r="33" spans="1:8" ht="15.6" x14ac:dyDescent="0.35">
      <c r="A33" s="30" t="s">
        <v>51</v>
      </c>
      <c r="B33" s="9">
        <v>1.121</v>
      </c>
      <c r="C33" s="9">
        <v>1.121</v>
      </c>
      <c r="D33" s="9"/>
      <c r="E33" s="9">
        <v>1.121</v>
      </c>
      <c r="F33" s="9">
        <v>1.121</v>
      </c>
      <c r="G33" s="9">
        <v>1.121</v>
      </c>
      <c r="H33" s="37"/>
    </row>
    <row r="34" spans="1:8" ht="15.6" x14ac:dyDescent="0.35">
      <c r="A34" s="30" t="s">
        <v>87</v>
      </c>
      <c r="B34" s="17">
        <v>1.0973999999999999</v>
      </c>
      <c r="C34" s="17">
        <v>1.0973999999999999</v>
      </c>
      <c r="D34" s="17"/>
      <c r="E34" s="17">
        <v>1.0973999999999999</v>
      </c>
      <c r="F34" s="17">
        <v>1.0973999999999999</v>
      </c>
      <c r="G34" s="17">
        <v>1.0973999999999999</v>
      </c>
      <c r="H34" s="22"/>
    </row>
    <row r="35" spans="1:8" ht="15.6" x14ac:dyDescent="0.35">
      <c r="A35" s="30" t="s">
        <v>6</v>
      </c>
      <c r="B35" s="10">
        <v>113101</v>
      </c>
      <c r="C35" s="10">
        <v>113101</v>
      </c>
      <c r="D35" s="10"/>
      <c r="E35" s="10">
        <v>113101</v>
      </c>
      <c r="F35" s="10">
        <v>113101</v>
      </c>
      <c r="G35" s="10">
        <v>113101</v>
      </c>
      <c r="H35" s="38"/>
    </row>
    <row r="36" spans="1:8" ht="15.6" x14ac:dyDescent="0.35">
      <c r="A36" s="30"/>
      <c r="B36" s="7"/>
      <c r="C36" s="31"/>
      <c r="D36" s="31"/>
      <c r="E36" s="31"/>
      <c r="F36" s="31"/>
      <c r="G36" s="31"/>
      <c r="H36" s="31"/>
    </row>
    <row r="37" spans="1:8" ht="15.6" x14ac:dyDescent="0.35">
      <c r="A37" s="29" t="s">
        <v>7</v>
      </c>
      <c r="B37" s="10"/>
      <c r="C37" s="38"/>
      <c r="D37" s="38"/>
      <c r="E37" s="38"/>
      <c r="F37" s="38"/>
      <c r="G37" s="38"/>
      <c r="H37" s="38"/>
    </row>
    <row r="38" spans="1:8" ht="15.6" x14ac:dyDescent="0.35">
      <c r="A38" s="30" t="s">
        <v>52</v>
      </c>
      <c r="B38" s="10">
        <f t="shared" ref="B38" si="8">B22/B33</f>
        <v>483347903.65744871</v>
      </c>
      <c r="C38" s="38">
        <f t="shared" ref="C38:E38" si="9">C22/C33</f>
        <v>483347903.65744871</v>
      </c>
      <c r="D38" s="38"/>
      <c r="E38" s="38">
        <f t="shared" si="9"/>
        <v>483347903.65744871</v>
      </c>
      <c r="F38" s="38">
        <f t="shared" ref="F38:G38" si="10">F22/F33</f>
        <v>0</v>
      </c>
      <c r="G38" s="38">
        <f t="shared" si="10"/>
        <v>0</v>
      </c>
      <c r="H38" s="38"/>
    </row>
    <row r="39" spans="1:8" ht="15.6" x14ac:dyDescent="0.35">
      <c r="A39" s="30" t="s">
        <v>88</v>
      </c>
      <c r="B39" s="10">
        <f t="shared" ref="B39" si="11">B24/B34</f>
        <v>605097394.06779671</v>
      </c>
      <c r="C39" s="38">
        <f t="shared" ref="C39:E39" si="12">C24/C34</f>
        <v>603881902.67905962</v>
      </c>
      <c r="D39" s="38"/>
      <c r="E39" s="38">
        <f t="shared" si="12"/>
        <v>603881902.67905962</v>
      </c>
      <c r="F39" s="38">
        <f t="shared" ref="F39:G39" si="13">F24/F34</f>
        <v>1215491.3887370147</v>
      </c>
      <c r="G39" s="38">
        <f t="shared" si="13"/>
        <v>1215491.3887370147</v>
      </c>
      <c r="H39" s="38"/>
    </row>
    <row r="40" spans="1:8" ht="15.6" x14ac:dyDescent="0.35">
      <c r="A40" s="30" t="s">
        <v>53</v>
      </c>
      <c r="B40" s="10">
        <f t="shared" ref="B40" si="14">B38/B16</f>
        <v>3607073.9078914081</v>
      </c>
      <c r="C40" s="38">
        <f t="shared" ref="C40:E40" si="15">C38/C16</f>
        <v>3607073.9078914081</v>
      </c>
      <c r="D40" s="38"/>
      <c r="E40" s="38">
        <f t="shared" si="15"/>
        <v>3607073.9078914081</v>
      </c>
      <c r="F40" s="38" t="s">
        <v>38</v>
      </c>
      <c r="G40" s="38" t="s">
        <v>38</v>
      </c>
      <c r="H40" s="38"/>
    </row>
    <row r="41" spans="1:8" ht="15.6" x14ac:dyDescent="0.35">
      <c r="A41" s="30" t="s">
        <v>89</v>
      </c>
      <c r="B41" s="10">
        <f t="shared" ref="B41" si="16">B39/B18</f>
        <v>3361652.1892655371</v>
      </c>
      <c r="C41" s="38">
        <f t="shared" ref="C41:E41" si="17">C39/C18</f>
        <v>3373641.9144081543</v>
      </c>
      <c r="D41" s="38"/>
      <c r="E41" s="38">
        <f t="shared" si="17"/>
        <v>3373641.9144081543</v>
      </c>
      <c r="F41" s="38">
        <f t="shared" ref="F41:G41" si="18">F39/F18</f>
        <v>1215491.3887370147</v>
      </c>
      <c r="G41" s="38">
        <f t="shared" si="18"/>
        <v>1215491.3887370147</v>
      </c>
      <c r="H41" s="38"/>
    </row>
    <row r="42" spans="1:8" ht="15.6" x14ac:dyDescent="0.35">
      <c r="A42" s="30"/>
      <c r="B42" s="11"/>
      <c r="C42" s="39"/>
      <c r="D42" s="39"/>
      <c r="E42" s="39"/>
      <c r="F42" s="39"/>
      <c r="G42" s="39"/>
      <c r="H42" s="39"/>
    </row>
    <row r="43" spans="1:8" ht="15.6" x14ac:dyDescent="0.35">
      <c r="A43" s="29" t="s">
        <v>8</v>
      </c>
      <c r="B43" s="11"/>
      <c r="C43" s="39"/>
      <c r="D43" s="39"/>
      <c r="E43" s="39"/>
      <c r="F43" s="39"/>
      <c r="G43" s="39"/>
      <c r="H43" s="39"/>
    </row>
    <row r="44" spans="1:8" ht="15.6" x14ac:dyDescent="0.35">
      <c r="A44" s="30"/>
      <c r="B44" s="12"/>
      <c r="C44" s="39"/>
      <c r="D44" s="39"/>
      <c r="E44" s="39"/>
      <c r="F44" s="39"/>
      <c r="G44" s="39"/>
      <c r="H44" s="39"/>
    </row>
    <row r="45" spans="1:8" ht="15.6" x14ac:dyDescent="0.35">
      <c r="A45" s="29" t="s">
        <v>9</v>
      </c>
      <c r="B45" s="11"/>
      <c r="C45" s="39"/>
      <c r="D45" s="39"/>
      <c r="E45" s="39"/>
      <c r="F45" s="39"/>
      <c r="G45" s="39"/>
      <c r="H45" s="39"/>
    </row>
    <row r="46" spans="1:8" ht="15.6" x14ac:dyDescent="0.35">
      <c r="A46" s="30" t="s">
        <v>10</v>
      </c>
      <c r="B46" s="11">
        <f>B17/B35*100</f>
        <v>0.18744308184719852</v>
      </c>
      <c r="C46" s="39">
        <f t="shared" ref="C46:G46" si="19">C17/C35*100</f>
        <v>0.14323480782663284</v>
      </c>
      <c r="D46" s="39"/>
      <c r="E46" s="39">
        <f t="shared" si="19"/>
        <v>0.14323480782663284</v>
      </c>
      <c r="F46" s="39">
        <f t="shared" si="19"/>
        <v>4.4208274020565694E-2</v>
      </c>
      <c r="G46" s="39">
        <f t="shared" si="19"/>
        <v>4.4208274020565694E-2</v>
      </c>
      <c r="H46" s="39"/>
    </row>
    <row r="47" spans="1:8" ht="15.6" x14ac:dyDescent="0.35">
      <c r="A47" s="30" t="s">
        <v>11</v>
      </c>
      <c r="B47" s="11">
        <f>B18/B35*100</f>
        <v>0.15914978647403649</v>
      </c>
      <c r="C47" s="39">
        <f t="shared" ref="C47:G47" si="20">C18/C35*100</f>
        <v>0.15826562099362518</v>
      </c>
      <c r="D47" s="39"/>
      <c r="E47" s="39">
        <f t="shared" si="20"/>
        <v>0.15826562099362518</v>
      </c>
      <c r="F47" s="39">
        <f t="shared" si="20"/>
        <v>8.8416548041131383E-4</v>
      </c>
      <c r="G47" s="39">
        <f t="shared" si="20"/>
        <v>8.8416548041131383E-4</v>
      </c>
      <c r="H47" s="39"/>
    </row>
    <row r="48" spans="1:8" ht="15.6" x14ac:dyDescent="0.35">
      <c r="A48" s="30"/>
      <c r="B48" s="11"/>
      <c r="C48" s="39"/>
      <c r="D48" s="39"/>
      <c r="E48" s="39"/>
      <c r="F48" s="39"/>
      <c r="G48" s="39"/>
      <c r="H48" s="39"/>
    </row>
    <row r="49" spans="1:8" ht="15.6" x14ac:dyDescent="0.35">
      <c r="A49" s="29" t="s">
        <v>12</v>
      </c>
      <c r="B49" s="11"/>
      <c r="C49" s="39"/>
      <c r="D49" s="39"/>
      <c r="E49" s="39"/>
      <c r="F49" s="39"/>
      <c r="G49" s="39"/>
      <c r="H49" s="39"/>
    </row>
    <row r="50" spans="1:8" ht="15.6" x14ac:dyDescent="0.35">
      <c r="A50" s="30" t="s">
        <v>13</v>
      </c>
      <c r="B50" s="11">
        <f t="shared" ref="B50" si="21">B18/B17*100</f>
        <v>84.905660377358487</v>
      </c>
      <c r="C50" s="39">
        <f t="shared" ref="C50:G50" si="22">C18/C17*100</f>
        <v>110.49382716049382</v>
      </c>
      <c r="D50" s="39"/>
      <c r="E50" s="39">
        <f t="shared" si="22"/>
        <v>110.49382716049382</v>
      </c>
      <c r="F50" s="39">
        <f t="shared" si="22"/>
        <v>2</v>
      </c>
      <c r="G50" s="39">
        <f t="shared" si="22"/>
        <v>2</v>
      </c>
      <c r="H50" s="39"/>
    </row>
    <row r="51" spans="1:8" ht="15.6" x14ac:dyDescent="0.35">
      <c r="A51" s="30" t="s">
        <v>14</v>
      </c>
      <c r="B51" s="11">
        <f t="shared" ref="B51" si="23">B24/B23*100</f>
        <v>88.774582921122985</v>
      </c>
      <c r="C51" s="39">
        <f t="shared" ref="C51:G51" si="24">C24/C23*100</f>
        <v>102.26851851851852</v>
      </c>
      <c r="D51" s="39"/>
      <c r="E51" s="39">
        <f t="shared" si="24"/>
        <v>102.26851851851852</v>
      </c>
      <c r="F51" s="39">
        <f t="shared" si="24"/>
        <v>1.33388025</v>
      </c>
      <c r="G51" s="39">
        <f t="shared" si="24"/>
        <v>1.33388025</v>
      </c>
      <c r="H51" s="39"/>
    </row>
    <row r="52" spans="1:8" ht="15.6" x14ac:dyDescent="0.35">
      <c r="A52" s="30" t="s">
        <v>15</v>
      </c>
      <c r="B52" s="11">
        <f t="shared" ref="B52" si="25">AVERAGE(B50:B51)</f>
        <v>86.840121649240729</v>
      </c>
      <c r="C52" s="39">
        <f t="shared" ref="C52:G52" si="26">AVERAGE(C50:C51)</f>
        <v>106.38117283950618</v>
      </c>
      <c r="D52" s="39"/>
      <c r="E52" s="39">
        <f t="shared" si="26"/>
        <v>106.38117283950618</v>
      </c>
      <c r="F52" s="39">
        <f t="shared" si="26"/>
        <v>1.666940125</v>
      </c>
      <c r="G52" s="39">
        <f t="shared" si="26"/>
        <v>1.666940125</v>
      </c>
      <c r="H52" s="39"/>
    </row>
    <row r="53" spans="1:8" ht="15.6" x14ac:dyDescent="0.35">
      <c r="A53" s="30"/>
      <c r="B53" s="11"/>
      <c r="C53" s="39"/>
      <c r="D53" s="39"/>
      <c r="E53" s="39"/>
      <c r="F53" s="39"/>
      <c r="G53" s="39"/>
      <c r="H53" s="39"/>
    </row>
    <row r="54" spans="1:8" ht="15.6" x14ac:dyDescent="0.35">
      <c r="A54" s="29" t="s">
        <v>16</v>
      </c>
      <c r="B54" s="11"/>
      <c r="C54" s="39"/>
      <c r="D54" s="39"/>
      <c r="E54" s="39"/>
      <c r="F54" s="39"/>
      <c r="G54" s="39"/>
      <c r="H54" s="39"/>
    </row>
    <row r="55" spans="1:8" ht="15.6" x14ac:dyDescent="0.35">
      <c r="A55" s="30" t="s">
        <v>17</v>
      </c>
      <c r="B55" s="11">
        <f t="shared" ref="B55" si="27">B18/B19*100</f>
        <v>34.416826003824092</v>
      </c>
      <c r="C55" s="39">
        <f t="shared" ref="C55:G55" si="28">C18/C19*100</f>
        <v>42.31678486997636</v>
      </c>
      <c r="D55" s="39"/>
      <c r="E55" s="39">
        <f t="shared" si="28"/>
        <v>42.31678486997636</v>
      </c>
      <c r="F55" s="39">
        <f t="shared" si="28"/>
        <v>1</v>
      </c>
      <c r="G55" s="39">
        <f t="shared" si="28"/>
        <v>1</v>
      </c>
      <c r="H55" s="39"/>
    </row>
    <row r="56" spans="1:8" ht="15.6" x14ac:dyDescent="0.35">
      <c r="A56" s="30" t="s">
        <v>18</v>
      </c>
      <c r="B56" s="11">
        <f t="shared" ref="B56" si="29">B24/B25*100</f>
        <v>35.096928131606766</v>
      </c>
      <c r="C56" s="39">
        <f t="shared" ref="C56:G56" si="30">C24/C25*100</f>
        <v>39.166666666666664</v>
      </c>
      <c r="D56" s="39"/>
      <c r="E56" s="39">
        <f t="shared" si="30"/>
        <v>39.166666666666664</v>
      </c>
      <c r="F56" s="39">
        <f t="shared" si="30"/>
        <v>0.66694012499999999</v>
      </c>
      <c r="G56" s="39">
        <f t="shared" si="30"/>
        <v>0.66694012499999999</v>
      </c>
      <c r="H56" s="39"/>
    </row>
    <row r="57" spans="1:8" ht="15.6" x14ac:dyDescent="0.35">
      <c r="A57" s="30" t="s">
        <v>19</v>
      </c>
      <c r="B57" s="11">
        <f t="shared" ref="B57" si="31">(B55+B56)/2</f>
        <v>34.756877067715429</v>
      </c>
      <c r="C57" s="39">
        <f t="shared" ref="C57:G57" si="32">(C55+C56)/2</f>
        <v>40.741725768321515</v>
      </c>
      <c r="D57" s="39"/>
      <c r="E57" s="39">
        <f t="shared" si="32"/>
        <v>40.741725768321515</v>
      </c>
      <c r="F57" s="39">
        <f t="shared" si="32"/>
        <v>0.8334700625</v>
      </c>
      <c r="G57" s="39">
        <f t="shared" si="32"/>
        <v>0.8334700625</v>
      </c>
      <c r="H57" s="39"/>
    </row>
    <row r="58" spans="1:8" ht="15.6" x14ac:dyDescent="0.35">
      <c r="A58" s="30"/>
      <c r="B58" s="11"/>
      <c r="C58" s="39"/>
      <c r="D58" s="39"/>
      <c r="E58" s="39"/>
      <c r="F58" s="39"/>
      <c r="G58" s="39"/>
      <c r="H58" s="39"/>
    </row>
    <row r="59" spans="1:8" ht="15.6" x14ac:dyDescent="0.35">
      <c r="A59" s="29" t="s">
        <v>20</v>
      </c>
      <c r="B59" s="11">
        <f t="shared" ref="B59" si="33">B26/B24*100</f>
        <v>100</v>
      </c>
      <c r="C59" s="39">
        <f t="shared" ref="C59:G59" si="34">C26/C24*100</f>
        <v>100</v>
      </c>
      <c r="D59" s="39"/>
      <c r="E59" s="39">
        <f t="shared" si="34"/>
        <v>100</v>
      </c>
      <c r="F59" s="39">
        <f t="shared" si="34"/>
        <v>100</v>
      </c>
      <c r="G59" s="39">
        <f t="shared" si="34"/>
        <v>100</v>
      </c>
      <c r="H59" s="39"/>
    </row>
    <row r="60" spans="1:8" ht="15.6" x14ac:dyDescent="0.35">
      <c r="A60" s="30"/>
      <c r="B60" s="11"/>
      <c r="C60" s="39"/>
      <c r="D60" s="39"/>
      <c r="E60" s="39"/>
      <c r="F60" s="39"/>
      <c r="G60" s="39"/>
      <c r="H60" s="39"/>
    </row>
    <row r="61" spans="1:8" ht="15.6" x14ac:dyDescent="0.35">
      <c r="A61" s="29" t="s">
        <v>21</v>
      </c>
      <c r="B61" s="11"/>
      <c r="C61" s="39"/>
      <c r="D61" s="39"/>
      <c r="E61" s="39"/>
      <c r="F61" s="39"/>
      <c r="G61" s="39"/>
      <c r="H61" s="39"/>
    </row>
    <row r="62" spans="1:8" ht="15.6" x14ac:dyDescent="0.35">
      <c r="A62" s="30" t="s">
        <v>22</v>
      </c>
      <c r="B62" s="11">
        <f t="shared" ref="B62" si="35">((B18/B16)-1)*100</f>
        <v>34.328358208955237</v>
      </c>
      <c r="C62" s="39">
        <f t="shared" ref="C62:E62" si="36">((C18/C16)-1)*100</f>
        <v>33.582089552238806</v>
      </c>
      <c r="D62" s="39"/>
      <c r="E62" s="39">
        <f t="shared" si="36"/>
        <v>33.582089552238806</v>
      </c>
      <c r="F62" s="39" t="s">
        <v>38</v>
      </c>
      <c r="G62" s="39" t="s">
        <v>38</v>
      </c>
      <c r="H62" s="39"/>
    </row>
    <row r="63" spans="1:8" ht="15.6" x14ac:dyDescent="0.35">
      <c r="A63" s="30" t="s">
        <v>23</v>
      </c>
      <c r="B63" s="11">
        <f t="shared" ref="B63" si="37">((B39/B38)-1)*100</f>
        <v>25.188790411436756</v>
      </c>
      <c r="C63" s="39">
        <f t="shared" ref="C63:E63" si="38">((C39/C38)-1)*100</f>
        <v>24.937317015247462</v>
      </c>
      <c r="D63" s="39"/>
      <c r="E63" s="39">
        <f t="shared" si="38"/>
        <v>24.937317015247462</v>
      </c>
      <c r="F63" s="39" t="s">
        <v>38</v>
      </c>
      <c r="G63" s="39" t="s">
        <v>38</v>
      </c>
      <c r="H63" s="39"/>
    </row>
    <row r="64" spans="1:8" ht="15.6" x14ac:dyDescent="0.35">
      <c r="A64" s="30" t="s">
        <v>24</v>
      </c>
      <c r="B64" s="11">
        <f t="shared" ref="B64" si="39">((B41/B40)-1)*100</f>
        <v>-6.803900471485969</v>
      </c>
      <c r="C64" s="39">
        <f t="shared" ref="C64:E64" si="40">((C41/C40)-1)*100</f>
        <v>-6.4715056980828916</v>
      </c>
      <c r="D64" s="39"/>
      <c r="E64" s="39">
        <f t="shared" si="40"/>
        <v>-6.4715056980828916</v>
      </c>
      <c r="F64" s="39" t="s">
        <v>38</v>
      </c>
      <c r="G64" s="39" t="s">
        <v>38</v>
      </c>
      <c r="H64" s="39"/>
    </row>
    <row r="65" spans="1:8" ht="15.6" x14ac:dyDescent="0.35">
      <c r="A65" s="30"/>
      <c r="B65" s="11"/>
      <c r="C65" s="39"/>
      <c r="D65" s="39"/>
      <c r="E65" s="39"/>
      <c r="F65" s="39"/>
      <c r="G65" s="39"/>
      <c r="H65" s="39"/>
    </row>
    <row r="66" spans="1:8" ht="15.6" x14ac:dyDescent="0.35">
      <c r="A66" s="29" t="s">
        <v>25</v>
      </c>
      <c r="B66" s="11"/>
      <c r="C66" s="39"/>
      <c r="D66" s="39"/>
      <c r="E66" s="39"/>
      <c r="F66" s="39"/>
      <c r="G66" s="39"/>
      <c r="H66" s="39"/>
    </row>
    <row r="67" spans="1:8" ht="15.6" x14ac:dyDescent="0.35">
      <c r="A67" s="30" t="s">
        <v>26</v>
      </c>
      <c r="B67" s="11">
        <f t="shared" ref="B67:B68" si="41">B23/B17</f>
        <v>3528301.886792453</v>
      </c>
      <c r="C67" s="39">
        <f t="shared" ref="C67:E67" si="42">C23/C17</f>
        <v>4000000</v>
      </c>
      <c r="D67" s="39"/>
      <c r="E67" s="39">
        <f t="shared" si="42"/>
        <v>4000000</v>
      </c>
      <c r="F67" s="39">
        <f t="shared" ref="F67:G67" si="43">F23/F17</f>
        <v>2000000</v>
      </c>
      <c r="G67" s="39">
        <f t="shared" si="43"/>
        <v>2000000</v>
      </c>
      <c r="H67" s="39"/>
    </row>
    <row r="68" spans="1:8" ht="15.6" x14ac:dyDescent="0.35">
      <c r="A68" s="30" t="s">
        <v>27</v>
      </c>
      <c r="B68" s="11">
        <f t="shared" si="41"/>
        <v>3689077.1124999998</v>
      </c>
      <c r="C68" s="39">
        <f t="shared" ref="C68:E68" si="44">C24/C18</f>
        <v>3702234.6368715083</v>
      </c>
      <c r="D68" s="39"/>
      <c r="E68" s="39">
        <f t="shared" si="44"/>
        <v>3702234.6368715083</v>
      </c>
      <c r="F68" s="39">
        <f t="shared" ref="F68:G68" si="45">F24/F18</f>
        <v>1333880.25</v>
      </c>
      <c r="G68" s="39">
        <f t="shared" si="45"/>
        <v>1333880.25</v>
      </c>
      <c r="H68" s="39"/>
    </row>
    <row r="69" spans="1:8" ht="15.6" x14ac:dyDescent="0.35">
      <c r="A69" s="30" t="s">
        <v>28</v>
      </c>
      <c r="B69" s="11">
        <f>(B68/B67)*B52</f>
        <v>90.797192389386495</v>
      </c>
      <c r="C69" s="39">
        <f t="shared" ref="C69:E69" si="46">(C68/C67)*C52</f>
        <v>98.462015699358574</v>
      </c>
      <c r="D69" s="39"/>
      <c r="E69" s="39">
        <f t="shared" si="46"/>
        <v>98.462015699358574</v>
      </c>
      <c r="F69" s="39">
        <f t="shared" ref="F69:G69" si="47">(F68/F67)*F52</f>
        <v>1.1117492553350157</v>
      </c>
      <c r="G69" s="39">
        <f t="shared" si="47"/>
        <v>1.1117492553350157</v>
      </c>
      <c r="H69" s="39"/>
    </row>
    <row r="70" spans="1:8" ht="15.6" x14ac:dyDescent="0.35">
      <c r="A70" s="30"/>
      <c r="B70" s="13"/>
      <c r="C70" s="40"/>
      <c r="D70" s="40"/>
      <c r="E70" s="40"/>
      <c r="F70" s="40"/>
      <c r="G70" s="40"/>
      <c r="H70" s="40"/>
    </row>
    <row r="71" spans="1:8" ht="15.6" x14ac:dyDescent="0.35">
      <c r="A71" s="29" t="s">
        <v>29</v>
      </c>
      <c r="B71" s="20" t="s">
        <v>1</v>
      </c>
      <c r="D71" s="41" t="s">
        <v>45</v>
      </c>
      <c r="E71" s="41" t="s">
        <v>33</v>
      </c>
      <c r="F71" s="39"/>
      <c r="G71" s="39"/>
      <c r="H71" s="39"/>
    </row>
    <row r="72" spans="1:8" ht="15.6" x14ac:dyDescent="0.35">
      <c r="A72" s="30" t="s">
        <v>30</v>
      </c>
      <c r="B72" s="11">
        <f>(B30/B29)*100</f>
        <v>154.12768279411765</v>
      </c>
      <c r="D72" s="39">
        <f>(D30/D29)*100</f>
        <v>99.999999980000013</v>
      </c>
      <c r="E72" s="39">
        <f>(E30/E29)*100</f>
        <v>162.4807202654321</v>
      </c>
      <c r="F72" s="39"/>
      <c r="G72" s="39"/>
      <c r="H72" s="39"/>
    </row>
    <row r="73" spans="1:8" ht="15.6" x14ac:dyDescent="0.35">
      <c r="A73" s="30" t="s">
        <v>31</v>
      </c>
      <c r="B73" s="9">
        <f>(B24/B30)*100</f>
        <v>57.598077977794084</v>
      </c>
      <c r="D73" s="37">
        <f>(G24/D30)*100</f>
        <v>1.3338802502667759</v>
      </c>
      <c r="E73" s="37">
        <f>(E24/E30)*100</f>
        <v>62.941940650835626</v>
      </c>
      <c r="F73" s="37"/>
      <c r="G73" s="37"/>
      <c r="H73" s="37"/>
    </row>
    <row r="74" spans="1:8" s="2" customFormat="1" ht="16.2" thickBot="1" x14ac:dyDescent="0.4">
      <c r="A74" s="14"/>
      <c r="B74" s="15"/>
      <c r="C74" s="42"/>
      <c r="D74" s="42"/>
      <c r="E74" s="42"/>
      <c r="F74" s="42"/>
      <c r="G74" s="42"/>
      <c r="H74" s="42"/>
    </row>
    <row r="75" spans="1:8" customFormat="1" ht="16.2" thickTop="1" x14ac:dyDescent="0.35">
      <c r="A75" s="30" t="s">
        <v>71</v>
      </c>
      <c r="B75" s="30"/>
      <c r="C75" s="30"/>
      <c r="D75" s="30"/>
      <c r="E75" s="30"/>
    </row>
    <row r="76" spans="1:8" customFormat="1" x14ac:dyDescent="0.3"/>
    <row r="77" spans="1:8" customFormat="1" ht="52.5" customHeight="1" x14ac:dyDescent="0.35">
      <c r="A77" s="57" t="s">
        <v>109</v>
      </c>
      <c r="B77" s="57"/>
      <c r="C77" s="57"/>
      <c r="D77" s="57"/>
      <c r="E77" s="57"/>
      <c r="F77" s="57"/>
      <c r="G77" s="57"/>
      <c r="H77" s="57"/>
    </row>
    <row r="78" spans="1:8" customFormat="1" x14ac:dyDescent="0.3"/>
    <row r="79" spans="1:8" customFormat="1" x14ac:dyDescent="0.3"/>
    <row r="80" spans="1:8" customFormat="1" x14ac:dyDescent="0.3"/>
    <row r="81" customFormat="1" x14ac:dyDescent="0.3"/>
    <row r="82" customFormat="1" x14ac:dyDescent="0.3"/>
    <row r="83" customFormat="1" x14ac:dyDescent="0.3"/>
  </sheetData>
  <mergeCells count="6">
    <mergeCell ref="A77:H77"/>
    <mergeCell ref="A9:A10"/>
    <mergeCell ref="B9:B10"/>
    <mergeCell ref="C10:E10"/>
    <mergeCell ref="F10:H10"/>
    <mergeCell ref="C9:H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98082-01B0-40B4-8C1F-B1C6B4EBCE62}">
  <dimension ref="A1:H77"/>
  <sheetViews>
    <sheetView showGridLines="0" zoomScale="80" zoomScaleNormal="80" workbookViewId="0">
      <pane ySplit="11" topLeftCell="A12" activePane="bottomLeft" state="frozen"/>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2" t="s">
        <v>0</v>
      </c>
      <c r="B9" s="50" t="s">
        <v>32</v>
      </c>
      <c r="C9" s="56" t="s">
        <v>2</v>
      </c>
      <c r="D9" s="56"/>
      <c r="E9" s="56"/>
      <c r="F9" s="56"/>
      <c r="G9" s="56"/>
      <c r="H9" s="56"/>
    </row>
    <row r="10" spans="1:8" customFormat="1" ht="18.75" customHeight="1" thickTop="1" thickBot="1" x14ac:dyDescent="0.35">
      <c r="A10" s="53"/>
      <c r="B10" s="51"/>
      <c r="C10" s="54" t="s">
        <v>35</v>
      </c>
      <c r="D10" s="54"/>
      <c r="E10" s="55"/>
      <c r="F10" s="54" t="s">
        <v>34</v>
      </c>
      <c r="G10" s="54"/>
      <c r="H10" s="54"/>
    </row>
    <row r="11" spans="1:8" customFormat="1" ht="29.25" customHeight="1" thickTop="1" x14ac:dyDescent="0.3">
      <c r="A11" s="23"/>
      <c r="B11" s="24"/>
      <c r="C11" s="25" t="s">
        <v>1</v>
      </c>
      <c r="D11" s="26" t="s">
        <v>44</v>
      </c>
      <c r="E11" s="27" t="s">
        <v>33</v>
      </c>
      <c r="F11" s="25" t="s">
        <v>1</v>
      </c>
      <c r="G11" s="27" t="s">
        <v>44</v>
      </c>
      <c r="H11" s="26" t="s">
        <v>33</v>
      </c>
    </row>
    <row r="12" spans="1:8" customFormat="1" ht="15.6" x14ac:dyDescent="0.35">
      <c r="A12" s="24"/>
      <c r="B12" s="23"/>
      <c r="C12" s="23"/>
      <c r="E12" s="28"/>
      <c r="F12" s="28"/>
      <c r="G12" s="28"/>
      <c r="H12" s="28"/>
    </row>
    <row r="13" spans="1:8" customFormat="1" ht="15.6" x14ac:dyDescent="0.35">
      <c r="A13" s="29" t="s">
        <v>3</v>
      </c>
      <c r="B13" s="30"/>
      <c r="C13" s="30"/>
      <c r="D13" s="30"/>
      <c r="E13" s="30"/>
      <c r="F13" s="30"/>
      <c r="G13" s="30"/>
      <c r="H13" s="30"/>
    </row>
    <row r="14" spans="1:8" ht="15.6" x14ac:dyDescent="0.35">
      <c r="A14" s="5"/>
      <c r="B14" s="6"/>
      <c r="C14" s="30"/>
      <c r="D14" s="30"/>
      <c r="E14" s="30"/>
      <c r="F14" s="30"/>
      <c r="G14" s="30"/>
      <c r="H14" s="30"/>
    </row>
    <row r="15" spans="1:8" ht="15.6" x14ac:dyDescent="0.35">
      <c r="A15" s="5" t="s">
        <v>4</v>
      </c>
      <c r="B15" s="6"/>
      <c r="C15" s="30"/>
      <c r="D15" s="30"/>
      <c r="E15" s="30"/>
      <c r="F15" s="30"/>
      <c r="G15" s="30"/>
      <c r="H15" s="30"/>
    </row>
    <row r="16" spans="1:8" ht="15.6" x14ac:dyDescent="0.35">
      <c r="A16" s="6" t="s">
        <v>54</v>
      </c>
      <c r="B16" s="7">
        <f>+C16+F16</f>
        <v>104</v>
      </c>
      <c r="C16" s="31">
        <f>+D16+E16</f>
        <v>78</v>
      </c>
      <c r="D16" s="32">
        <v>0</v>
      </c>
      <c r="E16" s="31">
        <v>78</v>
      </c>
      <c r="F16" s="31">
        <f>+G16+H16</f>
        <v>26</v>
      </c>
      <c r="G16" s="31">
        <v>26</v>
      </c>
      <c r="H16" s="32">
        <v>0</v>
      </c>
    </row>
    <row r="17" spans="1:8" ht="15.6" x14ac:dyDescent="0.35">
      <c r="A17" s="6" t="s">
        <v>113</v>
      </c>
      <c r="B17" s="7">
        <f t="shared" ref="B17:B19" si="0">+C17+F17</f>
        <v>165</v>
      </c>
      <c r="C17" s="31">
        <f t="shared" ref="C17:C19" si="1">+D17+E17</f>
        <v>140</v>
      </c>
      <c r="D17" s="32">
        <v>0</v>
      </c>
      <c r="E17" s="31">
        <v>140</v>
      </c>
      <c r="F17" s="31">
        <f t="shared" ref="F17:F19" si="2">+G17+H17</f>
        <v>25</v>
      </c>
      <c r="G17" s="31">
        <v>25</v>
      </c>
      <c r="H17" s="32">
        <v>0</v>
      </c>
    </row>
    <row r="18" spans="1:8" ht="15.6" x14ac:dyDescent="0.35">
      <c r="A18" s="6" t="s">
        <v>114</v>
      </c>
      <c r="B18" s="7">
        <f t="shared" si="0"/>
        <v>216</v>
      </c>
      <c r="C18" s="31">
        <f t="shared" si="1"/>
        <v>138</v>
      </c>
      <c r="D18" s="32">
        <v>0</v>
      </c>
      <c r="E18" s="31">
        <v>138</v>
      </c>
      <c r="F18" s="31">
        <f t="shared" si="2"/>
        <v>78</v>
      </c>
      <c r="G18" s="31">
        <v>78</v>
      </c>
      <c r="H18" s="32">
        <v>0</v>
      </c>
    </row>
    <row r="19" spans="1:8" ht="15.6" x14ac:dyDescent="0.35">
      <c r="A19" s="6" t="s">
        <v>70</v>
      </c>
      <c r="B19" s="7">
        <f t="shared" si="0"/>
        <v>523</v>
      </c>
      <c r="C19" s="31">
        <f t="shared" si="1"/>
        <v>423</v>
      </c>
      <c r="D19" s="32">
        <v>0</v>
      </c>
      <c r="E19" s="31">
        <v>423</v>
      </c>
      <c r="F19" s="31">
        <f t="shared" si="2"/>
        <v>100</v>
      </c>
      <c r="G19" s="31">
        <v>100</v>
      </c>
      <c r="H19" s="32">
        <v>0</v>
      </c>
    </row>
    <row r="20" spans="1:8" ht="15.6" x14ac:dyDescent="0.35">
      <c r="A20" s="6"/>
      <c r="B20" s="7"/>
      <c r="C20" s="31"/>
      <c r="D20" s="32"/>
      <c r="E20" s="31"/>
      <c r="F20" s="31"/>
      <c r="G20" s="31"/>
      <c r="H20" s="32"/>
    </row>
    <row r="21" spans="1:8" ht="15.6" x14ac:dyDescent="0.35">
      <c r="A21" s="5" t="s">
        <v>36</v>
      </c>
      <c r="B21" s="7"/>
      <c r="C21" s="31"/>
      <c r="D21" s="32"/>
      <c r="E21" s="31"/>
      <c r="F21" s="31"/>
      <c r="G21" s="31"/>
      <c r="H21" s="32"/>
    </row>
    <row r="22" spans="1:8" ht="15.6" x14ac:dyDescent="0.35">
      <c r="A22" s="6" t="s">
        <v>54</v>
      </c>
      <c r="B22" s="7">
        <f>+C22+F22</f>
        <v>327921984.44999999</v>
      </c>
      <c r="C22" s="31">
        <f>+D22+E22</f>
        <v>270945000</v>
      </c>
      <c r="D22" s="32">
        <v>0</v>
      </c>
      <c r="E22" s="31">
        <v>270945000</v>
      </c>
      <c r="F22" s="31">
        <f>+G22+H22</f>
        <v>56976984.449999996</v>
      </c>
      <c r="G22" s="31">
        <v>56976984.449999996</v>
      </c>
      <c r="H22" s="32">
        <v>0</v>
      </c>
    </row>
    <row r="23" spans="1:8" ht="15" customHeight="1" x14ac:dyDescent="0.35">
      <c r="A23" s="6" t="s">
        <v>113</v>
      </c>
      <c r="B23" s="7">
        <f t="shared" ref="B23:B25" si="3">+C23+F23</f>
        <v>610000000</v>
      </c>
      <c r="C23" s="31">
        <f t="shared" ref="C23:C25" si="4">+D23+E23</f>
        <v>560000000</v>
      </c>
      <c r="D23" s="32">
        <v>0</v>
      </c>
      <c r="E23" s="31">
        <v>560000000</v>
      </c>
      <c r="F23" s="31">
        <f t="shared" ref="F23:F25" si="5">+G23+H23</f>
        <v>50000000</v>
      </c>
      <c r="G23" s="31">
        <v>50000000</v>
      </c>
      <c r="H23" s="32">
        <v>0</v>
      </c>
    </row>
    <row r="24" spans="1:8" ht="15.6" x14ac:dyDescent="0.35">
      <c r="A24" s="6" t="s">
        <v>114</v>
      </c>
      <c r="B24" s="7">
        <f t="shared" si="3"/>
        <v>588205779.17999995</v>
      </c>
      <c r="C24" s="31">
        <f t="shared" si="4"/>
        <v>500175000</v>
      </c>
      <c r="D24" s="32">
        <v>0</v>
      </c>
      <c r="E24" s="31">
        <v>500175000</v>
      </c>
      <c r="F24" s="31">
        <f t="shared" si="5"/>
        <v>88030779.179999992</v>
      </c>
      <c r="G24" s="31">
        <v>88030779.179999992</v>
      </c>
      <c r="H24" s="32">
        <v>0</v>
      </c>
    </row>
    <row r="25" spans="1:8" ht="15.6" x14ac:dyDescent="0.35">
      <c r="A25" s="6" t="s">
        <v>70</v>
      </c>
      <c r="B25" s="7">
        <f t="shared" si="3"/>
        <v>1892000000</v>
      </c>
      <c r="C25" s="31">
        <f t="shared" si="4"/>
        <v>1692000000</v>
      </c>
      <c r="D25" s="32">
        <v>0</v>
      </c>
      <c r="E25" s="31">
        <v>1692000000</v>
      </c>
      <c r="F25" s="31">
        <f t="shared" si="5"/>
        <v>200000000</v>
      </c>
      <c r="G25" s="31">
        <v>200000000</v>
      </c>
      <c r="H25" s="32">
        <v>0</v>
      </c>
    </row>
    <row r="26" spans="1:8" ht="15.6" x14ac:dyDescent="0.35">
      <c r="A26" s="6" t="s">
        <v>115</v>
      </c>
      <c r="B26" s="7">
        <f>+B24</f>
        <v>588205779.17999995</v>
      </c>
      <c r="C26" s="31">
        <f t="shared" ref="C26:H26" si="6">+C24</f>
        <v>500175000</v>
      </c>
      <c r="D26" s="32">
        <f t="shared" si="6"/>
        <v>0</v>
      </c>
      <c r="E26" s="31">
        <f t="shared" si="6"/>
        <v>500175000</v>
      </c>
      <c r="F26" s="31">
        <f t="shared" si="6"/>
        <v>88030779.179999992</v>
      </c>
      <c r="G26" s="31">
        <f t="shared" si="6"/>
        <v>88030779.179999992</v>
      </c>
      <c r="H26" s="32">
        <f t="shared" si="6"/>
        <v>0</v>
      </c>
    </row>
    <row r="27" spans="1:8" ht="15.6" x14ac:dyDescent="0.35">
      <c r="A27" s="6"/>
      <c r="B27" s="8"/>
      <c r="C27" s="33"/>
      <c r="D27" s="34"/>
      <c r="E27" s="33"/>
      <c r="F27" s="33"/>
      <c r="G27" s="33"/>
      <c r="H27" s="33"/>
    </row>
    <row r="28" spans="1:8" ht="15.6" x14ac:dyDescent="0.35">
      <c r="A28" s="5" t="s">
        <v>37</v>
      </c>
      <c r="B28" s="18" t="s">
        <v>1</v>
      </c>
      <c r="C28" s="35"/>
      <c r="D28" s="36" t="s">
        <v>44</v>
      </c>
      <c r="E28" s="36" t="s">
        <v>33</v>
      </c>
      <c r="F28" s="31"/>
      <c r="G28" s="31"/>
      <c r="H28" s="31"/>
    </row>
    <row r="29" spans="1:8" ht="15.6" x14ac:dyDescent="0.35">
      <c r="A29" s="6" t="s">
        <v>113</v>
      </c>
      <c r="B29" s="7">
        <f>B23</f>
        <v>610000000</v>
      </c>
      <c r="C29" s="31"/>
      <c r="D29" s="31">
        <f>+D23+G23</f>
        <v>50000000</v>
      </c>
      <c r="E29" s="31">
        <f>+E23+H23</f>
        <v>560000000</v>
      </c>
      <c r="F29" s="31"/>
      <c r="G29" s="31"/>
      <c r="H29" s="31"/>
    </row>
    <row r="30" spans="1:8" ht="15.6" x14ac:dyDescent="0.35">
      <c r="A30" s="6" t="s">
        <v>114</v>
      </c>
      <c r="B30" s="7">
        <f>+D30+E30</f>
        <v>493886319.76999998</v>
      </c>
      <c r="C30" s="31"/>
      <c r="D30" s="21">
        <v>57886319.770000003</v>
      </c>
      <c r="E30" s="31">
        <v>436000000</v>
      </c>
      <c r="F30" s="31"/>
      <c r="G30" s="31"/>
      <c r="H30" s="31"/>
    </row>
    <row r="31" spans="1:8" ht="15.6" x14ac:dyDescent="0.35">
      <c r="A31" s="6"/>
      <c r="B31" s="9"/>
      <c r="C31" s="37"/>
      <c r="D31" s="37"/>
      <c r="E31" s="37"/>
      <c r="F31" s="37"/>
      <c r="G31" s="37"/>
      <c r="H31" s="37"/>
    </row>
    <row r="32" spans="1:8" ht="15.6" x14ac:dyDescent="0.35">
      <c r="A32" s="5" t="s">
        <v>5</v>
      </c>
      <c r="B32" s="6"/>
      <c r="C32" s="30"/>
      <c r="D32" s="30"/>
      <c r="E32" s="30"/>
      <c r="F32" s="30"/>
      <c r="G32" s="30"/>
      <c r="H32" s="30"/>
    </row>
    <row r="33" spans="1:8" ht="15.6" x14ac:dyDescent="0.35">
      <c r="A33" s="6" t="s">
        <v>55</v>
      </c>
      <c r="B33" s="37">
        <v>1.1197999999999999</v>
      </c>
      <c r="C33" s="37">
        <v>1.1197999999999999</v>
      </c>
      <c r="D33" s="37"/>
      <c r="E33" s="37">
        <v>1.1197999999999999</v>
      </c>
      <c r="F33" s="37">
        <v>1.1197999999999999</v>
      </c>
      <c r="G33" s="37">
        <v>1.1197999999999999</v>
      </c>
      <c r="H33" s="43"/>
    </row>
    <row r="34" spans="1:8" ht="15.6" x14ac:dyDescent="0.35">
      <c r="A34" s="6" t="s">
        <v>116</v>
      </c>
      <c r="B34" s="22">
        <v>1.0948</v>
      </c>
      <c r="C34" s="22">
        <v>1.0948</v>
      </c>
      <c r="D34" s="22"/>
      <c r="E34" s="22">
        <v>1.0948</v>
      </c>
      <c r="F34" s="22">
        <v>1.0948</v>
      </c>
      <c r="G34" s="22">
        <v>1.0948</v>
      </c>
      <c r="H34" s="44"/>
    </row>
    <row r="35" spans="1:8" ht="15.6" x14ac:dyDescent="0.35">
      <c r="A35" s="6" t="s">
        <v>6</v>
      </c>
      <c r="B35" s="10">
        <v>113101</v>
      </c>
      <c r="C35" s="10">
        <v>113101</v>
      </c>
      <c r="D35" s="10"/>
      <c r="E35" s="10">
        <v>113101</v>
      </c>
      <c r="F35" s="10">
        <v>113101</v>
      </c>
      <c r="G35" s="10">
        <v>113101</v>
      </c>
      <c r="H35" s="38"/>
    </row>
    <row r="36" spans="1:8" ht="15.6" x14ac:dyDescent="0.35">
      <c r="A36" s="6"/>
      <c r="B36" s="7"/>
      <c r="C36" s="31"/>
      <c r="D36" s="31"/>
      <c r="E36" s="31"/>
      <c r="F36" s="31"/>
      <c r="G36" s="31"/>
      <c r="H36" s="31"/>
    </row>
    <row r="37" spans="1:8" ht="15.6" x14ac:dyDescent="0.35">
      <c r="A37" s="5" t="s">
        <v>7</v>
      </c>
      <c r="B37" s="10"/>
      <c r="C37" s="38"/>
      <c r="D37" s="38"/>
      <c r="E37" s="38"/>
      <c r="F37" s="38"/>
      <c r="G37" s="38"/>
      <c r="H37" s="38"/>
    </row>
    <row r="38" spans="1:8" ht="15.6" x14ac:dyDescent="0.35">
      <c r="A38" s="6" t="s">
        <v>56</v>
      </c>
      <c r="B38" s="10">
        <f t="shared" ref="B38:C38" si="7">B22/B33</f>
        <v>292839778.93373817</v>
      </c>
      <c r="C38" s="38">
        <f t="shared" si="7"/>
        <v>241958385.42596895</v>
      </c>
      <c r="D38" s="38"/>
      <c r="E38" s="38">
        <f t="shared" ref="E38:G38" si="8">E22/E33</f>
        <v>241958385.42596895</v>
      </c>
      <c r="F38" s="38">
        <f t="shared" si="8"/>
        <v>50881393.507769242</v>
      </c>
      <c r="G38" s="38">
        <f t="shared" si="8"/>
        <v>50881393.507769242</v>
      </c>
      <c r="H38" s="38"/>
    </row>
    <row r="39" spans="1:8" ht="15.6" x14ac:dyDescent="0.35">
      <c r="A39" s="6" t="s">
        <v>117</v>
      </c>
      <c r="B39" s="10">
        <f t="shared" ref="B39:C39" si="9">B24/B34</f>
        <v>537272359.49945188</v>
      </c>
      <c r="C39" s="38">
        <f t="shared" si="9"/>
        <v>456864267.44610888</v>
      </c>
      <c r="D39" s="38"/>
      <c r="E39" s="38">
        <f t="shared" ref="E39:G39" si="10">E24/E34</f>
        <v>456864267.44610888</v>
      </c>
      <c r="F39" s="38">
        <f t="shared" si="10"/>
        <v>80408092.053343073</v>
      </c>
      <c r="G39" s="38">
        <f t="shared" si="10"/>
        <v>80408092.053343073</v>
      </c>
      <c r="H39" s="38"/>
    </row>
    <row r="40" spans="1:8" ht="15.6" x14ac:dyDescent="0.35">
      <c r="A40" s="6" t="s">
        <v>57</v>
      </c>
      <c r="B40" s="10">
        <f t="shared" ref="B40:C40" si="11">B38/B16</f>
        <v>2815767.1051320978</v>
      </c>
      <c r="C40" s="38">
        <f t="shared" si="11"/>
        <v>3102030.5823842171</v>
      </c>
      <c r="D40" s="38"/>
      <c r="E40" s="38">
        <f t="shared" ref="E40:G40" si="12">E38/E16</f>
        <v>3102030.5823842171</v>
      </c>
      <c r="F40" s="38">
        <f t="shared" si="12"/>
        <v>1956976.6733757402</v>
      </c>
      <c r="G40" s="38">
        <f t="shared" si="12"/>
        <v>1956976.6733757402</v>
      </c>
      <c r="H40" s="38"/>
    </row>
    <row r="41" spans="1:8" ht="15.6" x14ac:dyDescent="0.35">
      <c r="A41" s="6" t="s">
        <v>118</v>
      </c>
      <c r="B41" s="10">
        <f t="shared" ref="B41:C41" si="13">B39/B18</f>
        <v>2487372.0347196846</v>
      </c>
      <c r="C41" s="38">
        <f t="shared" si="13"/>
        <v>3310610.6336674555</v>
      </c>
      <c r="D41" s="38"/>
      <c r="E41" s="38">
        <f t="shared" ref="E41" si="14">E39/E18</f>
        <v>3310610.6336674555</v>
      </c>
      <c r="F41" s="38">
        <f t="shared" ref="F41:G41" si="15">F39/F18</f>
        <v>1030872.9750428599</v>
      </c>
      <c r="G41" s="38">
        <f t="shared" si="15"/>
        <v>1030872.9750428599</v>
      </c>
      <c r="H41" s="38"/>
    </row>
    <row r="42" spans="1:8" ht="15.6" x14ac:dyDescent="0.35">
      <c r="A42" s="6"/>
      <c r="B42" s="11"/>
      <c r="C42" s="39"/>
      <c r="D42" s="39"/>
      <c r="E42" s="39"/>
      <c r="F42" s="39"/>
      <c r="G42" s="39"/>
      <c r="H42" s="39"/>
    </row>
    <row r="43" spans="1:8" ht="15.6" x14ac:dyDescent="0.35">
      <c r="A43" s="5" t="s">
        <v>8</v>
      </c>
      <c r="B43" s="11"/>
      <c r="C43" s="39"/>
      <c r="D43" s="39"/>
      <c r="E43" s="39"/>
      <c r="F43" s="39"/>
      <c r="G43" s="39"/>
      <c r="H43" s="39"/>
    </row>
    <row r="44" spans="1:8" ht="15.6" x14ac:dyDescent="0.35">
      <c r="A44" s="6"/>
      <c r="B44" s="12"/>
      <c r="C44" s="39"/>
      <c r="D44" s="39"/>
      <c r="E44" s="39"/>
      <c r="F44" s="39"/>
      <c r="G44" s="39"/>
      <c r="H44" s="39"/>
    </row>
    <row r="45" spans="1:8" ht="15.6" x14ac:dyDescent="0.35">
      <c r="A45" s="5" t="s">
        <v>9</v>
      </c>
      <c r="B45" s="11"/>
      <c r="C45" s="39"/>
      <c r="D45" s="39"/>
      <c r="E45" s="39"/>
      <c r="F45" s="39"/>
      <c r="G45" s="39"/>
      <c r="H45" s="39"/>
    </row>
    <row r="46" spans="1:8" ht="15.6" x14ac:dyDescent="0.35">
      <c r="A46" s="6" t="s">
        <v>10</v>
      </c>
      <c r="B46" s="11">
        <f>B17/B35*100</f>
        <v>0.14588730426786678</v>
      </c>
      <c r="C46" s="39">
        <f t="shared" ref="C46:G46" si="16">C17/C35*100</f>
        <v>0.12378316725758393</v>
      </c>
      <c r="D46" s="39"/>
      <c r="E46" s="39">
        <f t="shared" si="16"/>
        <v>0.12378316725758393</v>
      </c>
      <c r="F46" s="39">
        <f t="shared" si="16"/>
        <v>2.2104137010282847E-2</v>
      </c>
      <c r="G46" s="39">
        <f t="shared" si="16"/>
        <v>2.2104137010282847E-2</v>
      </c>
      <c r="H46" s="39"/>
    </row>
    <row r="47" spans="1:8" ht="15.6" x14ac:dyDescent="0.35">
      <c r="A47" s="6" t="s">
        <v>11</v>
      </c>
      <c r="B47" s="11">
        <f>B18/B35*100</f>
        <v>0.19097974376884377</v>
      </c>
      <c r="C47" s="39">
        <f t="shared" ref="C47:G47" si="17">C18/C35*100</f>
        <v>0.12201483629676131</v>
      </c>
      <c r="D47" s="39"/>
      <c r="E47" s="39">
        <f t="shared" si="17"/>
        <v>0.12201483629676131</v>
      </c>
      <c r="F47" s="39">
        <f t="shared" si="17"/>
        <v>6.8964907472082476E-2</v>
      </c>
      <c r="G47" s="39">
        <f t="shared" si="17"/>
        <v>6.8964907472082476E-2</v>
      </c>
      <c r="H47" s="39"/>
    </row>
    <row r="48" spans="1:8" ht="15.6" x14ac:dyDescent="0.35">
      <c r="A48" s="6"/>
      <c r="B48" s="11"/>
      <c r="C48" s="39"/>
      <c r="D48" s="39"/>
      <c r="E48" s="39"/>
      <c r="F48" s="39"/>
      <c r="G48" s="39"/>
      <c r="H48" s="39"/>
    </row>
    <row r="49" spans="1:8" ht="15.6" x14ac:dyDescent="0.35">
      <c r="A49" s="5" t="s">
        <v>12</v>
      </c>
      <c r="B49" s="11"/>
      <c r="C49" s="39"/>
      <c r="D49" s="39"/>
      <c r="E49" s="39"/>
      <c r="F49" s="39"/>
      <c r="G49" s="39"/>
      <c r="H49" s="39"/>
    </row>
    <row r="50" spans="1:8" ht="15.6" x14ac:dyDescent="0.35">
      <c r="A50" s="6" t="s">
        <v>13</v>
      </c>
      <c r="B50" s="11">
        <f t="shared" ref="B50:C50" si="18">B18/B17*100</f>
        <v>130.90909090909091</v>
      </c>
      <c r="C50" s="39">
        <f t="shared" si="18"/>
        <v>98.571428571428584</v>
      </c>
      <c r="D50" s="39"/>
      <c r="E50" s="39">
        <f t="shared" ref="E50:G50" si="19">E18/E17*100</f>
        <v>98.571428571428584</v>
      </c>
      <c r="F50" s="39">
        <f t="shared" si="19"/>
        <v>312</v>
      </c>
      <c r="G50" s="39">
        <f t="shared" si="19"/>
        <v>312</v>
      </c>
      <c r="H50" s="39"/>
    </row>
    <row r="51" spans="1:8" ht="15.6" x14ac:dyDescent="0.35">
      <c r="A51" s="6" t="s">
        <v>14</v>
      </c>
      <c r="B51" s="11">
        <f t="shared" ref="B51:C51" si="20">B24/B23*100</f>
        <v>96.427176914754085</v>
      </c>
      <c r="C51" s="39">
        <f t="shared" si="20"/>
        <v>89.316964285714278</v>
      </c>
      <c r="D51" s="39"/>
      <c r="E51" s="39">
        <f t="shared" ref="E51:G51" si="21">E24/E23*100</f>
        <v>89.316964285714278</v>
      </c>
      <c r="F51" s="39">
        <f t="shared" si="21"/>
        <v>176.06155835999999</v>
      </c>
      <c r="G51" s="39">
        <f t="shared" si="21"/>
        <v>176.06155835999999</v>
      </c>
      <c r="H51" s="39"/>
    </row>
    <row r="52" spans="1:8" ht="15.6" x14ac:dyDescent="0.35">
      <c r="A52" s="6" t="s">
        <v>15</v>
      </c>
      <c r="B52" s="11">
        <f t="shared" ref="B52:C52" si="22">AVERAGE(B50:B51)</f>
        <v>113.6681339119225</v>
      </c>
      <c r="C52" s="39">
        <f t="shared" si="22"/>
        <v>93.944196428571431</v>
      </c>
      <c r="D52" s="39"/>
      <c r="E52" s="39">
        <f t="shared" ref="E52:G52" si="23">AVERAGE(E50:E51)</f>
        <v>93.944196428571431</v>
      </c>
      <c r="F52" s="39">
        <f t="shared" si="23"/>
        <v>244.03077918</v>
      </c>
      <c r="G52" s="39">
        <f t="shared" si="23"/>
        <v>244.03077918</v>
      </c>
      <c r="H52" s="39"/>
    </row>
    <row r="53" spans="1:8" ht="15.6" x14ac:dyDescent="0.35">
      <c r="A53" s="6"/>
      <c r="B53" s="11"/>
      <c r="C53" s="39"/>
      <c r="D53" s="39"/>
      <c r="E53" s="39"/>
      <c r="F53" s="39"/>
      <c r="G53" s="39"/>
      <c r="H53" s="39"/>
    </row>
    <row r="54" spans="1:8" ht="15.6" x14ac:dyDescent="0.35">
      <c r="A54" s="5" t="s">
        <v>16</v>
      </c>
      <c r="B54" s="11"/>
      <c r="C54" s="39"/>
      <c r="D54" s="39"/>
      <c r="E54" s="39"/>
      <c r="F54" s="39"/>
      <c r="G54" s="39"/>
      <c r="H54" s="39"/>
    </row>
    <row r="55" spans="1:8" ht="15.6" x14ac:dyDescent="0.35">
      <c r="A55" s="6" t="s">
        <v>17</v>
      </c>
      <c r="B55" s="11">
        <f t="shared" ref="B55:C55" si="24">B18/B19*100</f>
        <v>41.300191204588913</v>
      </c>
      <c r="C55" s="39">
        <f t="shared" si="24"/>
        <v>32.62411347517731</v>
      </c>
      <c r="D55" s="39"/>
      <c r="E55" s="39">
        <f t="shared" ref="E55:G55" si="25">E18/E19*100</f>
        <v>32.62411347517731</v>
      </c>
      <c r="F55" s="39">
        <f t="shared" si="25"/>
        <v>78</v>
      </c>
      <c r="G55" s="39">
        <f t="shared" si="25"/>
        <v>78</v>
      </c>
      <c r="H55" s="39"/>
    </row>
    <row r="56" spans="1:8" ht="15.6" x14ac:dyDescent="0.35">
      <c r="A56" s="6" t="s">
        <v>18</v>
      </c>
      <c r="B56" s="11">
        <f t="shared" ref="B56:C56" si="26">B24/B25*100</f>
        <v>31.089100379492596</v>
      </c>
      <c r="C56" s="39">
        <f t="shared" si="26"/>
        <v>29.561170212765958</v>
      </c>
      <c r="D56" s="39"/>
      <c r="E56" s="39">
        <f t="shared" ref="E56:G56" si="27">E24/E25*100</f>
        <v>29.561170212765958</v>
      </c>
      <c r="F56" s="39">
        <f t="shared" si="27"/>
        <v>44.015389589999998</v>
      </c>
      <c r="G56" s="39">
        <f t="shared" si="27"/>
        <v>44.015389589999998</v>
      </c>
      <c r="H56" s="39"/>
    </row>
    <row r="57" spans="1:8" ht="15.6" x14ac:dyDescent="0.35">
      <c r="A57" s="6" t="s">
        <v>19</v>
      </c>
      <c r="B57" s="11">
        <f t="shared" ref="B57:C57" si="28">AVERAGE(B55:B56)</f>
        <v>36.194645792040752</v>
      </c>
      <c r="C57" s="39">
        <f t="shared" si="28"/>
        <v>31.092641843971634</v>
      </c>
      <c r="D57" s="39"/>
      <c r="E57" s="39">
        <f t="shared" ref="E57:G57" si="29">AVERAGE(E55:E56)</f>
        <v>31.092641843971634</v>
      </c>
      <c r="F57" s="39">
        <f t="shared" si="29"/>
        <v>61.007694794999999</v>
      </c>
      <c r="G57" s="39">
        <f t="shared" si="29"/>
        <v>61.007694794999999</v>
      </c>
      <c r="H57" s="39"/>
    </row>
    <row r="58" spans="1:8" ht="15.6" x14ac:dyDescent="0.35">
      <c r="A58" s="6"/>
      <c r="B58" s="11"/>
      <c r="C58" s="39"/>
      <c r="D58" s="39"/>
      <c r="E58" s="39"/>
      <c r="F58" s="39"/>
      <c r="G58" s="39"/>
      <c r="H58" s="39"/>
    </row>
    <row r="59" spans="1:8" ht="15.6" x14ac:dyDescent="0.35">
      <c r="A59" s="5" t="s">
        <v>20</v>
      </c>
      <c r="B59" s="11">
        <f t="shared" ref="B59:G59" si="30">B26/B24*100</f>
        <v>100</v>
      </c>
      <c r="C59" s="39">
        <f t="shared" si="30"/>
        <v>100</v>
      </c>
      <c r="D59" s="39"/>
      <c r="E59" s="39">
        <f t="shared" si="30"/>
        <v>100</v>
      </c>
      <c r="F59" s="39">
        <f t="shared" si="30"/>
        <v>100</v>
      </c>
      <c r="G59" s="39">
        <f t="shared" si="30"/>
        <v>100</v>
      </c>
      <c r="H59" s="39"/>
    </row>
    <row r="60" spans="1:8" ht="15.6" x14ac:dyDescent="0.35">
      <c r="A60" s="6"/>
      <c r="B60" s="11"/>
      <c r="C60" s="39"/>
      <c r="D60" s="39"/>
      <c r="E60" s="39"/>
      <c r="F60" s="39"/>
      <c r="G60" s="39"/>
      <c r="H60" s="39"/>
    </row>
    <row r="61" spans="1:8" ht="15.6" x14ac:dyDescent="0.35">
      <c r="A61" s="5" t="s">
        <v>21</v>
      </c>
      <c r="B61" s="11"/>
      <c r="C61" s="39"/>
      <c r="D61" s="39"/>
      <c r="E61" s="39"/>
      <c r="F61" s="39"/>
      <c r="G61" s="39"/>
      <c r="H61" s="39"/>
    </row>
    <row r="62" spans="1:8" ht="15.6" x14ac:dyDescent="0.35">
      <c r="A62" s="6" t="s">
        <v>22</v>
      </c>
      <c r="B62" s="11">
        <f t="shared" ref="B62:C62" si="31">((B18/B16)-1)*100</f>
        <v>107.69230769230771</v>
      </c>
      <c r="C62" s="39">
        <f t="shared" si="31"/>
        <v>76.92307692307692</v>
      </c>
      <c r="D62" s="39"/>
      <c r="E62" s="39">
        <f t="shared" ref="E62:G62" si="32">((E18/E16)-1)*100</f>
        <v>76.92307692307692</v>
      </c>
      <c r="F62" s="39">
        <f t="shared" si="32"/>
        <v>200</v>
      </c>
      <c r="G62" s="39">
        <f t="shared" si="32"/>
        <v>200</v>
      </c>
      <c r="H62" s="39"/>
    </row>
    <row r="63" spans="1:8" ht="15.6" x14ac:dyDescent="0.35">
      <c r="A63" s="6" t="s">
        <v>23</v>
      </c>
      <c r="B63" s="11">
        <f t="shared" ref="B63:E63" si="33">((B39/B38)-1)*100</f>
        <v>83.469732648931654</v>
      </c>
      <c r="C63" s="39">
        <f t="shared" si="33"/>
        <v>88.819356949252665</v>
      </c>
      <c r="D63" s="39"/>
      <c r="E63" s="39">
        <f t="shared" si="33"/>
        <v>88.819356949252665</v>
      </c>
      <c r="F63" s="39">
        <f t="shared" ref="F63:G63" si="34">((F39/F38)-1)*100</f>
        <v>58.030443959962106</v>
      </c>
      <c r="G63" s="39">
        <f t="shared" si="34"/>
        <v>58.030443959962106</v>
      </c>
      <c r="H63" s="39"/>
    </row>
    <row r="64" spans="1:8" ht="15.6" x14ac:dyDescent="0.35">
      <c r="A64" s="6" t="s">
        <v>24</v>
      </c>
      <c r="B64" s="11">
        <f t="shared" ref="B64:C64" si="35">((B41/B40)-1)*100</f>
        <v>-11.662721317181058</v>
      </c>
      <c r="C64" s="39">
        <f t="shared" si="35"/>
        <v>6.7239843626210716</v>
      </c>
      <c r="D64" s="39"/>
      <c r="E64" s="39">
        <f t="shared" ref="E64:G64" si="36">((E41/E40)-1)*100</f>
        <v>6.7239843626210716</v>
      </c>
      <c r="F64" s="39">
        <f t="shared" si="36"/>
        <v>-47.323185346679296</v>
      </c>
      <c r="G64" s="39">
        <f t="shared" si="36"/>
        <v>-47.323185346679296</v>
      </c>
      <c r="H64" s="39"/>
    </row>
    <row r="65" spans="1:8" ht="15.6" x14ac:dyDescent="0.35">
      <c r="A65" s="6"/>
      <c r="B65" s="11"/>
      <c r="C65" s="39"/>
      <c r="D65" s="39"/>
      <c r="E65" s="39"/>
      <c r="F65" s="39"/>
      <c r="G65" s="39"/>
      <c r="H65" s="39"/>
    </row>
    <row r="66" spans="1:8" ht="15.6" x14ac:dyDescent="0.35">
      <c r="A66" s="5" t="s">
        <v>25</v>
      </c>
      <c r="B66" s="11"/>
      <c r="C66" s="39"/>
      <c r="D66" s="39"/>
      <c r="E66" s="39"/>
      <c r="F66" s="39"/>
      <c r="G66" s="39"/>
      <c r="H66" s="39"/>
    </row>
    <row r="67" spans="1:8" ht="15.6" x14ac:dyDescent="0.35">
      <c r="A67" s="6" t="s">
        <v>26</v>
      </c>
      <c r="B67" s="11">
        <f t="shared" ref="B67:E67" si="37">B23/B17</f>
        <v>3696969.6969696968</v>
      </c>
      <c r="C67" s="39">
        <f t="shared" si="37"/>
        <v>4000000</v>
      </c>
      <c r="D67" s="39"/>
      <c r="E67" s="39">
        <f t="shared" si="37"/>
        <v>4000000</v>
      </c>
      <c r="F67" s="39">
        <f t="shared" ref="F67:G67" si="38">F23/F17</f>
        <v>2000000</v>
      </c>
      <c r="G67" s="39">
        <f t="shared" si="38"/>
        <v>2000000</v>
      </c>
      <c r="H67" s="39"/>
    </row>
    <row r="68" spans="1:8" ht="15.6" x14ac:dyDescent="0.35">
      <c r="A68" s="6" t="s">
        <v>27</v>
      </c>
      <c r="B68" s="11">
        <f t="shared" ref="B68:E68" si="39">B24/B18</f>
        <v>2723174.903611111</v>
      </c>
      <c r="C68" s="39">
        <f t="shared" si="39"/>
        <v>3624456.5217391304</v>
      </c>
      <c r="D68" s="39"/>
      <c r="E68" s="39">
        <f t="shared" si="39"/>
        <v>3624456.5217391304</v>
      </c>
      <c r="F68" s="39">
        <f t="shared" ref="F68:G68" si="40">F24/F18</f>
        <v>1128599.7330769231</v>
      </c>
      <c r="G68" s="39">
        <f t="shared" si="40"/>
        <v>1128599.7330769231</v>
      </c>
      <c r="H68" s="39"/>
    </row>
    <row r="69" spans="1:8" ht="15.6" x14ac:dyDescent="0.35">
      <c r="A69" s="6" t="s">
        <v>28</v>
      </c>
      <c r="B69" s="11">
        <f t="shared" ref="B69:E69" si="41">(B68/B67)*B52</f>
        <v>83.727548500863904</v>
      </c>
      <c r="C69" s="39">
        <f t="shared" si="41"/>
        <v>85.124163856269419</v>
      </c>
      <c r="D69" s="39"/>
      <c r="E69" s="39">
        <f t="shared" si="41"/>
        <v>85.124163856269419</v>
      </c>
      <c r="F69" s="39">
        <f t="shared" ref="F69:G69" si="42">(F68/F67)*F52</f>
        <v>137.70653612255077</v>
      </c>
      <c r="G69" s="39">
        <f t="shared" si="42"/>
        <v>137.70653612255077</v>
      </c>
      <c r="H69" s="39"/>
    </row>
    <row r="70" spans="1:8" ht="15.6" x14ac:dyDescent="0.35">
      <c r="A70" s="6"/>
      <c r="B70" s="13"/>
      <c r="C70" s="40"/>
      <c r="D70" s="40"/>
      <c r="E70" s="40"/>
      <c r="F70" s="40"/>
      <c r="G70" s="40"/>
      <c r="H70" s="40"/>
    </row>
    <row r="71" spans="1:8" ht="15.6" x14ac:dyDescent="0.35">
      <c r="A71" s="5" t="s">
        <v>29</v>
      </c>
      <c r="B71" s="20" t="s">
        <v>1</v>
      </c>
      <c r="D71" s="41" t="s">
        <v>45</v>
      </c>
      <c r="E71" s="41" t="s">
        <v>33</v>
      </c>
      <c r="F71" s="39"/>
      <c r="G71" s="39"/>
      <c r="H71" s="39"/>
    </row>
    <row r="72" spans="1:8" ht="15.6" x14ac:dyDescent="0.35">
      <c r="A72" s="6" t="s">
        <v>30</v>
      </c>
      <c r="B72" s="11">
        <f>(B30/B29)*100</f>
        <v>80.964970454098363</v>
      </c>
      <c r="D72" s="39">
        <f>(D30/D29)*100</f>
        <v>115.77263954000001</v>
      </c>
      <c r="E72" s="39">
        <f>(E30/E29)*100</f>
        <v>77.857142857142861</v>
      </c>
      <c r="F72" s="39"/>
      <c r="G72" s="39"/>
      <c r="H72" s="39"/>
    </row>
    <row r="73" spans="1:8" ht="15.6" x14ac:dyDescent="0.35">
      <c r="A73" s="6" t="s">
        <v>31</v>
      </c>
      <c r="B73" s="9">
        <f>(B24/B30)*100</f>
        <v>119.09740270876989</v>
      </c>
      <c r="D73" s="37">
        <f>(G24/D30)*100</f>
        <v>152.07527362211505</v>
      </c>
      <c r="E73" s="37">
        <f>(E24/E30)*100</f>
        <v>114.7190366972477</v>
      </c>
      <c r="F73" s="37"/>
      <c r="G73" s="37"/>
      <c r="H73" s="37"/>
    </row>
    <row r="74" spans="1:8" s="2" customFormat="1" ht="16.2" thickBot="1" x14ac:dyDescent="0.4">
      <c r="A74" s="14"/>
      <c r="B74" s="15"/>
      <c r="C74" s="42"/>
      <c r="D74" s="42"/>
      <c r="E74" s="42"/>
      <c r="F74" s="42"/>
      <c r="G74" s="42"/>
      <c r="H74" s="42"/>
    </row>
    <row r="75" spans="1:8" s="2" customFormat="1" ht="16.2" thickTop="1" x14ac:dyDescent="0.35">
      <c r="A75" s="16" t="s">
        <v>43</v>
      </c>
      <c r="B75" s="16"/>
      <c r="C75" s="30"/>
      <c r="D75" s="30"/>
      <c r="E75" s="30"/>
      <c r="F75"/>
      <c r="G75"/>
      <c r="H75"/>
    </row>
    <row r="77" spans="1:8" customFormat="1" ht="145.80000000000001" customHeight="1" x14ac:dyDescent="0.35">
      <c r="A77" s="57" t="s">
        <v>112</v>
      </c>
      <c r="B77" s="57"/>
      <c r="C77" s="57"/>
      <c r="D77" s="57"/>
      <c r="E77" s="57"/>
      <c r="F77" s="57"/>
      <c r="G77" s="57"/>
      <c r="H77" s="57"/>
    </row>
  </sheetData>
  <mergeCells count="6">
    <mergeCell ref="A77:H77"/>
    <mergeCell ref="A9:A10"/>
    <mergeCell ref="B9:B10"/>
    <mergeCell ref="C10:E10"/>
    <mergeCell ref="F10:H10"/>
    <mergeCell ref="C9:H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AA46-F255-4796-9972-10167F418374}">
  <dimension ref="A1:H82"/>
  <sheetViews>
    <sheetView showGridLines="0" zoomScale="80" zoomScaleNormal="80" workbookViewId="0">
      <pane ySplit="11" topLeftCell="A12" activePane="bottomLeft" state="frozen"/>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2" t="s">
        <v>0</v>
      </c>
      <c r="B9" s="50" t="s">
        <v>32</v>
      </c>
      <c r="C9" s="56" t="s">
        <v>2</v>
      </c>
      <c r="D9" s="56"/>
      <c r="E9" s="56"/>
      <c r="F9" s="56"/>
      <c r="G9" s="56"/>
      <c r="H9" s="56"/>
    </row>
    <row r="10" spans="1:8" customFormat="1" ht="18.75" customHeight="1" thickTop="1" thickBot="1" x14ac:dyDescent="0.35">
      <c r="A10" s="53"/>
      <c r="B10" s="51"/>
      <c r="C10" s="54" t="s">
        <v>35</v>
      </c>
      <c r="D10" s="54"/>
      <c r="E10" s="55"/>
      <c r="F10" s="54" t="s">
        <v>34</v>
      </c>
      <c r="G10" s="54"/>
      <c r="H10" s="54"/>
    </row>
    <row r="11" spans="1:8" customFormat="1" ht="29.25" customHeight="1" thickTop="1" x14ac:dyDescent="0.3">
      <c r="A11" s="23"/>
      <c r="B11" s="24"/>
      <c r="C11" s="25" t="s">
        <v>1</v>
      </c>
      <c r="D11" s="26" t="s">
        <v>44</v>
      </c>
      <c r="E11" s="27" t="s">
        <v>33</v>
      </c>
      <c r="F11" s="25" t="s">
        <v>1</v>
      </c>
      <c r="G11" s="27" t="s">
        <v>44</v>
      </c>
      <c r="H11" s="26" t="s">
        <v>33</v>
      </c>
    </row>
    <row r="12" spans="1:8" customFormat="1" ht="15.6" x14ac:dyDescent="0.35">
      <c r="A12" s="24"/>
      <c r="B12" s="23"/>
      <c r="C12" s="23"/>
      <c r="E12" s="28"/>
      <c r="F12" s="28"/>
      <c r="G12" s="28"/>
      <c r="H12" s="28"/>
    </row>
    <row r="13" spans="1:8" customFormat="1" ht="15.6" x14ac:dyDescent="0.35">
      <c r="A13" s="29" t="s">
        <v>3</v>
      </c>
      <c r="B13" s="30"/>
      <c r="C13" s="30"/>
      <c r="D13" s="30"/>
      <c r="E13" s="30"/>
      <c r="F13" s="30"/>
      <c r="G13" s="30"/>
      <c r="H13" s="30"/>
    </row>
    <row r="14" spans="1:8" ht="15.6" x14ac:dyDescent="0.35">
      <c r="A14" s="5"/>
      <c r="B14" s="6"/>
      <c r="C14" s="30"/>
      <c r="D14" s="30"/>
      <c r="E14" s="30"/>
      <c r="F14" s="30"/>
      <c r="G14" s="30"/>
      <c r="H14" s="30"/>
    </row>
    <row r="15" spans="1:8" ht="15.6" x14ac:dyDescent="0.35">
      <c r="A15" s="29" t="s">
        <v>4</v>
      </c>
      <c r="B15" s="6"/>
      <c r="C15" s="30"/>
      <c r="D15" s="30"/>
      <c r="E15" s="30"/>
      <c r="F15" s="30"/>
      <c r="G15" s="30"/>
      <c r="H15" s="30"/>
    </row>
    <row r="16" spans="1:8" ht="15.6" x14ac:dyDescent="0.35">
      <c r="A16" s="30" t="s">
        <v>58</v>
      </c>
      <c r="B16" s="7">
        <f>+C16+F16</f>
        <v>238</v>
      </c>
      <c r="C16" s="31">
        <f>+D16+E16</f>
        <v>212</v>
      </c>
      <c r="D16" s="47">
        <f>+'I trimestre'!D16+'II trimestre'!D16+'III trimestre'!D16</f>
        <v>0</v>
      </c>
      <c r="E16" s="31">
        <f>+'I trimestre'!E16+'II trimestre'!E16+'III trimestre'!E16</f>
        <v>212</v>
      </c>
      <c r="F16" s="31">
        <f>+G16+H16</f>
        <v>26</v>
      </c>
      <c r="G16" s="31">
        <f>+'I trimestre'!G16+'II trimestre'!G16+'III trimestre'!G16</f>
        <v>26</v>
      </c>
      <c r="H16" s="47">
        <f>+'I trimestre'!H16+'II trimestre'!H16+'III trimestre'!H16</f>
        <v>0</v>
      </c>
    </row>
    <row r="17" spans="1:8" ht="15.6" x14ac:dyDescent="0.35">
      <c r="A17" s="30" t="s">
        <v>90</v>
      </c>
      <c r="B17" s="7">
        <f t="shared" ref="B17:B19" si="0">+C17+F17</f>
        <v>377</v>
      </c>
      <c r="C17" s="31">
        <f t="shared" ref="C17:C19" si="1">+D17+E17</f>
        <v>302</v>
      </c>
      <c r="D17" s="47">
        <f>+'I trimestre'!D17+'II trimestre'!D17+'III trimestre'!D17</f>
        <v>0</v>
      </c>
      <c r="E17" s="31">
        <f>+'I trimestre'!E17+'II trimestre'!E17+'III trimestre'!E17</f>
        <v>302</v>
      </c>
      <c r="F17" s="31">
        <f t="shared" ref="F17:F19" si="2">+G17+H17</f>
        <v>75</v>
      </c>
      <c r="G17" s="31">
        <f>+'I trimestre'!G17+'II trimestre'!G17+'III trimestre'!G17</f>
        <v>75</v>
      </c>
      <c r="H17" s="47">
        <f>+'I trimestre'!H17+'II trimestre'!H17+'III trimestre'!H17</f>
        <v>0</v>
      </c>
    </row>
    <row r="18" spans="1:8" ht="15.6" x14ac:dyDescent="0.35">
      <c r="A18" s="30" t="s">
        <v>91</v>
      </c>
      <c r="B18" s="7">
        <f t="shared" si="0"/>
        <v>396</v>
      </c>
      <c r="C18" s="31">
        <f t="shared" si="1"/>
        <v>317</v>
      </c>
      <c r="D18" s="47">
        <f>+'I trimestre'!D18+'II trimestre'!D18+'III trimestre'!D18</f>
        <v>0</v>
      </c>
      <c r="E18" s="31">
        <f>+'I trimestre'!E18+'II trimestre'!E18+'III trimestre'!E18</f>
        <v>317</v>
      </c>
      <c r="F18" s="31">
        <f t="shared" si="2"/>
        <v>79</v>
      </c>
      <c r="G18" s="31">
        <f>+'I trimestre'!G18+'II trimestre'!G18+'III trimestre'!G18</f>
        <v>79</v>
      </c>
      <c r="H18" s="47">
        <f>+'I trimestre'!H18+'II trimestre'!H18+'III trimestre'!H18</f>
        <v>0</v>
      </c>
    </row>
    <row r="19" spans="1:8" ht="15.6" x14ac:dyDescent="0.35">
      <c r="A19" s="30" t="s">
        <v>70</v>
      </c>
      <c r="B19" s="7">
        <f t="shared" si="0"/>
        <v>523</v>
      </c>
      <c r="C19" s="31">
        <f t="shared" si="1"/>
        <v>423</v>
      </c>
      <c r="D19" s="47">
        <f>+'III trimestre'!D19</f>
        <v>0</v>
      </c>
      <c r="E19" s="31">
        <f>+'III trimestre'!E19</f>
        <v>423</v>
      </c>
      <c r="F19" s="31">
        <f t="shared" si="2"/>
        <v>100</v>
      </c>
      <c r="G19" s="31">
        <f>+'III trimestre'!G19</f>
        <v>100</v>
      </c>
      <c r="H19" s="47">
        <f>+'III trimestre'!H19</f>
        <v>0</v>
      </c>
    </row>
    <row r="20" spans="1:8" ht="15.6" x14ac:dyDescent="0.35">
      <c r="A20" s="30"/>
      <c r="B20" s="7"/>
      <c r="C20" s="31"/>
      <c r="D20" s="47"/>
      <c r="E20" s="31"/>
      <c r="F20" s="31"/>
      <c r="G20" s="31"/>
      <c r="H20" s="47"/>
    </row>
    <row r="21" spans="1:8" ht="15.6" x14ac:dyDescent="0.35">
      <c r="A21" s="29" t="s">
        <v>36</v>
      </c>
      <c r="B21" s="7"/>
      <c r="C21" s="31"/>
      <c r="D21" s="47"/>
      <c r="E21" s="31"/>
      <c r="F21" s="31"/>
      <c r="G21" s="31"/>
      <c r="H21" s="47"/>
    </row>
    <row r="22" spans="1:8" ht="15.6" x14ac:dyDescent="0.35">
      <c r="A22" s="30" t="s">
        <v>58</v>
      </c>
      <c r="B22" s="7">
        <f>+C22+F22</f>
        <v>869754984.45000005</v>
      </c>
      <c r="C22" s="31">
        <f>+D22+E22</f>
        <v>812778000</v>
      </c>
      <c r="D22" s="47">
        <f>+'I trimestre'!D22+'II trimestre'!D22+'III trimestre'!D22</f>
        <v>0</v>
      </c>
      <c r="E22" s="31">
        <f>+'I trimestre'!E22+'II trimestre'!E22+'III trimestre'!E22</f>
        <v>812778000</v>
      </c>
      <c r="F22" s="31">
        <f>+G22+H22</f>
        <v>56976984.449999996</v>
      </c>
      <c r="G22" s="31">
        <f>+'I trimestre'!G22+'II trimestre'!G22+'III trimestre'!G22</f>
        <v>56976984.449999996</v>
      </c>
      <c r="H22" s="47">
        <f>+'I trimestre'!H22+'II trimestre'!H22+'III trimestre'!H22</f>
        <v>0</v>
      </c>
    </row>
    <row r="23" spans="1:8" ht="15.6" x14ac:dyDescent="0.35">
      <c r="A23" s="30" t="s">
        <v>90</v>
      </c>
      <c r="B23" s="7">
        <f t="shared" ref="B23:B25" si="3">+C23+F23</f>
        <v>1358000000</v>
      </c>
      <c r="C23" s="31">
        <f t="shared" ref="C23:C25" si="4">+D23+E23</f>
        <v>1208000000</v>
      </c>
      <c r="D23" s="47">
        <f>+'I trimestre'!D23+'II trimestre'!D23+'III trimestre'!D23</f>
        <v>0</v>
      </c>
      <c r="E23" s="31">
        <f>+'I trimestre'!E23+'II trimestre'!E23+'III trimestre'!E23</f>
        <v>1208000000</v>
      </c>
      <c r="F23" s="31">
        <f t="shared" ref="F23:F25" si="5">+G23+H23</f>
        <v>150000000</v>
      </c>
      <c r="G23" s="31">
        <f>+'I trimestre'!G23+'II trimestre'!G23+'III trimestre'!G23</f>
        <v>150000000</v>
      </c>
      <c r="H23" s="47">
        <f>+'I trimestre'!H23+'II trimestre'!H23+'III trimestre'!H23</f>
        <v>0</v>
      </c>
    </row>
    <row r="24" spans="1:8" ht="15.6" x14ac:dyDescent="0.35">
      <c r="A24" s="30" t="s">
        <v>91</v>
      </c>
      <c r="B24" s="7">
        <f t="shared" si="3"/>
        <v>1252239659.4300001</v>
      </c>
      <c r="C24" s="31">
        <f t="shared" si="4"/>
        <v>1162875000</v>
      </c>
      <c r="D24" s="47">
        <f>+'I trimestre'!D24+'II trimestre'!D24+'III trimestre'!D24</f>
        <v>0</v>
      </c>
      <c r="E24" s="31">
        <f>+'I trimestre'!E24+'II trimestre'!E24+'III trimestre'!E24</f>
        <v>1162875000</v>
      </c>
      <c r="F24" s="31">
        <f t="shared" si="5"/>
        <v>89364659.429999992</v>
      </c>
      <c r="G24" s="31">
        <f>+'I trimestre'!G24+'II trimestre'!G24+'III trimestre'!G24</f>
        <v>89364659.429999992</v>
      </c>
      <c r="H24" s="47">
        <f>+'I trimestre'!H24+'II trimestre'!H24+'III trimestre'!H24</f>
        <v>0</v>
      </c>
    </row>
    <row r="25" spans="1:8" ht="15.6" x14ac:dyDescent="0.35">
      <c r="A25" s="30" t="s">
        <v>70</v>
      </c>
      <c r="B25" s="7">
        <f t="shared" si="3"/>
        <v>1892000000</v>
      </c>
      <c r="C25" s="31">
        <f t="shared" si="4"/>
        <v>1692000000</v>
      </c>
      <c r="D25" s="47">
        <f>+'III trimestre'!D25</f>
        <v>0</v>
      </c>
      <c r="E25" s="31">
        <f>+'III trimestre'!E25</f>
        <v>1692000000</v>
      </c>
      <c r="F25" s="31">
        <f t="shared" si="5"/>
        <v>200000000</v>
      </c>
      <c r="G25" s="31">
        <f>+'III trimestre'!G25</f>
        <v>200000000</v>
      </c>
      <c r="H25" s="47">
        <f>+'III trimestre'!H25</f>
        <v>0</v>
      </c>
    </row>
    <row r="26" spans="1:8" ht="15.6" x14ac:dyDescent="0.35">
      <c r="A26" s="30" t="s">
        <v>92</v>
      </c>
      <c r="B26" s="7">
        <f>+B24</f>
        <v>1252239659.4300001</v>
      </c>
      <c r="C26" s="31">
        <f t="shared" ref="C26:H26" si="6">+C24</f>
        <v>1162875000</v>
      </c>
      <c r="D26" s="47">
        <f t="shared" si="6"/>
        <v>0</v>
      </c>
      <c r="E26" s="31">
        <f t="shared" si="6"/>
        <v>1162875000</v>
      </c>
      <c r="F26" s="31">
        <f t="shared" si="6"/>
        <v>89364659.429999992</v>
      </c>
      <c r="G26" s="31">
        <f t="shared" si="6"/>
        <v>89364659.429999992</v>
      </c>
      <c r="H26" s="47">
        <f t="shared" si="6"/>
        <v>0</v>
      </c>
    </row>
    <row r="27" spans="1:8" ht="15.6" x14ac:dyDescent="0.35">
      <c r="A27" s="30"/>
      <c r="B27" s="8"/>
      <c r="C27" s="33"/>
      <c r="D27" s="33"/>
      <c r="E27" s="33"/>
      <c r="F27" s="33"/>
      <c r="G27" s="33"/>
      <c r="H27" s="33"/>
    </row>
    <row r="28" spans="1:8" ht="15.6" x14ac:dyDescent="0.35">
      <c r="A28" s="29" t="s">
        <v>37</v>
      </c>
      <c r="B28" s="18" t="s">
        <v>1</v>
      </c>
      <c r="C28" s="35"/>
      <c r="D28" s="36" t="s">
        <v>44</v>
      </c>
      <c r="E28" s="36" t="s">
        <v>33</v>
      </c>
      <c r="F28" s="31"/>
      <c r="G28" s="31"/>
      <c r="H28" s="31"/>
    </row>
    <row r="29" spans="1:8" ht="15.6" x14ac:dyDescent="0.35">
      <c r="A29" s="30" t="s">
        <v>90</v>
      </c>
      <c r="B29" s="7">
        <f>B23</f>
        <v>1358000000</v>
      </c>
      <c r="C29" s="31"/>
      <c r="D29" s="31">
        <f>+D23+G23</f>
        <v>150000000</v>
      </c>
      <c r="E29" s="31">
        <f>+E23+H23</f>
        <v>1208000000</v>
      </c>
      <c r="F29" s="31"/>
      <c r="G29" s="31"/>
      <c r="H29" s="31"/>
    </row>
    <row r="30" spans="1:8" ht="15.6" x14ac:dyDescent="0.35">
      <c r="A30" s="30" t="s">
        <v>91</v>
      </c>
      <c r="B30" s="7">
        <f>+D30+E30</f>
        <v>1646761387.0699999</v>
      </c>
      <c r="C30" s="31"/>
      <c r="D30" s="31">
        <f>+'I trimestre'!D30+'II trimestre'!D30+'III trimestre'!D30</f>
        <v>157886319.75</v>
      </c>
      <c r="E30" s="31">
        <f>+'I trimestre'!E30+'II trimestre'!E30+'III trimestre'!E30</f>
        <v>1488875067.3199999</v>
      </c>
      <c r="F30" s="31"/>
      <c r="G30" s="31"/>
      <c r="H30" s="31"/>
    </row>
    <row r="31" spans="1:8" ht="15.6" x14ac:dyDescent="0.35">
      <c r="A31" s="30"/>
      <c r="B31" s="9"/>
      <c r="C31" s="37"/>
      <c r="D31" s="37"/>
      <c r="E31" s="37"/>
      <c r="F31" s="37"/>
      <c r="G31" s="37"/>
      <c r="H31" s="37"/>
    </row>
    <row r="32" spans="1:8" ht="15.6" x14ac:dyDescent="0.35">
      <c r="A32" s="29" t="s">
        <v>5</v>
      </c>
      <c r="B32" s="6"/>
      <c r="C32" s="30"/>
      <c r="D32" s="30"/>
      <c r="E32" s="30"/>
      <c r="F32" s="30"/>
      <c r="G32" s="30"/>
      <c r="H32" s="30"/>
    </row>
    <row r="33" spans="1:8" ht="15.6" x14ac:dyDescent="0.35">
      <c r="A33" s="30" t="s">
        <v>59</v>
      </c>
      <c r="B33" s="37">
        <v>1.1197999999999999</v>
      </c>
      <c r="C33" s="37">
        <v>1.1197999999999999</v>
      </c>
      <c r="D33" s="37"/>
      <c r="E33" s="37">
        <v>1.1197999999999999</v>
      </c>
      <c r="F33" s="37">
        <v>1.1197999999999999</v>
      </c>
      <c r="G33" s="37">
        <v>1.1197999999999999</v>
      </c>
      <c r="H33" s="37"/>
    </row>
    <row r="34" spans="1:8" ht="15.6" x14ac:dyDescent="0.35">
      <c r="A34" s="30" t="s">
        <v>93</v>
      </c>
      <c r="B34" s="22">
        <v>1.0948</v>
      </c>
      <c r="C34" s="22">
        <v>1.0948</v>
      </c>
      <c r="D34" s="22"/>
      <c r="E34" s="22">
        <v>1.0948</v>
      </c>
      <c r="F34" s="22">
        <v>1.0948</v>
      </c>
      <c r="G34" s="22">
        <v>1.0948</v>
      </c>
      <c r="H34" s="22"/>
    </row>
    <row r="35" spans="1:8" ht="15.6" x14ac:dyDescent="0.35">
      <c r="A35" s="30" t="s">
        <v>6</v>
      </c>
      <c r="B35" s="10">
        <v>113101</v>
      </c>
      <c r="C35" s="10">
        <v>113101</v>
      </c>
      <c r="D35" s="10"/>
      <c r="E35" s="10">
        <v>113101</v>
      </c>
      <c r="F35" s="10">
        <v>113101</v>
      </c>
      <c r="G35" s="10">
        <v>113101</v>
      </c>
      <c r="H35" s="38"/>
    </row>
    <row r="36" spans="1:8" ht="15.6" x14ac:dyDescent="0.35">
      <c r="A36" s="30"/>
      <c r="B36" s="7"/>
      <c r="C36" s="31"/>
      <c r="D36" s="31"/>
      <c r="E36" s="31"/>
      <c r="F36" s="31"/>
      <c r="G36" s="31"/>
      <c r="H36" s="31"/>
    </row>
    <row r="37" spans="1:8" ht="15.6" x14ac:dyDescent="0.35">
      <c r="A37" s="29" t="s">
        <v>7</v>
      </c>
      <c r="B37" s="10"/>
      <c r="C37" s="38"/>
      <c r="D37" s="38"/>
      <c r="E37" s="38"/>
      <c r="F37" s="38"/>
      <c r="G37" s="38"/>
      <c r="H37" s="38"/>
    </row>
    <row r="38" spans="1:8" ht="15.6" x14ac:dyDescent="0.35">
      <c r="A38" s="30" t="s">
        <v>60</v>
      </c>
      <c r="B38" s="10">
        <f t="shared" ref="B38" si="7">B22/B33</f>
        <v>776705647.83889997</v>
      </c>
      <c r="C38" s="38">
        <f t="shared" ref="C38:E38" si="8">C22/C33</f>
        <v>725824254.33113062</v>
      </c>
      <c r="D38" s="38"/>
      <c r="E38" s="38">
        <f t="shared" si="8"/>
        <v>725824254.33113062</v>
      </c>
      <c r="F38" s="38">
        <f t="shared" ref="F38:G38" si="9">F22/F33</f>
        <v>50881393.507769242</v>
      </c>
      <c r="G38" s="38">
        <f t="shared" si="9"/>
        <v>50881393.507769242</v>
      </c>
      <c r="H38" s="38"/>
    </row>
    <row r="39" spans="1:8" ht="15.6" x14ac:dyDescent="0.35">
      <c r="A39" s="30" t="s">
        <v>94</v>
      </c>
      <c r="B39" s="10">
        <f t="shared" ref="B39" si="10">B24/B34</f>
        <v>1143806776.9729631</v>
      </c>
      <c r="C39" s="38">
        <f t="shared" ref="C39:E39" si="11">C24/C34</f>
        <v>1062180306.9053708</v>
      </c>
      <c r="D39" s="38"/>
      <c r="E39" s="38">
        <f t="shared" si="11"/>
        <v>1062180306.9053708</v>
      </c>
      <c r="F39" s="38">
        <f t="shared" ref="F39:G39" si="12">F24/F34</f>
        <v>81626470.067592248</v>
      </c>
      <c r="G39" s="38">
        <f t="shared" si="12"/>
        <v>81626470.067592248</v>
      </c>
      <c r="H39" s="38"/>
    </row>
    <row r="40" spans="1:8" ht="15.6" x14ac:dyDescent="0.35">
      <c r="A40" s="30" t="s">
        <v>61</v>
      </c>
      <c r="B40" s="10">
        <f t="shared" ref="B40" si="13">B38/B16</f>
        <v>3263469.1085668067</v>
      </c>
      <c r="C40" s="38">
        <f t="shared" ref="C40:E40" si="14">C38/C16</f>
        <v>3423699.3128826916</v>
      </c>
      <c r="D40" s="38"/>
      <c r="E40" s="38">
        <f t="shared" si="14"/>
        <v>3423699.3128826916</v>
      </c>
      <c r="F40" s="38">
        <f t="shared" ref="F40:G40" si="15">F38/F16</f>
        <v>1956976.6733757402</v>
      </c>
      <c r="G40" s="38">
        <f t="shared" si="15"/>
        <v>1956976.6733757402</v>
      </c>
      <c r="H40" s="38"/>
    </row>
    <row r="41" spans="1:8" ht="15.6" x14ac:dyDescent="0.35">
      <c r="A41" s="30" t="s">
        <v>95</v>
      </c>
      <c r="B41" s="10">
        <f t="shared" ref="B41" si="16">B39/B18</f>
        <v>2888400.951951927</v>
      </c>
      <c r="C41" s="38">
        <f t="shared" ref="C41:E41" si="17">C39/C18</f>
        <v>3350726.5202062172</v>
      </c>
      <c r="D41" s="38"/>
      <c r="E41" s="38">
        <f t="shared" si="17"/>
        <v>3350726.5202062172</v>
      </c>
      <c r="F41" s="38">
        <f t="shared" ref="F41:G41" si="18">F39/F18</f>
        <v>1033246.4565518006</v>
      </c>
      <c r="G41" s="38">
        <f t="shared" si="18"/>
        <v>1033246.4565518006</v>
      </c>
      <c r="H41" s="38"/>
    </row>
    <row r="42" spans="1:8" ht="15.6" x14ac:dyDescent="0.35">
      <c r="A42" s="30"/>
      <c r="B42" s="11"/>
      <c r="C42" s="39"/>
      <c r="D42" s="39"/>
      <c r="E42" s="39"/>
      <c r="F42" s="39"/>
      <c r="G42" s="39"/>
      <c r="H42" s="39"/>
    </row>
    <row r="43" spans="1:8" ht="15.6" x14ac:dyDescent="0.35">
      <c r="A43" s="29" t="s">
        <v>8</v>
      </c>
      <c r="B43" s="11"/>
      <c r="C43" s="39"/>
      <c r="D43" s="39"/>
      <c r="E43" s="39"/>
      <c r="F43" s="39"/>
      <c r="G43" s="39"/>
      <c r="H43" s="39"/>
    </row>
    <row r="44" spans="1:8" ht="15.6" x14ac:dyDescent="0.35">
      <c r="A44" s="30"/>
      <c r="B44" s="12"/>
      <c r="C44" s="39"/>
      <c r="D44" s="39"/>
      <c r="E44" s="39"/>
      <c r="F44" s="39"/>
      <c r="G44" s="39"/>
      <c r="H44" s="39"/>
    </row>
    <row r="45" spans="1:8" ht="15.6" x14ac:dyDescent="0.35">
      <c r="A45" s="29" t="s">
        <v>9</v>
      </c>
      <c r="B45" s="11"/>
      <c r="C45" s="39"/>
      <c r="D45" s="39"/>
      <c r="E45" s="39"/>
      <c r="F45" s="39"/>
      <c r="G45" s="39"/>
      <c r="H45" s="39"/>
    </row>
    <row r="46" spans="1:8" ht="15.6" x14ac:dyDescent="0.35">
      <c r="A46" s="30" t="s">
        <v>10</v>
      </c>
      <c r="B46" s="11">
        <f>B17/B35*100</f>
        <v>0.33333038611506532</v>
      </c>
      <c r="C46" s="39">
        <f t="shared" ref="C46:G46" si="19">C17/C35*100</f>
        <v>0.26701797508421676</v>
      </c>
      <c r="D46" s="39"/>
      <c r="E46" s="39">
        <f t="shared" si="19"/>
        <v>0.26701797508421676</v>
      </c>
      <c r="F46" s="39">
        <f t="shared" si="19"/>
        <v>6.6312411030848534E-2</v>
      </c>
      <c r="G46" s="39">
        <f t="shared" si="19"/>
        <v>6.6312411030848534E-2</v>
      </c>
      <c r="H46" s="39"/>
    </row>
    <row r="47" spans="1:8" ht="15.6" x14ac:dyDescent="0.35">
      <c r="A47" s="30" t="s">
        <v>11</v>
      </c>
      <c r="B47" s="11">
        <f>B18/B35*100</f>
        <v>0.35012953024288029</v>
      </c>
      <c r="C47" s="39">
        <f t="shared" ref="C47:G47" si="20">C18/C35*100</f>
        <v>0.28028045729038648</v>
      </c>
      <c r="D47" s="39"/>
      <c r="E47" s="39">
        <f t="shared" si="20"/>
        <v>0.28028045729038648</v>
      </c>
      <c r="F47" s="39">
        <f t="shared" si="20"/>
        <v>6.984907295249379E-2</v>
      </c>
      <c r="G47" s="39">
        <f t="shared" si="20"/>
        <v>6.984907295249379E-2</v>
      </c>
      <c r="H47" s="39"/>
    </row>
    <row r="48" spans="1:8" ht="15.6" x14ac:dyDescent="0.35">
      <c r="A48" s="30"/>
      <c r="B48" s="11"/>
      <c r="C48" s="39"/>
      <c r="D48" s="39"/>
      <c r="E48" s="39"/>
      <c r="F48" s="39"/>
      <c r="G48" s="39"/>
      <c r="H48" s="39"/>
    </row>
    <row r="49" spans="1:8" ht="15.6" x14ac:dyDescent="0.35">
      <c r="A49" s="29" t="s">
        <v>12</v>
      </c>
      <c r="B49" s="11"/>
      <c r="C49" s="39"/>
      <c r="D49" s="39"/>
      <c r="E49" s="39"/>
      <c r="F49" s="39"/>
      <c r="G49" s="39"/>
      <c r="H49" s="39"/>
    </row>
    <row r="50" spans="1:8" ht="15.6" x14ac:dyDescent="0.35">
      <c r="A50" s="30" t="s">
        <v>13</v>
      </c>
      <c r="B50" s="11">
        <f t="shared" ref="B50" si="21">B18/B17*100</f>
        <v>105.03978779840848</v>
      </c>
      <c r="C50" s="39">
        <f t="shared" ref="C50:G50" si="22">C18/C17*100</f>
        <v>104.96688741721853</v>
      </c>
      <c r="D50" s="39"/>
      <c r="E50" s="39">
        <f t="shared" si="22"/>
        <v>104.96688741721853</v>
      </c>
      <c r="F50" s="39">
        <f t="shared" si="22"/>
        <v>105.33333333333333</v>
      </c>
      <c r="G50" s="39">
        <f t="shared" si="22"/>
        <v>105.33333333333333</v>
      </c>
      <c r="H50" s="39"/>
    </row>
    <row r="51" spans="1:8" ht="15.6" x14ac:dyDescent="0.35">
      <c r="A51" s="30" t="s">
        <v>14</v>
      </c>
      <c r="B51" s="11">
        <f t="shared" ref="B51" si="23">B24/B23*100</f>
        <v>92.21205150441827</v>
      </c>
      <c r="C51" s="39">
        <f t="shared" ref="C51:G51" si="24">C24/C23*100</f>
        <v>96.264486754966882</v>
      </c>
      <c r="D51" s="39"/>
      <c r="E51" s="39">
        <f t="shared" si="24"/>
        <v>96.264486754966882</v>
      </c>
      <c r="F51" s="39">
        <f t="shared" si="24"/>
        <v>59.576439620000002</v>
      </c>
      <c r="G51" s="39">
        <f t="shared" si="24"/>
        <v>59.576439620000002</v>
      </c>
      <c r="H51" s="39"/>
    </row>
    <row r="52" spans="1:8" ht="15.6" x14ac:dyDescent="0.35">
      <c r="A52" s="30" t="s">
        <v>15</v>
      </c>
      <c r="B52" s="11">
        <f t="shared" ref="B52" si="25">AVERAGE(B50:B51)</f>
        <v>98.625919651413369</v>
      </c>
      <c r="C52" s="39">
        <f t="shared" ref="C52:G52" si="26">AVERAGE(C50:C51)</f>
        <v>100.61568708609271</v>
      </c>
      <c r="D52" s="39"/>
      <c r="E52" s="39">
        <f t="shared" si="26"/>
        <v>100.61568708609271</v>
      </c>
      <c r="F52" s="39">
        <f t="shared" si="26"/>
        <v>82.454886476666672</v>
      </c>
      <c r="G52" s="39">
        <f t="shared" si="26"/>
        <v>82.454886476666672</v>
      </c>
      <c r="H52" s="39"/>
    </row>
    <row r="53" spans="1:8" ht="15.6" x14ac:dyDescent="0.35">
      <c r="A53" s="30"/>
      <c r="B53" s="11"/>
      <c r="C53" s="39"/>
      <c r="D53" s="39"/>
      <c r="E53" s="39"/>
      <c r="F53" s="39"/>
      <c r="G53" s="39"/>
      <c r="H53" s="39"/>
    </row>
    <row r="54" spans="1:8" ht="15.6" x14ac:dyDescent="0.35">
      <c r="A54" s="29" t="s">
        <v>16</v>
      </c>
      <c r="B54" s="11"/>
      <c r="C54" s="39"/>
      <c r="D54" s="39"/>
      <c r="E54" s="39"/>
      <c r="F54" s="39"/>
      <c r="G54" s="39"/>
      <c r="H54" s="39"/>
    </row>
    <row r="55" spans="1:8" ht="15.6" x14ac:dyDescent="0.35">
      <c r="A55" s="30" t="s">
        <v>17</v>
      </c>
      <c r="B55" s="11">
        <f t="shared" ref="B55" si="27">B18/B19*100</f>
        <v>75.717017208413012</v>
      </c>
      <c r="C55" s="39">
        <f t="shared" ref="C55:G55" si="28">C18/C19*100</f>
        <v>74.940898345153656</v>
      </c>
      <c r="D55" s="39"/>
      <c r="E55" s="39">
        <f t="shared" si="28"/>
        <v>74.940898345153656</v>
      </c>
      <c r="F55" s="39">
        <f t="shared" si="28"/>
        <v>79</v>
      </c>
      <c r="G55" s="39">
        <f t="shared" si="28"/>
        <v>79</v>
      </c>
      <c r="H55" s="39"/>
    </row>
    <row r="56" spans="1:8" ht="15.6" x14ac:dyDescent="0.35">
      <c r="A56" s="30" t="s">
        <v>18</v>
      </c>
      <c r="B56" s="11">
        <f t="shared" ref="B56" si="29">B24/B25*100</f>
        <v>66.186028511099366</v>
      </c>
      <c r="C56" s="39">
        <f t="shared" ref="C56:G56" si="30">C24/C25*100</f>
        <v>68.72783687943263</v>
      </c>
      <c r="D56" s="39"/>
      <c r="E56" s="39">
        <f t="shared" si="30"/>
        <v>68.72783687943263</v>
      </c>
      <c r="F56" s="39">
        <f t="shared" si="30"/>
        <v>44.682329714999995</v>
      </c>
      <c r="G56" s="39">
        <f t="shared" si="30"/>
        <v>44.682329714999995</v>
      </c>
      <c r="H56" s="39"/>
    </row>
    <row r="57" spans="1:8" ht="15.6" x14ac:dyDescent="0.35">
      <c r="A57" s="30" t="s">
        <v>19</v>
      </c>
      <c r="B57" s="11">
        <f t="shared" ref="B57" si="31">(B55+B56)/2</f>
        <v>70.951522859756182</v>
      </c>
      <c r="C57" s="39">
        <f t="shared" ref="C57:G57" si="32">(C55+C56)/2</f>
        <v>71.834367612293136</v>
      </c>
      <c r="D57" s="39"/>
      <c r="E57" s="39">
        <f t="shared" si="32"/>
        <v>71.834367612293136</v>
      </c>
      <c r="F57" s="39">
        <f t="shared" si="32"/>
        <v>61.841164857499997</v>
      </c>
      <c r="G57" s="39">
        <f t="shared" si="32"/>
        <v>61.841164857499997</v>
      </c>
      <c r="H57" s="39"/>
    </row>
    <row r="58" spans="1:8" ht="15.6" x14ac:dyDescent="0.35">
      <c r="A58" s="30"/>
      <c r="B58" s="11"/>
      <c r="C58" s="39"/>
      <c r="D58" s="39"/>
      <c r="E58" s="39"/>
      <c r="F58" s="39"/>
      <c r="G58" s="39"/>
      <c r="H58" s="39"/>
    </row>
    <row r="59" spans="1:8" ht="15.6" x14ac:dyDescent="0.35">
      <c r="A59" s="29" t="s">
        <v>20</v>
      </c>
      <c r="B59" s="11">
        <f t="shared" ref="B59:G59" si="33">B26/B24*100</f>
        <v>100</v>
      </c>
      <c r="C59" s="39">
        <f t="shared" si="33"/>
        <v>100</v>
      </c>
      <c r="D59" s="39"/>
      <c r="E59" s="39">
        <f t="shared" si="33"/>
        <v>100</v>
      </c>
      <c r="F59" s="39">
        <f t="shared" si="33"/>
        <v>100</v>
      </c>
      <c r="G59" s="39">
        <f t="shared" si="33"/>
        <v>100</v>
      </c>
      <c r="H59" s="39"/>
    </row>
    <row r="60" spans="1:8" ht="15.6" x14ac:dyDescent="0.35">
      <c r="A60" s="30"/>
      <c r="B60" s="11"/>
      <c r="C60" s="39"/>
      <c r="D60" s="39"/>
      <c r="E60" s="39"/>
      <c r="F60" s="39"/>
      <c r="G60" s="39"/>
      <c r="H60" s="39"/>
    </row>
    <row r="61" spans="1:8" ht="15.6" x14ac:dyDescent="0.35">
      <c r="A61" s="29" t="s">
        <v>21</v>
      </c>
      <c r="B61" s="11"/>
      <c r="C61" s="39"/>
      <c r="D61" s="39"/>
      <c r="E61" s="39"/>
      <c r="F61" s="39"/>
      <c r="G61" s="39"/>
      <c r="H61" s="39"/>
    </row>
    <row r="62" spans="1:8" ht="15.6" x14ac:dyDescent="0.35">
      <c r="A62" s="30" t="s">
        <v>22</v>
      </c>
      <c r="B62" s="11">
        <f t="shared" ref="B62" si="34">((B18/B16)-1)*100</f>
        <v>66.386554621848745</v>
      </c>
      <c r="C62" s="39">
        <f t="shared" ref="C62:E62" si="35">((C18/C16)-1)*100</f>
        <v>49.528301886792448</v>
      </c>
      <c r="D62" s="39"/>
      <c r="E62" s="39">
        <f t="shared" si="35"/>
        <v>49.528301886792448</v>
      </c>
      <c r="F62" s="39">
        <f t="shared" ref="F62:G62" si="36">((F18/F16)-1)*100</f>
        <v>203.84615384615384</v>
      </c>
      <c r="G62" s="39">
        <f t="shared" si="36"/>
        <v>203.84615384615384</v>
      </c>
      <c r="H62" s="39"/>
    </row>
    <row r="63" spans="1:8" ht="15.6" x14ac:dyDescent="0.35">
      <c r="A63" s="30" t="s">
        <v>23</v>
      </c>
      <c r="B63" s="11">
        <f t="shared" ref="B63" si="37">((B39/B38)-1)*100</f>
        <v>47.263867612586893</v>
      </c>
      <c r="C63" s="39">
        <f t="shared" ref="C63:E63" si="38">((C39/C38)-1)*100</f>
        <v>46.341252798751206</v>
      </c>
      <c r="D63" s="39"/>
      <c r="E63" s="39">
        <f t="shared" si="38"/>
        <v>46.341252798751206</v>
      </c>
      <c r="F63" s="39">
        <f t="shared" ref="F63:G63" si="39">((F39/F38)-1)*100</f>
        <v>60.424989254919772</v>
      </c>
      <c r="G63" s="39">
        <f t="shared" si="39"/>
        <v>60.424989254919772</v>
      </c>
      <c r="H63" s="39"/>
    </row>
    <row r="64" spans="1:8" ht="15.6" x14ac:dyDescent="0.35">
      <c r="A64" s="30" t="s">
        <v>24</v>
      </c>
      <c r="B64" s="11">
        <f t="shared" ref="B64" si="40">((B41/B40)-1)*100</f>
        <v>-11.492928051021</v>
      </c>
      <c r="C64" s="39">
        <f t="shared" ref="C64:E64" si="41">((C41/C40)-1)*100</f>
        <v>-2.1314019137689044</v>
      </c>
      <c r="D64" s="39"/>
      <c r="E64" s="39">
        <f t="shared" si="41"/>
        <v>-2.1314019137689044</v>
      </c>
      <c r="F64" s="39">
        <f t="shared" ref="F64:G64" si="42">((F41/F40)-1)*100</f>
        <v>-47.201902270532734</v>
      </c>
      <c r="G64" s="39">
        <f t="shared" si="42"/>
        <v>-47.201902270532734</v>
      </c>
      <c r="H64" s="39"/>
    </row>
    <row r="65" spans="1:8" ht="15.6" x14ac:dyDescent="0.35">
      <c r="A65" s="30"/>
      <c r="B65" s="11"/>
      <c r="C65" s="39"/>
      <c r="D65" s="39"/>
      <c r="E65" s="39"/>
      <c r="F65" s="39"/>
      <c r="G65" s="39"/>
      <c r="H65" s="39"/>
    </row>
    <row r="66" spans="1:8" ht="15.6" x14ac:dyDescent="0.35">
      <c r="A66" s="29" t="s">
        <v>25</v>
      </c>
      <c r="B66" s="11"/>
      <c r="C66" s="39"/>
      <c r="D66" s="39"/>
      <c r="E66" s="39"/>
      <c r="F66" s="39"/>
      <c r="G66" s="39"/>
      <c r="H66" s="39"/>
    </row>
    <row r="67" spans="1:8" ht="15.6" x14ac:dyDescent="0.35">
      <c r="A67" s="30" t="s">
        <v>26</v>
      </c>
      <c r="B67" s="11">
        <f t="shared" ref="B67:B68" si="43">B23/B17</f>
        <v>3602122.0159151196</v>
      </c>
      <c r="C67" s="39">
        <f t="shared" ref="C67:E67" si="44">C23/C17</f>
        <v>4000000</v>
      </c>
      <c r="D67" s="39"/>
      <c r="E67" s="39">
        <f t="shared" si="44"/>
        <v>4000000</v>
      </c>
      <c r="F67" s="39">
        <f t="shared" ref="F67:G67" si="45">F23/F17</f>
        <v>2000000</v>
      </c>
      <c r="G67" s="39">
        <f t="shared" si="45"/>
        <v>2000000</v>
      </c>
      <c r="H67" s="39"/>
    </row>
    <row r="68" spans="1:8" ht="15.6" x14ac:dyDescent="0.35">
      <c r="A68" s="30" t="s">
        <v>27</v>
      </c>
      <c r="B68" s="11">
        <f t="shared" si="43"/>
        <v>3162221.3621969698</v>
      </c>
      <c r="C68" s="39">
        <f t="shared" ref="C68:E68" si="46">C24/C18</f>
        <v>3668375.3943217667</v>
      </c>
      <c r="D68" s="39"/>
      <c r="E68" s="39">
        <f t="shared" si="46"/>
        <v>3668375.3943217667</v>
      </c>
      <c r="F68" s="39">
        <f t="shared" ref="F68:G68" si="47">F24/F18</f>
        <v>1131198.2206329112</v>
      </c>
      <c r="G68" s="39">
        <f t="shared" si="47"/>
        <v>1131198.2206329112</v>
      </c>
      <c r="H68" s="39"/>
    </row>
    <row r="69" spans="1:8" ht="15.6" x14ac:dyDescent="0.35">
      <c r="A69" s="30" t="s">
        <v>28</v>
      </c>
      <c r="B69" s="11">
        <f>(B68/B67)*B52</f>
        <v>86.581461874435945</v>
      </c>
      <c r="C69" s="39">
        <f t="shared" ref="C69:E69" si="48">(C68/C67)*C52</f>
        <v>92.274027697350206</v>
      </c>
      <c r="D69" s="39"/>
      <c r="E69" s="39">
        <f t="shared" si="48"/>
        <v>92.274027697350206</v>
      </c>
      <c r="F69" s="39">
        <f t="shared" ref="F69:G69" si="49">(F68/F67)*F52</f>
        <v>46.636410432447015</v>
      </c>
      <c r="G69" s="39">
        <f t="shared" si="49"/>
        <v>46.636410432447015</v>
      </c>
      <c r="H69" s="39"/>
    </row>
    <row r="70" spans="1:8" ht="15.6" x14ac:dyDescent="0.35">
      <c r="A70" s="30"/>
      <c r="B70" s="13"/>
      <c r="C70" s="40"/>
      <c r="D70" s="40"/>
      <c r="E70" s="40"/>
      <c r="F70" s="40"/>
      <c r="G70" s="40"/>
      <c r="H70" s="40"/>
    </row>
    <row r="71" spans="1:8" ht="15.6" x14ac:dyDescent="0.35">
      <c r="A71" s="29" t="s">
        <v>29</v>
      </c>
      <c r="B71" s="20" t="s">
        <v>1</v>
      </c>
      <c r="D71" s="41" t="s">
        <v>45</v>
      </c>
      <c r="E71" s="41" t="s">
        <v>33</v>
      </c>
      <c r="F71" s="39"/>
      <c r="G71" s="39"/>
      <c r="H71" s="39"/>
    </row>
    <row r="72" spans="1:8" ht="15.6" x14ac:dyDescent="0.35">
      <c r="A72" s="30" t="s">
        <v>30</v>
      </c>
      <c r="B72" s="11">
        <f>(B30/B29)*100</f>
        <v>121.26372511561118</v>
      </c>
      <c r="D72" s="39">
        <f>(D30/D29)*100</f>
        <v>105.2575465</v>
      </c>
      <c r="E72" s="39">
        <f>(E30/E29)*100</f>
        <v>123.25124729470198</v>
      </c>
      <c r="F72" s="39"/>
      <c r="G72" s="39"/>
      <c r="H72" s="39"/>
    </row>
    <row r="73" spans="1:8" ht="15.6" x14ac:dyDescent="0.35">
      <c r="A73" s="30" t="s">
        <v>31</v>
      </c>
      <c r="B73" s="9">
        <f>(B24/B30)*100</f>
        <v>76.042568720781546</v>
      </c>
      <c r="D73" s="37">
        <f>(G24/D30)*100</f>
        <v>56.600634919796455</v>
      </c>
      <c r="E73" s="37">
        <f>(E24/E30)*100</f>
        <v>78.104269829247286</v>
      </c>
      <c r="F73" s="37"/>
      <c r="G73" s="37"/>
      <c r="H73" s="37"/>
    </row>
    <row r="74" spans="1:8" s="2" customFormat="1" ht="16.2" thickBot="1" x14ac:dyDescent="0.4">
      <c r="A74" s="14"/>
      <c r="B74" s="15"/>
      <c r="C74" s="42"/>
      <c r="D74" s="42"/>
      <c r="E74" s="42"/>
      <c r="F74" s="42"/>
      <c r="G74" s="42"/>
      <c r="H74" s="42"/>
    </row>
    <row r="75" spans="1:8" customFormat="1" ht="16.2" thickTop="1" x14ac:dyDescent="0.35">
      <c r="A75" s="30" t="s">
        <v>71</v>
      </c>
      <c r="B75" s="30"/>
      <c r="C75" s="30"/>
      <c r="D75" s="30"/>
      <c r="E75" s="30"/>
    </row>
    <row r="76" spans="1:8" customFormat="1" x14ac:dyDescent="0.3"/>
    <row r="77" spans="1:8" customFormat="1" ht="52.5" customHeight="1" x14ac:dyDescent="0.35">
      <c r="A77" s="57" t="s">
        <v>109</v>
      </c>
      <c r="B77" s="57"/>
      <c r="C77" s="57"/>
      <c r="D77" s="57"/>
      <c r="E77" s="57"/>
      <c r="F77" s="57"/>
      <c r="G77" s="57"/>
      <c r="H77" s="57"/>
    </row>
    <row r="78" spans="1:8" customFormat="1" x14ac:dyDescent="0.3"/>
    <row r="79" spans="1:8" customFormat="1" x14ac:dyDescent="0.3"/>
    <row r="80" spans="1:8" customFormat="1" x14ac:dyDescent="0.3"/>
    <row r="81" customFormat="1" x14ac:dyDescent="0.3"/>
    <row r="82" customFormat="1" x14ac:dyDescent="0.3"/>
  </sheetData>
  <mergeCells count="6">
    <mergeCell ref="A77:H77"/>
    <mergeCell ref="A9:A10"/>
    <mergeCell ref="B9:B10"/>
    <mergeCell ref="C10:E10"/>
    <mergeCell ref="F10:H10"/>
    <mergeCell ref="C9:H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6E3D-EE3E-4D81-9265-A1B74DA29BF8}">
  <dimension ref="A1:H77"/>
  <sheetViews>
    <sheetView showGridLines="0" zoomScale="80" zoomScaleNormal="80" workbookViewId="0">
      <pane ySplit="11" topLeftCell="A12" activePane="bottomLeft" state="frozen"/>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2.554687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2" t="s">
        <v>0</v>
      </c>
      <c r="B9" s="50" t="s">
        <v>32</v>
      </c>
      <c r="C9" s="56" t="s">
        <v>2</v>
      </c>
      <c r="D9" s="56"/>
      <c r="E9" s="56"/>
      <c r="F9" s="56"/>
      <c r="G9" s="56"/>
      <c r="H9" s="56"/>
    </row>
    <row r="10" spans="1:8" customFormat="1" ht="18.75" customHeight="1" thickTop="1" thickBot="1" x14ac:dyDescent="0.35">
      <c r="A10" s="53"/>
      <c r="B10" s="51"/>
      <c r="C10" s="54" t="s">
        <v>35</v>
      </c>
      <c r="D10" s="54"/>
      <c r="E10" s="55"/>
      <c r="F10" s="54" t="s">
        <v>34</v>
      </c>
      <c r="G10" s="54"/>
      <c r="H10" s="54"/>
    </row>
    <row r="11" spans="1:8" customFormat="1" ht="29.25" customHeight="1" thickTop="1" x14ac:dyDescent="0.3">
      <c r="A11" s="23"/>
      <c r="B11" s="24"/>
      <c r="C11" s="25" t="s">
        <v>1</v>
      </c>
      <c r="D11" s="26" t="s">
        <v>44</v>
      </c>
      <c r="E11" s="27" t="s">
        <v>33</v>
      </c>
      <c r="F11" s="25" t="s">
        <v>1</v>
      </c>
      <c r="G11" s="27" t="s">
        <v>44</v>
      </c>
      <c r="H11" s="26" t="s">
        <v>33</v>
      </c>
    </row>
    <row r="12" spans="1:8" customFormat="1" ht="15.6" x14ac:dyDescent="0.35">
      <c r="A12" s="24"/>
      <c r="B12" s="23"/>
      <c r="C12" s="23"/>
      <c r="E12" s="28"/>
      <c r="F12" s="28"/>
      <c r="G12" s="28"/>
      <c r="H12" s="28"/>
    </row>
    <row r="13" spans="1:8" customFormat="1" ht="15.6" x14ac:dyDescent="0.35">
      <c r="A13" s="29" t="s">
        <v>3</v>
      </c>
      <c r="B13" s="30"/>
      <c r="C13" s="30"/>
      <c r="D13" s="30"/>
      <c r="E13" s="30"/>
      <c r="F13" s="30"/>
      <c r="G13" s="30"/>
      <c r="H13" s="30"/>
    </row>
    <row r="14" spans="1:8" ht="15.6" x14ac:dyDescent="0.35">
      <c r="A14" s="5"/>
      <c r="B14" s="6"/>
      <c r="C14" s="30"/>
      <c r="D14" s="30"/>
      <c r="E14" s="30"/>
      <c r="F14" s="30"/>
      <c r="G14" s="30"/>
      <c r="H14" s="30"/>
    </row>
    <row r="15" spans="1:8" ht="15.6" x14ac:dyDescent="0.35">
      <c r="A15" s="5" t="s">
        <v>4</v>
      </c>
      <c r="B15" s="6"/>
      <c r="C15" s="30"/>
      <c r="D15" s="30"/>
      <c r="E15" s="30"/>
      <c r="F15" s="30"/>
      <c r="G15" s="30"/>
      <c r="H15" s="30"/>
    </row>
    <row r="16" spans="1:8" ht="15.6" x14ac:dyDescent="0.35">
      <c r="A16" s="6" t="s">
        <v>62</v>
      </c>
      <c r="B16" s="7">
        <f>+C16+F16</f>
        <v>98</v>
      </c>
      <c r="C16" s="31">
        <f>+D16+E16</f>
        <v>98</v>
      </c>
      <c r="D16" s="47">
        <v>0</v>
      </c>
      <c r="E16" s="31">
        <v>98</v>
      </c>
      <c r="F16" s="31">
        <f>+G16+H16</f>
        <v>0</v>
      </c>
      <c r="G16" s="31">
        <v>0</v>
      </c>
      <c r="H16" s="47">
        <v>0</v>
      </c>
    </row>
    <row r="17" spans="1:8" ht="15.6" x14ac:dyDescent="0.35">
      <c r="A17" s="6" t="s">
        <v>96</v>
      </c>
      <c r="B17" s="7">
        <f>+C17+F17</f>
        <v>146</v>
      </c>
      <c r="C17" s="31">
        <f t="shared" ref="C17:C19" si="0">+D17+E17</f>
        <v>121</v>
      </c>
      <c r="D17" s="47">
        <v>0</v>
      </c>
      <c r="E17" s="31">
        <v>121</v>
      </c>
      <c r="F17" s="31">
        <f t="shared" ref="F17:F19" si="1">+G17+H17</f>
        <v>25</v>
      </c>
      <c r="G17" s="31">
        <v>25</v>
      </c>
      <c r="H17" s="47">
        <v>0</v>
      </c>
    </row>
    <row r="18" spans="1:8" ht="15.6" x14ac:dyDescent="0.35">
      <c r="A18" s="6" t="s">
        <v>97</v>
      </c>
      <c r="B18" s="7">
        <f t="shared" ref="B18:B19" si="2">+C18+F18</f>
        <v>179</v>
      </c>
      <c r="C18" s="31">
        <f t="shared" si="0"/>
        <v>92</v>
      </c>
      <c r="D18" s="48">
        <v>43</v>
      </c>
      <c r="E18" s="31">
        <v>49</v>
      </c>
      <c r="F18" s="31">
        <f t="shared" si="1"/>
        <v>87</v>
      </c>
      <c r="G18" s="31">
        <v>87</v>
      </c>
      <c r="H18" s="47">
        <v>0</v>
      </c>
    </row>
    <row r="19" spans="1:8" ht="15.6" x14ac:dyDescent="0.35">
      <c r="A19" s="6" t="s">
        <v>70</v>
      </c>
      <c r="B19" s="7">
        <f t="shared" si="2"/>
        <v>523</v>
      </c>
      <c r="C19" s="31">
        <f t="shared" si="0"/>
        <v>423</v>
      </c>
      <c r="D19" s="47">
        <v>0</v>
      </c>
      <c r="E19" s="31">
        <v>423</v>
      </c>
      <c r="F19" s="31">
        <f t="shared" si="1"/>
        <v>100</v>
      </c>
      <c r="G19" s="31">
        <v>100</v>
      </c>
      <c r="H19" s="47">
        <v>0</v>
      </c>
    </row>
    <row r="20" spans="1:8" ht="15.6" x14ac:dyDescent="0.35">
      <c r="A20" s="6"/>
      <c r="B20" s="7"/>
      <c r="C20" s="31"/>
      <c r="D20" s="47"/>
      <c r="E20" s="31"/>
      <c r="F20" s="31"/>
      <c r="G20" s="31"/>
      <c r="H20" s="47"/>
    </row>
    <row r="21" spans="1:8" ht="15.6" x14ac:dyDescent="0.35">
      <c r="A21" s="5" t="s">
        <v>36</v>
      </c>
      <c r="B21" s="7"/>
      <c r="C21" s="31"/>
      <c r="D21" s="47"/>
      <c r="E21" s="31"/>
      <c r="F21" s="31"/>
      <c r="G21" s="31"/>
      <c r="H21" s="47"/>
    </row>
    <row r="22" spans="1:8" ht="15.6" x14ac:dyDescent="0.35">
      <c r="A22" s="6" t="s">
        <v>62</v>
      </c>
      <c r="B22" s="7">
        <f>+C22+F22</f>
        <v>370920029.10000002</v>
      </c>
      <c r="C22" s="31">
        <f>+D22+E22</f>
        <v>368250000</v>
      </c>
      <c r="D22" s="47">
        <v>0</v>
      </c>
      <c r="E22" s="31">
        <v>368250000</v>
      </c>
      <c r="F22" s="31">
        <f>+G22+H22</f>
        <v>2670029.1</v>
      </c>
      <c r="G22" s="31">
        <v>2670029.1</v>
      </c>
      <c r="H22" s="47">
        <v>0</v>
      </c>
    </row>
    <row r="23" spans="1:8" ht="15.6" x14ac:dyDescent="0.35">
      <c r="A23" s="6" t="s">
        <v>96</v>
      </c>
      <c r="B23" s="7">
        <f t="shared" ref="B23:B25" si="3">+C23+F23</f>
        <v>534000000</v>
      </c>
      <c r="C23" s="31">
        <f t="shared" ref="C23:C25" si="4">+D23+E23</f>
        <v>484000000</v>
      </c>
      <c r="D23" s="47">
        <v>0</v>
      </c>
      <c r="E23" s="31">
        <v>484000000</v>
      </c>
      <c r="F23" s="31">
        <f t="shared" ref="F23:F25" si="5">+G23+H23</f>
        <v>50000000</v>
      </c>
      <c r="G23" s="31">
        <v>50000000</v>
      </c>
      <c r="H23" s="47">
        <v>0</v>
      </c>
    </row>
    <row r="24" spans="1:8" ht="15.6" x14ac:dyDescent="0.35">
      <c r="A24" s="6" t="s">
        <v>97</v>
      </c>
      <c r="B24" s="7">
        <f t="shared" si="3"/>
        <v>470900448</v>
      </c>
      <c r="C24" s="31">
        <f t="shared" si="4"/>
        <v>337065000</v>
      </c>
      <c r="D24" s="48">
        <v>150450000</v>
      </c>
      <c r="E24" s="31">
        <v>186615000</v>
      </c>
      <c r="F24" s="31">
        <f t="shared" si="5"/>
        <v>133835448</v>
      </c>
      <c r="G24" s="31">
        <v>133835448</v>
      </c>
      <c r="H24" s="47">
        <v>0</v>
      </c>
    </row>
    <row r="25" spans="1:8" ht="15.6" x14ac:dyDescent="0.35">
      <c r="A25" s="6" t="s">
        <v>70</v>
      </c>
      <c r="B25" s="7">
        <f t="shared" si="3"/>
        <v>1892000000</v>
      </c>
      <c r="C25" s="31">
        <f t="shared" si="4"/>
        <v>1692000000</v>
      </c>
      <c r="D25" s="47">
        <v>0</v>
      </c>
      <c r="E25" s="31">
        <v>1692000000</v>
      </c>
      <c r="F25" s="31">
        <f t="shared" si="5"/>
        <v>200000000</v>
      </c>
      <c r="G25" s="31">
        <v>200000000</v>
      </c>
      <c r="H25" s="47">
        <v>0</v>
      </c>
    </row>
    <row r="26" spans="1:8" ht="15.6" x14ac:dyDescent="0.35">
      <c r="A26" s="6" t="s">
        <v>98</v>
      </c>
      <c r="B26" s="7">
        <f>+B24</f>
        <v>470900448</v>
      </c>
      <c r="C26" s="31">
        <f t="shared" ref="C26:H26" si="6">+C24</f>
        <v>337065000</v>
      </c>
      <c r="D26" s="47">
        <f t="shared" si="6"/>
        <v>150450000</v>
      </c>
      <c r="E26" s="31">
        <f t="shared" si="6"/>
        <v>186615000</v>
      </c>
      <c r="F26" s="31">
        <f t="shared" si="6"/>
        <v>133835448</v>
      </c>
      <c r="G26" s="31">
        <f t="shared" si="6"/>
        <v>133835448</v>
      </c>
      <c r="H26" s="47">
        <f t="shared" si="6"/>
        <v>0</v>
      </c>
    </row>
    <row r="27" spans="1:8" ht="15.6" x14ac:dyDescent="0.35">
      <c r="A27" s="6"/>
      <c r="B27" s="8"/>
      <c r="C27" s="33"/>
      <c r="D27" s="33"/>
      <c r="E27" s="33"/>
      <c r="F27" s="33"/>
      <c r="G27" s="33"/>
      <c r="H27" s="33"/>
    </row>
    <row r="28" spans="1:8" ht="15.6" x14ac:dyDescent="0.35">
      <c r="A28" s="5" t="s">
        <v>37</v>
      </c>
      <c r="B28" s="18" t="s">
        <v>1</v>
      </c>
      <c r="C28" s="35"/>
      <c r="D28" s="36" t="s">
        <v>44</v>
      </c>
      <c r="E28" s="36" t="s">
        <v>33</v>
      </c>
      <c r="F28" s="31"/>
      <c r="G28" s="31"/>
      <c r="H28" s="31"/>
    </row>
    <row r="29" spans="1:8" ht="15.6" x14ac:dyDescent="0.35">
      <c r="A29" s="6" t="s">
        <v>96</v>
      </c>
      <c r="B29" s="7">
        <f>B23</f>
        <v>534000000</v>
      </c>
      <c r="C29" s="31"/>
      <c r="D29" s="31">
        <f>+D23+G23</f>
        <v>50000000</v>
      </c>
      <c r="E29" s="31">
        <f>+E23+H23</f>
        <v>484000000</v>
      </c>
      <c r="F29" s="31"/>
      <c r="G29" s="31"/>
      <c r="H29" s="31"/>
    </row>
    <row r="30" spans="1:8" ht="15.6" x14ac:dyDescent="0.35">
      <c r="A30" s="6" t="s">
        <v>97</v>
      </c>
      <c r="B30" s="7">
        <f>+D30+E30</f>
        <v>905183730.42000008</v>
      </c>
      <c r="C30" s="31"/>
      <c r="D30" s="31">
        <v>367379730.42000002</v>
      </c>
      <c r="E30" s="31">
        <v>537804000</v>
      </c>
      <c r="F30" s="31"/>
      <c r="G30" s="31"/>
      <c r="H30" s="31"/>
    </row>
    <row r="31" spans="1:8" ht="15.6" x14ac:dyDescent="0.35">
      <c r="A31" s="6"/>
      <c r="B31" s="9"/>
      <c r="C31" s="37"/>
      <c r="D31" s="37"/>
      <c r="E31" s="37"/>
      <c r="F31" s="37"/>
      <c r="G31" s="37"/>
      <c r="H31" s="37"/>
    </row>
    <row r="32" spans="1:8" ht="15.6" x14ac:dyDescent="0.35">
      <c r="A32" s="5" t="s">
        <v>5</v>
      </c>
      <c r="B32" s="6"/>
      <c r="C32" s="30"/>
      <c r="D32" s="30"/>
      <c r="E32" s="30"/>
      <c r="F32" s="30"/>
      <c r="G32" s="30"/>
      <c r="H32" s="30"/>
    </row>
    <row r="33" spans="1:8" ht="15.6" x14ac:dyDescent="0.35">
      <c r="A33" s="6" t="s">
        <v>63</v>
      </c>
      <c r="B33" s="22">
        <v>1.1144000000000001</v>
      </c>
      <c r="C33" s="22">
        <v>1.1144000000000001</v>
      </c>
      <c r="D33" s="22"/>
      <c r="E33" s="22">
        <v>1.1144000000000001</v>
      </c>
      <c r="F33" s="22">
        <v>1.1144000000000001</v>
      </c>
      <c r="G33" s="22">
        <v>1.1144000000000001</v>
      </c>
      <c r="H33" s="37"/>
    </row>
    <row r="34" spans="1:8" ht="15.6" x14ac:dyDescent="0.35">
      <c r="A34" s="6" t="s">
        <v>99</v>
      </c>
      <c r="B34" s="22">
        <v>1.0947</v>
      </c>
      <c r="C34" s="22">
        <v>1.0947</v>
      </c>
      <c r="D34" s="22"/>
      <c r="E34" s="22">
        <v>1.0947</v>
      </c>
      <c r="F34" s="22">
        <v>1.0947</v>
      </c>
      <c r="G34" s="22">
        <v>1.0947</v>
      </c>
      <c r="H34" s="22"/>
    </row>
    <row r="35" spans="1:8" ht="15.6" x14ac:dyDescent="0.35">
      <c r="A35" s="6" t="s">
        <v>6</v>
      </c>
      <c r="B35" s="10">
        <v>113101</v>
      </c>
      <c r="C35" s="10">
        <v>113101</v>
      </c>
      <c r="D35" s="10"/>
      <c r="E35" s="10">
        <v>113101</v>
      </c>
      <c r="F35" s="10">
        <v>113101</v>
      </c>
      <c r="G35" s="10">
        <v>113101</v>
      </c>
      <c r="H35" s="38"/>
    </row>
    <row r="36" spans="1:8" ht="15.6" x14ac:dyDescent="0.35">
      <c r="A36" s="6"/>
      <c r="B36" s="7"/>
      <c r="C36" s="31"/>
      <c r="D36" s="31"/>
      <c r="E36" s="31"/>
      <c r="F36" s="31"/>
      <c r="G36" s="31"/>
      <c r="H36" s="31"/>
    </row>
    <row r="37" spans="1:8" ht="15.6" x14ac:dyDescent="0.35">
      <c r="A37" s="5" t="s">
        <v>7</v>
      </c>
      <c r="B37" s="10"/>
      <c r="C37" s="38"/>
      <c r="D37" s="38"/>
      <c r="E37" s="38"/>
      <c r="F37" s="38"/>
      <c r="G37" s="38"/>
      <c r="H37" s="38"/>
    </row>
    <row r="38" spans="1:8" ht="15.6" x14ac:dyDescent="0.35">
      <c r="A38" s="6" t="s">
        <v>64</v>
      </c>
      <c r="B38" s="10">
        <f t="shared" ref="B38" si="7">B22/B33</f>
        <v>332842811.46805453</v>
      </c>
      <c r="C38" s="38">
        <f t="shared" ref="C38:E38" si="8">C22/C33</f>
        <v>330446877.24335963</v>
      </c>
      <c r="D38" s="38"/>
      <c r="E38" s="38">
        <f t="shared" si="8"/>
        <v>330446877.24335963</v>
      </c>
      <c r="F38" s="38">
        <f t="shared" ref="F38:G38" si="9">F22/F33</f>
        <v>2395934.224694903</v>
      </c>
      <c r="G38" s="38">
        <f t="shared" si="9"/>
        <v>2395934.224694903</v>
      </c>
      <c r="H38" s="38"/>
    </row>
    <row r="39" spans="1:8" ht="15.6" x14ac:dyDescent="0.35">
      <c r="A39" s="6" t="s">
        <v>100</v>
      </c>
      <c r="B39" s="10">
        <f t="shared" ref="B39" si="10">B24/B34</f>
        <v>430163924.3628391</v>
      </c>
      <c r="C39" s="38">
        <f t="shared" ref="C39:E39" si="11">C24/C34</f>
        <v>307906275.69197041</v>
      </c>
      <c r="D39" s="38"/>
      <c r="E39" s="38">
        <f t="shared" si="11"/>
        <v>170471362.01699096</v>
      </c>
      <c r="F39" s="38">
        <f t="shared" ref="F39:G39" si="12">F24/F34</f>
        <v>122257648.67086872</v>
      </c>
      <c r="G39" s="38">
        <f t="shared" si="12"/>
        <v>122257648.67086872</v>
      </c>
      <c r="H39" s="38"/>
    </row>
    <row r="40" spans="1:8" ht="15.6" x14ac:dyDescent="0.35">
      <c r="A40" s="6" t="s">
        <v>65</v>
      </c>
      <c r="B40" s="10">
        <f t="shared" ref="B40" si="13">B38/B16</f>
        <v>3396355.2190617807</v>
      </c>
      <c r="C40" s="38">
        <f t="shared" ref="C40:E40" si="14">C38/C16</f>
        <v>3371906.9106465266</v>
      </c>
      <c r="D40" s="38"/>
      <c r="E40" s="38">
        <f t="shared" si="14"/>
        <v>3371906.9106465266</v>
      </c>
      <c r="F40" s="38" t="s">
        <v>38</v>
      </c>
      <c r="G40" s="38" t="s">
        <v>38</v>
      </c>
      <c r="H40" s="38"/>
    </row>
    <row r="41" spans="1:8" ht="15.6" x14ac:dyDescent="0.35">
      <c r="A41" s="6" t="s">
        <v>101</v>
      </c>
      <c r="B41" s="10">
        <f t="shared" ref="B41" si="15">B39/B18</f>
        <v>2403150.4154348555</v>
      </c>
      <c r="C41" s="38">
        <f t="shared" ref="C41:E41" si="16">C39/C18</f>
        <v>3346807.3444779394</v>
      </c>
      <c r="D41" s="38"/>
      <c r="E41" s="38">
        <f t="shared" si="16"/>
        <v>3479007.3881018562</v>
      </c>
      <c r="F41" s="38">
        <f t="shared" ref="F41:G41" si="17">F39/F18</f>
        <v>1405260.3295502153</v>
      </c>
      <c r="G41" s="38">
        <f t="shared" si="17"/>
        <v>1405260.3295502153</v>
      </c>
      <c r="H41" s="38"/>
    </row>
    <row r="42" spans="1:8" ht="15.6" x14ac:dyDescent="0.35">
      <c r="A42" s="6"/>
      <c r="B42" s="11"/>
      <c r="C42" s="39"/>
      <c r="D42" s="39"/>
      <c r="E42" s="39"/>
      <c r="F42" s="39"/>
      <c r="G42" s="39"/>
      <c r="H42" s="39"/>
    </row>
    <row r="43" spans="1:8" ht="15.6" x14ac:dyDescent="0.35">
      <c r="A43" s="5" t="s">
        <v>8</v>
      </c>
      <c r="B43" s="11"/>
      <c r="C43" s="39"/>
      <c r="D43" s="39"/>
      <c r="E43" s="39"/>
      <c r="F43" s="39"/>
      <c r="G43" s="39"/>
      <c r="H43" s="39"/>
    </row>
    <row r="44" spans="1:8" ht="15.6" x14ac:dyDescent="0.35">
      <c r="A44" s="6"/>
      <c r="B44" s="12"/>
      <c r="C44" s="39"/>
      <c r="D44" s="39"/>
      <c r="E44" s="39"/>
      <c r="F44" s="39"/>
      <c r="G44" s="39"/>
      <c r="H44" s="39"/>
    </row>
    <row r="45" spans="1:8" ht="15.6" x14ac:dyDescent="0.35">
      <c r="A45" s="5" t="s">
        <v>9</v>
      </c>
      <c r="B45" s="11"/>
      <c r="C45" s="39"/>
      <c r="D45" s="39"/>
      <c r="E45" s="39"/>
      <c r="F45" s="39"/>
      <c r="G45" s="39"/>
      <c r="H45" s="39"/>
    </row>
    <row r="46" spans="1:8" ht="15.6" x14ac:dyDescent="0.35">
      <c r="A46" s="6" t="s">
        <v>10</v>
      </c>
      <c r="B46" s="11">
        <f>B17/B35*100</f>
        <v>0.12908816014005181</v>
      </c>
      <c r="C46" s="39">
        <f t="shared" ref="C46:G46" si="18">C17/C35*100</f>
        <v>0.10698402312976896</v>
      </c>
      <c r="D46" s="39"/>
      <c r="E46" s="39">
        <f t="shared" si="18"/>
        <v>0.10698402312976896</v>
      </c>
      <c r="F46" s="39">
        <f t="shared" si="18"/>
        <v>2.2104137010282847E-2</v>
      </c>
      <c r="G46" s="39">
        <f t="shared" si="18"/>
        <v>2.2104137010282847E-2</v>
      </c>
      <c r="H46" s="39"/>
    </row>
    <row r="47" spans="1:8" ht="15.6" x14ac:dyDescent="0.35">
      <c r="A47" s="6" t="s">
        <v>11</v>
      </c>
      <c r="B47" s="11">
        <f>B18/B35*100</f>
        <v>0.15826562099362518</v>
      </c>
      <c r="C47" s="39">
        <f t="shared" ref="C47:G47" si="19">C18/C35*100</f>
        <v>8.134322419784086E-2</v>
      </c>
      <c r="D47" s="39"/>
      <c r="E47" s="39">
        <f t="shared" si="19"/>
        <v>4.3324108540154373E-2</v>
      </c>
      <c r="F47" s="39">
        <f t="shared" si="19"/>
        <v>7.6922396795784304E-2</v>
      </c>
      <c r="G47" s="39">
        <f t="shared" si="19"/>
        <v>7.6922396795784304E-2</v>
      </c>
      <c r="H47" s="39"/>
    </row>
    <row r="48" spans="1:8" ht="15.6" x14ac:dyDescent="0.35">
      <c r="A48" s="6"/>
      <c r="B48" s="11"/>
      <c r="C48" s="39"/>
      <c r="D48" s="39"/>
      <c r="E48" s="39"/>
      <c r="F48" s="39"/>
      <c r="G48" s="39"/>
      <c r="H48" s="39"/>
    </row>
    <row r="49" spans="1:8" ht="15.6" x14ac:dyDescent="0.35">
      <c r="A49" s="5" t="s">
        <v>12</v>
      </c>
      <c r="B49" s="11"/>
      <c r="C49" s="39"/>
      <c r="D49" s="39"/>
      <c r="E49" s="39"/>
      <c r="F49" s="39"/>
      <c r="G49" s="39"/>
      <c r="H49" s="39"/>
    </row>
    <row r="50" spans="1:8" ht="15.6" x14ac:dyDescent="0.35">
      <c r="A50" s="6" t="s">
        <v>13</v>
      </c>
      <c r="B50" s="11">
        <f t="shared" ref="B50" si="20">B18/B17*100</f>
        <v>122.60273972602739</v>
      </c>
      <c r="C50" s="39">
        <f t="shared" ref="C50:E50" si="21">C18/C17*100</f>
        <v>76.033057851239676</v>
      </c>
      <c r="D50" s="39"/>
      <c r="E50" s="39">
        <f t="shared" si="21"/>
        <v>40.495867768595041</v>
      </c>
      <c r="F50" s="39">
        <f t="shared" ref="F50:G50" si="22">F18/F17*100</f>
        <v>348</v>
      </c>
      <c r="G50" s="39">
        <f t="shared" si="22"/>
        <v>348</v>
      </c>
      <c r="H50" s="39"/>
    </row>
    <row r="51" spans="1:8" ht="15.6" x14ac:dyDescent="0.35">
      <c r="A51" s="6" t="s">
        <v>14</v>
      </c>
      <c r="B51" s="11">
        <f t="shared" ref="B51" si="23">B24/B23*100</f>
        <v>88.183604494382024</v>
      </c>
      <c r="C51" s="39">
        <f t="shared" ref="C51:E51" si="24">C24/C23*100</f>
        <v>69.641528925619838</v>
      </c>
      <c r="D51" s="39"/>
      <c r="E51" s="39">
        <f t="shared" si="24"/>
        <v>38.55681818181818</v>
      </c>
      <c r="F51" s="39">
        <f t="shared" ref="F51:G51" si="25">F24/F23*100</f>
        <v>267.67089600000003</v>
      </c>
      <c r="G51" s="39">
        <f t="shared" si="25"/>
        <v>267.67089600000003</v>
      </c>
      <c r="H51" s="39"/>
    </row>
    <row r="52" spans="1:8" ht="15.6" x14ac:dyDescent="0.35">
      <c r="A52" s="6" t="s">
        <v>15</v>
      </c>
      <c r="B52" s="11">
        <f t="shared" ref="B52" si="26">AVERAGE(B50:B51)</f>
        <v>105.39317211020472</v>
      </c>
      <c r="C52" s="39">
        <f t="shared" ref="C52:E52" si="27">AVERAGE(C50:C51)</f>
        <v>72.837293388429757</v>
      </c>
      <c r="D52" s="39"/>
      <c r="E52" s="39">
        <f t="shared" si="27"/>
        <v>39.52634297520661</v>
      </c>
      <c r="F52" s="39">
        <f t="shared" ref="F52:G52" si="28">AVERAGE(F50:F51)</f>
        <v>307.83544800000004</v>
      </c>
      <c r="G52" s="39">
        <f t="shared" si="28"/>
        <v>307.83544800000004</v>
      </c>
      <c r="H52" s="39"/>
    </row>
    <row r="53" spans="1:8" ht="15.6" x14ac:dyDescent="0.35">
      <c r="A53" s="6"/>
      <c r="B53" s="11"/>
      <c r="C53" s="39"/>
      <c r="D53" s="39"/>
      <c r="E53" s="39"/>
      <c r="F53" s="39"/>
      <c r="G53" s="39"/>
      <c r="H53" s="39"/>
    </row>
    <row r="54" spans="1:8" ht="15.6" x14ac:dyDescent="0.35">
      <c r="A54" s="5" t="s">
        <v>16</v>
      </c>
      <c r="B54" s="11"/>
      <c r="C54" s="39"/>
      <c r="D54" s="39"/>
      <c r="E54" s="39"/>
      <c r="F54" s="39"/>
      <c r="G54" s="39"/>
      <c r="H54" s="39"/>
    </row>
    <row r="55" spans="1:8" ht="15.6" x14ac:dyDescent="0.35">
      <c r="A55" s="6" t="s">
        <v>17</v>
      </c>
      <c r="B55" s="11">
        <f t="shared" ref="B55" si="29">B18/B19*100</f>
        <v>34.225621414913959</v>
      </c>
      <c r="C55" s="39">
        <f t="shared" ref="C55:G55" si="30">C18/C19*100</f>
        <v>21.749408983451538</v>
      </c>
      <c r="D55" s="39"/>
      <c r="E55" s="39">
        <f t="shared" si="30"/>
        <v>11.583924349881796</v>
      </c>
      <c r="F55" s="39">
        <f t="shared" si="30"/>
        <v>87</v>
      </c>
      <c r="G55" s="39">
        <f t="shared" si="30"/>
        <v>87</v>
      </c>
      <c r="H55" s="39"/>
    </row>
    <row r="56" spans="1:8" ht="15.6" x14ac:dyDescent="0.35">
      <c r="A56" s="6" t="s">
        <v>18</v>
      </c>
      <c r="B56" s="11">
        <f t="shared" ref="B56" si="31">B24/B25*100</f>
        <v>24.88903002114165</v>
      </c>
      <c r="C56" s="39">
        <f t="shared" ref="C56:G56" si="32">C24/C25*100</f>
        <v>19.921099290780141</v>
      </c>
      <c r="D56" s="39"/>
      <c r="E56" s="39">
        <f t="shared" si="32"/>
        <v>11.029255319148938</v>
      </c>
      <c r="F56" s="39">
        <f t="shared" si="32"/>
        <v>66.917724000000007</v>
      </c>
      <c r="G56" s="39">
        <f t="shared" si="32"/>
        <v>66.917724000000007</v>
      </c>
      <c r="H56" s="39"/>
    </row>
    <row r="57" spans="1:8" ht="15.6" x14ac:dyDescent="0.35">
      <c r="A57" s="6" t="s">
        <v>19</v>
      </c>
      <c r="B57" s="11">
        <f t="shared" ref="B57" si="33">AVERAGE(B55:B56)</f>
        <v>29.557325718027805</v>
      </c>
      <c r="C57" s="39">
        <f t="shared" ref="C57:G57" si="34">AVERAGE(C55:C56)</f>
        <v>20.83525413711584</v>
      </c>
      <c r="D57" s="39"/>
      <c r="E57" s="39">
        <f t="shared" si="34"/>
        <v>11.306589834515368</v>
      </c>
      <c r="F57" s="39">
        <f t="shared" si="34"/>
        <v>76.958862000000011</v>
      </c>
      <c r="G57" s="39">
        <f t="shared" si="34"/>
        <v>76.958862000000011</v>
      </c>
      <c r="H57" s="39"/>
    </row>
    <row r="58" spans="1:8" ht="15.6" x14ac:dyDescent="0.35">
      <c r="A58" s="6"/>
      <c r="B58" s="11"/>
      <c r="C58" s="39"/>
      <c r="D58" s="39"/>
      <c r="E58" s="39"/>
      <c r="F58" s="39"/>
      <c r="G58" s="39"/>
      <c r="H58" s="39"/>
    </row>
    <row r="59" spans="1:8" ht="15.6" x14ac:dyDescent="0.35">
      <c r="A59" s="5" t="s">
        <v>20</v>
      </c>
      <c r="B59" s="11">
        <f t="shared" ref="B59:G59" si="35">B26/B24*100</f>
        <v>100</v>
      </c>
      <c r="C59" s="39">
        <f t="shared" si="35"/>
        <v>100</v>
      </c>
      <c r="D59" s="39"/>
      <c r="E59" s="39">
        <f t="shared" si="35"/>
        <v>100</v>
      </c>
      <c r="F59" s="39">
        <f t="shared" si="35"/>
        <v>100</v>
      </c>
      <c r="G59" s="39">
        <f t="shared" si="35"/>
        <v>100</v>
      </c>
      <c r="H59" s="39"/>
    </row>
    <row r="60" spans="1:8" ht="15.6" x14ac:dyDescent="0.35">
      <c r="A60" s="6"/>
      <c r="B60" s="11"/>
      <c r="C60" s="39"/>
      <c r="D60" s="39"/>
      <c r="E60" s="39"/>
      <c r="F60" s="39"/>
      <c r="G60" s="39"/>
      <c r="H60" s="39"/>
    </row>
    <row r="61" spans="1:8" ht="15.6" x14ac:dyDescent="0.35">
      <c r="A61" s="5" t="s">
        <v>21</v>
      </c>
      <c r="B61" s="11"/>
      <c r="C61" s="39"/>
      <c r="D61" s="39"/>
      <c r="E61" s="39"/>
      <c r="F61" s="39"/>
      <c r="G61" s="39"/>
      <c r="H61" s="39"/>
    </row>
    <row r="62" spans="1:8" ht="15.6" x14ac:dyDescent="0.35">
      <c r="A62" s="6" t="s">
        <v>22</v>
      </c>
      <c r="B62" s="11">
        <f t="shared" ref="B62" si="36">((B18/B16)-1)*100</f>
        <v>82.65306122448979</v>
      </c>
      <c r="C62" s="39">
        <f t="shared" ref="C62:E62" si="37">((C18/C16)-1)*100</f>
        <v>-6.122448979591832</v>
      </c>
      <c r="D62" s="39"/>
      <c r="E62" s="39">
        <f t="shared" si="37"/>
        <v>-50</v>
      </c>
      <c r="F62" s="39" t="s">
        <v>38</v>
      </c>
      <c r="G62" s="39" t="s">
        <v>38</v>
      </c>
      <c r="H62" s="39"/>
    </row>
    <row r="63" spans="1:8" ht="15.6" x14ac:dyDescent="0.35">
      <c r="A63" s="6" t="s">
        <v>23</v>
      </c>
      <c r="B63" s="11">
        <f t="shared" ref="B63" si="38">((B39/B38)-1)*100</f>
        <v>29.239361506873117</v>
      </c>
      <c r="C63" s="39">
        <f t="shared" ref="C63:E63" si="39">((C39/C38)-1)*100</f>
        <v>-6.8212481653409762</v>
      </c>
      <c r="D63" s="39"/>
      <c r="E63" s="39">
        <f t="shared" si="39"/>
        <v>-48.411870785679632</v>
      </c>
      <c r="F63" s="39">
        <f t="shared" ref="F63:G63" si="40">((F39/F38)-1)*100</f>
        <v>5002.7130632702128</v>
      </c>
      <c r="G63" s="39">
        <f t="shared" si="40"/>
        <v>5002.7130632702128</v>
      </c>
      <c r="H63" s="39"/>
    </row>
    <row r="64" spans="1:8" ht="15.6" x14ac:dyDescent="0.35">
      <c r="A64" s="6" t="s">
        <v>24</v>
      </c>
      <c r="B64" s="11">
        <f t="shared" ref="B64" si="41">((B41/B40)-1)*100</f>
        <v>-29.243254594002423</v>
      </c>
      <c r="C64" s="39">
        <f t="shared" ref="C64:E64" si="42">((C41/C40)-1)*100</f>
        <v>-0.74437304568929497</v>
      </c>
      <c r="D64" s="39"/>
      <c r="E64" s="39">
        <f t="shared" si="42"/>
        <v>3.1762584286407325</v>
      </c>
      <c r="F64" s="39" t="s">
        <v>38</v>
      </c>
      <c r="G64" s="39" t="s">
        <v>38</v>
      </c>
      <c r="H64" s="39"/>
    </row>
    <row r="65" spans="1:8" ht="15.6" x14ac:dyDescent="0.35">
      <c r="A65" s="6"/>
      <c r="B65" s="11"/>
      <c r="C65" s="39"/>
      <c r="D65" s="39"/>
      <c r="E65" s="39"/>
      <c r="F65" s="39"/>
      <c r="G65" s="39"/>
      <c r="H65" s="39"/>
    </row>
    <row r="66" spans="1:8" ht="15.6" x14ac:dyDescent="0.35">
      <c r="A66" s="5" t="s">
        <v>25</v>
      </c>
      <c r="B66" s="11"/>
      <c r="C66" s="39"/>
      <c r="D66" s="39"/>
      <c r="E66" s="39"/>
      <c r="F66" s="39"/>
      <c r="G66" s="39"/>
      <c r="H66" s="39"/>
    </row>
    <row r="67" spans="1:8" ht="15.6" x14ac:dyDescent="0.35">
      <c r="A67" s="6" t="s">
        <v>26</v>
      </c>
      <c r="B67" s="11">
        <f t="shared" ref="B67:B68" si="43">B23/B17</f>
        <v>3657534.2465753425</v>
      </c>
      <c r="C67" s="39">
        <f t="shared" ref="C67:E67" si="44">C23/C17</f>
        <v>4000000</v>
      </c>
      <c r="D67" s="39"/>
      <c r="E67" s="39">
        <f t="shared" si="44"/>
        <v>4000000</v>
      </c>
      <c r="F67" s="39">
        <f t="shared" ref="F67:G67" si="45">F23/F17</f>
        <v>2000000</v>
      </c>
      <c r="G67" s="39">
        <f t="shared" si="45"/>
        <v>2000000</v>
      </c>
      <c r="H67" s="39"/>
    </row>
    <row r="68" spans="1:8" ht="15.6" x14ac:dyDescent="0.35">
      <c r="A68" s="6" t="s">
        <v>27</v>
      </c>
      <c r="B68" s="11">
        <f t="shared" si="43"/>
        <v>2630728.7597765364</v>
      </c>
      <c r="C68" s="39">
        <f t="shared" ref="C68:E68" si="46">C24/C18</f>
        <v>3663750</v>
      </c>
      <c r="D68" s="39"/>
      <c r="E68" s="39">
        <f t="shared" si="46"/>
        <v>3808469.387755102</v>
      </c>
      <c r="F68" s="39">
        <f t="shared" ref="F68:G68" si="47">F24/F18</f>
        <v>1538338.4827586208</v>
      </c>
      <c r="G68" s="39">
        <f t="shared" si="47"/>
        <v>1538338.4827586208</v>
      </c>
      <c r="H68" s="39"/>
    </row>
    <row r="69" spans="1:8" ht="15.6" x14ac:dyDescent="0.35">
      <c r="A69" s="6" t="s">
        <v>28</v>
      </c>
      <c r="B69" s="11">
        <f t="shared" ref="B69" si="48">(B68/B67)*B52</f>
        <v>75.805400650452256</v>
      </c>
      <c r="C69" s="39">
        <f t="shared" ref="C69:E69" si="49">(C68/C67)*C52</f>
        <v>66.714408412964872</v>
      </c>
      <c r="D69" s="39"/>
      <c r="E69" s="39">
        <f t="shared" si="49"/>
        <v>37.63371680774582</v>
      </c>
      <c r="F69" s="39">
        <f t="shared" ref="F69:G69" si="50">(F68/F67)*F52</f>
        <v>236.7775580078202</v>
      </c>
      <c r="G69" s="39">
        <f t="shared" si="50"/>
        <v>236.7775580078202</v>
      </c>
      <c r="H69" s="39"/>
    </row>
    <row r="70" spans="1:8" ht="15.6" x14ac:dyDescent="0.35">
      <c r="A70" s="6"/>
      <c r="B70" s="13"/>
      <c r="C70" s="40"/>
      <c r="D70" s="40"/>
      <c r="E70" s="40"/>
      <c r="F70" s="40"/>
      <c r="G70" s="40"/>
      <c r="H70" s="40"/>
    </row>
    <row r="71" spans="1:8" ht="15.6" x14ac:dyDescent="0.35">
      <c r="A71" s="5" t="s">
        <v>29</v>
      </c>
      <c r="B71" s="20" t="s">
        <v>1</v>
      </c>
      <c r="D71" s="41" t="s">
        <v>45</v>
      </c>
      <c r="E71" s="41" t="s">
        <v>33</v>
      </c>
      <c r="F71" s="39"/>
      <c r="G71" s="39"/>
      <c r="H71" s="39"/>
    </row>
    <row r="72" spans="1:8" ht="15.6" x14ac:dyDescent="0.35">
      <c r="A72" s="6" t="s">
        <v>30</v>
      </c>
      <c r="B72" s="11">
        <f>(B30/B29)*100</f>
        <v>169.51006187640451</v>
      </c>
      <c r="D72" s="39">
        <f>(D30/D29)*100</f>
        <v>734.75946084000009</v>
      </c>
      <c r="E72" s="39">
        <f>(E30/E29)*100</f>
        <v>111.11652892561983</v>
      </c>
      <c r="F72" s="39"/>
      <c r="G72" s="39"/>
      <c r="H72" s="39"/>
    </row>
    <row r="73" spans="1:8" ht="15.6" x14ac:dyDescent="0.35">
      <c r="A73" s="6" t="s">
        <v>31</v>
      </c>
      <c r="B73" s="9">
        <f>(B24/B30)*100</f>
        <v>52.022637192286361</v>
      </c>
      <c r="D73" s="37">
        <f>(G24/D30)*100</f>
        <v>36.429731125066461</v>
      </c>
      <c r="E73" s="37">
        <f>(E24/E30)*100</f>
        <v>34.699444407256173</v>
      </c>
      <c r="F73" s="37"/>
      <c r="G73" s="37"/>
      <c r="H73" s="37"/>
    </row>
    <row r="74" spans="1:8" s="2" customFormat="1" ht="16.2" thickBot="1" x14ac:dyDescent="0.4">
      <c r="A74" s="14"/>
      <c r="B74" s="15"/>
      <c r="C74" s="42"/>
      <c r="D74" s="42"/>
      <c r="E74" s="42"/>
      <c r="F74" s="42"/>
      <c r="G74" s="42"/>
      <c r="H74" s="42"/>
    </row>
    <row r="75" spans="1:8" customFormat="1" ht="16.2" thickTop="1" x14ac:dyDescent="0.35">
      <c r="A75" s="30" t="s">
        <v>71</v>
      </c>
      <c r="B75" s="30"/>
      <c r="C75" s="30"/>
      <c r="D75" s="30"/>
      <c r="E75" s="30"/>
    </row>
    <row r="77" spans="1:8" customFormat="1" ht="52.5" customHeight="1" x14ac:dyDescent="0.35">
      <c r="A77" s="57" t="s">
        <v>109</v>
      </c>
      <c r="B77" s="57"/>
      <c r="C77" s="57"/>
      <c r="D77" s="57"/>
      <c r="E77" s="57"/>
      <c r="F77" s="57"/>
      <c r="G77" s="57"/>
      <c r="H77" s="57"/>
    </row>
  </sheetData>
  <mergeCells count="6">
    <mergeCell ref="A77:H77"/>
    <mergeCell ref="A9:A10"/>
    <mergeCell ref="B9:B10"/>
    <mergeCell ref="C10:E10"/>
    <mergeCell ref="F10:H10"/>
    <mergeCell ref="C9:H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821F2-98EC-4559-8B7C-C87FA4496592}">
  <dimension ref="A1:H77"/>
  <sheetViews>
    <sheetView showGridLines="0" zoomScale="80" zoomScaleNormal="80" workbookViewId="0">
      <pane ySplit="11" topLeftCell="A12" activePane="bottomLeft" state="frozen"/>
      <selection pane="bottomLeft" activeCell="A9" sqref="A9:A10"/>
    </sheetView>
  </sheetViews>
  <sheetFormatPr baseColWidth="10" defaultColWidth="11.44140625" defaultRowHeight="14.4" x14ac:dyDescent="0.3"/>
  <cols>
    <col min="1" max="1" width="62.109375" style="1" customWidth="1"/>
    <col min="2" max="2" width="15.44140625" style="1" bestFit="1" customWidth="1"/>
    <col min="3" max="3" width="14.109375" customWidth="1"/>
    <col min="4" max="4" width="16.88671875" customWidth="1"/>
    <col min="5" max="5" width="14.88671875" customWidth="1"/>
    <col min="6" max="6" width="16.33203125" customWidth="1"/>
    <col min="7" max="7" width="16.88671875" customWidth="1"/>
    <col min="8" max="8" width="15" customWidth="1"/>
    <col min="9" max="16384" width="11.44140625" style="1"/>
  </cols>
  <sheetData>
    <row r="1" spans="1:8" customFormat="1" x14ac:dyDescent="0.3"/>
    <row r="2" spans="1:8" customFormat="1" x14ac:dyDescent="0.3"/>
    <row r="3" spans="1:8" customFormat="1" x14ac:dyDescent="0.3"/>
    <row r="4" spans="1:8" customFormat="1" x14ac:dyDescent="0.3"/>
    <row r="5" spans="1:8" customFormat="1" x14ac:dyDescent="0.3"/>
    <row r="6" spans="1:8" customFormat="1" x14ac:dyDescent="0.3"/>
    <row r="7" spans="1:8" customFormat="1" x14ac:dyDescent="0.3"/>
    <row r="8" spans="1:8" customFormat="1" ht="21.75" customHeight="1" x14ac:dyDescent="0.3"/>
    <row r="9" spans="1:8" customFormat="1" ht="18" customHeight="1" thickBot="1" x14ac:dyDescent="0.35">
      <c r="A9" s="52" t="s">
        <v>0</v>
      </c>
      <c r="B9" s="50" t="s">
        <v>32</v>
      </c>
      <c r="C9" s="56" t="s">
        <v>2</v>
      </c>
      <c r="D9" s="56"/>
      <c r="E9" s="56"/>
      <c r="F9" s="56"/>
      <c r="G9" s="56"/>
      <c r="H9" s="56"/>
    </row>
    <row r="10" spans="1:8" customFormat="1" ht="18.75" customHeight="1" thickTop="1" thickBot="1" x14ac:dyDescent="0.35">
      <c r="A10" s="53"/>
      <c r="B10" s="51"/>
      <c r="C10" s="54" t="s">
        <v>35</v>
      </c>
      <c r="D10" s="54"/>
      <c r="E10" s="55"/>
      <c r="F10" s="54" t="s">
        <v>34</v>
      </c>
      <c r="G10" s="54"/>
      <c r="H10" s="54"/>
    </row>
    <row r="11" spans="1:8" customFormat="1" ht="51" customHeight="1" thickTop="1" x14ac:dyDescent="0.3">
      <c r="A11" s="23"/>
      <c r="B11" s="24"/>
      <c r="C11" s="25" t="s">
        <v>110</v>
      </c>
      <c r="D11" s="26" t="s">
        <v>44</v>
      </c>
      <c r="E11" s="27" t="s">
        <v>33</v>
      </c>
      <c r="F11" s="25" t="s">
        <v>111</v>
      </c>
      <c r="G11" s="27" t="s">
        <v>44</v>
      </c>
      <c r="H11" s="26" t="s">
        <v>33</v>
      </c>
    </row>
    <row r="12" spans="1:8" ht="15.6" x14ac:dyDescent="0.35">
      <c r="A12" s="3"/>
      <c r="B12" s="4"/>
      <c r="C12" s="23"/>
      <c r="E12" s="28"/>
      <c r="F12" s="28"/>
      <c r="G12" s="28"/>
      <c r="H12" s="28"/>
    </row>
    <row r="13" spans="1:8" ht="15.6" x14ac:dyDescent="0.35">
      <c r="A13" s="5" t="s">
        <v>3</v>
      </c>
      <c r="B13" s="6"/>
      <c r="C13" s="30"/>
      <c r="D13" s="30"/>
      <c r="E13" s="30"/>
      <c r="F13" s="30"/>
      <c r="G13" s="30"/>
      <c r="H13" s="30"/>
    </row>
    <row r="14" spans="1:8" ht="15.6" x14ac:dyDescent="0.35">
      <c r="A14" s="5"/>
      <c r="B14" s="6"/>
      <c r="C14" s="30"/>
      <c r="D14" s="30"/>
      <c r="E14" s="30"/>
      <c r="F14" s="30"/>
      <c r="G14" s="30"/>
      <c r="H14" s="30"/>
    </row>
    <row r="15" spans="1:8" ht="15.6" x14ac:dyDescent="0.35">
      <c r="A15" s="5" t="s">
        <v>4</v>
      </c>
      <c r="B15" s="6"/>
      <c r="C15" s="30"/>
      <c r="D15" s="30"/>
      <c r="E15" s="30"/>
      <c r="F15" s="30"/>
      <c r="G15" s="30"/>
      <c r="H15" s="30"/>
    </row>
    <row r="16" spans="1:8" ht="15.6" x14ac:dyDescent="0.35">
      <c r="A16" s="6" t="s">
        <v>66</v>
      </c>
      <c r="B16" s="7">
        <f>+C16+F16</f>
        <v>336</v>
      </c>
      <c r="C16" s="31">
        <f>+D16+E16</f>
        <v>310</v>
      </c>
      <c r="D16" s="47">
        <f>+'I trimestre'!D16+'II trimestre'!D16+'III trimestre'!D16+'IV trimestre'!D16</f>
        <v>0</v>
      </c>
      <c r="E16" s="31">
        <f>+'I trimestre'!E16+'II trimestre'!E16+'III trimestre'!E16+'IV trimestre'!E16</f>
        <v>310</v>
      </c>
      <c r="F16" s="31">
        <f>+G16+H16</f>
        <v>26</v>
      </c>
      <c r="G16" s="31">
        <f>+'I trimestre'!G16+'II trimestre'!G16+'III trimestre'!G16+'IV trimestre'!G16</f>
        <v>26</v>
      </c>
      <c r="H16" s="47">
        <f>+'I trimestre'!H16+'II trimestre'!H16+'III trimestre'!H16+'IV trimestre'!H16</f>
        <v>0</v>
      </c>
    </row>
    <row r="17" spans="1:8" ht="15.6" x14ac:dyDescent="0.35">
      <c r="A17" s="6" t="s">
        <v>102</v>
      </c>
      <c r="B17" s="7">
        <f t="shared" ref="B17:B19" si="0">+C17+F17</f>
        <v>523</v>
      </c>
      <c r="C17" s="31">
        <f>+D17+E17</f>
        <v>423</v>
      </c>
      <c r="D17" s="47">
        <f>+'I trimestre'!D17+'II trimestre'!D17+'III trimestre'!D17+'IV trimestre'!D17</f>
        <v>0</v>
      </c>
      <c r="E17" s="31">
        <f>+'I trimestre'!E17+'II trimestre'!E17+'III trimestre'!E17+'IV trimestre'!E17</f>
        <v>423</v>
      </c>
      <c r="F17" s="31">
        <f t="shared" ref="F17:F19" si="1">+G17+H17</f>
        <v>100</v>
      </c>
      <c r="G17" s="31">
        <f>+'I trimestre'!G17+'II trimestre'!G17+'III trimestre'!G17+'IV trimestre'!G17</f>
        <v>100</v>
      </c>
      <c r="H17" s="47">
        <f>+'I trimestre'!H17+'II trimestre'!H17+'III trimestre'!H17+'IV trimestre'!H17</f>
        <v>0</v>
      </c>
    </row>
    <row r="18" spans="1:8" ht="15.6" x14ac:dyDescent="0.35">
      <c r="A18" s="6" t="s">
        <v>103</v>
      </c>
      <c r="B18" s="7">
        <f t="shared" si="0"/>
        <v>575</v>
      </c>
      <c r="C18" s="31">
        <f t="shared" ref="C18:C19" si="2">+D18+E18</f>
        <v>409</v>
      </c>
      <c r="D18" s="48">
        <f>+'I trimestre'!D18+'II trimestre'!D18+'III trimestre'!D18+'IV trimestre'!D18</f>
        <v>43</v>
      </c>
      <c r="E18" s="31">
        <f>+'I trimestre'!E18+'II trimestre'!E18+'III trimestre'!E18+'IV trimestre'!E18</f>
        <v>366</v>
      </c>
      <c r="F18" s="31">
        <f t="shared" si="1"/>
        <v>166</v>
      </c>
      <c r="G18" s="31">
        <f>+'I trimestre'!G18+'II trimestre'!G18+'III trimestre'!G18+'IV trimestre'!G18</f>
        <v>166</v>
      </c>
      <c r="H18" s="47">
        <f>+'I trimestre'!H18+'II trimestre'!H18+'III trimestre'!H18+'IV trimestre'!H18</f>
        <v>0</v>
      </c>
    </row>
    <row r="19" spans="1:8" ht="15.6" x14ac:dyDescent="0.35">
      <c r="A19" s="6" t="s">
        <v>70</v>
      </c>
      <c r="B19" s="7">
        <f t="shared" si="0"/>
        <v>523</v>
      </c>
      <c r="C19" s="31">
        <f t="shared" si="2"/>
        <v>423</v>
      </c>
      <c r="D19" s="47">
        <f>+'IV trimestre'!D19</f>
        <v>0</v>
      </c>
      <c r="E19" s="31">
        <f>+'IV trimestre'!E19</f>
        <v>423</v>
      </c>
      <c r="F19" s="31">
        <f t="shared" si="1"/>
        <v>100</v>
      </c>
      <c r="G19" s="31">
        <f>+'IV trimestre'!G19</f>
        <v>100</v>
      </c>
      <c r="H19" s="47">
        <f>+'IV trimestre'!H19</f>
        <v>0</v>
      </c>
    </row>
    <row r="20" spans="1:8" ht="15.6" x14ac:dyDescent="0.35">
      <c r="A20" s="6"/>
      <c r="B20" s="7"/>
      <c r="C20" s="31"/>
      <c r="D20" s="47"/>
      <c r="E20" s="31"/>
      <c r="F20" s="31"/>
      <c r="G20" s="31"/>
      <c r="H20" s="47"/>
    </row>
    <row r="21" spans="1:8" ht="15.6" x14ac:dyDescent="0.35">
      <c r="A21" s="5" t="s">
        <v>36</v>
      </c>
      <c r="B21" s="7"/>
      <c r="C21" s="31"/>
      <c r="D21" s="47"/>
      <c r="E21" s="31"/>
      <c r="F21" s="31"/>
      <c r="G21" s="31"/>
      <c r="H21" s="47"/>
    </row>
    <row r="22" spans="1:8" ht="15.6" x14ac:dyDescent="0.35">
      <c r="A22" s="6" t="s">
        <v>66</v>
      </c>
      <c r="B22" s="7">
        <f>+C22+F22</f>
        <v>1240675013.55</v>
      </c>
      <c r="C22" s="31">
        <f>+D22+E22</f>
        <v>1181028000</v>
      </c>
      <c r="D22" s="47">
        <f>+'I trimestre'!D22+'II trimestre'!D22+'III trimestre'!D22+'IV trimestre'!D22</f>
        <v>0</v>
      </c>
      <c r="E22" s="31">
        <f>+'I trimestre'!E22+'II trimestre'!E22+'III trimestre'!E22+'IV trimestre'!E22</f>
        <v>1181028000</v>
      </c>
      <c r="F22" s="31">
        <f>+G22+H22</f>
        <v>59647013.549999997</v>
      </c>
      <c r="G22" s="31">
        <f>+'I trimestre'!G22+'II trimestre'!G22+'III trimestre'!G22+'IV trimestre'!G22</f>
        <v>59647013.549999997</v>
      </c>
      <c r="H22" s="47">
        <f>+'I trimestre'!H22+'II trimestre'!H22+'III trimestre'!H22+'IV trimestre'!H22</f>
        <v>0</v>
      </c>
    </row>
    <row r="23" spans="1:8" ht="15.6" x14ac:dyDescent="0.35">
      <c r="A23" s="6" t="s">
        <v>102</v>
      </c>
      <c r="B23" s="7">
        <f t="shared" ref="B23:B25" si="3">+C23+F23</f>
        <v>1892000000</v>
      </c>
      <c r="C23" s="31">
        <f t="shared" ref="C23:C25" si="4">+D23+E23</f>
        <v>1692000000</v>
      </c>
      <c r="D23" s="47">
        <f>+'I trimestre'!D23+'II trimestre'!D23+'III trimestre'!D23+'IV trimestre'!D23</f>
        <v>0</v>
      </c>
      <c r="E23" s="31">
        <f>+'I trimestre'!E23+'II trimestre'!E23+'III trimestre'!E23+'IV trimestre'!E23</f>
        <v>1692000000</v>
      </c>
      <c r="F23" s="31">
        <f t="shared" ref="F23:F25" si="5">+G23+H23</f>
        <v>200000000</v>
      </c>
      <c r="G23" s="31">
        <f>+'I trimestre'!G23+'II trimestre'!G23+'III trimestre'!G23+'IV trimestre'!G23</f>
        <v>200000000</v>
      </c>
      <c r="H23" s="47">
        <f>+'I trimestre'!H23+'II trimestre'!H23+'III trimestre'!H23+'IV trimestre'!H23</f>
        <v>0</v>
      </c>
    </row>
    <row r="24" spans="1:8" ht="15.6" x14ac:dyDescent="0.35">
      <c r="A24" s="6" t="s">
        <v>103</v>
      </c>
      <c r="B24" s="7">
        <f t="shared" si="3"/>
        <v>1723140107.4300001</v>
      </c>
      <c r="C24" s="31">
        <f t="shared" si="4"/>
        <v>1499940000</v>
      </c>
      <c r="D24" s="48">
        <f>+'I trimestre'!D24+'II trimestre'!D24+'III trimestre'!D24+'IV trimestre'!D24</f>
        <v>150450000</v>
      </c>
      <c r="E24" s="31">
        <f>+'I trimestre'!E24+'II trimestre'!E24+'III trimestre'!E24+'IV trimestre'!E24</f>
        <v>1349490000</v>
      </c>
      <c r="F24" s="31">
        <f t="shared" si="5"/>
        <v>223200107.43000001</v>
      </c>
      <c r="G24" s="31">
        <f>+'I trimestre'!G24+'II trimestre'!G24+'III trimestre'!G24+'IV trimestre'!G24</f>
        <v>223200107.43000001</v>
      </c>
      <c r="H24" s="47">
        <f>+'I trimestre'!H24+'II trimestre'!H24+'III trimestre'!H24+'IV trimestre'!H24</f>
        <v>0</v>
      </c>
    </row>
    <row r="25" spans="1:8" ht="15.6" x14ac:dyDescent="0.35">
      <c r="A25" s="6" t="s">
        <v>70</v>
      </c>
      <c r="B25" s="7">
        <f t="shared" si="3"/>
        <v>1892000000</v>
      </c>
      <c r="C25" s="31">
        <f t="shared" si="4"/>
        <v>1692000000</v>
      </c>
      <c r="D25" s="47">
        <f>+'IV trimestre'!D25</f>
        <v>0</v>
      </c>
      <c r="E25" s="31">
        <f>+'IV trimestre'!E25</f>
        <v>1692000000</v>
      </c>
      <c r="F25" s="31">
        <f t="shared" si="5"/>
        <v>200000000</v>
      </c>
      <c r="G25" s="31">
        <f>+'IV trimestre'!G25</f>
        <v>200000000</v>
      </c>
      <c r="H25" s="47">
        <f>+'IV trimestre'!H25</f>
        <v>0</v>
      </c>
    </row>
    <row r="26" spans="1:8" ht="15.6" x14ac:dyDescent="0.35">
      <c r="A26" s="6" t="s">
        <v>104</v>
      </c>
      <c r="B26" s="7">
        <f>+B24</f>
        <v>1723140107.4300001</v>
      </c>
      <c r="C26" s="31">
        <f t="shared" ref="C26:H26" si="6">+C24</f>
        <v>1499940000</v>
      </c>
      <c r="D26" s="48">
        <f t="shared" si="6"/>
        <v>150450000</v>
      </c>
      <c r="E26" s="31">
        <f t="shared" si="6"/>
        <v>1349490000</v>
      </c>
      <c r="F26" s="31">
        <f t="shared" si="6"/>
        <v>223200107.43000001</v>
      </c>
      <c r="G26" s="31">
        <f t="shared" si="6"/>
        <v>223200107.43000001</v>
      </c>
      <c r="H26" s="47">
        <f t="shared" si="6"/>
        <v>0</v>
      </c>
    </row>
    <row r="27" spans="1:8" ht="15.6" x14ac:dyDescent="0.35">
      <c r="A27" s="6"/>
      <c r="B27" s="8"/>
      <c r="C27" s="33"/>
      <c r="D27" s="33"/>
      <c r="E27" s="33"/>
      <c r="F27" s="33"/>
      <c r="G27" s="33"/>
      <c r="H27" s="33"/>
    </row>
    <row r="28" spans="1:8" ht="15.6" x14ac:dyDescent="0.35">
      <c r="A28" s="5" t="s">
        <v>37</v>
      </c>
      <c r="B28" s="18" t="s">
        <v>1</v>
      </c>
      <c r="C28" s="35"/>
      <c r="D28" s="36" t="s">
        <v>44</v>
      </c>
      <c r="E28" s="36" t="s">
        <v>33</v>
      </c>
      <c r="F28" s="31"/>
      <c r="G28" s="31"/>
      <c r="H28" s="31"/>
    </row>
    <row r="29" spans="1:8" ht="15.6" x14ac:dyDescent="0.35">
      <c r="A29" s="6" t="s">
        <v>102</v>
      </c>
      <c r="B29" s="7">
        <f>B23</f>
        <v>1892000000</v>
      </c>
      <c r="C29" s="31"/>
      <c r="D29" s="31">
        <f>+D23+G23</f>
        <v>200000000</v>
      </c>
      <c r="E29" s="31">
        <f>+E23+H23</f>
        <v>1692000000</v>
      </c>
      <c r="F29" s="31"/>
      <c r="G29" s="31"/>
      <c r="H29" s="31"/>
    </row>
    <row r="30" spans="1:8" ht="15.6" x14ac:dyDescent="0.35">
      <c r="A30" s="6" t="s">
        <v>103</v>
      </c>
      <c r="B30" s="7">
        <f>+D30+E30</f>
        <v>2551945117.4899998</v>
      </c>
      <c r="C30" s="31"/>
      <c r="D30" s="31">
        <f>+'I trimestre'!D30+'II trimestre'!D30+'III trimestre'!D30+'IV trimestre'!D30</f>
        <v>525266050.17000002</v>
      </c>
      <c r="E30" s="31">
        <f>+'I trimestre'!E30+'II trimestre'!E30+'III trimestre'!E30+'IV trimestre'!E30</f>
        <v>2026679067.3199999</v>
      </c>
      <c r="F30" s="31"/>
      <c r="G30" s="31"/>
      <c r="H30" s="31"/>
    </row>
    <row r="31" spans="1:8" ht="15.6" x14ac:dyDescent="0.35">
      <c r="A31" s="6"/>
      <c r="B31" s="9"/>
      <c r="C31" s="37"/>
      <c r="D31" s="37"/>
      <c r="E31" s="37"/>
      <c r="F31" s="37"/>
      <c r="G31" s="37"/>
      <c r="H31" s="37"/>
    </row>
    <row r="32" spans="1:8" ht="15.6" x14ac:dyDescent="0.35">
      <c r="A32" s="5" t="s">
        <v>5</v>
      </c>
      <c r="B32" s="6"/>
      <c r="C32" s="30"/>
      <c r="D32" s="30"/>
      <c r="E32" s="30"/>
      <c r="F32" s="30"/>
      <c r="G32" s="30"/>
      <c r="H32" s="30"/>
    </row>
    <row r="33" spans="1:8" ht="15.6" x14ac:dyDescent="0.35">
      <c r="A33" s="6" t="s">
        <v>67</v>
      </c>
      <c r="B33" s="22">
        <v>1.1144000000000001</v>
      </c>
      <c r="C33" s="22">
        <v>1.1144000000000001</v>
      </c>
      <c r="D33" s="22"/>
      <c r="E33" s="22">
        <v>1.1144000000000001</v>
      </c>
      <c r="F33" s="22">
        <v>1.1144000000000001</v>
      </c>
      <c r="G33" s="22">
        <v>1.1144000000000001</v>
      </c>
      <c r="H33" s="37"/>
    </row>
    <row r="34" spans="1:8" ht="15.6" x14ac:dyDescent="0.35">
      <c r="A34" s="6" t="s">
        <v>105</v>
      </c>
      <c r="B34" s="22">
        <v>1.0947</v>
      </c>
      <c r="C34" s="22">
        <v>1.0947</v>
      </c>
      <c r="D34" s="22"/>
      <c r="E34" s="22">
        <v>1.0947</v>
      </c>
      <c r="F34" s="22">
        <v>1.0947</v>
      </c>
      <c r="G34" s="22">
        <v>1.0947</v>
      </c>
      <c r="H34" s="22"/>
    </row>
    <row r="35" spans="1:8" ht="15.6" x14ac:dyDescent="0.35">
      <c r="A35" s="6" t="s">
        <v>6</v>
      </c>
      <c r="B35" s="10">
        <v>113101</v>
      </c>
      <c r="C35" s="10">
        <v>113101</v>
      </c>
      <c r="D35" s="10"/>
      <c r="E35" s="10">
        <v>113101</v>
      </c>
      <c r="F35" s="10">
        <v>113101</v>
      </c>
      <c r="G35" s="10">
        <v>113101</v>
      </c>
      <c r="H35" s="38"/>
    </row>
    <row r="36" spans="1:8" ht="15.6" x14ac:dyDescent="0.35">
      <c r="A36" s="6"/>
      <c r="B36" s="7"/>
      <c r="C36" s="31"/>
      <c r="D36" s="31"/>
      <c r="E36" s="31"/>
      <c r="F36" s="31"/>
      <c r="G36" s="31"/>
      <c r="H36" s="31"/>
    </row>
    <row r="37" spans="1:8" ht="15.6" x14ac:dyDescent="0.35">
      <c r="A37" s="5" t="s">
        <v>7</v>
      </c>
      <c r="B37" s="10"/>
      <c r="C37" s="38"/>
      <c r="D37" s="38"/>
      <c r="E37" s="38"/>
      <c r="F37" s="38"/>
      <c r="G37" s="38"/>
      <c r="H37" s="38"/>
    </row>
    <row r="38" spans="1:8" ht="15.6" x14ac:dyDescent="0.35">
      <c r="A38" s="6" t="s">
        <v>68</v>
      </c>
      <c r="B38" s="10">
        <f t="shared" ref="B38" si="7">B22/B33</f>
        <v>1113312108.3542712</v>
      </c>
      <c r="C38" s="38">
        <f t="shared" ref="C38:E38" si="8">C22/C33</f>
        <v>1059788226.8485283</v>
      </c>
      <c r="D38" s="38"/>
      <c r="E38" s="38">
        <f t="shared" si="8"/>
        <v>1059788226.8485283</v>
      </c>
      <c r="F38" s="38">
        <f t="shared" ref="F38:G38" si="9">F22/F33</f>
        <v>53523881.505742997</v>
      </c>
      <c r="G38" s="38">
        <f t="shared" si="9"/>
        <v>53523881.505742997</v>
      </c>
      <c r="H38" s="38"/>
    </row>
    <row r="39" spans="1:8" ht="15.6" x14ac:dyDescent="0.35">
      <c r="A39" s="6" t="s">
        <v>106</v>
      </c>
      <c r="B39" s="10">
        <f t="shared" ref="B39" si="10">B24/B34</f>
        <v>1574075187.2019732</v>
      </c>
      <c r="C39" s="38">
        <f t="shared" ref="C39:E39" si="11">C24/C34</f>
        <v>1370183611.9484789</v>
      </c>
      <c r="D39" s="38"/>
      <c r="E39" s="38">
        <f t="shared" si="11"/>
        <v>1232748698.2734995</v>
      </c>
      <c r="F39" s="38">
        <f t="shared" ref="F39:G39" si="12">F24/F34</f>
        <v>203891575.25349411</v>
      </c>
      <c r="G39" s="38">
        <f t="shared" si="12"/>
        <v>203891575.25349411</v>
      </c>
      <c r="H39" s="38"/>
    </row>
    <row r="40" spans="1:8" ht="15.6" x14ac:dyDescent="0.35">
      <c r="A40" s="6" t="s">
        <v>69</v>
      </c>
      <c r="B40" s="10">
        <f t="shared" ref="B40" si="13">B38/B16</f>
        <v>3313428.8939115214</v>
      </c>
      <c r="C40" s="38">
        <f t="shared" ref="C40:E40" si="14">C38/C16</f>
        <v>3418671.6995113813</v>
      </c>
      <c r="D40" s="38"/>
      <c r="E40" s="38">
        <f t="shared" si="14"/>
        <v>3418671.6995113813</v>
      </c>
      <c r="F40" s="38">
        <f>F38/F16</f>
        <v>2058610.8271439613</v>
      </c>
      <c r="G40" s="38">
        <f t="shared" ref="G40" si="15">G38/G16</f>
        <v>2058610.8271439613</v>
      </c>
      <c r="H40" s="38"/>
    </row>
    <row r="41" spans="1:8" ht="15.6" x14ac:dyDescent="0.35">
      <c r="A41" s="6" t="s">
        <v>107</v>
      </c>
      <c r="B41" s="10">
        <f t="shared" ref="B41" si="16">B39/B18</f>
        <v>2737522.064699084</v>
      </c>
      <c r="C41" s="38">
        <f t="shared" ref="C41:E41" si="17">C39/C18</f>
        <v>3350082.1808031271</v>
      </c>
      <c r="D41" s="38"/>
      <c r="E41" s="38">
        <f t="shared" si="17"/>
        <v>3368165.842277321</v>
      </c>
      <c r="F41" s="38">
        <f t="shared" ref="F41:G41" si="18">F39/F18</f>
        <v>1228262.5015270729</v>
      </c>
      <c r="G41" s="38">
        <f t="shared" si="18"/>
        <v>1228262.5015270729</v>
      </c>
      <c r="H41" s="38"/>
    </row>
    <row r="42" spans="1:8" ht="15.6" x14ac:dyDescent="0.35">
      <c r="A42" s="6"/>
      <c r="B42" s="11"/>
      <c r="C42" s="39"/>
      <c r="D42" s="39"/>
      <c r="E42" s="39"/>
      <c r="F42" s="39"/>
      <c r="G42" s="39"/>
      <c r="H42" s="39"/>
    </row>
    <row r="43" spans="1:8" ht="15.6" x14ac:dyDescent="0.35">
      <c r="A43" s="5" t="s">
        <v>8</v>
      </c>
      <c r="B43" s="11"/>
      <c r="C43" s="39"/>
      <c r="D43" s="39"/>
      <c r="E43" s="39"/>
      <c r="F43" s="39"/>
      <c r="G43" s="39"/>
      <c r="H43" s="39"/>
    </row>
    <row r="44" spans="1:8" ht="15.6" x14ac:dyDescent="0.35">
      <c r="A44" s="6"/>
      <c r="B44" s="12"/>
      <c r="C44" s="39"/>
      <c r="D44" s="39"/>
      <c r="E44" s="39"/>
      <c r="F44" s="39"/>
      <c r="G44" s="39"/>
      <c r="H44" s="39"/>
    </row>
    <row r="45" spans="1:8" ht="15.6" x14ac:dyDescent="0.35">
      <c r="A45" s="5" t="s">
        <v>9</v>
      </c>
      <c r="B45" s="11"/>
      <c r="C45" s="39"/>
      <c r="D45" s="39"/>
      <c r="E45" s="39"/>
      <c r="F45" s="39"/>
      <c r="G45" s="39"/>
      <c r="H45" s="39"/>
    </row>
    <row r="46" spans="1:8" ht="15.6" x14ac:dyDescent="0.35">
      <c r="A46" s="6" t="s">
        <v>10</v>
      </c>
      <c r="B46" s="11">
        <f>B17/B35*100</f>
        <v>0.46241854625511714</v>
      </c>
      <c r="C46" s="39">
        <f t="shared" ref="C46:G46" si="19">C17/C35*100</f>
        <v>0.37400199821398572</v>
      </c>
      <c r="D46" s="39"/>
      <c r="E46" s="39">
        <f t="shared" si="19"/>
        <v>0.37400199821398572</v>
      </c>
      <c r="F46" s="39">
        <f t="shared" si="19"/>
        <v>8.8416548041131388E-2</v>
      </c>
      <c r="G46" s="39">
        <f t="shared" si="19"/>
        <v>8.8416548041131388E-2</v>
      </c>
      <c r="H46" s="38"/>
    </row>
    <row r="47" spans="1:8" ht="15.6" x14ac:dyDescent="0.35">
      <c r="A47" s="6" t="s">
        <v>11</v>
      </c>
      <c r="B47" s="11">
        <f>B18/B35*100</f>
        <v>0.50839515123650547</v>
      </c>
      <c r="C47" s="39">
        <f t="shared" ref="C47:G47" si="20">C18/C35*100</f>
        <v>0.36162368148822732</v>
      </c>
      <c r="D47" s="39"/>
      <c r="E47" s="39">
        <f t="shared" si="20"/>
        <v>0.32360456583054081</v>
      </c>
      <c r="F47" s="39">
        <f t="shared" si="20"/>
        <v>0.14677146974827809</v>
      </c>
      <c r="G47" s="39">
        <f t="shared" si="20"/>
        <v>0.14677146974827809</v>
      </c>
      <c r="H47" s="38"/>
    </row>
    <row r="48" spans="1:8" ht="15.6" x14ac:dyDescent="0.35">
      <c r="A48" s="6"/>
      <c r="B48" s="11"/>
      <c r="C48" s="39"/>
      <c r="D48" s="39"/>
      <c r="E48" s="39"/>
      <c r="F48" s="39"/>
      <c r="G48" s="39"/>
      <c r="H48" s="39"/>
    </row>
    <row r="49" spans="1:8" ht="15.6" x14ac:dyDescent="0.35">
      <c r="A49" s="5" t="s">
        <v>12</v>
      </c>
      <c r="B49" s="11"/>
      <c r="C49" s="39"/>
      <c r="D49" s="39"/>
      <c r="E49" s="39"/>
      <c r="F49" s="39"/>
      <c r="G49" s="39"/>
      <c r="H49" s="39"/>
    </row>
    <row r="50" spans="1:8" ht="15.6" x14ac:dyDescent="0.35">
      <c r="A50" s="6" t="s">
        <v>13</v>
      </c>
      <c r="B50" s="11">
        <f t="shared" ref="B50" si="21">B18/B17*100</f>
        <v>109.94263862332696</v>
      </c>
      <c r="C50" s="39">
        <f t="shared" ref="C50:G50" si="22">C18/C17*100</f>
        <v>96.690307328605201</v>
      </c>
      <c r="D50" s="39"/>
      <c r="E50" s="39">
        <f t="shared" si="22"/>
        <v>86.524822695035468</v>
      </c>
      <c r="F50" s="39">
        <f t="shared" si="22"/>
        <v>166</v>
      </c>
      <c r="G50" s="39">
        <f t="shared" si="22"/>
        <v>166</v>
      </c>
      <c r="H50" s="39"/>
    </row>
    <row r="51" spans="1:8" ht="15.6" x14ac:dyDescent="0.35">
      <c r="A51" s="6" t="s">
        <v>14</v>
      </c>
      <c r="B51" s="11">
        <f t="shared" ref="B51" si="23">B24/B23*100</f>
        <v>91.075058532241016</v>
      </c>
      <c r="C51" s="39">
        <f t="shared" ref="C51:G51" si="24">C24/C23*100</f>
        <v>88.648936170212764</v>
      </c>
      <c r="D51" s="39"/>
      <c r="E51" s="39">
        <f t="shared" si="24"/>
        <v>79.75709219858156</v>
      </c>
      <c r="F51" s="39">
        <f t="shared" si="24"/>
        <v>111.60005371500002</v>
      </c>
      <c r="G51" s="39">
        <f t="shared" si="24"/>
        <v>111.60005371500002</v>
      </c>
      <c r="H51" s="39"/>
    </row>
    <row r="52" spans="1:8" ht="15.6" x14ac:dyDescent="0.35">
      <c r="A52" s="6" t="s">
        <v>15</v>
      </c>
      <c r="B52" s="11">
        <f t="shared" ref="B52" si="25">AVERAGE(B50:B51)</f>
        <v>100.50884857778399</v>
      </c>
      <c r="C52" s="39">
        <f t="shared" ref="C52:G52" si="26">AVERAGE(C50:C51)</f>
        <v>92.669621749408975</v>
      </c>
      <c r="D52" s="39"/>
      <c r="E52" s="39">
        <f t="shared" si="26"/>
        <v>83.140957446808514</v>
      </c>
      <c r="F52" s="39">
        <f t="shared" si="26"/>
        <v>138.8000268575</v>
      </c>
      <c r="G52" s="39">
        <f t="shared" si="26"/>
        <v>138.8000268575</v>
      </c>
      <c r="H52" s="39"/>
    </row>
    <row r="53" spans="1:8" ht="15.6" x14ac:dyDescent="0.35">
      <c r="A53" s="6"/>
      <c r="B53" s="11"/>
      <c r="C53" s="39"/>
      <c r="D53" s="39"/>
      <c r="E53" s="39"/>
      <c r="F53" s="39"/>
      <c r="G53" s="39"/>
      <c r="H53" s="39"/>
    </row>
    <row r="54" spans="1:8" ht="15.6" x14ac:dyDescent="0.35">
      <c r="A54" s="5" t="s">
        <v>16</v>
      </c>
      <c r="B54" s="11"/>
      <c r="C54" s="39"/>
      <c r="D54" s="39"/>
      <c r="E54" s="39"/>
      <c r="F54" s="39"/>
      <c r="G54" s="39"/>
      <c r="H54" s="39"/>
    </row>
    <row r="55" spans="1:8" ht="15.6" x14ac:dyDescent="0.35">
      <c r="A55" s="6" t="s">
        <v>17</v>
      </c>
      <c r="B55" s="11">
        <f t="shared" ref="B55" si="27">B18/B19*100</f>
        <v>109.94263862332696</v>
      </c>
      <c r="C55" s="39">
        <f t="shared" ref="C55:G55" si="28">C18/C19*100</f>
        <v>96.690307328605201</v>
      </c>
      <c r="D55" s="39"/>
      <c r="E55" s="39">
        <f t="shared" si="28"/>
        <v>86.524822695035468</v>
      </c>
      <c r="F55" s="39">
        <f t="shared" si="28"/>
        <v>166</v>
      </c>
      <c r="G55" s="39">
        <f t="shared" si="28"/>
        <v>166</v>
      </c>
      <c r="H55" s="39"/>
    </row>
    <row r="56" spans="1:8" ht="15.6" x14ac:dyDescent="0.35">
      <c r="A56" s="6" t="s">
        <v>18</v>
      </c>
      <c r="B56" s="11">
        <f t="shared" ref="B56" si="29">B24/B25*100</f>
        <v>91.075058532241016</v>
      </c>
      <c r="C56" s="39">
        <f t="shared" ref="C56:G56" si="30">C24/C25*100</f>
        <v>88.648936170212764</v>
      </c>
      <c r="D56" s="39"/>
      <c r="E56" s="39">
        <f t="shared" si="30"/>
        <v>79.75709219858156</v>
      </c>
      <c r="F56" s="39">
        <f t="shared" si="30"/>
        <v>111.60005371500002</v>
      </c>
      <c r="G56" s="39">
        <f t="shared" si="30"/>
        <v>111.60005371500002</v>
      </c>
      <c r="H56" s="39"/>
    </row>
    <row r="57" spans="1:8" ht="15.6" x14ac:dyDescent="0.35">
      <c r="A57" s="6" t="s">
        <v>19</v>
      </c>
      <c r="B57" s="11">
        <f t="shared" ref="B57" si="31">(B55+B56)/2</f>
        <v>100.50884857778399</v>
      </c>
      <c r="C57" s="39">
        <f t="shared" ref="C57:G57" si="32">(C55+C56)/2</f>
        <v>92.669621749408975</v>
      </c>
      <c r="D57" s="39"/>
      <c r="E57" s="39">
        <f t="shared" si="32"/>
        <v>83.140957446808514</v>
      </c>
      <c r="F57" s="39">
        <f t="shared" si="32"/>
        <v>138.8000268575</v>
      </c>
      <c r="G57" s="39">
        <f t="shared" si="32"/>
        <v>138.8000268575</v>
      </c>
      <c r="H57" s="39"/>
    </row>
    <row r="58" spans="1:8" ht="15.6" x14ac:dyDescent="0.35">
      <c r="A58" s="6"/>
      <c r="B58" s="11"/>
      <c r="C58" s="39"/>
      <c r="D58" s="39"/>
      <c r="E58" s="39"/>
      <c r="F58" s="39"/>
      <c r="G58" s="39"/>
      <c r="H58" s="39"/>
    </row>
    <row r="59" spans="1:8" ht="15.6" x14ac:dyDescent="0.35">
      <c r="A59" s="5" t="s">
        <v>20</v>
      </c>
      <c r="B59" s="11">
        <f t="shared" ref="B59" si="33">B26/B24*100</f>
        <v>100</v>
      </c>
      <c r="C59" s="39">
        <f t="shared" ref="C59:G59" si="34">C26/C24*100</f>
        <v>100</v>
      </c>
      <c r="D59" s="39"/>
      <c r="E59" s="39">
        <f t="shared" si="34"/>
        <v>100</v>
      </c>
      <c r="F59" s="39">
        <f t="shared" si="34"/>
        <v>100</v>
      </c>
      <c r="G59" s="39">
        <f t="shared" si="34"/>
        <v>100</v>
      </c>
      <c r="H59" s="39"/>
    </row>
    <row r="60" spans="1:8" ht="15.6" x14ac:dyDescent="0.35">
      <c r="A60" s="6"/>
      <c r="B60" s="11"/>
      <c r="C60" s="39"/>
      <c r="D60" s="39"/>
      <c r="E60" s="39"/>
      <c r="F60" s="39"/>
      <c r="G60" s="39"/>
      <c r="H60" s="39"/>
    </row>
    <row r="61" spans="1:8" ht="15.6" x14ac:dyDescent="0.35">
      <c r="A61" s="5" t="s">
        <v>21</v>
      </c>
      <c r="B61" s="11"/>
      <c r="C61" s="39"/>
      <c r="D61" s="39"/>
      <c r="E61" s="39"/>
      <c r="F61" s="39"/>
      <c r="G61" s="39"/>
      <c r="H61" s="39"/>
    </row>
    <row r="62" spans="1:8" ht="15.6" x14ac:dyDescent="0.35">
      <c r="A62" s="6" t="s">
        <v>22</v>
      </c>
      <c r="B62" s="11">
        <f t="shared" ref="B62" si="35">((B18/B16)-1)*100</f>
        <v>71.13095238095238</v>
      </c>
      <c r="C62" s="39">
        <f t="shared" ref="C62:E62" si="36">((C18/C16)-1)*100</f>
        <v>31.93548387096774</v>
      </c>
      <c r="D62" s="39"/>
      <c r="E62" s="39">
        <f t="shared" si="36"/>
        <v>18.06451612903226</v>
      </c>
      <c r="F62" s="39">
        <f t="shared" ref="F62:G62" si="37">((F18/F16)-1)*100</f>
        <v>538.46153846153845</v>
      </c>
      <c r="G62" s="39">
        <f t="shared" si="37"/>
        <v>538.46153846153845</v>
      </c>
      <c r="H62" s="39"/>
    </row>
    <row r="63" spans="1:8" ht="15.6" x14ac:dyDescent="0.35">
      <c r="A63" s="6" t="s">
        <v>23</v>
      </c>
      <c r="B63" s="11">
        <f t="shared" ref="B63" si="38">((B39/B38)-1)*100</f>
        <v>41.386694296248592</v>
      </c>
      <c r="C63" s="39">
        <f t="shared" ref="C63:E63" si="39">((C39/C38)-1)*100</f>
        <v>29.288434919018446</v>
      </c>
      <c r="D63" s="39"/>
      <c r="E63" s="39">
        <f t="shared" si="39"/>
        <v>16.320286170690945</v>
      </c>
      <c r="F63" s="39">
        <f t="shared" ref="F63:G63" si="40">((F39/F38)-1)*100</f>
        <v>280.93570480611908</v>
      </c>
      <c r="G63" s="39">
        <f t="shared" si="40"/>
        <v>280.93570480611908</v>
      </c>
      <c r="H63" s="39"/>
    </row>
    <row r="64" spans="1:8" ht="15.6" x14ac:dyDescent="0.35">
      <c r="A64" s="6" t="s">
        <v>24</v>
      </c>
      <c r="B64" s="11">
        <f t="shared" ref="B64" si="41">((B41/B40)-1)*100</f>
        <v>-17.380992550366038</v>
      </c>
      <c r="C64" s="39">
        <f t="shared" ref="C64:E64" si="42">((C41/C40)-1)*100</f>
        <v>-2.0063207215263557</v>
      </c>
      <c r="D64" s="39"/>
      <c r="E64" s="39">
        <f t="shared" si="42"/>
        <v>-1.4773532434038339</v>
      </c>
      <c r="F64" s="39">
        <f t="shared" ref="F64:G64" si="43">((F41/F40)-1)*100</f>
        <v>-40.335371536390987</v>
      </c>
      <c r="G64" s="39">
        <f t="shared" si="43"/>
        <v>-40.335371536390987</v>
      </c>
      <c r="H64" s="39"/>
    </row>
    <row r="65" spans="1:8" ht="15.6" x14ac:dyDescent="0.35">
      <c r="A65" s="6"/>
      <c r="B65" s="11"/>
      <c r="C65" s="39"/>
      <c r="D65" s="39"/>
      <c r="E65" s="39"/>
      <c r="F65" s="39"/>
      <c r="G65" s="39"/>
      <c r="H65" s="39"/>
    </row>
    <row r="66" spans="1:8" ht="15.6" x14ac:dyDescent="0.35">
      <c r="A66" s="5" t="s">
        <v>25</v>
      </c>
      <c r="B66" s="11"/>
      <c r="C66" s="39"/>
      <c r="D66" s="39"/>
      <c r="E66" s="39"/>
      <c r="F66" s="39"/>
      <c r="G66" s="39"/>
      <c r="H66" s="39"/>
    </row>
    <row r="67" spans="1:8" ht="15.6" x14ac:dyDescent="0.35">
      <c r="A67" s="6" t="s">
        <v>26</v>
      </c>
      <c r="B67" s="11">
        <f t="shared" ref="B67:B68" si="44">B23/B17</f>
        <v>3617590.8221797324</v>
      </c>
      <c r="C67" s="39">
        <f t="shared" ref="C67:E67" si="45">C23/C17</f>
        <v>4000000</v>
      </c>
      <c r="D67" s="39"/>
      <c r="E67" s="39">
        <f t="shared" si="45"/>
        <v>4000000</v>
      </c>
      <c r="F67" s="39">
        <f t="shared" ref="F67:G67" si="46">F23/F17</f>
        <v>2000000</v>
      </c>
      <c r="G67" s="39">
        <f t="shared" si="46"/>
        <v>2000000</v>
      </c>
      <c r="H67" s="39"/>
    </row>
    <row r="68" spans="1:8" ht="15.6" x14ac:dyDescent="0.35">
      <c r="A68" s="6" t="s">
        <v>27</v>
      </c>
      <c r="B68" s="11">
        <f t="shared" si="44"/>
        <v>2996765.404226087</v>
      </c>
      <c r="C68" s="39">
        <f t="shared" ref="C68:E68" si="47">C24/C18</f>
        <v>3667334.9633251834</v>
      </c>
      <c r="D68" s="39"/>
      <c r="E68" s="39">
        <f t="shared" si="47"/>
        <v>3687131.1475409837</v>
      </c>
      <c r="F68" s="39">
        <f t="shared" ref="F68:G68" si="48">F24/F18</f>
        <v>1344578.9604216868</v>
      </c>
      <c r="G68" s="39">
        <f t="shared" si="48"/>
        <v>1344578.9604216868</v>
      </c>
      <c r="H68" s="39"/>
    </row>
    <row r="69" spans="1:8" ht="15.6" x14ac:dyDescent="0.35">
      <c r="A69" s="6" t="s">
        <v>28</v>
      </c>
      <c r="B69" s="11">
        <f>(B68/B67)*B52</f>
        <v>83.260228987151294</v>
      </c>
      <c r="C69" s="39">
        <f t="shared" ref="C69:E69" si="49">(C68/C67)*C52</f>
        <v>84.962635969931853</v>
      </c>
      <c r="D69" s="39"/>
      <c r="E69" s="39">
        <f t="shared" si="49"/>
        <v>76.637903459626799</v>
      </c>
      <c r="F69" s="39">
        <f t="shared" ref="F69:G69" si="50">(F68/F67)*F52</f>
        <v>93.313797909279771</v>
      </c>
      <c r="G69" s="39">
        <f t="shared" si="50"/>
        <v>93.313797909279771</v>
      </c>
      <c r="H69" s="39"/>
    </row>
    <row r="70" spans="1:8" ht="15.6" x14ac:dyDescent="0.35">
      <c r="A70" s="6"/>
      <c r="B70" s="13"/>
      <c r="C70" s="40"/>
      <c r="D70" s="40"/>
      <c r="E70" s="40"/>
      <c r="F70" s="40"/>
      <c r="G70" s="40"/>
      <c r="H70" s="40"/>
    </row>
    <row r="71" spans="1:8" ht="15.6" x14ac:dyDescent="0.35">
      <c r="A71" s="5" t="s">
        <v>29</v>
      </c>
      <c r="B71" s="20" t="s">
        <v>1</v>
      </c>
      <c r="D71" s="41" t="s">
        <v>45</v>
      </c>
      <c r="E71" s="41" t="s">
        <v>33</v>
      </c>
      <c r="F71" s="39"/>
      <c r="G71" s="39"/>
      <c r="H71" s="39"/>
    </row>
    <row r="72" spans="1:8" ht="15.6" x14ac:dyDescent="0.35">
      <c r="A72" s="6" t="s">
        <v>30</v>
      </c>
      <c r="B72" s="11">
        <f>(B30/B29)*100</f>
        <v>134.88082016331924</v>
      </c>
      <c r="D72" s="39">
        <f>(D30/D29)*100</f>
        <v>262.63302508500004</v>
      </c>
      <c r="E72" s="39">
        <f>(E30/E29)*100</f>
        <v>119.78008672104019</v>
      </c>
      <c r="F72" s="39"/>
      <c r="G72" s="39"/>
      <c r="H72" s="39"/>
    </row>
    <row r="73" spans="1:8" ht="15.6" x14ac:dyDescent="0.35">
      <c r="A73" s="6" t="s">
        <v>31</v>
      </c>
      <c r="B73" s="9">
        <f>(B24/B30)*100</f>
        <v>67.522616204411861</v>
      </c>
      <c r="D73" s="37">
        <f>(G24/D30)*100</f>
        <v>42.492772445080412</v>
      </c>
      <c r="E73" s="37">
        <f>(E24/E30)*100</f>
        <v>66.586270207276186</v>
      </c>
      <c r="F73" s="37"/>
      <c r="G73" s="37"/>
      <c r="H73" s="37"/>
    </row>
    <row r="74" spans="1:8" s="2" customFormat="1" ht="16.2" thickBot="1" x14ac:dyDescent="0.4">
      <c r="A74" s="14"/>
      <c r="B74" s="15"/>
      <c r="C74" s="42"/>
      <c r="D74" s="42"/>
      <c r="E74" s="42"/>
      <c r="F74" s="42"/>
      <c r="G74" s="42"/>
      <c r="H74" s="42"/>
    </row>
    <row r="75" spans="1:8" customFormat="1" ht="16.2" thickTop="1" x14ac:dyDescent="0.35">
      <c r="A75" s="30" t="s">
        <v>71</v>
      </c>
      <c r="B75" s="30"/>
      <c r="C75" s="30"/>
      <c r="D75" s="30"/>
      <c r="E75" s="30"/>
    </row>
    <row r="77" spans="1:8" customFormat="1" ht="52.5" customHeight="1" x14ac:dyDescent="0.35">
      <c r="A77" s="57" t="s">
        <v>109</v>
      </c>
      <c r="B77" s="57"/>
      <c r="C77" s="57"/>
      <c r="D77" s="57"/>
      <c r="E77" s="57"/>
      <c r="F77" s="57"/>
      <c r="G77" s="57"/>
      <c r="H77" s="57"/>
    </row>
  </sheetData>
  <mergeCells count="6">
    <mergeCell ref="A77:H77"/>
    <mergeCell ref="A9:A10"/>
    <mergeCell ref="B9:B10"/>
    <mergeCell ref="C10:E10"/>
    <mergeCell ref="F10:H10"/>
    <mergeCell ref="C9:H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 trimestre</vt:lpstr>
      <vt:lpstr>II trimestre</vt:lpstr>
      <vt:lpstr>I Semestre</vt:lpstr>
      <vt:lpstr>III trimestre</vt:lpstr>
      <vt:lpstr>III T Acumulado</vt:lpstr>
      <vt:lpstr>IV trimestre</vt:lpstr>
      <vt:lpstr>Anual</vt:lpstr>
      <vt:lpstr>Anual!Área_de_impresión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Astorga</dc:creator>
  <cp:lastModifiedBy>Stephanie Tatiana Salas Soto</cp:lastModifiedBy>
  <dcterms:created xsi:type="dcterms:W3CDTF">2012-02-07T15:57:09Z</dcterms:created>
  <dcterms:modified xsi:type="dcterms:W3CDTF">2025-12-31T03:26:51Z</dcterms:modified>
</cp:coreProperties>
</file>