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43964189-F94E-44AA-89E4-E1A98FDE7D94}" xr6:coauthVersionLast="47" xr6:coauthVersionMax="47" xr10:uidLastSave="{00000000-0000-0000-0000-000000000000}"/>
  <bookViews>
    <workbookView xWindow="-108" yWindow="-108" windowWidth="23256" windowHeight="13896" tabRatio="615" xr2:uid="{00000000-000D-0000-FFFF-FFFF00000000}"/>
  </bookViews>
  <sheets>
    <sheet name="I trimestre" sheetId="4" r:id="rId1"/>
    <sheet name="II Trimestre" sheetId="5" r:id="rId2"/>
    <sheet name="I Semestre" sheetId="1" r:id="rId3"/>
    <sheet name="III Trimestre" sheetId="6" r:id="rId4"/>
    <sheet name="III T Acumulado" sheetId="2" r:id="rId5"/>
    <sheet name="IV Trimestre" sheetId="7" r:id="rId6"/>
    <sheet name="Anual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2" l="1"/>
  <c r="G74" i="2"/>
  <c r="E75" i="2"/>
  <c r="E74" i="2"/>
  <c r="F70" i="2"/>
  <c r="G75" i="1"/>
  <c r="G74" i="1"/>
  <c r="E75" i="1"/>
  <c r="E74" i="1"/>
  <c r="H75" i="7"/>
  <c r="H74" i="7"/>
  <c r="H25" i="3"/>
  <c r="H26" i="3"/>
  <c r="H72" i="3" s="1"/>
  <c r="H27" i="3"/>
  <c r="H28" i="3"/>
  <c r="H17" i="3"/>
  <c r="H18" i="3"/>
  <c r="H19" i="3"/>
  <c r="H20" i="3"/>
  <c r="H21" i="3"/>
  <c r="H57" i="3" s="1"/>
  <c r="H70" i="3" l="1"/>
  <c r="H74" i="3"/>
  <c r="H75" i="3"/>
  <c r="H52" i="3"/>
  <c r="H58" i="3"/>
  <c r="H59" i="3" s="1"/>
  <c r="H41" i="3"/>
  <c r="H53" i="3"/>
  <c r="H71" i="3"/>
  <c r="H43" i="3" l="1"/>
  <c r="H54" i="3"/>
  <c r="H73" i="3" s="1"/>
  <c r="H70" i="7" l="1"/>
  <c r="H71" i="7"/>
  <c r="H72" i="7"/>
  <c r="H73" i="7"/>
  <c r="C57" i="7"/>
  <c r="D57" i="7"/>
  <c r="E57" i="7"/>
  <c r="F57" i="7"/>
  <c r="G57" i="7"/>
  <c r="G59" i="7" s="1"/>
  <c r="H57" i="7"/>
  <c r="H59" i="7" s="1"/>
  <c r="C58" i="7"/>
  <c r="C59" i="7" s="1"/>
  <c r="D58" i="7"/>
  <c r="D59" i="7" s="1"/>
  <c r="E58" i="7"/>
  <c r="F58" i="7"/>
  <c r="G58" i="7"/>
  <c r="H58" i="7"/>
  <c r="E59" i="7"/>
  <c r="F59" i="7"/>
  <c r="F52" i="7"/>
  <c r="H52" i="7"/>
  <c r="H54" i="7" s="1"/>
  <c r="C53" i="7"/>
  <c r="F53" i="7"/>
  <c r="G53" i="7"/>
  <c r="H53" i="7"/>
  <c r="F54" i="7"/>
  <c r="H41" i="7"/>
  <c r="H43" i="7" s="1"/>
  <c r="B27" i="7"/>
  <c r="B25" i="7"/>
  <c r="B31" i="7" s="1"/>
  <c r="B21" i="7"/>
  <c r="B18" i="7"/>
  <c r="B17" i="7"/>
  <c r="B26" i="7"/>
  <c r="H28" i="7"/>
  <c r="B20" i="7"/>
  <c r="B19" i="7"/>
  <c r="E40" i="7" l="1"/>
  <c r="F40" i="7"/>
  <c r="F42" i="7" s="1"/>
  <c r="G40" i="7"/>
  <c r="G42" i="7" s="1"/>
  <c r="E41" i="7"/>
  <c r="F41" i="7"/>
  <c r="F43" i="7" s="1"/>
  <c r="G41" i="7"/>
  <c r="G66" i="7" s="1"/>
  <c r="C65" i="7"/>
  <c r="D65" i="7"/>
  <c r="F65" i="7"/>
  <c r="G65" i="7"/>
  <c r="F70" i="7"/>
  <c r="G70" i="7"/>
  <c r="D71" i="7"/>
  <c r="F71" i="7"/>
  <c r="G71" i="7"/>
  <c r="D72" i="7"/>
  <c r="F72" i="7"/>
  <c r="G72" i="7"/>
  <c r="F74" i="7"/>
  <c r="G74" i="7"/>
  <c r="D75" i="7"/>
  <c r="F75" i="7"/>
  <c r="G75" i="7"/>
  <c r="D65" i="6"/>
  <c r="F65" i="6"/>
  <c r="G65" i="6"/>
  <c r="D66" i="6"/>
  <c r="E66" i="6"/>
  <c r="F66" i="6"/>
  <c r="G66" i="6"/>
  <c r="F67" i="6"/>
  <c r="G67" i="6"/>
  <c r="F52" i="6"/>
  <c r="G52" i="6"/>
  <c r="D53" i="6"/>
  <c r="E53" i="6"/>
  <c r="F53" i="6"/>
  <c r="F54" i="6" s="1"/>
  <c r="G53" i="6"/>
  <c r="G54" i="6" s="1"/>
  <c r="D40" i="6"/>
  <c r="E40" i="6"/>
  <c r="E42" i="6" s="1"/>
  <c r="F40" i="6"/>
  <c r="G40" i="6"/>
  <c r="G42" i="6" s="1"/>
  <c r="D41" i="6"/>
  <c r="E41" i="6"/>
  <c r="F41" i="6"/>
  <c r="F43" i="6" s="1"/>
  <c r="G41" i="6"/>
  <c r="D42" i="6"/>
  <c r="F42" i="6"/>
  <c r="G43" i="6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40" i="5"/>
  <c r="D40" i="5"/>
  <c r="E40" i="5"/>
  <c r="F40" i="5"/>
  <c r="F42" i="5" s="1"/>
  <c r="G40" i="5"/>
  <c r="C41" i="5"/>
  <c r="D41" i="5"/>
  <c r="D43" i="5" s="1"/>
  <c r="E41" i="5"/>
  <c r="E43" i="5" s="1"/>
  <c r="F41" i="5"/>
  <c r="G41" i="5"/>
  <c r="C42" i="5"/>
  <c r="D42" i="5"/>
  <c r="E42" i="5"/>
  <c r="G42" i="5"/>
  <c r="C43" i="5"/>
  <c r="F43" i="5"/>
  <c r="G43" i="5"/>
  <c r="C65" i="4"/>
  <c r="D65" i="4"/>
  <c r="E65" i="4"/>
  <c r="F65" i="4"/>
  <c r="G65" i="4"/>
  <c r="C66" i="4"/>
  <c r="D66" i="4"/>
  <c r="E66" i="4"/>
  <c r="F66" i="4"/>
  <c r="G66" i="4"/>
  <c r="C67" i="4"/>
  <c r="F67" i="4"/>
  <c r="G67" i="4"/>
  <c r="C57" i="4"/>
  <c r="D57" i="4"/>
  <c r="E57" i="4"/>
  <c r="F57" i="4"/>
  <c r="F59" i="4" s="1"/>
  <c r="G57" i="4"/>
  <c r="C58" i="4"/>
  <c r="C59" i="4" s="1"/>
  <c r="D58" i="4"/>
  <c r="D59" i="4" s="1"/>
  <c r="E58" i="4"/>
  <c r="E59" i="4" s="1"/>
  <c r="F58" i="4"/>
  <c r="G58" i="4"/>
  <c r="G59" i="4"/>
  <c r="C52" i="4"/>
  <c r="D52" i="4"/>
  <c r="F52" i="4"/>
  <c r="G52" i="4"/>
  <c r="G54" i="4" s="1"/>
  <c r="C53" i="4"/>
  <c r="C54" i="4" s="1"/>
  <c r="D53" i="4"/>
  <c r="D54" i="4" s="1"/>
  <c r="F53" i="4"/>
  <c r="G53" i="4"/>
  <c r="F54" i="4"/>
  <c r="D40" i="4"/>
  <c r="E40" i="4"/>
  <c r="F40" i="4"/>
  <c r="F42" i="4" s="1"/>
  <c r="G40" i="4"/>
  <c r="D41" i="4"/>
  <c r="E41" i="4"/>
  <c r="F41" i="4"/>
  <c r="F43" i="4" s="1"/>
  <c r="G41" i="4"/>
  <c r="G43" i="4" s="1"/>
  <c r="D42" i="4"/>
  <c r="E42" i="4"/>
  <c r="G42" i="4"/>
  <c r="F67" i="7" l="1"/>
  <c r="F66" i="7"/>
  <c r="E66" i="7"/>
  <c r="G43" i="7"/>
  <c r="G67" i="7" s="1"/>
  <c r="F73" i="7"/>
  <c r="B37" i="3"/>
  <c r="C70" i="7" l="1"/>
  <c r="C71" i="7"/>
  <c r="C72" i="7"/>
  <c r="C74" i="7"/>
  <c r="C75" i="7"/>
  <c r="B37" i="4"/>
  <c r="C21" i="3"/>
  <c r="E20" i="3"/>
  <c r="F20" i="3"/>
  <c r="G20" i="3"/>
  <c r="D20" i="3"/>
  <c r="C20" i="3"/>
  <c r="C19" i="3"/>
  <c r="D21" i="3"/>
  <c r="E21" i="3"/>
  <c r="F21" i="3"/>
  <c r="G21" i="3"/>
  <c r="B21" i="3" l="1"/>
  <c r="C57" i="3"/>
  <c r="B20" i="3"/>
  <c r="C40" i="6"/>
  <c r="C42" i="6" s="1"/>
  <c r="C41" i="6"/>
  <c r="C43" i="6" s="1"/>
  <c r="G17" i="3" l="1"/>
  <c r="C48" i="7" l="1"/>
  <c r="D48" i="7"/>
  <c r="E48" i="7"/>
  <c r="F48" i="7"/>
  <c r="G48" i="7"/>
  <c r="C49" i="7"/>
  <c r="D49" i="7"/>
  <c r="E49" i="7"/>
  <c r="F49" i="7"/>
  <c r="G49" i="7"/>
  <c r="C40" i="7"/>
  <c r="C42" i="7" s="1"/>
  <c r="D40" i="7"/>
  <c r="C41" i="7"/>
  <c r="D41" i="7"/>
  <c r="D42" i="7"/>
  <c r="D43" i="7" l="1"/>
  <c r="D67" i="7" s="1"/>
  <c r="D66" i="7"/>
  <c r="C43" i="7"/>
  <c r="C67" i="7" s="1"/>
  <c r="C66" i="7"/>
  <c r="D70" i="6"/>
  <c r="E70" i="6"/>
  <c r="F70" i="6"/>
  <c r="G70" i="6"/>
  <c r="D71" i="6"/>
  <c r="E71" i="6"/>
  <c r="F71" i="6"/>
  <c r="G71" i="6"/>
  <c r="D72" i="6"/>
  <c r="E72" i="6"/>
  <c r="F72" i="6"/>
  <c r="G72" i="6"/>
  <c r="D74" i="6"/>
  <c r="E74" i="6"/>
  <c r="F74" i="6"/>
  <c r="G74" i="6"/>
  <c r="D75" i="6"/>
  <c r="E75" i="6"/>
  <c r="F75" i="6"/>
  <c r="G75" i="6"/>
  <c r="D70" i="5"/>
  <c r="D71" i="5"/>
  <c r="D72" i="5"/>
  <c r="D74" i="5"/>
  <c r="D75" i="5"/>
  <c r="D52" i="5"/>
  <c r="E52" i="5"/>
  <c r="F52" i="5"/>
  <c r="G52" i="5"/>
  <c r="D53" i="5"/>
  <c r="D54" i="5" s="1"/>
  <c r="E53" i="5"/>
  <c r="E54" i="5" s="1"/>
  <c r="F53" i="5"/>
  <c r="F54" i="5" s="1"/>
  <c r="G53" i="5"/>
  <c r="C52" i="6"/>
  <c r="G54" i="5" l="1"/>
  <c r="D73" i="5"/>
  <c r="F70" i="4"/>
  <c r="G70" i="4"/>
  <c r="F71" i="4"/>
  <c r="G71" i="4"/>
  <c r="F72" i="4"/>
  <c r="G72" i="4"/>
  <c r="F74" i="4"/>
  <c r="G74" i="4"/>
  <c r="F75" i="4"/>
  <c r="G75" i="4"/>
  <c r="D70" i="4"/>
  <c r="D71" i="4"/>
  <c r="D72" i="4"/>
  <c r="D74" i="4"/>
  <c r="D75" i="4"/>
  <c r="C70" i="4"/>
  <c r="C71" i="4"/>
  <c r="C72" i="4"/>
  <c r="C74" i="4"/>
  <c r="C75" i="4"/>
  <c r="F17" i="2" l="1"/>
  <c r="F18" i="2"/>
  <c r="G18" i="3"/>
  <c r="F18" i="3"/>
  <c r="E18" i="3"/>
  <c r="D18" i="3"/>
  <c r="C18" i="3"/>
  <c r="G18" i="2"/>
  <c r="E18" i="2"/>
  <c r="D18" i="2"/>
  <c r="C18" i="2"/>
  <c r="B18" i="6"/>
  <c r="C75" i="6"/>
  <c r="C74" i="6"/>
  <c r="C71" i="6"/>
  <c r="C70" i="6"/>
  <c r="C75" i="5"/>
  <c r="E75" i="5"/>
  <c r="F75" i="5"/>
  <c r="G75" i="5"/>
  <c r="C74" i="5"/>
  <c r="E74" i="5"/>
  <c r="F74" i="5"/>
  <c r="G74" i="5"/>
  <c r="C71" i="5"/>
  <c r="E71" i="5"/>
  <c r="F71" i="5"/>
  <c r="G71" i="5"/>
  <c r="C70" i="5"/>
  <c r="E70" i="5"/>
  <c r="F70" i="5"/>
  <c r="G70" i="5"/>
  <c r="B18" i="5"/>
  <c r="B18" i="4"/>
  <c r="B18" i="3" l="1"/>
  <c r="B18" i="1"/>
  <c r="B18" i="2"/>
  <c r="B26" i="4" l="1"/>
  <c r="B79" i="4" s="1"/>
  <c r="B25" i="4"/>
  <c r="B17" i="4"/>
  <c r="C52" i="5"/>
  <c r="C53" i="5"/>
  <c r="B26" i="5"/>
  <c r="B41" i="5" s="1"/>
  <c r="B19" i="5"/>
  <c r="B25" i="5"/>
  <c r="B17" i="5"/>
  <c r="C53" i="6"/>
  <c r="C54" i="6" s="1"/>
  <c r="C73" i="6" s="1"/>
  <c r="G73" i="6"/>
  <c r="B26" i="6"/>
  <c r="B79" i="6" s="1"/>
  <c r="B19" i="6"/>
  <c r="B25" i="6"/>
  <c r="B31" i="6" s="1"/>
  <c r="B78" i="6" s="1"/>
  <c r="B17" i="6"/>
  <c r="C49" i="1"/>
  <c r="C48" i="1"/>
  <c r="D49" i="1"/>
  <c r="D48" i="1"/>
  <c r="F28" i="1"/>
  <c r="F48" i="1"/>
  <c r="G48" i="1"/>
  <c r="C26" i="2"/>
  <c r="C28" i="2" s="1"/>
  <c r="C19" i="2"/>
  <c r="C49" i="2" s="1"/>
  <c r="C25" i="2"/>
  <c r="C17" i="2"/>
  <c r="C48" i="2" s="1"/>
  <c r="D26" i="2"/>
  <c r="D41" i="2" s="1"/>
  <c r="D19" i="2"/>
  <c r="D25" i="2"/>
  <c r="D17" i="2"/>
  <c r="D48" i="2" s="1"/>
  <c r="E26" i="2"/>
  <c r="E25" i="2"/>
  <c r="E17" i="2"/>
  <c r="E48" i="2" s="1"/>
  <c r="F26" i="2"/>
  <c r="F19" i="2"/>
  <c r="F25" i="2"/>
  <c r="G26" i="2"/>
  <c r="G41" i="2" s="1"/>
  <c r="G19" i="2"/>
  <c r="G25" i="2"/>
  <c r="G17" i="2"/>
  <c r="G48" i="2" s="1"/>
  <c r="C26" i="3"/>
  <c r="C25" i="3"/>
  <c r="C17" i="3"/>
  <c r="C52" i="3" s="1"/>
  <c r="D26" i="3"/>
  <c r="D19" i="3"/>
  <c r="D25" i="3"/>
  <c r="D17" i="3"/>
  <c r="D48" i="3" s="1"/>
  <c r="E26" i="3"/>
  <c r="E25" i="3"/>
  <c r="E17" i="3"/>
  <c r="E48" i="3" s="1"/>
  <c r="F26" i="3"/>
  <c r="F19" i="3"/>
  <c r="F25" i="3"/>
  <c r="F17" i="3"/>
  <c r="F48" i="3" s="1"/>
  <c r="G26" i="3"/>
  <c r="G19" i="3"/>
  <c r="G25" i="3"/>
  <c r="G48" i="3"/>
  <c r="G27" i="2"/>
  <c r="G21" i="2"/>
  <c r="G28" i="7"/>
  <c r="C72" i="6"/>
  <c r="C65" i="6"/>
  <c r="C58" i="6"/>
  <c r="D58" i="6"/>
  <c r="E58" i="6"/>
  <c r="F58" i="6"/>
  <c r="G58" i="6"/>
  <c r="C57" i="6"/>
  <c r="D57" i="6"/>
  <c r="E57" i="6"/>
  <c r="F57" i="6"/>
  <c r="G57" i="6"/>
  <c r="C49" i="6"/>
  <c r="D49" i="6"/>
  <c r="E49" i="6"/>
  <c r="F49" i="6"/>
  <c r="G49" i="6"/>
  <c r="C48" i="6"/>
  <c r="D48" i="6"/>
  <c r="E48" i="6"/>
  <c r="F48" i="6"/>
  <c r="G48" i="6"/>
  <c r="C72" i="5"/>
  <c r="E72" i="5"/>
  <c r="F72" i="5"/>
  <c r="G72" i="5"/>
  <c r="C65" i="5"/>
  <c r="D65" i="5"/>
  <c r="E65" i="5"/>
  <c r="F65" i="5"/>
  <c r="G65" i="5"/>
  <c r="C58" i="5"/>
  <c r="D58" i="5"/>
  <c r="E58" i="5"/>
  <c r="F58" i="5"/>
  <c r="G58" i="5"/>
  <c r="C57" i="5"/>
  <c r="D57" i="5"/>
  <c r="E57" i="5"/>
  <c r="F57" i="5"/>
  <c r="G57" i="5"/>
  <c r="C49" i="5"/>
  <c r="D49" i="5"/>
  <c r="E49" i="5"/>
  <c r="F49" i="5"/>
  <c r="G49" i="5"/>
  <c r="C48" i="5"/>
  <c r="D48" i="5"/>
  <c r="E48" i="5"/>
  <c r="F48" i="5"/>
  <c r="G48" i="5"/>
  <c r="C49" i="4"/>
  <c r="D49" i="4"/>
  <c r="F49" i="4"/>
  <c r="G49" i="4"/>
  <c r="C48" i="4"/>
  <c r="D48" i="4"/>
  <c r="E48" i="4"/>
  <c r="F48" i="4"/>
  <c r="G48" i="4"/>
  <c r="C41" i="4"/>
  <c r="C43" i="4" s="1"/>
  <c r="C40" i="4"/>
  <c r="C42" i="4" s="1"/>
  <c r="B32" i="3"/>
  <c r="B15" i="5"/>
  <c r="B15" i="4"/>
  <c r="D28" i="7"/>
  <c r="E28" i="7"/>
  <c r="F28" i="7"/>
  <c r="C28" i="7"/>
  <c r="F27" i="2"/>
  <c r="E27" i="2"/>
  <c r="D27" i="2"/>
  <c r="C27" i="2"/>
  <c r="B27" i="4"/>
  <c r="B24" i="4"/>
  <c r="B40" i="4" s="1"/>
  <c r="F24" i="3"/>
  <c r="F40" i="3" s="1"/>
  <c r="F15" i="3"/>
  <c r="G15" i="3"/>
  <c r="F16" i="3"/>
  <c r="G16" i="3"/>
  <c r="F24" i="2"/>
  <c r="F40" i="2" s="1"/>
  <c r="G24" i="2"/>
  <c r="G40" i="2" s="1"/>
  <c r="F15" i="2"/>
  <c r="G15" i="2"/>
  <c r="F16" i="2"/>
  <c r="G16" i="2"/>
  <c r="F40" i="1"/>
  <c r="E16" i="2"/>
  <c r="D16" i="2"/>
  <c r="D20" i="2"/>
  <c r="C16" i="2"/>
  <c r="C20" i="2"/>
  <c r="D28" i="6"/>
  <c r="E28" i="6"/>
  <c r="F28" i="6"/>
  <c r="G28" i="6"/>
  <c r="C28" i="6"/>
  <c r="D28" i="5"/>
  <c r="E28" i="5"/>
  <c r="F28" i="5"/>
  <c r="G28" i="5"/>
  <c r="C28" i="5"/>
  <c r="D28" i="4"/>
  <c r="E28" i="4"/>
  <c r="F28" i="4"/>
  <c r="G28" i="4"/>
  <c r="C28" i="4"/>
  <c r="B37" i="5"/>
  <c r="B37" i="6"/>
  <c r="B37" i="7"/>
  <c r="B37" i="1"/>
  <c r="B37" i="2"/>
  <c r="F21" i="2"/>
  <c r="E21" i="2"/>
  <c r="D21" i="2"/>
  <c r="C21" i="2"/>
  <c r="D24" i="3"/>
  <c r="D40" i="3" s="1"/>
  <c r="E24" i="3"/>
  <c r="E40" i="3" s="1"/>
  <c r="G24" i="3"/>
  <c r="G40" i="3" s="1"/>
  <c r="C24" i="3"/>
  <c r="C40" i="3" s="1"/>
  <c r="D27" i="3"/>
  <c r="E27" i="3"/>
  <c r="F27" i="3"/>
  <c r="G27" i="3"/>
  <c r="C27" i="3"/>
  <c r="D24" i="2"/>
  <c r="D40" i="2" s="1"/>
  <c r="E24" i="2"/>
  <c r="E40" i="2" s="1"/>
  <c r="C24" i="2"/>
  <c r="C40" i="2" s="1"/>
  <c r="D40" i="1"/>
  <c r="E40" i="1"/>
  <c r="G40" i="1"/>
  <c r="C40" i="1"/>
  <c r="D16" i="3"/>
  <c r="E16" i="3"/>
  <c r="C16" i="3"/>
  <c r="D15" i="3"/>
  <c r="E15" i="3"/>
  <c r="C15" i="3"/>
  <c r="C65" i="3" s="1"/>
  <c r="D15" i="2"/>
  <c r="E15" i="2"/>
  <c r="F20" i="2"/>
  <c r="G20" i="2"/>
  <c r="C15" i="2"/>
  <c r="B16" i="7"/>
  <c r="B24" i="7"/>
  <c r="B40" i="7" s="1"/>
  <c r="B15" i="7"/>
  <c r="B24" i="6"/>
  <c r="B40" i="6" s="1"/>
  <c r="B27" i="6"/>
  <c r="B16" i="6"/>
  <c r="B20" i="6"/>
  <c r="B21" i="6"/>
  <c r="B15" i="6"/>
  <c r="B16" i="5"/>
  <c r="B21" i="5"/>
  <c r="B24" i="5"/>
  <c r="B40" i="5" s="1"/>
  <c r="B27" i="5"/>
  <c r="B16" i="4"/>
  <c r="B21" i="4"/>
  <c r="B32" i="2"/>
  <c r="B32" i="1"/>
  <c r="B20" i="5"/>
  <c r="E42" i="3" l="1"/>
  <c r="E58" i="3"/>
  <c r="E53" i="3"/>
  <c r="E75" i="3"/>
  <c r="E72" i="3"/>
  <c r="E71" i="3"/>
  <c r="E41" i="3"/>
  <c r="D74" i="3"/>
  <c r="D70" i="3"/>
  <c r="G65" i="3"/>
  <c r="G52" i="3"/>
  <c r="G57" i="3"/>
  <c r="G53" i="3"/>
  <c r="G58" i="3"/>
  <c r="G71" i="3"/>
  <c r="G41" i="3"/>
  <c r="G75" i="3"/>
  <c r="G72" i="3"/>
  <c r="C42" i="3"/>
  <c r="F70" i="3"/>
  <c r="F74" i="3"/>
  <c r="D57" i="3"/>
  <c r="D59" i="3" s="1"/>
  <c r="D65" i="3"/>
  <c r="D52" i="3"/>
  <c r="G42" i="3"/>
  <c r="F65" i="3"/>
  <c r="F52" i="3"/>
  <c r="F57" i="3"/>
  <c r="D58" i="3"/>
  <c r="D75" i="3"/>
  <c r="D71" i="3"/>
  <c r="D72" i="3"/>
  <c r="D53" i="3"/>
  <c r="D41" i="3"/>
  <c r="F71" i="3"/>
  <c r="F41" i="3"/>
  <c r="F58" i="3"/>
  <c r="F53" i="3"/>
  <c r="F75" i="3"/>
  <c r="F72" i="3"/>
  <c r="D42" i="3"/>
  <c r="C70" i="3"/>
  <c r="C74" i="3"/>
  <c r="F42" i="3"/>
  <c r="G74" i="3"/>
  <c r="G70" i="3"/>
  <c r="E70" i="3"/>
  <c r="E74" i="3"/>
  <c r="C75" i="3"/>
  <c r="C41" i="3"/>
  <c r="C58" i="3"/>
  <c r="C59" i="3" s="1"/>
  <c r="C72" i="3"/>
  <c r="C53" i="3"/>
  <c r="C54" i="3" s="1"/>
  <c r="C71" i="3"/>
  <c r="C73" i="3" s="1"/>
  <c r="B17" i="3"/>
  <c r="B48" i="3" s="1"/>
  <c r="B27" i="3"/>
  <c r="B25" i="3"/>
  <c r="B24" i="3"/>
  <c r="B26" i="3"/>
  <c r="B28" i="7"/>
  <c r="C48" i="3"/>
  <c r="B79" i="5"/>
  <c r="B65" i="5"/>
  <c r="G49" i="3"/>
  <c r="F49" i="3"/>
  <c r="D49" i="3"/>
  <c r="C49" i="3"/>
  <c r="C73" i="4"/>
  <c r="B72" i="5"/>
  <c r="E66" i="5"/>
  <c r="C54" i="5"/>
  <c r="C73" i="5" s="1"/>
  <c r="C57" i="1"/>
  <c r="G28" i="2"/>
  <c r="D57" i="1"/>
  <c r="G42" i="1"/>
  <c r="G65" i="1"/>
  <c r="F73" i="4"/>
  <c r="G52" i="2"/>
  <c r="E59" i="5"/>
  <c r="G59" i="5"/>
  <c r="B58" i="4"/>
  <c r="F59" i="5"/>
  <c r="B58" i="5"/>
  <c r="B43" i="5"/>
  <c r="G73" i="4"/>
  <c r="D65" i="1"/>
  <c r="B42" i="6"/>
  <c r="B42" i="4"/>
  <c r="B48" i="7"/>
  <c r="B72" i="7"/>
  <c r="B42" i="7"/>
  <c r="B62" i="7"/>
  <c r="G41" i="1"/>
  <c r="G43" i="1" s="1"/>
  <c r="G71" i="1"/>
  <c r="C72" i="1"/>
  <c r="C71" i="1"/>
  <c r="C75" i="1"/>
  <c r="B70" i="4"/>
  <c r="B74" i="4"/>
  <c r="B31" i="4"/>
  <c r="B78" i="4" s="1"/>
  <c r="B42" i="5"/>
  <c r="F70" i="1"/>
  <c r="F74" i="1"/>
  <c r="D70" i="1"/>
  <c r="D74" i="1"/>
  <c r="B74" i="7"/>
  <c r="B70" i="7"/>
  <c r="B53" i="4"/>
  <c r="C59" i="5"/>
  <c r="D59" i="6"/>
  <c r="B71" i="5"/>
  <c r="B75" i="5"/>
  <c r="F41" i="1"/>
  <c r="F43" i="1" s="1"/>
  <c r="F75" i="1"/>
  <c r="F71" i="1"/>
  <c r="D41" i="1"/>
  <c r="D43" i="1" s="1"/>
  <c r="D71" i="1"/>
  <c r="D75" i="1"/>
  <c r="B53" i="7"/>
  <c r="B75" i="7"/>
  <c r="B71" i="7"/>
  <c r="D73" i="4"/>
  <c r="B66" i="5"/>
  <c r="B65" i="6"/>
  <c r="G70" i="1"/>
  <c r="E70" i="1"/>
  <c r="C74" i="1"/>
  <c r="C70" i="1"/>
  <c r="B70" i="5"/>
  <c r="B74" i="5"/>
  <c r="B28" i="5"/>
  <c r="B62" i="5" s="1"/>
  <c r="E59" i="6"/>
  <c r="B48" i="4"/>
  <c r="B48" i="5"/>
  <c r="B49" i="5"/>
  <c r="B28" i="6"/>
  <c r="B62" i="6" s="1"/>
  <c r="B41" i="6"/>
  <c r="B66" i="6" s="1"/>
  <c r="B57" i="6"/>
  <c r="G71" i="2"/>
  <c r="F75" i="2"/>
  <c r="F71" i="2"/>
  <c r="D75" i="2"/>
  <c r="D71" i="2"/>
  <c r="C75" i="2"/>
  <c r="C71" i="2"/>
  <c r="B71" i="6"/>
  <c r="B75" i="6"/>
  <c r="F59" i="6"/>
  <c r="F74" i="2"/>
  <c r="G70" i="2"/>
  <c r="D70" i="2"/>
  <c r="D74" i="2"/>
  <c r="E70" i="2"/>
  <c r="C70" i="2"/>
  <c r="C74" i="2"/>
  <c r="B74" i="6"/>
  <c r="B70" i="6"/>
  <c r="C59" i="6"/>
  <c r="B27" i="2"/>
  <c r="D72" i="2"/>
  <c r="E42" i="1"/>
  <c r="G58" i="1"/>
  <c r="G53" i="1"/>
  <c r="F72" i="1"/>
  <c r="B27" i="1"/>
  <c r="D72" i="1"/>
  <c r="G52" i="1"/>
  <c r="B58" i="7"/>
  <c r="B41" i="7"/>
  <c r="B66" i="7" s="1"/>
  <c r="C28" i="3"/>
  <c r="B52" i="7"/>
  <c r="B78" i="7"/>
  <c r="B49" i="6"/>
  <c r="F57" i="2"/>
  <c r="B58" i="6"/>
  <c r="B72" i="6"/>
  <c r="G49" i="2"/>
  <c r="G28" i="3"/>
  <c r="F49" i="2"/>
  <c r="G43" i="2"/>
  <c r="B25" i="1"/>
  <c r="G65" i="2"/>
  <c r="G58" i="2"/>
  <c r="G49" i="1"/>
  <c r="B16" i="3"/>
  <c r="E48" i="1"/>
  <c r="C72" i="2"/>
  <c r="B57" i="5"/>
  <c r="D28" i="2"/>
  <c r="B24" i="1"/>
  <c r="B40" i="1" s="1"/>
  <c r="E41" i="2"/>
  <c r="C41" i="2"/>
  <c r="C43" i="2" s="1"/>
  <c r="F65" i="2"/>
  <c r="G57" i="1"/>
  <c r="E28" i="1"/>
  <c r="F28" i="3"/>
  <c r="C52" i="1"/>
  <c r="D28" i="1"/>
  <c r="D58" i="2"/>
  <c r="C58" i="2"/>
  <c r="D58" i="1"/>
  <c r="D53" i="1"/>
  <c r="E28" i="2"/>
  <c r="C65" i="1"/>
  <c r="F65" i="1"/>
  <c r="C53" i="2"/>
  <c r="B79" i="3"/>
  <c r="F58" i="2"/>
  <c r="F41" i="2"/>
  <c r="F43" i="2" s="1"/>
  <c r="F28" i="2"/>
  <c r="D53" i="2"/>
  <c r="B40" i="3"/>
  <c r="B25" i="2"/>
  <c r="F52" i="2"/>
  <c r="F48" i="2"/>
  <c r="D52" i="2"/>
  <c r="D57" i="2"/>
  <c r="D43" i="2"/>
  <c r="B57" i="7"/>
  <c r="B65" i="7"/>
  <c r="B49" i="7"/>
  <c r="F72" i="2"/>
  <c r="D42" i="1"/>
  <c r="D49" i="2"/>
  <c r="D67" i="5"/>
  <c r="D66" i="5"/>
  <c r="C67" i="6"/>
  <c r="B26" i="2"/>
  <c r="F53" i="2"/>
  <c r="E41" i="1"/>
  <c r="E58" i="1"/>
  <c r="B53" i="6"/>
  <c r="D28" i="3"/>
  <c r="E58" i="2"/>
  <c r="C65" i="2"/>
  <c r="B15" i="2"/>
  <c r="D65" i="2"/>
  <c r="B21" i="2"/>
  <c r="C57" i="2"/>
  <c r="B28" i="4"/>
  <c r="B62" i="4" s="1"/>
  <c r="C66" i="5"/>
  <c r="C67" i="5"/>
  <c r="E28" i="3"/>
  <c r="G57" i="2"/>
  <c r="C52" i="2"/>
  <c r="B17" i="2"/>
  <c r="B48" i="2" s="1"/>
  <c r="B17" i="1"/>
  <c r="B48" i="1" s="1"/>
  <c r="C41" i="1"/>
  <c r="C43" i="1" s="1"/>
  <c r="C28" i="1"/>
  <c r="C58" i="1"/>
  <c r="B48" i="6"/>
  <c r="B31" i="5"/>
  <c r="B78" i="5" s="1"/>
  <c r="B53" i="5"/>
  <c r="B16" i="1"/>
  <c r="C66" i="6"/>
  <c r="B26" i="1"/>
  <c r="G28" i="1"/>
  <c r="F57" i="1"/>
  <c r="E53" i="1"/>
  <c r="B79" i="7"/>
  <c r="B21" i="1"/>
  <c r="F49" i="1"/>
  <c r="G72" i="1"/>
  <c r="B16" i="2"/>
  <c r="B41" i="4"/>
  <c r="G59" i="6"/>
  <c r="G72" i="2"/>
  <c r="F52" i="1"/>
  <c r="F58" i="1"/>
  <c r="D52" i="1"/>
  <c r="C53" i="1"/>
  <c r="B52" i="6"/>
  <c r="D59" i="5"/>
  <c r="F53" i="1"/>
  <c r="G53" i="2"/>
  <c r="E53" i="2"/>
  <c r="G67" i="5"/>
  <c r="G73" i="5"/>
  <c r="F73" i="5"/>
  <c r="E67" i="5"/>
  <c r="E73" i="5"/>
  <c r="B52" i="5"/>
  <c r="E42" i="2"/>
  <c r="G42" i="2"/>
  <c r="G66" i="2"/>
  <c r="C42" i="1"/>
  <c r="C42" i="2"/>
  <c r="D42" i="2"/>
  <c r="D66" i="2"/>
  <c r="F42" i="1"/>
  <c r="F42" i="2"/>
  <c r="F67" i="5"/>
  <c r="B24" i="2"/>
  <c r="B40" i="2" s="1"/>
  <c r="F66" i="5"/>
  <c r="G66" i="5"/>
  <c r="B15" i="3"/>
  <c r="B15" i="1"/>
  <c r="D54" i="3" l="1"/>
  <c r="E66" i="3"/>
  <c r="F66" i="3"/>
  <c r="F43" i="3"/>
  <c r="F67" i="3" s="1"/>
  <c r="F59" i="3"/>
  <c r="G59" i="3"/>
  <c r="G66" i="3"/>
  <c r="G43" i="3"/>
  <c r="G67" i="3" s="1"/>
  <c r="F54" i="3"/>
  <c r="F73" i="3" s="1"/>
  <c r="G54" i="3"/>
  <c r="G73" i="3" s="1"/>
  <c r="D73" i="3"/>
  <c r="C43" i="3"/>
  <c r="C67" i="3" s="1"/>
  <c r="C66" i="3"/>
  <c r="D43" i="3"/>
  <c r="D67" i="3" s="1"/>
  <c r="D66" i="3"/>
  <c r="B28" i="3"/>
  <c r="B62" i="3" s="1"/>
  <c r="B59" i="6"/>
  <c r="B67" i="5"/>
  <c r="C59" i="1"/>
  <c r="G67" i="1"/>
  <c r="D59" i="1"/>
  <c r="D54" i="1"/>
  <c r="D73" i="1" s="1"/>
  <c r="G54" i="2"/>
  <c r="G73" i="2" s="1"/>
  <c r="G66" i="1"/>
  <c r="B59" i="7"/>
  <c r="F66" i="1"/>
  <c r="B59" i="5"/>
  <c r="G59" i="2"/>
  <c r="D66" i="1"/>
  <c r="C67" i="1"/>
  <c r="B54" i="7"/>
  <c r="B73" i="7" s="1"/>
  <c r="G54" i="1"/>
  <c r="G73" i="1" s="1"/>
  <c r="B31" i="1"/>
  <c r="B78" i="1" s="1"/>
  <c r="B74" i="1"/>
  <c r="B70" i="1"/>
  <c r="B54" i="5"/>
  <c r="B73" i="5" s="1"/>
  <c r="D59" i="2"/>
  <c r="B43" i="6"/>
  <c r="B67" i="6" s="1"/>
  <c r="B74" i="3"/>
  <c r="B70" i="3"/>
  <c r="B54" i="6"/>
  <c r="B73" i="6" s="1"/>
  <c r="B70" i="2"/>
  <c r="B74" i="2"/>
  <c r="F59" i="2"/>
  <c r="E66" i="2"/>
  <c r="D67" i="2"/>
  <c r="D67" i="1"/>
  <c r="G59" i="1"/>
  <c r="B43" i="7"/>
  <c r="B67" i="7" s="1"/>
  <c r="C66" i="2"/>
  <c r="C67" i="2"/>
  <c r="F54" i="2"/>
  <c r="F73" i="2" s="1"/>
  <c r="F67" i="1"/>
  <c r="F54" i="1"/>
  <c r="F73" i="1" s="1"/>
  <c r="D54" i="2"/>
  <c r="D73" i="2" s="1"/>
  <c r="C54" i="1"/>
  <c r="C73" i="1" s="1"/>
  <c r="C66" i="1"/>
  <c r="G67" i="2"/>
  <c r="E66" i="1"/>
  <c r="C54" i="2"/>
  <c r="C73" i="2" s="1"/>
  <c r="B28" i="1"/>
  <c r="B62" i="1" s="1"/>
  <c r="B41" i="1"/>
  <c r="C59" i="2"/>
  <c r="B28" i="2"/>
  <c r="B62" i="2" s="1"/>
  <c r="B31" i="2"/>
  <c r="B78" i="2" s="1"/>
  <c r="B79" i="1"/>
  <c r="B53" i="1"/>
  <c r="F59" i="1"/>
  <c r="F67" i="2"/>
  <c r="B58" i="1"/>
  <c r="B66" i="4"/>
  <c r="F66" i="2"/>
  <c r="B58" i="2"/>
  <c r="B53" i="2"/>
  <c r="B41" i="2"/>
  <c r="B79" i="2"/>
  <c r="B31" i="3"/>
  <c r="B78" i="3" s="1"/>
  <c r="B53" i="3"/>
  <c r="B58" i="3"/>
  <c r="B41" i="3"/>
  <c r="B42" i="2"/>
  <c r="B42" i="1"/>
  <c r="B42" i="3"/>
  <c r="B66" i="2" l="1"/>
  <c r="B66" i="1"/>
  <c r="B66" i="3"/>
  <c r="E49" i="4"/>
  <c r="E19" i="2"/>
  <c r="E65" i="2" s="1"/>
  <c r="E65" i="1"/>
  <c r="E20" i="2"/>
  <c r="E72" i="2" s="1"/>
  <c r="B20" i="4"/>
  <c r="B75" i="4" s="1"/>
  <c r="B19" i="4"/>
  <c r="B49" i="4" s="1"/>
  <c r="E19" i="3"/>
  <c r="B19" i="3" l="1"/>
  <c r="E65" i="3"/>
  <c r="E52" i="3"/>
  <c r="E54" i="3" s="1"/>
  <c r="E73" i="3" s="1"/>
  <c r="E57" i="3"/>
  <c r="E59" i="3" s="1"/>
  <c r="E43" i="3"/>
  <c r="E67" i="3" s="1"/>
  <c r="B72" i="3"/>
  <c r="B65" i="4"/>
  <c r="B57" i="4"/>
  <c r="B59" i="4" s="1"/>
  <c r="B52" i="4"/>
  <c r="B54" i="4" s="1"/>
  <c r="B43" i="4"/>
  <c r="B67" i="4" s="1"/>
  <c r="E49" i="3"/>
  <c r="B72" i="4"/>
  <c r="E43" i="2"/>
  <c r="E67" i="2" s="1"/>
  <c r="E71" i="2"/>
  <c r="E71" i="1"/>
  <c r="E57" i="2"/>
  <c r="E59" i="2" s="1"/>
  <c r="E52" i="2"/>
  <c r="E54" i="2" s="1"/>
  <c r="E57" i="1"/>
  <c r="E59" i="1" s="1"/>
  <c r="E52" i="1"/>
  <c r="E54" i="1" s="1"/>
  <c r="B71" i="4"/>
  <c r="B73" i="4" s="1"/>
  <c r="E43" i="1"/>
  <c r="E67" i="1" s="1"/>
  <c r="B75" i="3"/>
  <c r="E49" i="2"/>
  <c r="E72" i="1"/>
  <c r="E49" i="1"/>
  <c r="B71" i="3"/>
  <c r="B20" i="2"/>
  <c r="B19" i="1"/>
  <c r="B20" i="1"/>
  <c r="B19" i="2"/>
  <c r="E73" i="2" l="1"/>
  <c r="B72" i="2"/>
  <c r="B75" i="2"/>
  <c r="B71" i="2"/>
  <c r="B49" i="3"/>
  <c r="B65" i="3"/>
  <c r="B43" i="3"/>
  <c r="B67" i="3" s="1"/>
  <c r="B57" i="3"/>
  <c r="B59" i="3" s="1"/>
  <c r="B52" i="3"/>
  <c r="B54" i="3" s="1"/>
  <c r="B73" i="3" s="1"/>
  <c r="B72" i="1"/>
  <c r="B75" i="1"/>
  <c r="B71" i="1"/>
  <c r="B49" i="2"/>
  <c r="B65" i="2"/>
  <c r="B52" i="2"/>
  <c r="B54" i="2" s="1"/>
  <c r="B57" i="2"/>
  <c r="B59" i="2" s="1"/>
  <c r="B43" i="2"/>
  <c r="B67" i="2" s="1"/>
  <c r="B49" i="1"/>
  <c r="B65" i="1"/>
  <c r="B43" i="1"/>
  <c r="B67" i="1" s="1"/>
  <c r="B57" i="1"/>
  <c r="B59" i="1" s="1"/>
  <c r="B52" i="1"/>
  <c r="B54" i="1" s="1"/>
  <c r="E73" i="1"/>
  <c r="B73" i="1" l="1"/>
  <c r="B73" i="2"/>
</calcChain>
</file>

<file path=xl/sharedStrings.xml><?xml version="1.0" encoding="utf-8"?>
<sst xmlns="http://schemas.openxmlformats.org/spreadsheetml/2006/main" count="526" uniqueCount="131">
  <si>
    <t>Indicador</t>
  </si>
  <si>
    <t>Total programa</t>
  </si>
  <si>
    <t>Productos</t>
  </si>
  <si>
    <t>Obra comunal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</si>
  <si>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</si>
  <si>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</si>
  <si>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</si>
  <si>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</si>
  <si>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</si>
  <si>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</si>
  <si>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</si>
  <si>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</si>
  <si>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</si>
  <si>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</si>
  <si>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</si>
  <si>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</si>
  <si>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</si>
  <si>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</si>
  <si>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</si>
  <si>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</si>
  <si>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</si>
  <si>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</si>
  <si>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</si>
  <si>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</si>
  <si>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</si>
  <si>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</si>
  <si>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</si>
  <si>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</si>
  <si>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</si>
  <si>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</si>
  <si>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</si>
  <si>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</si>
  <si>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</si>
  <si>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Subsidios</t>
  </si>
  <si>
    <t xml:space="preserve">Gasto efectivo por subsidio (GEB) </t>
  </si>
  <si>
    <t xml:space="preserve">Gasto programado acumulado por beneficiario (GPB) </t>
  </si>
  <si>
    <t xml:space="preserve">Gasto efectivo acumulado por beneficiario (GEB) </t>
  </si>
  <si>
    <t xml:space="preserve">Gasto programado trimestral 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</si>
  <si>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</si>
  <si>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</si>
  <si>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</si>
  <si>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</si>
  <si>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</si>
  <si>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mensual por beneficiario (GPB) </t>
  </si>
  <si>
    <t xml:space="preserve">Gasto efectivo mensual por beneficiario (GEB) </t>
  </si>
  <si>
    <t>Empléate</t>
  </si>
  <si>
    <t>,</t>
  </si>
  <si>
    <t>Ideas productivas</t>
  </si>
  <si>
    <t>Capacitación</t>
  </si>
  <si>
    <t>Apoyo población indígena</t>
  </si>
  <si>
    <t>De composición</t>
  </si>
  <si>
    <t>n.d.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</si>
  <si>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</si>
  <si>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</si>
  <si>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</si>
  <si>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</si>
  <si>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</si>
  <si>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</si>
  <si>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</si>
  <si>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</si>
  <si>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</si>
  <si>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</si>
  <si>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</si>
  <si>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</si>
  <si>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</si>
  <si>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</si>
  <si>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</si>
  <si>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</si>
  <si>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</si>
  <si>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IPC (3 TA 2022)</t>
  </si>
  <si>
    <t>Gasto efectivo real por beneficiario 3 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</si>
  <si>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</si>
  <si>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</si>
  <si>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</si>
  <si>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</si>
  <si>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</si>
  <si>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</si>
  <si>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</si>
  <si>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</si>
  <si>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</si>
  <si>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</si>
  <si>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</si>
  <si>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</si>
  <si>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</si>
  <si>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</si>
  <si>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</si>
  <si>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PRONAE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</si>
  <si>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día lunes 21 de agosto de 2023 se realizó una modificación de los datos que se encuentran en color azul y resaltados con negrita, esto debido a que se realizaó una modificación del cronograma de metas e inversión "para atrás". 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</si>
  <si>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</si>
  <si>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</si>
  <si>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</si>
  <si>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</si>
  <si>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</si>
  <si>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</si>
  <si>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</si>
  <si>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</si>
  <si>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Efectivos1S 2022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</si>
  <si>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</si>
  <si>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</si>
  <si>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</si>
  <si>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</si>
  <si>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</si>
  <si>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</si>
  <si>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</si>
  <si>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</si>
  <si>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</si>
  <si>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</si>
  <si>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 xml:space="preserve">Notas: </t>
  </si>
  <si>
    <r>
      <t xml:space="preserve">En la tabla #1 del "Reporte de ejecución programática y presupuestaria de programas sociales financiados con recursos del Fondo de Desarrollo Social y Asignaciones Familiares (Fodesaf)" la UE indica lo siguiente: </t>
    </r>
    <r>
      <rPr>
        <b/>
        <sz val="11"/>
        <color theme="1"/>
        <rFont val="Palatino Linotype"/>
        <family val="1"/>
      </rPr>
      <t xml:space="preserve">
1.</t>
    </r>
    <r>
      <rPr>
        <sz val="11"/>
        <color theme="1"/>
        <rFont val="Palatino Linotype"/>
        <family val="1"/>
      </rPr>
      <t xml:space="preserve"> Las modalidades Capacitación e Ideas Productivas en el nuevo decreto del PRONAE 43984 y no generarán nuevos proyectos sin embargo se da continuidad a los iniciados previo a la publicación de este nuevo marco normativo.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>Obra Comunal Indígena cuenta con recursos de ley asignados desde FODESAF pero el PRONAE puede asignar recursos mayores a estos tomandolos del a modalidad Obra Comunal que el propio programa desarrolla</t>
    </r>
  </si>
  <si>
    <t>Programados 3 TA 2023</t>
  </si>
  <si>
    <t>Efectivos 3 TA 2023</t>
  </si>
  <si>
    <t>Efectivos3 TA 2022</t>
  </si>
  <si>
    <t>Efectivos 3 TA  2023</t>
  </si>
  <si>
    <t>En transferencias 3 TA 2023</t>
  </si>
  <si>
    <t>IPC (3 TA 2023)</t>
  </si>
  <si>
    <t>Gasto efectivo real 3TA 2022</t>
  </si>
  <si>
    <t>Gasto efectivo real 3 TA 2023</t>
  </si>
  <si>
    <t>Gasto efectivo real por beneficiario 3 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</si>
  <si>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</si>
  <si>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</si>
  <si>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</si>
  <si>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</si>
  <si>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</si>
  <si>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</si>
  <si>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Proyectos BAE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</si>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</sst>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#,##0.0000"/>
    <numFmt numFmtId="168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B0F0"/>
      <name val="Palatino Linotype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8" applyNumberFormat="0" applyAlignment="0" applyProtection="0"/>
    <xf numFmtId="0" fontId="14" fillId="6" borderId="9" applyNumberFormat="0" applyAlignment="0" applyProtection="0"/>
    <xf numFmtId="0" fontId="15" fillId="6" borderId="8" applyNumberFormat="0" applyAlignment="0" applyProtection="0"/>
    <xf numFmtId="0" fontId="16" fillId="0" borderId="10" applyNumberFormat="0" applyFill="0" applyAlignment="0" applyProtection="0"/>
    <xf numFmtId="0" fontId="17" fillId="7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168" fontId="23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8" borderId="12" applyNumberFormat="0" applyFont="0" applyAlignment="0" applyProtection="0"/>
  </cellStyleXfs>
  <cellXfs count="60">
    <xf numFmtId="0" fontId="0" fillId="0" borderId="0" xfId="0"/>
    <xf numFmtId="166" fontId="0" fillId="0" borderId="0" xfId="1" applyNumberFormat="1" applyFont="1" applyFill="1"/>
    <xf numFmtId="166" fontId="0" fillId="0" borderId="0" xfId="2" applyNumberFormat="1" applyFont="1" applyFill="1"/>
    <xf numFmtId="0" fontId="2" fillId="0" borderId="0" xfId="0" applyFont="1" applyFill="1"/>
    <xf numFmtId="0" fontId="0" fillId="0" borderId="0" xfId="0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6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165" fontId="4" fillId="0" borderId="0" xfId="0" applyNumberFormat="1" applyFont="1" applyFill="1"/>
    <xf numFmtId="0" fontId="6" fillId="0" borderId="0" xfId="0" applyFont="1" applyFill="1"/>
    <xf numFmtId="166" fontId="4" fillId="0" borderId="0" xfId="2" applyNumberFormat="1" applyFont="1" applyFill="1"/>
    <xf numFmtId="166" fontId="4" fillId="0" borderId="0" xfId="1" applyNumberFormat="1" applyFont="1" applyFill="1"/>
    <xf numFmtId="3" fontId="4" fillId="0" borderId="0" xfId="1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167" fontId="4" fillId="0" borderId="0" xfId="0" applyNumberFormat="1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</cellXfs>
  <cellStyles count="48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39" xr:uid="{00000000-0005-0000-0000-00000C000000}"/>
    <cellStyle name="60% - Énfasis2 2" xfId="40" xr:uid="{00000000-0005-0000-0000-00000D000000}"/>
    <cellStyle name="60% - Énfasis3 2" xfId="41" xr:uid="{00000000-0005-0000-0000-00000E000000}"/>
    <cellStyle name="60% - Énfasis4 2" xfId="42" xr:uid="{00000000-0005-0000-0000-00000F000000}"/>
    <cellStyle name="60% - Énfasis5 2" xfId="43" xr:uid="{00000000-0005-0000-0000-000010000000}"/>
    <cellStyle name="60% - Énfasis6 2" xfId="44" xr:uid="{00000000-0005-0000-0000-000011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10" builtinId="20" customBuiltin="1"/>
    <cellStyle name="Incorrecto" xfId="9" builtinId="27" customBuiltin="1"/>
    <cellStyle name="Millares" xfId="1" builtinId="3"/>
    <cellStyle name="Millares 2" xfId="2" xr:uid="{00000000-0005-0000-0000-000021000000}"/>
    <cellStyle name="Millares 2 2" xfId="46" xr:uid="{00000000-0005-0000-0000-000022000000}"/>
    <cellStyle name="Millares 3" xfId="37" xr:uid="{00000000-0005-0000-0000-000023000000}"/>
    <cellStyle name="Neutral 2" xfId="38" xr:uid="{00000000-0005-0000-0000-000024000000}"/>
    <cellStyle name="Normal" xfId="0" builtinId="0"/>
    <cellStyle name="Normal 2" xfId="45" xr:uid="{00000000-0005-0000-0000-000026000000}"/>
    <cellStyle name="Normal 3" xfId="36" xr:uid="{00000000-0005-0000-0000-000027000000}"/>
    <cellStyle name="Notas 2" xfId="47" xr:uid="{00000000-0005-0000-0000-000028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programado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</c:strCache>
            </c:strRef>
          </c:cat>
          <c:val>
            <c:numRef>
              <c:f>'I trimestre'!$B$74:$F$74</c:f>
              <c:numCache>
                <c:formatCode>#,##0.00</c:formatCode>
                <c:ptCount val="5"/>
                <c:pt idx="0">
                  <c:v>794388.90112310066</c:v>
                </c:pt>
                <c:pt idx="1">
                  <c:v>690000</c:v>
                </c:pt>
                <c:pt idx="2">
                  <c:v>690000</c:v>
                </c:pt>
                <c:pt idx="3" formatCode="#,##0">
                  <c:v>0</c:v>
                </c:pt>
                <c:pt idx="4">
                  <c:v>897000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CA6-865B-5311D77F8F4E}"/>
            </c:ext>
          </c:extLst>
        </c:ser>
        <c:ser>
          <c:idx val="1"/>
          <c:order val="1"/>
          <c:tx>
            <c:v>Segundo Trimestre</c:v>
          </c:tx>
          <c:invertIfNegative val="0"/>
          <c:val>
            <c:numRef>
              <c:f>'II Trimestre'!$B$74:$F$74</c:f>
              <c:numCache>
                <c:formatCode>#,##0.00</c:formatCode>
                <c:ptCount val="5"/>
                <c:pt idx="0">
                  <c:v>745411.96388261858</c:v>
                </c:pt>
                <c:pt idx="1">
                  <c:v>690000</c:v>
                </c:pt>
                <c:pt idx="2">
                  <c:v>690000</c:v>
                </c:pt>
                <c:pt idx="3">
                  <c:v>690000</c:v>
                </c:pt>
                <c:pt idx="4">
                  <c:v>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2-4CA6-865B-5311D77F8F4E}"/>
            </c:ext>
          </c:extLst>
        </c:ser>
        <c:ser>
          <c:idx val="2"/>
          <c:order val="2"/>
          <c:tx>
            <c:v>Tercer Trimestre</c:v>
          </c:tx>
          <c:invertIfNegative val="0"/>
          <c:val>
            <c:numRef>
              <c:f>'III Trimestre'!$B$74:$F$74</c:f>
              <c:numCache>
                <c:formatCode>#,##0.00</c:formatCode>
                <c:ptCount val="5"/>
                <c:pt idx="0">
                  <c:v>749381.16591928247</c:v>
                </c:pt>
                <c:pt idx="1">
                  <c:v>690000</c:v>
                </c:pt>
                <c:pt idx="2">
                  <c:v>690000</c:v>
                </c:pt>
                <c:pt idx="3">
                  <c:v>690000</c:v>
                </c:pt>
                <c:pt idx="4">
                  <c:v>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2-4CA6-865B-5311D77F8F4E}"/>
            </c:ext>
          </c:extLst>
        </c:ser>
        <c:ser>
          <c:idx val="3"/>
          <c:order val="3"/>
          <c:tx>
            <c:v>Cuarto Trimestre</c:v>
          </c:tx>
          <c:invertIfNegative val="0"/>
          <c:val>
            <c:numRef>
              <c:f>'IV Trimestre'!$B$74:$F$74</c:f>
              <c:numCache>
                <c:formatCode>#,##0.00</c:formatCode>
                <c:ptCount val="5"/>
                <c:pt idx="0">
                  <c:v>770632.33190271817</c:v>
                </c:pt>
                <c:pt idx="1">
                  <c:v>690000</c:v>
                </c:pt>
                <c:pt idx="2" formatCode="#,##0">
                  <c:v>0</c:v>
                </c:pt>
                <c:pt idx="3" formatCode="#,##0">
                  <c:v>0</c:v>
                </c:pt>
                <c:pt idx="4">
                  <c:v>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2-4CA6-865B-5311D77F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84096"/>
        <c:axId val="48085632"/>
      </c:barChart>
      <c:catAx>
        <c:axId val="4808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48085632"/>
        <c:crosses val="autoZero"/>
        <c:auto val="1"/>
        <c:lblAlgn val="ctr"/>
        <c:lblOffset val="100"/>
        <c:noMultiLvlLbl val="0"/>
      </c:catAx>
      <c:valAx>
        <c:axId val="4808563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808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Efectivo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 trimestre'!$B$75:$F$75</c:f>
              <c:numCache>
                <c:formatCode>#,##0.00</c:formatCode>
                <c:ptCount val="5"/>
                <c:pt idx="0">
                  <c:v>675221.33786442503</c:v>
                </c:pt>
                <c:pt idx="1">
                  <c:v>690000</c:v>
                </c:pt>
                <c:pt idx="2">
                  <c:v>690000</c:v>
                </c:pt>
                <c:pt idx="3" formatCode="#,##0">
                  <c:v>0</c:v>
                </c:pt>
                <c:pt idx="4">
                  <c:v>671026.98048220435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068-A1F5-D46F83DD0F85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'II Trimestre'!$B$75:$F$75</c:f>
              <c:numCache>
                <c:formatCode>#,##0.00</c:formatCode>
                <c:ptCount val="5"/>
                <c:pt idx="0">
                  <c:v>688585.44676672749</c:v>
                </c:pt>
                <c:pt idx="1">
                  <c:v>690000</c:v>
                </c:pt>
                <c:pt idx="2">
                  <c:v>690000</c:v>
                </c:pt>
                <c:pt idx="3">
                  <c:v>690000</c:v>
                </c:pt>
                <c:pt idx="4">
                  <c:v>687258.94264745852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068-A1F5-D46F83DD0F85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'III Trimestre'!$B$75:$F$75</c:f>
              <c:numCache>
                <c:formatCode>#,##0.00</c:formatCode>
                <c:ptCount val="5"/>
                <c:pt idx="0">
                  <c:v>767228.9838502215</c:v>
                </c:pt>
                <c:pt idx="1">
                  <c:v>688967.83844427823</c:v>
                </c:pt>
                <c:pt idx="2">
                  <c:v>690000</c:v>
                </c:pt>
                <c:pt idx="3">
                  <c:v>690000</c:v>
                </c:pt>
                <c:pt idx="4">
                  <c:v>814081.79871520353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068-A1F5-D46F83DD0F85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'IV Trimestre'!$B$75:$F$75</c:f>
              <c:numCache>
                <c:formatCode>#,##0.00</c:formatCode>
                <c:ptCount val="5"/>
                <c:pt idx="0">
                  <c:v>886235.87450742652</c:v>
                </c:pt>
                <c:pt idx="1">
                  <c:v>698663.50446428568</c:v>
                </c:pt>
                <c:pt idx="2">
                  <c:v>763689.32038834947</c:v>
                </c:pt>
                <c:pt idx="3" formatCode="#,##0">
                  <c:v>0</c:v>
                </c:pt>
                <c:pt idx="4">
                  <c:v>965322.74593168159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068-A1F5-D46F83DD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757568"/>
        <c:axId val="50593792"/>
      </c:barChart>
      <c:catAx>
        <c:axId val="4775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50593792"/>
        <c:crosses val="autoZero"/>
        <c:auto val="1"/>
        <c:lblAlgn val="ctr"/>
        <c:lblOffset val="100"/>
        <c:noMultiLvlLbl val="0"/>
      </c:catAx>
      <c:valAx>
        <c:axId val="505937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775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cobertura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Anual!$A$48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284-456C-9111-5E933F721C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Anual!$B$48:$G$48</c:f>
              <c:numCache>
                <c:formatCode>#,##0.00</c:formatCode>
                <c:ptCount val="6"/>
                <c:pt idx="0">
                  <c:v>9.8778768213340378</c:v>
                </c:pt>
                <c:pt idx="1">
                  <c:v>1.6222300697448573</c:v>
                </c:pt>
                <c:pt idx="2">
                  <c:v>1.1311468173391013</c:v>
                </c:pt>
                <c:pt idx="3">
                  <c:v>4.4142314822989319E-3</c:v>
                </c:pt>
                <c:pt idx="4">
                  <c:v>22.577067362583591</c:v>
                </c:pt>
                <c:pt idx="5">
                  <c:v>2.7688266972720048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47B-B8BC-487DB39C491E}"/>
            </c:ext>
          </c:extLst>
        </c:ser>
        <c:ser>
          <c:idx val="1"/>
          <c:order val="1"/>
          <c:tx>
            <c:strRef>
              <c:f>Anual!$A$49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Anual!$B$49:$G$49</c:f>
              <c:numCache>
                <c:formatCode>#,##0.00</c:formatCode>
                <c:ptCount val="6"/>
                <c:pt idx="0">
                  <c:v>12.926420991003621</c:v>
                </c:pt>
                <c:pt idx="1">
                  <c:v>2.1033813013154412</c:v>
                </c:pt>
                <c:pt idx="2">
                  <c:v>0.76255848856714048</c:v>
                </c:pt>
                <c:pt idx="3">
                  <c:v>4.4142314822989319E-3</c:v>
                </c:pt>
                <c:pt idx="4">
                  <c:v>31.251019409557983</c:v>
                </c:pt>
                <c:pt idx="5">
                  <c:v>3.7984461905182307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A-447B-B8BC-487DB39C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0800128"/>
        <c:axId val="50801664"/>
        <c:axId val="0"/>
      </c:bar3DChart>
      <c:catAx>
        <c:axId val="508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1664"/>
        <c:crosses val="autoZero"/>
        <c:auto val="1"/>
        <c:lblAlgn val="ctr"/>
        <c:lblOffset val="100"/>
        <c:noMultiLvlLbl val="0"/>
      </c:catAx>
      <c:valAx>
        <c:axId val="508016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0128"/>
        <c:crosses val="autoZero"/>
        <c:crossBetween val="between"/>
        <c:majorUnit val="2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 Indicadores de resultado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Anual!$A$52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Anual!$B$52:$H$52</c:f>
              <c:numCache>
                <c:formatCode>#,##0.00</c:formatCode>
                <c:ptCount val="7"/>
                <c:pt idx="0">
                  <c:v>130.86234243259037</c:v>
                </c:pt>
                <c:pt idx="1">
                  <c:v>129.65986394557822</c:v>
                </c:pt>
                <c:pt idx="2">
                  <c:v>67.41463414634147</c:v>
                </c:pt>
                <c:pt idx="3">
                  <c:v>100</c:v>
                </c:pt>
                <c:pt idx="4">
                  <c:v>138.41930356884845</c:v>
                </c:pt>
                <c:pt idx="5">
                  <c:v>137.18612993224392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0-4E67-8EF4-FCF920418588}"/>
            </c:ext>
          </c:extLst>
        </c:ser>
        <c:ser>
          <c:idx val="1"/>
          <c:order val="1"/>
          <c:tx>
            <c:strRef>
              <c:f>Anual!$A$53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Anual!$B$53:$H$53</c:f>
              <c:numCache>
                <c:formatCode>#,##0.00</c:formatCode>
                <c:ptCount val="7"/>
                <c:pt idx="0">
                  <c:v>111.30274986181421</c:v>
                </c:pt>
                <c:pt idx="1">
                  <c:v>93.943609719903549</c:v>
                </c:pt>
                <c:pt idx="2">
                  <c:v>98.881509961551899</c:v>
                </c:pt>
                <c:pt idx="3">
                  <c:v>87.5</c:v>
                </c:pt>
                <c:pt idx="4">
                  <c:v>105.13498517371407</c:v>
                </c:pt>
                <c:pt idx="5">
                  <c:v>178.45490920283166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0-4E67-8EF4-FCF920418588}"/>
            </c:ext>
          </c:extLst>
        </c:ser>
        <c:ser>
          <c:idx val="2"/>
          <c:order val="2"/>
          <c:tx>
            <c:strRef>
              <c:f>Anual!$A$54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Anual!$B$54:$H$54</c:f>
              <c:numCache>
                <c:formatCode>#,##0.00</c:formatCode>
                <c:ptCount val="7"/>
                <c:pt idx="0">
                  <c:v>121.08254614720229</c:v>
                </c:pt>
                <c:pt idx="1">
                  <c:v>111.80173683274089</c:v>
                </c:pt>
                <c:pt idx="2">
                  <c:v>83.148072053946692</c:v>
                </c:pt>
                <c:pt idx="3">
                  <c:v>93.75</c:v>
                </c:pt>
                <c:pt idx="4">
                  <c:v>121.77714437128125</c:v>
                </c:pt>
                <c:pt idx="5">
                  <c:v>157.82051956753779</c:v>
                </c:pt>
                <c:pt idx="6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0-4E67-8EF4-FCF9204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3553777477342317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s-CR" sz="1800"/>
              <a:t>PRONAE: Indicadores de avance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(Anual!$B$57,Anual!$C$57,Anual!$D$57,Anual!$E$57,Anual!$F$57,Anual!$G$57,Anual!$H$57)</c:f>
              <c:numCache>
                <c:formatCode>#,##0.00</c:formatCode>
                <c:ptCount val="7"/>
                <c:pt idx="0">
                  <c:v>130.86234243259037</c:v>
                </c:pt>
                <c:pt idx="1">
                  <c:v>129.65986394557822</c:v>
                </c:pt>
                <c:pt idx="2">
                  <c:v>67.41463414634147</c:v>
                </c:pt>
                <c:pt idx="3">
                  <c:v>100</c:v>
                </c:pt>
                <c:pt idx="4">
                  <c:v>138.41930356884845</c:v>
                </c:pt>
                <c:pt idx="5">
                  <c:v>137.18612993224392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D-447C-B81D-7BC4C6B3EE55}"/>
            </c:ext>
          </c:extLst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(Anual!$B$58,Anual!$C$58,Anual!$D$58,Anual!$E$58,Anual!$F$58,Anual!$G$58,Anual!$H$58)</c:f>
              <c:numCache>
                <c:formatCode>#,##0.00</c:formatCode>
                <c:ptCount val="7"/>
                <c:pt idx="0">
                  <c:v>111.30274986181421</c:v>
                </c:pt>
                <c:pt idx="1">
                  <c:v>93.943609719903549</c:v>
                </c:pt>
                <c:pt idx="2">
                  <c:v>98.881509961551899</c:v>
                </c:pt>
                <c:pt idx="3">
                  <c:v>87.5</c:v>
                </c:pt>
                <c:pt idx="4">
                  <c:v>105.13498517371407</c:v>
                </c:pt>
                <c:pt idx="5">
                  <c:v>178.45490920283166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D-447C-B81D-7BC4C6B3EE55}"/>
            </c:ext>
          </c:extLst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(Anual!$B$59,Anual!$C$59,Anual!$D$59,Anual!$E$59,Anual!$F$59,Anual!$G$59,Anual!$H$59)</c:f>
              <c:numCache>
                <c:formatCode>#,##0.00</c:formatCode>
                <c:ptCount val="7"/>
                <c:pt idx="0">
                  <c:v>121.08254614720229</c:v>
                </c:pt>
                <c:pt idx="1">
                  <c:v>111.80173683274089</c:v>
                </c:pt>
                <c:pt idx="2">
                  <c:v>83.148072053946692</c:v>
                </c:pt>
                <c:pt idx="3">
                  <c:v>93.75</c:v>
                </c:pt>
                <c:pt idx="4">
                  <c:v>121.77714437128125</c:v>
                </c:pt>
                <c:pt idx="5">
                  <c:v>157.82051956753779</c:v>
                </c:pt>
                <c:pt idx="6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D-447C-B81D-7BC4C6B3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3614080"/>
        <c:axId val="53615616"/>
        <c:axId val="0"/>
      </c:bar3DChart>
      <c:catAx>
        <c:axId val="536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5616"/>
        <c:crosses val="autoZero"/>
        <c:auto val="1"/>
        <c:lblAlgn val="ctr"/>
        <c:lblOffset val="100"/>
        <c:noMultiLvlLbl val="0"/>
      </c:catAx>
      <c:valAx>
        <c:axId val="536156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4080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expansión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2810042568452639E-2"/>
          <c:y val="0.13749081952907038"/>
          <c:w val="0.94376509156248622"/>
          <c:h val="0.61209478212684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Anual!$B$65:$G$65</c:f>
              <c:numCache>
                <c:formatCode>#,##0.00</c:formatCode>
                <c:ptCount val="6"/>
                <c:pt idx="0">
                  <c:v>9.3394712980400243</c:v>
                </c:pt>
                <c:pt idx="1">
                  <c:v>-14.948683623382419</c:v>
                </c:pt>
                <c:pt idx="2">
                  <c:v>-77.673667205169622</c:v>
                </c:pt>
                <c:pt idx="3">
                  <c:v>-99.040767386091119</c:v>
                </c:pt>
                <c:pt idx="4">
                  <c:v>95.669934640522868</c:v>
                </c:pt>
                <c:pt idx="5">
                  <c:v>-6.6702819956616093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A-443D-A278-5F87DEFEE98C}"/>
            </c:ext>
          </c:extLst>
        </c:ser>
        <c:ser>
          <c:idx val="1"/>
          <c:order val="1"/>
          <c:tx>
            <c:strRef>
              <c:f>Anual!$A$66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Anual!$B$66:$G$66</c:f>
              <c:numCache>
                <c:formatCode>#,##0.00</c:formatCode>
                <c:ptCount val="6"/>
                <c:pt idx="0">
                  <c:v>-13.815801864707499</c:v>
                </c:pt>
                <c:pt idx="1">
                  <c:v>-7.6410051181395104</c:v>
                </c:pt>
                <c:pt idx="2">
                  <c:v>-77.091873107610112</c:v>
                </c:pt>
                <c:pt idx="3">
                  <c:v>-98.847416853251644</c:v>
                </c:pt>
                <c:pt idx="4">
                  <c:v>22.996492535141865</c:v>
                </c:pt>
                <c:pt idx="5">
                  <c:v>16.2748648961621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A-443D-A278-5F87DEFEE98C}"/>
            </c:ext>
          </c:extLst>
        </c:ser>
        <c:ser>
          <c:idx val="2"/>
          <c:order val="2"/>
          <c:tx>
            <c:strRef>
              <c:f>Anual!$A$67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Anual!$B$67:$G$67</c:f>
              <c:numCache>
                <c:formatCode>#,##0.00</c:formatCode>
                <c:ptCount val="6"/>
                <c:pt idx="0">
                  <c:v>-21.177414604128053</c:v>
                </c:pt>
                <c:pt idx="1">
                  <c:v>8.5920816003406841</c:v>
                </c:pt>
                <c:pt idx="2">
                  <c:v>2.6058650245248893</c:v>
                </c:pt>
                <c:pt idx="3">
                  <c:v>20.156793048516477</c:v>
                </c:pt>
                <c:pt idx="4">
                  <c:v>-37.140832207509952</c:v>
                </c:pt>
                <c:pt idx="5">
                  <c:v>24.585038273400883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A-443D-A278-5F87DEFE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766784"/>
        <c:axId val="53780864"/>
        <c:axId val="0"/>
      </c:bar3DChart>
      <c:catAx>
        <c:axId val="537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80864"/>
        <c:crosses val="autoZero"/>
        <c:auto val="1"/>
        <c:lblAlgn val="ctr"/>
        <c:lblOffset val="100"/>
        <c:noMultiLvlLbl val="0"/>
      </c:catAx>
      <c:valAx>
        <c:axId val="53780864"/>
        <c:scaling>
          <c:orientation val="minMax"/>
          <c:max val="2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6678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9.2414618312351322E-3"/>
          <c:y val="0.87702757917627627"/>
          <c:w val="0.99075850929010356"/>
          <c:h val="0.107528668445960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Anual!$B$74:$H$74</c:f>
              <c:numCache>
                <c:formatCode>#,##0.00</c:formatCode>
                <c:ptCount val="7"/>
                <c:pt idx="0">
                  <c:v>3022941.8991827071</c:v>
                </c:pt>
                <c:pt idx="1">
                  <c:v>2300000</c:v>
                </c:pt>
                <c:pt idx="2">
                  <c:v>2070000</c:v>
                </c:pt>
                <c:pt idx="3">
                  <c:v>1380000</c:v>
                </c:pt>
                <c:pt idx="4">
                  <c:v>3147890.4908135114</c:v>
                </c:pt>
                <c:pt idx="5">
                  <c:v>2070000</c:v>
                </c:pt>
                <c:pt idx="6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741-BB6E-194851A0A14B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Anual!$B$75:$H$75</c:f>
              <c:numCache>
                <c:formatCode>#,##0.00</c:formatCode>
                <c:ptCount val="7"/>
                <c:pt idx="0">
                  <c:v>3116407.9757231916</c:v>
                </c:pt>
                <c:pt idx="1">
                  <c:v>2309347.7398889773</c:v>
                </c:pt>
                <c:pt idx="2">
                  <c:v>2132179.1370835607</c:v>
                </c:pt>
                <c:pt idx="3">
                  <c:v>1380000</c:v>
                </c:pt>
                <c:pt idx="4">
                  <c:v>3309103.6194738625</c:v>
                </c:pt>
                <c:pt idx="5">
                  <c:v>2078244.1558441559</c:v>
                </c:pt>
                <c:pt idx="6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741-BB6E-194851A0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07904"/>
        <c:axId val="53709440"/>
        <c:axId val="0"/>
      </c:bar3D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07904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PRONAE: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Anual!$A$73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  <c:pt idx="6">
                  <c:v>Proyectos BAE</c:v>
                </c:pt>
              </c:strCache>
            </c:strRef>
          </c:cat>
          <c:val>
            <c:numRef>
              <c:f>(Anual!$B$73,Anual!$C$73,Anual!$D$73,Anual!$E$73,Anual!$F$73,Anual!$G$73,Anual!$H$73)</c:f>
              <c:numCache>
                <c:formatCode>#,##0.00</c:formatCode>
                <c:ptCount val="7"/>
                <c:pt idx="0">
                  <c:v>124.82628681551316</c:v>
                </c:pt>
                <c:pt idx="1">
                  <c:v>112.2561253349358</c:v>
                </c:pt>
                <c:pt idx="2">
                  <c:v>85.645693005867528</c:v>
                </c:pt>
                <c:pt idx="3">
                  <c:v>93.75</c:v>
                </c:pt>
                <c:pt idx="4">
                  <c:v>128.01372550417318</c:v>
                </c:pt>
                <c:pt idx="5">
                  <c:v>158.44906882295828</c:v>
                </c:pt>
                <c:pt idx="6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6-441B-94CE-786DCC85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812224"/>
        <c:axId val="53814016"/>
        <c:axId val="0"/>
      </c:bar3DChart>
      <c:catAx>
        <c:axId val="538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4016"/>
        <c:crosses val="autoZero"/>
        <c:auto val="1"/>
        <c:lblAlgn val="ctr"/>
        <c:lblOffset val="100"/>
        <c:noMultiLvlLbl val="0"/>
      </c:catAx>
      <c:valAx>
        <c:axId val="538140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2224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PRONAE: Indicadores de giro de recursos 2023</a:t>
            </a:r>
          </a:p>
        </c:rich>
      </c:tx>
      <c:layout>
        <c:manualLayout>
          <c:xMode val="edge"/>
          <c:yMode val="edge"/>
          <c:x val="0.21951189453073991"/>
          <c:y val="3.3642781690723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794152834798377"/>
          <c:y val="0.1555339610916629"/>
          <c:w val="0.77747588343450114"/>
          <c:h val="0.60170893436273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Anual!$A$78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0035A0"/>
            </a:solidFill>
            <a:ln w="19050">
              <a:solidFill>
                <a:srgbClr val="0035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D-45CD-B5F6-8D7E623C744F}"/>
              </c:ext>
            </c:extLst>
          </c:dPt>
          <c:dPt>
            <c:idx val="1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B5E-4DDA-AEB0-77FB3DDBB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Anual!$B$78</c:f>
              <c:numCache>
                <c:formatCode>#,##0.00</c:formatCode>
                <c:ptCount val="1"/>
                <c:pt idx="0">
                  <c:v>101.41481227231152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E-4DDA-AEB0-77FB3DDBB3A5}"/>
            </c:ext>
          </c:extLst>
        </c:ser>
        <c:ser>
          <c:idx val="1"/>
          <c:order val="1"/>
          <c:tx>
            <c:strRef>
              <c:f>Anual!$A$79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92952"/>
            </a:solidFill>
            <a:ln w="19050">
              <a:solidFill>
                <a:srgbClr val="19295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Anual!$B$79</c:f>
              <c:numCache>
                <c:formatCode>#,##0.00</c:formatCode>
                <c:ptCount val="1"/>
                <c:pt idx="0">
                  <c:v>109.74999348512556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9-4C3C-8E45-3066F195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3248728"/>
        <c:axId val="623246432"/>
      </c:barChart>
      <c:valAx>
        <c:axId val="6232464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8728"/>
        <c:crosses val="autoZero"/>
        <c:crossBetween val="between"/>
        <c:majorUnit val="30"/>
      </c:valAx>
      <c:catAx>
        <c:axId val="62324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126546</xdr:colOff>
      <xdr:row>149</xdr:row>
      <xdr:rowOff>84364</xdr:rowOff>
    </xdr:from>
    <xdr:to>
      <xdr:col>20</xdr:col>
      <xdr:colOff>122464</xdr:colOff>
      <xdr:row>163</xdr:row>
      <xdr:rowOff>160564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165</xdr:row>
      <xdr:rowOff>95248</xdr:rowOff>
    </xdr:from>
    <xdr:to>
      <xdr:col>20</xdr:col>
      <xdr:colOff>190500</xdr:colOff>
      <xdr:row>179</xdr:row>
      <xdr:rowOff>176890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60D50E1F-3C90-440A-8E8B-BD9A02C4BDD3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795583-B2D5-406F-A557-8ACFA5B6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9A130DC-D04C-48F9-9BD9-AA00B735A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9169C08B-AF45-4E7F-BC43-9D1B3CC28ACB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71438</xdr:rowOff>
    </xdr:from>
    <xdr:to>
      <xdr:col>6</xdr:col>
      <xdr:colOff>892968</xdr:colOff>
      <xdr:row>7</xdr:row>
      <xdr:rowOff>178593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9B2EFB8-3585-47C7-B1E9-F4D5563AD8E1}"/>
            </a:ext>
          </a:extLst>
        </xdr:cNvPr>
        <xdr:cNvSpPr txBox="1"/>
      </xdr:nvSpPr>
      <xdr:spPr>
        <a:xfrm>
          <a:off x="0" y="1214438"/>
          <a:ext cx="11846718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 Trimestre 2023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16-06-2023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3238667-3E32-4EB5-87E1-9903E6370F90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54900D0-3F06-4723-B3B8-8ACE4259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E38F271-20BD-4AD5-9E2C-0C772CCF1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0ACAC27-8FFB-4FFB-B267-C09BCE924CE5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71438</xdr:rowOff>
    </xdr:from>
    <xdr:to>
      <xdr:col>6</xdr:col>
      <xdr:colOff>1134269</xdr:colOff>
      <xdr:row>7</xdr:row>
      <xdr:rowOff>194467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79D5BDC-C906-44B2-ABE8-4A5160AEE37B}"/>
            </a:ext>
          </a:extLst>
        </xdr:cNvPr>
        <xdr:cNvSpPr txBox="1"/>
      </xdr:nvSpPr>
      <xdr:spPr>
        <a:xfrm>
          <a:off x="0" y="1214438"/>
          <a:ext cx="12088019" cy="313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21-08-2023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67674E1-DF75-404A-9E59-A88AEE3A9FF7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1EEA5E0-4AB0-4A35-9839-DCC2CAB33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34FCC48-5568-402E-8DC4-9B85D6D0F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6240883C-77F4-4662-ADFD-2CCA98994D8D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500063</xdr:colOff>
      <xdr:row>6</xdr:row>
      <xdr:rowOff>47626</xdr:rowOff>
    </xdr:from>
    <xdr:to>
      <xdr:col>6</xdr:col>
      <xdr:colOff>1047750</xdr:colOff>
      <xdr:row>7</xdr:row>
      <xdr:rowOff>154781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08C517B-C2C3-4018-89D4-EF9A77F2AD86}"/>
            </a:ext>
          </a:extLst>
        </xdr:cNvPr>
        <xdr:cNvSpPr txBox="1"/>
      </xdr:nvSpPr>
      <xdr:spPr>
        <a:xfrm>
          <a:off x="500063" y="1190626"/>
          <a:ext cx="115014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21-08-2023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A10B19E-530E-4419-B107-DB121C81B4AB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A3A5929-2C8A-4BCC-AFA0-4684CEA5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CDA3F63-E596-440F-A9AF-955055530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FCA6120-54C4-4F9C-816E-B28DED462294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726282</xdr:colOff>
      <xdr:row>6</xdr:row>
      <xdr:rowOff>47625</xdr:rowOff>
    </xdr:from>
    <xdr:to>
      <xdr:col>6</xdr:col>
      <xdr:colOff>1273969</xdr:colOff>
      <xdr:row>7</xdr:row>
      <xdr:rowOff>154780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FCA6625-CAD8-4428-BA8A-10F92C67875F}"/>
            </a:ext>
          </a:extLst>
        </xdr:cNvPr>
        <xdr:cNvSpPr txBox="1"/>
      </xdr:nvSpPr>
      <xdr:spPr>
        <a:xfrm>
          <a:off x="726282" y="1190625"/>
          <a:ext cx="115014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26-10-2023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55BA640-BC40-4055-84EC-2DCA35D54CC9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7003DD6-D98A-4C1D-B6B5-90E58A646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5814F78-14D7-49C9-8F7D-54CE6AB4C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DA93EBC-FDA6-45B7-8309-34327476A8C5}"/>
            </a:ext>
          </a:extLst>
        </xdr:cNvPr>
        <xdr:cNvSpPr/>
      </xdr:nvSpPr>
      <xdr:spPr>
        <a:xfrm>
          <a:off x="0" y="1143001"/>
          <a:ext cx="12334875" cy="41842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773907</xdr:colOff>
      <xdr:row>6</xdr:row>
      <xdr:rowOff>59532</xdr:rowOff>
    </xdr:from>
    <xdr:to>
      <xdr:col>6</xdr:col>
      <xdr:colOff>1321594</xdr:colOff>
      <xdr:row>7</xdr:row>
      <xdr:rowOff>166688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B0B7A34-4947-4486-B8CE-40B9176112FB}"/>
            </a:ext>
          </a:extLst>
        </xdr:cNvPr>
        <xdr:cNvSpPr txBox="1"/>
      </xdr:nvSpPr>
      <xdr:spPr>
        <a:xfrm>
          <a:off x="773907" y="1202532"/>
          <a:ext cx="11501437" cy="297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26-10-2023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2531788-CD29-48EF-BC74-64986A6E5A93}"/>
            </a:ext>
          </a:extLst>
        </xdr:cNvPr>
        <xdr:cNvSpPr/>
      </xdr:nvSpPr>
      <xdr:spPr>
        <a:xfrm>
          <a:off x="0" y="0"/>
          <a:ext cx="137064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4BC2C-8E64-4F2E-B7E7-5ED0FA225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8641CCA-0C75-435D-9747-C9F52C82D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8</xdr:row>
      <xdr:rowOff>13608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A9C36E4-97CA-40F3-A6DA-0A0BB9495F07}"/>
            </a:ext>
          </a:extLst>
        </xdr:cNvPr>
        <xdr:cNvSpPr/>
      </xdr:nvSpPr>
      <xdr:spPr>
        <a:xfrm>
          <a:off x="0" y="1143001"/>
          <a:ext cx="137064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1952625</xdr:colOff>
      <xdr:row>6</xdr:row>
      <xdr:rowOff>59530</xdr:rowOff>
    </xdr:from>
    <xdr:to>
      <xdr:col>7</xdr:col>
      <xdr:colOff>1119187</xdr:colOff>
      <xdr:row>7</xdr:row>
      <xdr:rowOff>166685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71DDE3F-61D5-4A3C-B4A5-E0B179F73456}"/>
            </a:ext>
          </a:extLst>
        </xdr:cNvPr>
        <xdr:cNvSpPr txBox="1"/>
      </xdr:nvSpPr>
      <xdr:spPr>
        <a:xfrm>
          <a:off x="1952625" y="1202530"/>
          <a:ext cx="115014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26-04-2024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285749</xdr:colOff>
      <xdr:row>13</xdr:row>
      <xdr:rowOff>71436</xdr:rowOff>
    </xdr:from>
    <xdr:to>
      <xdr:col>20</xdr:col>
      <xdr:colOff>250030</xdr:colOff>
      <xdr:row>32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179913</xdr:colOff>
      <xdr:row>74</xdr:row>
      <xdr:rowOff>23416</xdr:rowOff>
    </xdr:from>
    <xdr:to>
      <xdr:col>26</xdr:col>
      <xdr:colOff>365125</xdr:colOff>
      <xdr:row>92</xdr:row>
      <xdr:rowOff>134937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535781</xdr:colOff>
      <xdr:row>13</xdr:row>
      <xdr:rowOff>71437</xdr:rowOff>
    </xdr:from>
    <xdr:to>
      <xdr:col>32</xdr:col>
      <xdr:colOff>595313</xdr:colOff>
      <xdr:row>32</xdr:row>
      <xdr:rowOff>107156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309562</xdr:colOff>
      <xdr:row>33</xdr:row>
      <xdr:rowOff>162322</xdr:rowOff>
    </xdr:from>
    <xdr:to>
      <xdr:col>20</xdr:col>
      <xdr:colOff>238126</xdr:colOff>
      <xdr:row>53</xdr:row>
      <xdr:rowOff>35717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547687</xdr:colOff>
      <xdr:row>33</xdr:row>
      <xdr:rowOff>154381</xdr:rowOff>
    </xdr:from>
    <xdr:to>
      <xdr:col>32</xdr:col>
      <xdr:colOff>587374</xdr:colOff>
      <xdr:row>53</xdr:row>
      <xdr:rowOff>67467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297656</xdr:colOff>
      <xdr:row>54</xdr:row>
      <xdr:rowOff>27383</xdr:rowOff>
    </xdr:from>
    <xdr:to>
      <xdr:col>20</xdr:col>
      <xdr:colOff>254000</xdr:colOff>
      <xdr:row>72</xdr:row>
      <xdr:rowOff>59530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517920</xdr:colOff>
      <xdr:row>54</xdr:row>
      <xdr:rowOff>31352</xdr:rowOff>
    </xdr:from>
    <xdr:to>
      <xdr:col>32</xdr:col>
      <xdr:colOff>571500</xdr:colOff>
      <xdr:row>72</xdr:row>
      <xdr:rowOff>83345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06BDE5C-A105-42BA-A8C6-A0381F0BCC98}"/>
            </a:ext>
          </a:extLst>
        </xdr:cNvPr>
        <xdr:cNvSpPr/>
      </xdr:nvSpPr>
      <xdr:spPr>
        <a:xfrm>
          <a:off x="0" y="0"/>
          <a:ext cx="1370409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E7484E5-F114-48AE-B249-0421177F3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364330</xdr:colOff>
      <xdr:row>5</xdr:row>
      <xdr:rowOff>35719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9AEBD1E0-F5A8-4FD8-87E0-3F684781A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8</xdr:row>
      <xdr:rowOff>13608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0949DED-D4EF-4E56-84D0-B3E63430EBBC}"/>
            </a:ext>
          </a:extLst>
        </xdr:cNvPr>
        <xdr:cNvSpPr/>
      </xdr:nvSpPr>
      <xdr:spPr>
        <a:xfrm>
          <a:off x="0" y="1143001"/>
          <a:ext cx="13704094" cy="41842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2345530</xdr:colOff>
      <xdr:row>6</xdr:row>
      <xdr:rowOff>47625</xdr:rowOff>
    </xdr:from>
    <xdr:to>
      <xdr:col>8</xdr:col>
      <xdr:colOff>130967</xdr:colOff>
      <xdr:row>7</xdr:row>
      <xdr:rowOff>154780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97A55929-33A5-4EC5-AB6E-2579E5FF38D4}"/>
            </a:ext>
          </a:extLst>
        </xdr:cNvPr>
        <xdr:cNvSpPr txBox="1"/>
      </xdr:nvSpPr>
      <xdr:spPr>
        <a:xfrm>
          <a:off x="2345530" y="1190625"/>
          <a:ext cx="11489531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26-04-2024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9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2.6640625" style="4" bestFit="1" customWidth="1"/>
    <col min="10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ht="17.25" customHeight="1" x14ac:dyDescent="0.3"/>
    <row r="9" spans="1:7" s="29" customFormat="1" ht="15.6" x14ac:dyDescent="0.35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s="29" customFormat="1" ht="31.8" thickBot="1" x14ac:dyDescent="0.4">
      <c r="A10" s="48"/>
      <c r="B10" s="50"/>
      <c r="C10" s="41" t="s">
        <v>3</v>
      </c>
      <c r="D10" s="41" t="s">
        <v>48</v>
      </c>
      <c r="E10" s="41" t="s">
        <v>47</v>
      </c>
      <c r="F10" s="41" t="s">
        <v>45</v>
      </c>
      <c r="G10" s="41" t="s">
        <v>49</v>
      </c>
    </row>
    <row r="11" spans="1:7" s="29" customFormat="1" ht="16.2" thickTop="1" x14ac:dyDescent="0.35"/>
    <row r="12" spans="1:7" s="29" customFormat="1" ht="15.6" x14ac:dyDescent="0.35">
      <c r="A12" s="28" t="s">
        <v>4</v>
      </c>
    </row>
    <row r="13" spans="1:7" s="29" customFormat="1" ht="15.6" x14ac:dyDescent="0.35"/>
    <row r="14" spans="1:7" s="29" customFormat="1" ht="15.6" x14ac:dyDescent="0.35">
      <c r="A14" s="28" t="s">
        <v>5</v>
      </c>
    </row>
    <row r="15" spans="1:7" s="8" customFormat="1" ht="15.6" x14ac:dyDescent="0.35">
      <c r="A15" s="30" t="s">
        <v>52</v>
      </c>
      <c r="B15" s="11">
        <f>SUM(C15:G15)</f>
        <v>6537</v>
      </c>
      <c r="C15" s="36">
        <v>696</v>
      </c>
      <c r="D15" s="36">
        <v>2387</v>
      </c>
      <c r="E15" s="36">
        <v>299</v>
      </c>
      <c r="F15" s="36">
        <v>2796</v>
      </c>
      <c r="G15" s="36">
        <v>359</v>
      </c>
    </row>
    <row r="16" spans="1:7" s="8" customFormat="1" ht="15.6" x14ac:dyDescent="0.35">
      <c r="A16" s="31" t="s">
        <v>33</v>
      </c>
      <c r="B16" s="11">
        <f t="shared" ref="B16:B21" si="0">SUM(C16:G16)</f>
        <v>20784</v>
      </c>
      <c r="C16" s="36">
        <v>1218</v>
      </c>
      <c r="D16" s="36">
        <v>7296</v>
      </c>
      <c r="E16" s="36">
        <v>774</v>
      </c>
      <c r="F16" s="36">
        <v>11066</v>
      </c>
      <c r="G16" s="36">
        <v>430</v>
      </c>
    </row>
    <row r="17" spans="1:9" s="8" customFormat="1" ht="15.6" x14ac:dyDescent="0.35">
      <c r="A17" s="30" t="s">
        <v>79</v>
      </c>
      <c r="B17" s="11">
        <f t="shared" si="0"/>
        <v>2697</v>
      </c>
      <c r="C17" s="36">
        <v>450</v>
      </c>
      <c r="D17" s="42">
        <v>397</v>
      </c>
      <c r="E17" s="36">
        <v>0</v>
      </c>
      <c r="F17" s="36">
        <v>1770</v>
      </c>
      <c r="G17" s="36">
        <v>80</v>
      </c>
    </row>
    <row r="18" spans="1:9" s="8" customFormat="1" ht="15.6" x14ac:dyDescent="0.35">
      <c r="A18" s="31" t="s">
        <v>33</v>
      </c>
      <c r="B18" s="11">
        <f t="shared" si="0"/>
        <v>4541</v>
      </c>
      <c r="C18" s="36">
        <v>950</v>
      </c>
      <c r="D18" s="42">
        <v>1191</v>
      </c>
      <c r="E18" s="36">
        <v>0</v>
      </c>
      <c r="F18" s="36">
        <v>2290</v>
      </c>
      <c r="G18" s="36">
        <v>110</v>
      </c>
    </row>
    <row r="19" spans="1:9" s="8" customFormat="1" ht="15.6" x14ac:dyDescent="0.35">
      <c r="A19" s="30" t="s">
        <v>80</v>
      </c>
      <c r="B19" s="11">
        <f t="shared" si="0"/>
        <v>1151</v>
      </c>
      <c r="C19" s="36">
        <v>364</v>
      </c>
      <c r="D19" s="36">
        <v>0</v>
      </c>
      <c r="E19" s="36">
        <v>0</v>
      </c>
      <c r="F19" s="36">
        <v>644</v>
      </c>
      <c r="G19" s="36">
        <v>143</v>
      </c>
    </row>
    <row r="20" spans="1:9" s="8" customFormat="1" ht="15.6" x14ac:dyDescent="0.35">
      <c r="A20" s="31" t="s">
        <v>33</v>
      </c>
      <c r="B20" s="11">
        <f t="shared" si="0"/>
        <v>5591</v>
      </c>
      <c r="C20" s="36">
        <v>553</v>
      </c>
      <c r="D20" s="36">
        <v>501</v>
      </c>
      <c r="E20" s="36">
        <v>0</v>
      </c>
      <c r="F20" s="36">
        <v>4355</v>
      </c>
      <c r="G20" s="36">
        <v>182</v>
      </c>
    </row>
    <row r="21" spans="1:9" s="8" customFormat="1" ht="15.6" x14ac:dyDescent="0.35">
      <c r="A21" s="30" t="s">
        <v>81</v>
      </c>
      <c r="B21" s="11">
        <f t="shared" si="0"/>
        <v>10491</v>
      </c>
      <c r="C21" s="42">
        <v>1470</v>
      </c>
      <c r="D21" s="42">
        <v>1025</v>
      </c>
      <c r="E21" s="42">
        <v>4</v>
      </c>
      <c r="F21" s="42">
        <v>5483</v>
      </c>
      <c r="G21" s="42">
        <v>2509</v>
      </c>
    </row>
    <row r="22" spans="1:9" s="8" customFormat="1" ht="15.6" x14ac:dyDescent="0.35">
      <c r="A22" s="29"/>
      <c r="B22" s="11"/>
      <c r="C22" s="11"/>
      <c r="D22" s="11"/>
      <c r="E22" s="11"/>
      <c r="F22" s="11"/>
      <c r="G22" s="11"/>
    </row>
    <row r="23" spans="1:9" s="8" customFormat="1" ht="15.6" x14ac:dyDescent="0.35">
      <c r="A23" s="32" t="s">
        <v>6</v>
      </c>
      <c r="B23" s="11"/>
      <c r="C23" s="11"/>
      <c r="D23" s="11"/>
      <c r="E23" s="11"/>
      <c r="F23" s="11"/>
      <c r="G23" s="11"/>
    </row>
    <row r="24" spans="1:9" s="8" customFormat="1" ht="15.6" x14ac:dyDescent="0.35">
      <c r="A24" s="30" t="s">
        <v>52</v>
      </c>
      <c r="B24" s="11">
        <f>SUM(C24:G24)</f>
        <v>4463972000</v>
      </c>
      <c r="C24" s="36">
        <v>243600000</v>
      </c>
      <c r="D24" s="36">
        <v>1452300000</v>
      </c>
      <c r="E24" s="36">
        <v>146800000</v>
      </c>
      <c r="F24" s="36">
        <v>2535272000</v>
      </c>
      <c r="G24" s="36">
        <v>86000000</v>
      </c>
    </row>
    <row r="25" spans="1:9" s="8" customFormat="1" ht="15.6" x14ac:dyDescent="0.35">
      <c r="A25" s="30" t="s">
        <v>79</v>
      </c>
      <c r="B25" s="11">
        <f>SUM(C25:G25)</f>
        <v>1202440000</v>
      </c>
      <c r="C25" s="36">
        <v>218500000</v>
      </c>
      <c r="D25" s="42">
        <v>273930000</v>
      </c>
      <c r="E25" s="36">
        <v>0</v>
      </c>
      <c r="F25" s="36">
        <v>684710000</v>
      </c>
      <c r="G25" s="36">
        <v>25300000</v>
      </c>
    </row>
    <row r="26" spans="1:9" s="8" customFormat="1" ht="15.6" x14ac:dyDescent="0.35">
      <c r="A26" s="30" t="s">
        <v>80</v>
      </c>
      <c r="B26" s="11">
        <f>SUM(C26:G26)</f>
        <v>1258387500</v>
      </c>
      <c r="C26" s="36">
        <v>127190000</v>
      </c>
      <c r="D26" s="36">
        <v>115230000</v>
      </c>
      <c r="E26" s="36">
        <v>0</v>
      </c>
      <c r="F26" s="36">
        <v>974107500</v>
      </c>
      <c r="G26" s="36">
        <v>41860000</v>
      </c>
      <c r="I26" s="14"/>
    </row>
    <row r="27" spans="1:9" s="8" customFormat="1" ht="15.6" x14ac:dyDescent="0.35">
      <c r="A27" s="30" t="s">
        <v>81</v>
      </c>
      <c r="B27" s="11">
        <f>SUM(C27:G27)</f>
        <v>14247560000</v>
      </c>
      <c r="C27" s="42">
        <v>1239930000</v>
      </c>
      <c r="D27" s="42">
        <v>1749380000</v>
      </c>
      <c r="E27" s="42">
        <v>5520000</v>
      </c>
      <c r="F27" s="42">
        <v>9758190000</v>
      </c>
      <c r="G27" s="42">
        <v>1494540000</v>
      </c>
    </row>
    <row r="28" spans="1:9" s="8" customFormat="1" ht="15.6" x14ac:dyDescent="0.35">
      <c r="A28" s="30" t="s">
        <v>82</v>
      </c>
      <c r="B28" s="11">
        <f>SUM(C28:G28)</f>
        <v>1258387500</v>
      </c>
      <c r="C28" s="11">
        <f>C26</f>
        <v>127190000</v>
      </c>
      <c r="D28" s="11">
        <f>D26</f>
        <v>115230000</v>
      </c>
      <c r="E28" s="11">
        <f>E26</f>
        <v>0</v>
      </c>
      <c r="F28" s="11">
        <f>F26</f>
        <v>974107500</v>
      </c>
      <c r="G28" s="11">
        <f>G26</f>
        <v>41860000</v>
      </c>
    </row>
    <row r="29" spans="1:9" s="8" customFormat="1" ht="15.6" x14ac:dyDescent="0.35">
      <c r="A29" s="29"/>
      <c r="B29" s="11"/>
      <c r="C29" s="11"/>
      <c r="D29" s="11"/>
      <c r="E29" s="11"/>
      <c r="F29" s="11"/>
      <c r="G29" s="11"/>
    </row>
    <row r="30" spans="1:9" s="8" customFormat="1" ht="15.6" x14ac:dyDescent="0.35">
      <c r="A30" s="28" t="s">
        <v>7</v>
      </c>
      <c r="B30" s="11"/>
      <c r="C30" s="11"/>
      <c r="D30" s="11"/>
      <c r="E30" s="11"/>
      <c r="F30" s="11"/>
      <c r="G30" s="11"/>
    </row>
    <row r="31" spans="1:9" s="8" customFormat="1" ht="15.6" x14ac:dyDescent="0.35">
      <c r="A31" s="33" t="s">
        <v>79</v>
      </c>
      <c r="B31" s="11">
        <f>B25</f>
        <v>1202440000</v>
      </c>
      <c r="C31" s="11"/>
      <c r="D31" s="11"/>
      <c r="E31" s="11"/>
      <c r="F31" s="11"/>
      <c r="G31" s="11"/>
    </row>
    <row r="32" spans="1:9" s="8" customFormat="1" ht="15.6" x14ac:dyDescent="0.35">
      <c r="A32" s="33" t="s">
        <v>80</v>
      </c>
      <c r="B32" s="36">
        <v>2250000000</v>
      </c>
      <c r="C32" s="11"/>
      <c r="D32" s="11"/>
      <c r="E32" s="11"/>
      <c r="F32" s="11"/>
      <c r="G32" s="11"/>
    </row>
    <row r="33" spans="1:7" s="8" customFormat="1" ht="15.6" x14ac:dyDescent="0.35">
      <c r="A33" s="29"/>
      <c r="B33" s="15"/>
      <c r="C33" s="15"/>
      <c r="D33" s="15"/>
      <c r="E33" s="15"/>
      <c r="F33" s="15"/>
      <c r="G33" s="15"/>
    </row>
    <row r="34" spans="1:7" s="8" customFormat="1" ht="15.6" x14ac:dyDescent="0.35">
      <c r="A34" s="28" t="s">
        <v>8</v>
      </c>
      <c r="B34" s="15"/>
      <c r="C34" s="15"/>
      <c r="D34" s="15"/>
      <c r="E34" s="15"/>
      <c r="F34" s="15"/>
      <c r="G34" s="15"/>
    </row>
    <row r="35" spans="1:7" s="8" customFormat="1" ht="15.6" x14ac:dyDescent="0.35">
      <c r="A35" s="29" t="s">
        <v>53</v>
      </c>
      <c r="B35" s="37">
        <v>1.0573999999999999</v>
      </c>
      <c r="C35" s="37">
        <v>1.0573999999999999</v>
      </c>
      <c r="D35" s="37">
        <v>1.0573999999999999</v>
      </c>
      <c r="E35" s="37">
        <v>1.0573999999999999</v>
      </c>
      <c r="F35" s="37">
        <v>1.0573999999999999</v>
      </c>
      <c r="G35" s="37">
        <v>1.0573999999999999</v>
      </c>
    </row>
    <row r="36" spans="1:7" s="8" customFormat="1" ht="15.6" x14ac:dyDescent="0.35">
      <c r="A36" s="29" t="s">
        <v>83</v>
      </c>
      <c r="B36" s="37">
        <v>1.1041000000000001</v>
      </c>
      <c r="C36" s="37">
        <v>1.1041000000000001</v>
      </c>
      <c r="D36" s="37">
        <v>1.1041000000000001</v>
      </c>
      <c r="E36" s="37">
        <v>1.1041000000000001</v>
      </c>
      <c r="F36" s="37">
        <v>1.1041000000000001</v>
      </c>
      <c r="G36" s="37">
        <v>1.1041000000000001</v>
      </c>
    </row>
    <row r="37" spans="1:7" s="8" customFormat="1" ht="15.6" x14ac:dyDescent="0.35">
      <c r="A37" s="8" t="s">
        <v>9</v>
      </c>
      <c r="B37" s="11">
        <f>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</row>
    <row r="38" spans="1:7" s="8" customFormat="1" ht="15.6" x14ac:dyDescent="0.35">
      <c r="A38" s="29"/>
      <c r="B38" s="11"/>
      <c r="C38" s="11"/>
      <c r="D38" s="11"/>
      <c r="E38" s="11"/>
      <c r="F38" s="11"/>
      <c r="G38" s="11"/>
    </row>
    <row r="39" spans="1:7" s="8" customFormat="1" ht="15.6" x14ac:dyDescent="0.35">
      <c r="A39" s="28" t="s">
        <v>10</v>
      </c>
      <c r="B39" s="11"/>
      <c r="C39" s="11"/>
      <c r="D39" s="11"/>
      <c r="E39" s="11"/>
      <c r="F39" s="11"/>
      <c r="G39" s="11"/>
    </row>
    <row r="40" spans="1:7" s="8" customFormat="1" ht="15.6" x14ac:dyDescent="0.35">
      <c r="A40" s="29" t="s">
        <v>54</v>
      </c>
      <c r="B40" s="11">
        <f t="shared" ref="B40:C40" si="1">B24/B35</f>
        <v>4221649328.5417066</v>
      </c>
      <c r="C40" s="11">
        <f t="shared" si="1"/>
        <v>230376394.93096277</v>
      </c>
      <c r="D40" s="11">
        <f t="shared" ref="D40:G40" si="2">D24/D35</f>
        <v>1373463211.6512201</v>
      </c>
      <c r="E40" s="11">
        <f t="shared" si="2"/>
        <v>138831095.13902026</v>
      </c>
      <c r="F40" s="11">
        <f t="shared" si="2"/>
        <v>2397647058.8235297</v>
      </c>
      <c r="G40" s="11">
        <f t="shared" si="2"/>
        <v>81331567.996973723</v>
      </c>
    </row>
    <row r="41" spans="1:7" s="8" customFormat="1" ht="15.6" x14ac:dyDescent="0.35">
      <c r="A41" s="29" t="s">
        <v>84</v>
      </c>
      <c r="B41" s="11">
        <f t="shared" ref="B41:C41" si="3">B26/B36</f>
        <v>1139740512.6347251</v>
      </c>
      <c r="C41" s="11">
        <f t="shared" si="3"/>
        <v>115197898.74105605</v>
      </c>
      <c r="D41" s="11">
        <f t="shared" ref="D41:G41" si="4">D26/D36</f>
        <v>104365546.59903993</v>
      </c>
      <c r="E41" s="11">
        <f t="shared" si="4"/>
        <v>0</v>
      </c>
      <c r="F41" s="11">
        <f t="shared" si="4"/>
        <v>882263834.79757261</v>
      </c>
      <c r="G41" s="11">
        <f t="shared" si="4"/>
        <v>37913232.497056425</v>
      </c>
    </row>
    <row r="42" spans="1:7" s="8" customFormat="1" ht="15.6" x14ac:dyDescent="0.35">
      <c r="A42" s="29" t="s">
        <v>55</v>
      </c>
      <c r="B42" s="11">
        <f t="shared" ref="B42:C42" si="5">B40/B15</f>
        <v>645808.37211896991</v>
      </c>
      <c r="C42" s="11">
        <f t="shared" si="5"/>
        <v>331000.56742954423</v>
      </c>
      <c r="D42" s="11">
        <f t="shared" ref="D42:G42" si="6">D40/D15</f>
        <v>575393.05054512783</v>
      </c>
      <c r="E42" s="11">
        <f t="shared" si="6"/>
        <v>464318.04394321161</v>
      </c>
      <c r="F42" s="11">
        <f t="shared" si="6"/>
        <v>857527.56038037548</v>
      </c>
      <c r="G42" s="11">
        <f t="shared" si="6"/>
        <v>226550.32868237805</v>
      </c>
    </row>
    <row r="43" spans="1:7" s="8" customFormat="1" ht="15.6" x14ac:dyDescent="0.35">
      <c r="A43" s="29" t="s">
        <v>85</v>
      </c>
      <c r="B43" s="11">
        <f t="shared" ref="B43:C43" si="7">B41/B19</f>
        <v>990217.64781470469</v>
      </c>
      <c r="C43" s="11">
        <f t="shared" si="7"/>
        <v>316477.74379411002</v>
      </c>
      <c r="D43" s="11" t="s">
        <v>51</v>
      </c>
      <c r="E43" s="11" t="s">
        <v>51</v>
      </c>
      <c r="F43" s="11">
        <f t="shared" ref="F43:G43" si="8">F41/F19</f>
        <v>1369974.8987539948</v>
      </c>
      <c r="G43" s="11">
        <f t="shared" si="8"/>
        <v>265127.49997941556</v>
      </c>
    </row>
    <row r="44" spans="1:7" s="8" customFormat="1" ht="15.6" x14ac:dyDescent="0.35">
      <c r="A44" s="29"/>
      <c r="B44" s="15"/>
      <c r="C44" s="15"/>
      <c r="D44" s="15"/>
      <c r="E44" s="15"/>
      <c r="F44" s="15"/>
      <c r="G44" s="15"/>
    </row>
    <row r="45" spans="1:7" s="8" customFormat="1" ht="15.6" x14ac:dyDescent="0.35">
      <c r="A45" s="28" t="s">
        <v>11</v>
      </c>
      <c r="B45" s="15"/>
      <c r="C45" s="15"/>
      <c r="D45" s="15"/>
      <c r="E45" s="15"/>
      <c r="F45" s="15"/>
      <c r="G45" s="15"/>
    </row>
    <row r="46" spans="1:7" s="8" customFormat="1" ht="15.6" x14ac:dyDescent="0.35">
      <c r="A46" s="29"/>
      <c r="B46" s="15"/>
      <c r="C46" s="15"/>
      <c r="D46" s="15"/>
      <c r="E46" s="15"/>
      <c r="F46" s="15"/>
      <c r="G46" s="15"/>
    </row>
    <row r="47" spans="1:7" s="8" customFormat="1" ht="15.6" x14ac:dyDescent="0.35">
      <c r="A47" s="28" t="s">
        <v>12</v>
      </c>
      <c r="B47" s="15"/>
      <c r="C47" s="15"/>
      <c r="D47" s="15"/>
      <c r="E47" s="15"/>
      <c r="F47" s="15"/>
      <c r="G47" s="15"/>
    </row>
    <row r="48" spans="1:7" s="8" customFormat="1" ht="15.6" x14ac:dyDescent="0.35">
      <c r="A48" s="29" t="s">
        <v>13</v>
      </c>
      <c r="B48" s="17">
        <f t="shared" ref="B48:G48" si="9">B17/B37*100</f>
        <v>2.2239447188528172</v>
      </c>
      <c r="C48" s="17">
        <f t="shared" si="9"/>
        <v>0.49660104175862979</v>
      </c>
      <c r="D48" s="17">
        <f t="shared" si="9"/>
        <v>0.43811247461816893</v>
      </c>
      <c r="E48" s="17">
        <f t="shared" si="9"/>
        <v>0</v>
      </c>
      <c r="F48" s="17">
        <f t="shared" si="9"/>
        <v>5.773935736421465</v>
      </c>
      <c r="G48" s="17">
        <f t="shared" si="9"/>
        <v>8.8284629645978635E-2</v>
      </c>
    </row>
    <row r="49" spans="1:7" s="8" customFormat="1" ht="15.6" x14ac:dyDescent="0.35">
      <c r="A49" s="29" t="s">
        <v>14</v>
      </c>
      <c r="B49" s="17">
        <f t="shared" ref="B49:G49" si="10">B19/B37*100</f>
        <v>0.9491139678900975</v>
      </c>
      <c r="C49" s="17">
        <f t="shared" si="10"/>
        <v>0.40169506488920276</v>
      </c>
      <c r="D49" s="17">
        <f t="shared" si="10"/>
        <v>0</v>
      </c>
      <c r="E49" s="17">
        <f t="shared" si="10"/>
        <v>0</v>
      </c>
      <c r="F49" s="17">
        <f t="shared" si="10"/>
        <v>2.1007992170934595</v>
      </c>
      <c r="G49" s="17">
        <f t="shared" si="10"/>
        <v>0.1578087754921868</v>
      </c>
    </row>
    <row r="50" spans="1:7" s="8" customFormat="1" ht="15.6" x14ac:dyDescent="0.35">
      <c r="A50" s="29"/>
      <c r="B50" s="17"/>
      <c r="C50" s="17"/>
      <c r="D50" s="17"/>
      <c r="E50" s="17"/>
      <c r="F50" s="17"/>
      <c r="G50" s="17"/>
    </row>
    <row r="51" spans="1:7" s="8" customFormat="1" ht="15.6" x14ac:dyDescent="0.35">
      <c r="A51" s="28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29" t="s">
        <v>16</v>
      </c>
      <c r="B52" s="17">
        <f t="shared" ref="B52" si="11">B19/B17*100</f>
        <v>42.677048572487955</v>
      </c>
      <c r="C52" s="17">
        <f t="shared" ref="C52:G52" si="12">C19/C17*100</f>
        <v>80.888888888888886</v>
      </c>
      <c r="D52" s="17">
        <f t="shared" si="12"/>
        <v>0</v>
      </c>
      <c r="E52" s="11" t="s">
        <v>51</v>
      </c>
      <c r="F52" s="17">
        <f t="shared" si="12"/>
        <v>36.38418079096045</v>
      </c>
      <c r="G52" s="17">
        <f t="shared" si="12"/>
        <v>178.75</v>
      </c>
    </row>
    <row r="53" spans="1:7" s="8" customFormat="1" ht="15.6" x14ac:dyDescent="0.35">
      <c r="A53" s="29" t="s">
        <v>17</v>
      </c>
      <c r="B53" s="17">
        <f t="shared" ref="B53" si="13">B26/B25*100</f>
        <v>104.65283091048204</v>
      </c>
      <c r="C53" s="17">
        <f t="shared" ref="C53:G53" si="14">C26/C25*100</f>
        <v>58.21052631578948</v>
      </c>
      <c r="D53" s="17">
        <f t="shared" si="14"/>
        <v>42.065491183879097</v>
      </c>
      <c r="E53" s="11" t="s">
        <v>51</v>
      </c>
      <c r="F53" s="17">
        <f t="shared" si="14"/>
        <v>142.26570372858583</v>
      </c>
      <c r="G53" s="17">
        <f t="shared" si="14"/>
        <v>165.45454545454547</v>
      </c>
    </row>
    <row r="54" spans="1:7" s="8" customFormat="1" ht="15.6" x14ac:dyDescent="0.35">
      <c r="A54" s="29" t="s">
        <v>18</v>
      </c>
      <c r="B54" s="17">
        <f t="shared" ref="B54" si="15">AVERAGE(B52:B53)</f>
        <v>73.664939741485</v>
      </c>
      <c r="C54" s="17">
        <f t="shared" ref="C54:G54" si="16">AVERAGE(C52:C53)</f>
        <v>69.549707602339183</v>
      </c>
      <c r="D54" s="17">
        <f t="shared" si="16"/>
        <v>21.032745591939548</v>
      </c>
      <c r="E54" s="11" t="s">
        <v>51</v>
      </c>
      <c r="F54" s="17">
        <f t="shared" si="16"/>
        <v>89.324942259773138</v>
      </c>
      <c r="G54" s="17">
        <f t="shared" si="16"/>
        <v>172.10227272727275</v>
      </c>
    </row>
    <row r="55" spans="1:7" s="8" customFormat="1" ht="15.6" x14ac:dyDescent="0.35">
      <c r="A55" s="29"/>
      <c r="B55" s="17"/>
      <c r="C55" s="17"/>
      <c r="D55" s="17"/>
      <c r="E55" s="17"/>
      <c r="F55" s="17"/>
      <c r="G55" s="17"/>
    </row>
    <row r="56" spans="1:7" s="8" customFormat="1" ht="15.6" x14ac:dyDescent="0.35">
      <c r="A56" s="28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29" t="s">
        <v>20</v>
      </c>
      <c r="B57" s="17">
        <f t="shared" ref="B57" si="17">B19/B21*100</f>
        <v>10.971308740825469</v>
      </c>
      <c r="C57" s="17">
        <f t="shared" ref="C57:G57" si="18">C19/C21*100</f>
        <v>24.761904761904763</v>
      </c>
      <c r="D57" s="17">
        <f t="shared" si="18"/>
        <v>0</v>
      </c>
      <c r="E57" s="17">
        <f t="shared" si="18"/>
        <v>0</v>
      </c>
      <c r="F57" s="17">
        <f t="shared" si="18"/>
        <v>11.745394856830202</v>
      </c>
      <c r="G57" s="17">
        <f t="shared" si="18"/>
        <v>5.6994818652849739</v>
      </c>
    </row>
    <row r="58" spans="1:7" s="8" customFormat="1" ht="15.6" x14ac:dyDescent="0.35">
      <c r="A58" s="29" t="s">
        <v>21</v>
      </c>
      <c r="B58" s="17">
        <f t="shared" ref="B58" si="19">B26/B27*100</f>
        <v>8.8323018116786312</v>
      </c>
      <c r="C58" s="17">
        <f t="shared" ref="C58:G58" si="20">C26/C27*100</f>
        <v>10.257837135967353</v>
      </c>
      <c r="D58" s="17">
        <f t="shared" si="20"/>
        <v>6.5869050749408364</v>
      </c>
      <c r="E58" s="17">
        <f t="shared" si="20"/>
        <v>0</v>
      </c>
      <c r="F58" s="17">
        <f t="shared" si="20"/>
        <v>9.9824608867013254</v>
      </c>
      <c r="G58" s="17">
        <f t="shared" si="20"/>
        <v>2.8008618036318866</v>
      </c>
    </row>
    <row r="59" spans="1:7" s="8" customFormat="1" ht="15.6" x14ac:dyDescent="0.35">
      <c r="A59" s="29" t="s">
        <v>22</v>
      </c>
      <c r="B59" s="17">
        <f t="shared" ref="B59" si="21">(B57+B58)/2</f>
        <v>9.9018052762520501</v>
      </c>
      <c r="C59" s="17">
        <f t="shared" ref="C59:G59" si="22">(C57+C58)/2</f>
        <v>17.509870948936058</v>
      </c>
      <c r="D59" s="17">
        <f t="shared" si="22"/>
        <v>3.2934525374704182</v>
      </c>
      <c r="E59" s="17">
        <f t="shared" si="22"/>
        <v>0</v>
      </c>
      <c r="F59" s="17">
        <f t="shared" si="22"/>
        <v>10.863927871765764</v>
      </c>
      <c r="G59" s="17">
        <f t="shared" si="22"/>
        <v>4.2501718344584303</v>
      </c>
    </row>
    <row r="60" spans="1:7" s="8" customFormat="1" ht="15.6" x14ac:dyDescent="0.35">
      <c r="A60" s="29"/>
      <c r="B60" s="17"/>
      <c r="C60" s="17"/>
      <c r="D60" s="17"/>
      <c r="E60" s="17"/>
      <c r="F60" s="17"/>
      <c r="G60" s="17"/>
    </row>
    <row r="61" spans="1:7" s="8" customFormat="1" ht="15.6" x14ac:dyDescent="0.35">
      <c r="A61" s="28" t="s">
        <v>50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29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A63" s="29"/>
      <c r="B63" s="17"/>
      <c r="C63" s="17"/>
      <c r="D63" s="17"/>
      <c r="E63" s="17"/>
      <c r="F63" s="17"/>
      <c r="G63" s="17"/>
    </row>
    <row r="64" spans="1:7" s="8" customFormat="1" ht="15.6" x14ac:dyDescent="0.35">
      <c r="A64" s="28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29" t="s">
        <v>25</v>
      </c>
      <c r="B65" s="17">
        <f t="shared" ref="B65" si="23">((B19/B15)-1)*100</f>
        <v>-82.3925348018969</v>
      </c>
      <c r="C65" s="17">
        <f t="shared" ref="C65:G65" si="24">((C19/C15)-1)*100</f>
        <v>-47.701149425287362</v>
      </c>
      <c r="D65" s="17">
        <f t="shared" si="24"/>
        <v>-100</v>
      </c>
      <c r="E65" s="17">
        <f t="shared" si="24"/>
        <v>-100</v>
      </c>
      <c r="F65" s="17">
        <f t="shared" si="24"/>
        <v>-76.967095851216015</v>
      </c>
      <c r="G65" s="17">
        <f t="shared" si="24"/>
        <v>-60.167130919220057</v>
      </c>
    </row>
    <row r="66" spans="1:7" s="8" customFormat="1" ht="15.6" x14ac:dyDescent="0.35">
      <c r="A66" s="29" t="s">
        <v>26</v>
      </c>
      <c r="B66" s="17">
        <f t="shared" ref="B66" si="25">((B41/B40)-1)*100</f>
        <v>-73.002482585913214</v>
      </c>
      <c r="C66" s="17">
        <f t="shared" ref="C66:G66" si="26">((C41/C40)-1)*100</f>
        <v>-49.995788945487419</v>
      </c>
      <c r="D66" s="17">
        <f t="shared" si="26"/>
        <v>-92.401285617721911</v>
      </c>
      <c r="E66" s="17">
        <f t="shared" si="26"/>
        <v>-100</v>
      </c>
      <c r="F66" s="17">
        <f t="shared" si="26"/>
        <v>-63.20293132591086</v>
      </c>
      <c r="G66" s="17">
        <f t="shared" si="26"/>
        <v>-53.38435809024714</v>
      </c>
    </row>
    <row r="67" spans="1:7" s="8" customFormat="1" ht="15.6" x14ac:dyDescent="0.35">
      <c r="A67" s="29" t="s">
        <v>27</v>
      </c>
      <c r="B67" s="17">
        <f t="shared" ref="B67" si="27">((B43/B42)-1)*100</f>
        <v>53.329949032046329</v>
      </c>
      <c r="C67" s="17">
        <f t="shared" ref="C67:G67" si="28">((C43/C42)-1)*100</f>
        <v>-4.3875524891737516</v>
      </c>
      <c r="D67" s="36" t="s">
        <v>51</v>
      </c>
      <c r="E67" s="36" t="s">
        <v>51</v>
      </c>
      <c r="F67" s="17">
        <f t="shared" si="28"/>
        <v>59.758701883157194</v>
      </c>
      <c r="G67" s="17">
        <f t="shared" si="28"/>
        <v>17.028080039169758</v>
      </c>
    </row>
    <row r="68" spans="1:7" s="8" customFormat="1" ht="15.6" x14ac:dyDescent="0.35">
      <c r="A68" s="29"/>
      <c r="B68" s="17"/>
      <c r="C68" s="17"/>
      <c r="D68" s="17"/>
      <c r="E68" s="17"/>
      <c r="F68" s="17"/>
      <c r="G68" s="17"/>
    </row>
    <row r="69" spans="1:7" s="8" customFormat="1" ht="15.6" x14ac:dyDescent="0.35">
      <c r="A69" s="28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29" t="s">
        <v>43</v>
      </c>
      <c r="B70" s="17">
        <f t="shared" ref="B70" si="29">B25/(B18)</f>
        <v>264796.30037436687</v>
      </c>
      <c r="C70" s="17">
        <f t="shared" ref="C70:D70" si="30">C25/(C18)</f>
        <v>230000</v>
      </c>
      <c r="D70" s="17">
        <f t="shared" si="30"/>
        <v>230000</v>
      </c>
      <c r="E70" s="36" t="s">
        <v>51</v>
      </c>
      <c r="F70" s="17">
        <f t="shared" ref="F70:G70" si="31">F25/(F18)</f>
        <v>299000</v>
      </c>
      <c r="G70" s="17">
        <f t="shared" si="31"/>
        <v>230000</v>
      </c>
    </row>
    <row r="71" spans="1:7" s="8" customFormat="1" ht="15.6" x14ac:dyDescent="0.35">
      <c r="A71" s="29" t="s">
        <v>44</v>
      </c>
      <c r="B71" s="17">
        <f t="shared" ref="B71" si="32">B26/(B20)</f>
        <v>225073.77928814167</v>
      </c>
      <c r="C71" s="17">
        <f t="shared" ref="C71:D71" si="33">C26/(C20)</f>
        <v>230000</v>
      </c>
      <c r="D71" s="17">
        <f t="shared" si="33"/>
        <v>230000</v>
      </c>
      <c r="E71" s="36" t="s">
        <v>51</v>
      </c>
      <c r="F71" s="17">
        <f t="shared" ref="F71:G71" si="34">F26/(F20)</f>
        <v>223675.66016073478</v>
      </c>
      <c r="G71" s="17">
        <f t="shared" si="34"/>
        <v>230000</v>
      </c>
    </row>
    <row r="72" spans="1:7" s="8" customFormat="1" ht="15.6" hidden="1" x14ac:dyDescent="0.35">
      <c r="A72" s="29" t="s">
        <v>34</v>
      </c>
      <c r="B72" s="17">
        <f t="shared" ref="B72" si="35">B26/B20</f>
        <v>225073.77928814167</v>
      </c>
      <c r="C72" s="17">
        <f t="shared" ref="C72:D72" si="36">C26/C20</f>
        <v>230000</v>
      </c>
      <c r="D72" s="17">
        <f t="shared" si="36"/>
        <v>230000</v>
      </c>
      <c r="E72" s="36" t="s">
        <v>51</v>
      </c>
      <c r="F72" s="17">
        <f t="shared" ref="F72:G72" si="37">F26/F20</f>
        <v>223675.66016073478</v>
      </c>
      <c r="G72" s="17">
        <f t="shared" si="37"/>
        <v>230000</v>
      </c>
    </row>
    <row r="73" spans="1:7" s="8" customFormat="1" ht="15.6" x14ac:dyDescent="0.35">
      <c r="A73" s="29" t="s">
        <v>29</v>
      </c>
      <c r="B73" s="17">
        <f t="shared" ref="B73" si="38">(B71/B70)*B54</f>
        <v>62.614343044855666</v>
      </c>
      <c r="C73" s="17">
        <f t="shared" ref="C73:D73" si="39">(C71/C70)*C54</f>
        <v>69.549707602339183</v>
      </c>
      <c r="D73" s="17">
        <f t="shared" si="39"/>
        <v>21.032745591939548</v>
      </c>
      <c r="E73" s="36" t="s">
        <v>51</v>
      </c>
      <c r="F73" s="17">
        <f t="shared" ref="F73:G73" si="40">(F71/F70)*F54</f>
        <v>66.822125179847063</v>
      </c>
      <c r="G73" s="17">
        <f t="shared" si="40"/>
        <v>172.10227272727275</v>
      </c>
    </row>
    <row r="74" spans="1:7" s="8" customFormat="1" ht="15.6" x14ac:dyDescent="0.35">
      <c r="A74" s="29" t="s">
        <v>37</v>
      </c>
      <c r="B74" s="17">
        <f t="shared" ref="B74" si="41">(B25/B18)*3</f>
        <v>794388.90112310066</v>
      </c>
      <c r="C74" s="17">
        <f t="shared" ref="C74:D74" si="42">(C25/C18)*3</f>
        <v>690000</v>
      </c>
      <c r="D74" s="17">
        <f t="shared" si="42"/>
        <v>690000</v>
      </c>
      <c r="E74" s="36" t="s">
        <v>51</v>
      </c>
      <c r="F74" s="17">
        <f t="shared" ref="F74:G74" si="43">(F25/F18)*3</f>
        <v>897000</v>
      </c>
      <c r="G74" s="17">
        <f t="shared" si="43"/>
        <v>690000</v>
      </c>
    </row>
    <row r="75" spans="1:7" s="8" customFormat="1" ht="15.6" x14ac:dyDescent="0.35">
      <c r="A75" s="29" t="s">
        <v>38</v>
      </c>
      <c r="B75" s="17">
        <f t="shared" ref="B75" si="44">(B26/B20)*3</f>
        <v>675221.33786442503</v>
      </c>
      <c r="C75" s="17">
        <f t="shared" ref="C75:D75" si="45">(C26/C20)*3</f>
        <v>690000</v>
      </c>
      <c r="D75" s="17">
        <f t="shared" si="45"/>
        <v>690000</v>
      </c>
      <c r="E75" s="36" t="s">
        <v>51</v>
      </c>
      <c r="F75" s="17">
        <f t="shared" ref="F75:G75" si="46">(F26/F20)*3</f>
        <v>671026.98048220435</v>
      </c>
      <c r="G75" s="17">
        <f t="shared" si="46"/>
        <v>690000</v>
      </c>
    </row>
    <row r="76" spans="1:7" s="8" customFormat="1" ht="15.6" x14ac:dyDescent="0.35">
      <c r="A76" s="29"/>
      <c r="B76" s="17"/>
      <c r="C76" s="17"/>
      <c r="D76" s="17"/>
      <c r="E76" s="17"/>
      <c r="F76" s="17"/>
      <c r="G76" s="17"/>
    </row>
    <row r="77" spans="1:7" s="8" customFormat="1" ht="15.6" x14ac:dyDescent="0.35">
      <c r="A77" s="28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29" t="s">
        <v>31</v>
      </c>
      <c r="B78" s="17">
        <f>(B32/B31)*100</f>
        <v>187.11952363527493</v>
      </c>
      <c r="C78" s="17"/>
      <c r="D78" s="17"/>
      <c r="E78" s="17"/>
      <c r="F78" s="17"/>
      <c r="G78" s="17"/>
    </row>
    <row r="79" spans="1:7" s="8" customFormat="1" ht="15.6" x14ac:dyDescent="0.35">
      <c r="A79" s="29" t="s">
        <v>32</v>
      </c>
      <c r="B79" s="17">
        <f>(B26/B32)*100</f>
        <v>55.928333333333335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20"/>
      <c r="C80" s="20"/>
      <c r="D80" s="20"/>
      <c r="E80" s="20"/>
      <c r="F80" s="20"/>
      <c r="G80" s="20"/>
    </row>
    <row r="81" spans="1:7" s="29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9" customFormat="1" ht="42" customHeight="1" x14ac:dyDescent="0.35">
      <c r="A82" s="52" t="s">
        <v>87</v>
      </c>
      <c r="B82" s="52"/>
      <c r="C82" s="52"/>
      <c r="D82" s="52"/>
      <c r="E82" s="52"/>
      <c r="F82" s="52"/>
      <c r="G82" s="52"/>
    </row>
    <row r="83" spans="1:7" s="29" customFormat="1" ht="15.6" x14ac:dyDescent="0.35"/>
    <row r="84" spans="1:7" s="29" customFormat="1" ht="15.6" x14ac:dyDescent="0.35">
      <c r="B84" s="34"/>
      <c r="C84" s="34"/>
      <c r="D84" s="34"/>
    </row>
    <row r="85" spans="1:7" s="29" customFormat="1" ht="15.6" x14ac:dyDescent="0.35"/>
    <row r="86" spans="1:7" s="29" customFormat="1" ht="15.6" x14ac:dyDescent="0.35"/>
    <row r="87" spans="1:7" s="29" customFormat="1" ht="15.6" x14ac:dyDescent="0.35">
      <c r="A87" s="35"/>
    </row>
    <row r="88" spans="1:7" s="29" customFormat="1" ht="15.6" x14ac:dyDescent="0.35"/>
    <row r="89" spans="1:7" s="29" customFormat="1" ht="15.6" x14ac:dyDescent="0.35">
      <c r="A89" s="23"/>
    </row>
    <row r="90" spans="1:7" s="8" customFormat="1" ht="15.6" x14ac:dyDescent="0.35"/>
    <row r="91" spans="1:7" s="8" customFormat="1" ht="15.6" x14ac:dyDescent="0.35"/>
    <row r="92" spans="1:7" s="8" customFormat="1" ht="15.6" x14ac:dyDescent="0.35"/>
    <row r="93" spans="1:7" s="8" customFormat="1" ht="15.6" x14ac:dyDescent="0.35"/>
    <row r="94" spans="1:7" s="8" customFormat="1" ht="15.6" x14ac:dyDescent="0.35"/>
    <row r="95" spans="1:7" s="8" customFormat="1" ht="15.6" x14ac:dyDescent="0.35"/>
    <row r="96" spans="1:7" s="8" customFormat="1" ht="15.6" x14ac:dyDescent="0.35"/>
    <row r="97" s="8" customFormat="1" ht="15.6" x14ac:dyDescent="0.35"/>
    <row r="98" s="8" customFormat="1" ht="15.6" x14ac:dyDescent="0.35"/>
    <row r="99" s="8" customFormat="1" ht="15.6" x14ac:dyDescent="0.35"/>
    <row r="100" s="8" customFormat="1" ht="15.6" x14ac:dyDescent="0.35"/>
    <row r="101" s="8" customFormat="1" ht="15.6" x14ac:dyDescent="0.35"/>
    <row r="102" s="8" customFormat="1" ht="15.6" x14ac:dyDescent="0.35"/>
    <row r="103" s="8" customFormat="1" ht="15.6" x14ac:dyDescent="0.35"/>
    <row r="104" s="8" customFormat="1" ht="15.6" x14ac:dyDescent="0.35"/>
    <row r="105" s="8" customFormat="1" ht="15.6" x14ac:dyDescent="0.35"/>
    <row r="106" s="8" customFormat="1" ht="15.6" x14ac:dyDescent="0.35"/>
    <row r="107" s="8" customFormat="1" ht="15.6" x14ac:dyDescent="0.35"/>
    <row r="108" s="8" customFormat="1" ht="15.6" x14ac:dyDescent="0.35"/>
    <row r="109" s="8" customFormat="1" ht="15.6" x14ac:dyDescent="0.35"/>
    <row r="110" s="8" customFormat="1" ht="15.6" x14ac:dyDescent="0.35"/>
    <row r="111" s="8" customFormat="1" ht="15.6" x14ac:dyDescent="0.35"/>
    <row r="112" s="8" customFormat="1" ht="15.6" x14ac:dyDescent="0.35"/>
    <row r="113" s="8" customFormat="1" ht="15.6" x14ac:dyDescent="0.35"/>
    <row r="114" s="8" customFormat="1" ht="15.6" x14ac:dyDescent="0.35"/>
    <row r="115" s="8" customFormat="1" ht="15.6" x14ac:dyDescent="0.35"/>
    <row r="116" s="8" customFormat="1" ht="15.6" x14ac:dyDescent="0.35"/>
    <row r="117" s="8" customFormat="1" ht="15.6" x14ac:dyDescent="0.35"/>
    <row r="118" s="8" customFormat="1" ht="15.6" x14ac:dyDescent="0.35"/>
    <row r="119" s="8" customFormat="1" ht="15.6" x14ac:dyDescent="0.35"/>
    <row r="120" s="8" customFormat="1" ht="15.6" x14ac:dyDescent="0.35"/>
    <row r="168" spans="5:8" x14ac:dyDescent="0.3">
      <c r="E168" s="6"/>
      <c r="F168" s="6"/>
      <c r="G168" s="6"/>
      <c r="H168" s="6"/>
    </row>
    <row r="169" spans="5:8" x14ac:dyDescent="0.3">
      <c r="E169" s="6"/>
      <c r="F169" s="6"/>
      <c r="G169" s="6"/>
      <c r="H169" s="6"/>
    </row>
  </sheetData>
  <mergeCells count="5">
    <mergeCell ref="C9:G9"/>
    <mergeCell ref="A9:A10"/>
    <mergeCell ref="B9:B10"/>
    <mergeCell ref="A81:G81"/>
    <mergeCell ref="A82:G82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5.109375" style="4" bestFit="1" customWidth="1"/>
    <col min="10" max="11" width="14.109375" style="4" bestFit="1" customWidth="1"/>
    <col min="12" max="12" width="16.88671875" style="4" bestFit="1" customWidth="1"/>
    <col min="13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ht="17.25" customHeight="1" x14ac:dyDescent="0.3"/>
    <row r="9" spans="1:7" s="29" customFormat="1" ht="15.6" x14ac:dyDescent="0.35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s="29" customFormat="1" ht="31.8" thickBot="1" x14ac:dyDescent="0.4">
      <c r="A10" s="48"/>
      <c r="B10" s="50"/>
      <c r="C10" s="41" t="s">
        <v>3</v>
      </c>
      <c r="D10" s="41" t="s">
        <v>48</v>
      </c>
      <c r="E10" s="41" t="s">
        <v>47</v>
      </c>
      <c r="F10" s="41" t="s">
        <v>45</v>
      </c>
      <c r="G10" s="41" t="s">
        <v>49</v>
      </c>
    </row>
    <row r="11" spans="1:7" s="29" customFormat="1" ht="16.2" thickTop="1" x14ac:dyDescent="0.35"/>
    <row r="12" spans="1:7" s="29" customFormat="1" ht="15.6" x14ac:dyDescent="0.35">
      <c r="A12" s="28" t="s">
        <v>4</v>
      </c>
    </row>
    <row r="13" spans="1:7" s="29" customFormat="1" ht="15.6" x14ac:dyDescent="0.35"/>
    <row r="14" spans="1:7" s="29" customFormat="1" ht="15.6" x14ac:dyDescent="0.35">
      <c r="A14" s="28" t="s">
        <v>5</v>
      </c>
    </row>
    <row r="15" spans="1:7" s="8" customFormat="1" ht="15.6" x14ac:dyDescent="0.35">
      <c r="A15" s="30" t="s">
        <v>56</v>
      </c>
      <c r="B15" s="11">
        <f>SUM(C15:G15)</f>
        <v>4081</v>
      </c>
      <c r="C15" s="36">
        <v>684</v>
      </c>
      <c r="D15" s="36">
        <v>548</v>
      </c>
      <c r="E15" s="36">
        <v>118</v>
      </c>
      <c r="F15" s="36">
        <v>1774</v>
      </c>
      <c r="G15" s="36">
        <v>957</v>
      </c>
    </row>
    <row r="16" spans="1:7" s="8" customFormat="1" ht="15.6" x14ac:dyDescent="0.35">
      <c r="A16" s="31" t="s">
        <v>33</v>
      </c>
      <c r="B16" s="11">
        <f t="shared" ref="B16:B21" si="0">SUM(C16:G16)</f>
        <v>28515</v>
      </c>
      <c r="C16" s="36">
        <v>2309</v>
      </c>
      <c r="D16" s="36">
        <v>9055</v>
      </c>
      <c r="E16" s="36">
        <v>1144</v>
      </c>
      <c r="F16" s="36">
        <v>13471</v>
      </c>
      <c r="G16" s="36">
        <v>2536</v>
      </c>
    </row>
    <row r="17" spans="1:12" s="8" customFormat="1" ht="15.6" x14ac:dyDescent="0.35">
      <c r="A17" s="30" t="s">
        <v>88</v>
      </c>
      <c r="B17" s="11">
        <f t="shared" si="0"/>
        <v>4783</v>
      </c>
      <c r="C17" s="36">
        <v>451</v>
      </c>
      <c r="D17" s="36">
        <v>628</v>
      </c>
      <c r="E17" s="36">
        <v>4</v>
      </c>
      <c r="F17" s="36">
        <v>2600</v>
      </c>
      <c r="G17" s="36">
        <v>1100</v>
      </c>
    </row>
    <row r="18" spans="1:12" s="8" customFormat="1" ht="15.6" x14ac:dyDescent="0.35">
      <c r="A18" s="31" t="s">
        <v>33</v>
      </c>
      <c r="B18" s="11">
        <f t="shared" si="0"/>
        <v>17720</v>
      </c>
      <c r="C18" s="36">
        <v>2021</v>
      </c>
      <c r="D18" s="36">
        <v>2647</v>
      </c>
      <c r="E18" s="36">
        <v>12</v>
      </c>
      <c r="F18" s="36">
        <v>10910</v>
      </c>
      <c r="G18" s="36">
        <v>2130</v>
      </c>
    </row>
    <row r="19" spans="1:12" s="8" customFormat="1" ht="15.6" x14ac:dyDescent="0.35">
      <c r="A19" s="30" t="s">
        <v>89</v>
      </c>
      <c r="B19" s="11">
        <f t="shared" si="0"/>
        <v>4818</v>
      </c>
      <c r="C19" s="36">
        <v>399</v>
      </c>
      <c r="D19" s="36">
        <v>687</v>
      </c>
      <c r="E19" s="36">
        <v>4</v>
      </c>
      <c r="F19" s="36">
        <v>1659</v>
      </c>
      <c r="G19" s="36">
        <v>2069</v>
      </c>
    </row>
    <row r="20" spans="1:12" s="8" customFormat="1" ht="15.6" x14ac:dyDescent="0.35">
      <c r="A20" s="31" t="s">
        <v>33</v>
      </c>
      <c r="B20" s="11">
        <f t="shared" si="0"/>
        <v>14258</v>
      </c>
      <c r="C20" s="36">
        <v>1362</v>
      </c>
      <c r="D20" s="36">
        <v>1575</v>
      </c>
      <c r="E20" s="36">
        <v>12</v>
      </c>
      <c r="F20" s="36">
        <v>7358</v>
      </c>
      <c r="G20" s="36">
        <v>3951</v>
      </c>
    </row>
    <row r="21" spans="1:12" s="8" customFormat="1" ht="15.6" x14ac:dyDescent="0.35">
      <c r="A21" s="30" t="s">
        <v>81</v>
      </c>
      <c r="B21" s="11">
        <f t="shared" si="0"/>
        <v>10491</v>
      </c>
      <c r="C21" s="36">
        <v>1470</v>
      </c>
      <c r="D21" s="36">
        <v>1025</v>
      </c>
      <c r="E21" s="36">
        <v>4</v>
      </c>
      <c r="F21" s="36">
        <v>5483</v>
      </c>
      <c r="G21" s="36">
        <v>2509</v>
      </c>
    </row>
    <row r="22" spans="1:12" s="8" customFormat="1" ht="15.6" x14ac:dyDescent="0.35">
      <c r="A22" s="29"/>
      <c r="B22" s="11"/>
      <c r="C22" s="36"/>
      <c r="D22" s="36"/>
      <c r="E22" s="36"/>
      <c r="F22" s="36"/>
      <c r="G22" s="36"/>
    </row>
    <row r="23" spans="1:12" s="8" customFormat="1" ht="15.6" x14ac:dyDescent="0.35">
      <c r="A23" s="32" t="s">
        <v>6</v>
      </c>
      <c r="B23" s="11"/>
      <c r="C23" s="36"/>
      <c r="D23" s="36"/>
      <c r="E23" s="36"/>
      <c r="F23" s="36"/>
      <c r="G23" s="36"/>
    </row>
    <row r="24" spans="1:12" s="8" customFormat="1" ht="15.6" x14ac:dyDescent="0.35">
      <c r="A24" s="30" t="s">
        <v>56</v>
      </c>
      <c r="B24" s="11">
        <f>SUM(C24:G24)</f>
        <v>6131802000</v>
      </c>
      <c r="C24" s="36">
        <v>458700000</v>
      </c>
      <c r="D24" s="36">
        <v>1797400000</v>
      </c>
      <c r="E24" s="36">
        <v>205200000</v>
      </c>
      <c r="F24" s="36">
        <v>3163302000</v>
      </c>
      <c r="G24" s="36">
        <v>507200000</v>
      </c>
    </row>
    <row r="25" spans="1:12" s="8" customFormat="1" ht="15.6" x14ac:dyDescent="0.35">
      <c r="A25" s="30" t="s">
        <v>88</v>
      </c>
      <c r="B25" s="11">
        <f>SUM(C25:G25)</f>
        <v>4402900000</v>
      </c>
      <c r="C25" s="36">
        <v>464830000</v>
      </c>
      <c r="D25" s="36">
        <v>608810000</v>
      </c>
      <c r="E25" s="36">
        <v>2760000</v>
      </c>
      <c r="F25" s="36">
        <v>2836600000</v>
      </c>
      <c r="G25" s="36">
        <v>489900000</v>
      </c>
    </row>
    <row r="26" spans="1:12" s="8" customFormat="1" ht="15.6" x14ac:dyDescent="0.35">
      <c r="A26" s="30" t="s">
        <v>89</v>
      </c>
      <c r="B26" s="11">
        <f>SUM(C26:G26)</f>
        <v>3272617100</v>
      </c>
      <c r="C26" s="36">
        <v>313260000</v>
      </c>
      <c r="D26" s="36">
        <v>362250000</v>
      </c>
      <c r="E26" s="36">
        <v>2760000</v>
      </c>
      <c r="F26" s="36">
        <v>1685617100</v>
      </c>
      <c r="G26" s="36">
        <v>908730000</v>
      </c>
      <c r="I26" s="24"/>
      <c r="J26" s="24"/>
      <c r="K26" s="24"/>
      <c r="L26" s="24"/>
    </row>
    <row r="27" spans="1:12" s="8" customFormat="1" ht="15.6" x14ac:dyDescent="0.35">
      <c r="A27" s="30" t="s">
        <v>81</v>
      </c>
      <c r="B27" s="11">
        <f>SUM(C27:G27)</f>
        <v>14247560000</v>
      </c>
      <c r="C27" s="36">
        <v>1239930000</v>
      </c>
      <c r="D27" s="36">
        <v>1749380000</v>
      </c>
      <c r="E27" s="36">
        <v>5520000</v>
      </c>
      <c r="F27" s="36">
        <v>9758190000</v>
      </c>
      <c r="G27" s="36">
        <v>1494540000</v>
      </c>
    </row>
    <row r="28" spans="1:12" s="8" customFormat="1" ht="15.6" x14ac:dyDescent="0.35">
      <c r="A28" s="30" t="s">
        <v>90</v>
      </c>
      <c r="B28" s="11">
        <f>SUM(C28:G28)</f>
        <v>3272617100</v>
      </c>
      <c r="C28" s="11">
        <f>C26</f>
        <v>313260000</v>
      </c>
      <c r="D28" s="11">
        <f>D26</f>
        <v>362250000</v>
      </c>
      <c r="E28" s="11">
        <f>E26</f>
        <v>2760000</v>
      </c>
      <c r="F28" s="11">
        <f>F26</f>
        <v>1685617100</v>
      </c>
      <c r="G28" s="11">
        <f>G26</f>
        <v>908730000</v>
      </c>
    </row>
    <row r="29" spans="1:12" s="8" customFormat="1" ht="15.6" x14ac:dyDescent="0.35">
      <c r="A29" s="29"/>
      <c r="B29" s="11"/>
      <c r="C29" s="11"/>
      <c r="D29" s="11"/>
      <c r="E29" s="11"/>
      <c r="F29" s="11"/>
      <c r="G29" s="11"/>
    </row>
    <row r="30" spans="1:12" s="8" customFormat="1" ht="15.6" x14ac:dyDescent="0.35">
      <c r="A30" s="28" t="s">
        <v>7</v>
      </c>
      <c r="B30" s="11"/>
      <c r="C30" s="11"/>
      <c r="D30" s="11"/>
      <c r="E30" s="11"/>
      <c r="F30" s="11"/>
      <c r="G30" s="11"/>
    </row>
    <row r="31" spans="1:12" s="8" customFormat="1" ht="15.6" x14ac:dyDescent="0.35">
      <c r="A31" s="33" t="s">
        <v>88</v>
      </c>
      <c r="B31" s="11">
        <f>B25</f>
        <v>4402900000</v>
      </c>
      <c r="C31" s="11"/>
      <c r="D31" s="11"/>
      <c r="E31" s="11"/>
      <c r="F31" s="11"/>
      <c r="G31" s="11"/>
    </row>
    <row r="32" spans="1:12" s="8" customFormat="1" ht="15.6" x14ac:dyDescent="0.35">
      <c r="A32" s="33" t="s">
        <v>89</v>
      </c>
      <c r="B32" s="11">
        <v>4049260754</v>
      </c>
      <c r="C32" s="11"/>
      <c r="D32" s="11"/>
      <c r="E32" s="11"/>
      <c r="F32" s="11"/>
      <c r="G32" s="11"/>
    </row>
    <row r="33" spans="1:8" s="8" customFormat="1" ht="15.6" x14ac:dyDescent="0.35">
      <c r="A33" s="29"/>
      <c r="B33" s="15"/>
      <c r="C33" s="15"/>
      <c r="D33" s="15"/>
      <c r="E33" s="15"/>
      <c r="F33" s="15"/>
      <c r="G33" s="15"/>
    </row>
    <row r="34" spans="1:8" s="8" customFormat="1" ht="15.6" x14ac:dyDescent="0.35">
      <c r="A34" s="28" t="s">
        <v>8</v>
      </c>
      <c r="B34" s="15"/>
      <c r="C34" s="15"/>
      <c r="D34" s="15"/>
      <c r="E34" s="15"/>
      <c r="F34" s="15"/>
      <c r="G34" s="15"/>
    </row>
    <row r="35" spans="1:8" s="8" customFormat="1" ht="15.6" x14ac:dyDescent="0.35">
      <c r="A35" s="29" t="s">
        <v>57</v>
      </c>
      <c r="B35" s="18">
        <v>1.121</v>
      </c>
      <c r="C35" s="18">
        <v>1.121</v>
      </c>
      <c r="D35" s="18">
        <v>1.121</v>
      </c>
      <c r="E35" s="18">
        <v>1.121</v>
      </c>
      <c r="F35" s="18">
        <v>1.121</v>
      </c>
      <c r="G35" s="18">
        <v>1.121</v>
      </c>
      <c r="H35" s="16"/>
    </row>
    <row r="36" spans="1:8" s="8" customFormat="1" ht="15.6" x14ac:dyDescent="0.35">
      <c r="A36" s="29" t="s">
        <v>91</v>
      </c>
      <c r="B36" s="18">
        <v>1.0973999999999999</v>
      </c>
      <c r="C36" s="18">
        <v>1.0973999999999999</v>
      </c>
      <c r="D36" s="18">
        <v>1.0973999999999999</v>
      </c>
      <c r="E36" s="18">
        <v>1.0973999999999999</v>
      </c>
      <c r="F36" s="18">
        <v>1.0973999999999999</v>
      </c>
      <c r="G36" s="18">
        <v>1.0973999999999999</v>
      </c>
      <c r="H36" s="16"/>
    </row>
    <row r="37" spans="1:8" s="8" customFormat="1" ht="15.6" x14ac:dyDescent="0.35">
      <c r="A37" s="29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</row>
    <row r="38" spans="1:8" s="8" customFormat="1" ht="15.6" x14ac:dyDescent="0.35">
      <c r="A38" s="29"/>
      <c r="B38" s="11"/>
      <c r="C38" s="11"/>
      <c r="D38" s="11"/>
      <c r="E38" s="11"/>
      <c r="F38" s="11"/>
      <c r="G38" s="11"/>
    </row>
    <row r="39" spans="1:8" s="8" customFormat="1" ht="15.6" x14ac:dyDescent="0.35">
      <c r="A39" s="28" t="s">
        <v>10</v>
      </c>
      <c r="B39" s="11"/>
      <c r="C39" s="11"/>
      <c r="D39" s="11"/>
      <c r="E39" s="11"/>
      <c r="F39" s="11"/>
      <c r="G39" s="11"/>
    </row>
    <row r="40" spans="1:8" s="8" customFormat="1" ht="15.6" x14ac:dyDescent="0.35">
      <c r="A40" s="29" t="s">
        <v>58</v>
      </c>
      <c r="B40" s="11">
        <f t="shared" ref="B40" si="1">B24/B35</f>
        <v>5469939339.8751116</v>
      </c>
      <c r="C40" s="11">
        <f t="shared" ref="C40:G40" si="2">C24/C35</f>
        <v>409188224.79928637</v>
      </c>
      <c r="D40" s="11">
        <f t="shared" si="2"/>
        <v>1603389830.5084746</v>
      </c>
      <c r="E40" s="11">
        <f t="shared" si="2"/>
        <v>183050847.45762712</v>
      </c>
      <c r="F40" s="11">
        <f t="shared" si="2"/>
        <v>2821857270.2943802</v>
      </c>
      <c r="G40" s="11">
        <f t="shared" si="2"/>
        <v>452453166.81534344</v>
      </c>
    </row>
    <row r="41" spans="1:8" s="8" customFormat="1" ht="15.6" x14ac:dyDescent="0.35">
      <c r="A41" s="29" t="s">
        <v>92</v>
      </c>
      <c r="B41" s="11">
        <f t="shared" ref="B41" si="3">B26/B36</f>
        <v>2982155184.9826865</v>
      </c>
      <c r="C41" s="11">
        <f t="shared" ref="C41:G41" si="4">C26/C36</f>
        <v>285456533.62493169</v>
      </c>
      <c r="D41" s="11">
        <f t="shared" si="4"/>
        <v>330098414.43411702</v>
      </c>
      <c r="E41" s="11">
        <f t="shared" si="4"/>
        <v>2515035.5385456537</v>
      </c>
      <c r="F41" s="11">
        <f t="shared" si="4"/>
        <v>1536009750.3189359</v>
      </c>
      <c r="G41" s="11">
        <f t="shared" si="4"/>
        <v>828075451.06615639</v>
      </c>
    </row>
    <row r="42" spans="1:8" s="8" customFormat="1" ht="15.6" x14ac:dyDescent="0.35">
      <c r="A42" s="29" t="s">
        <v>59</v>
      </c>
      <c r="B42" s="11">
        <f t="shared" ref="B42" si="5">B40/B15</f>
        <v>1340342.891417572</v>
      </c>
      <c r="C42" s="11">
        <f t="shared" ref="C42:G42" si="6">C40/C15</f>
        <v>598228.39882936608</v>
      </c>
      <c r="D42" s="11">
        <f t="shared" si="6"/>
        <v>2925893.8512928369</v>
      </c>
      <c r="E42" s="11">
        <f t="shared" si="6"/>
        <v>1551278.3682849756</v>
      </c>
      <c r="F42" s="11">
        <f t="shared" si="6"/>
        <v>1590674.8987003271</v>
      </c>
      <c r="G42" s="11">
        <f t="shared" si="6"/>
        <v>472782.82843818539</v>
      </c>
    </row>
    <row r="43" spans="1:8" s="8" customFormat="1" ht="15.6" x14ac:dyDescent="0.35">
      <c r="A43" s="29" t="s">
        <v>93</v>
      </c>
      <c r="B43" s="11">
        <f t="shared" ref="B43" si="7">B41/B19</f>
        <v>618961.22560869379</v>
      </c>
      <c r="C43" s="11">
        <f t="shared" ref="C43:G43" si="8">C41/C19</f>
        <v>715429.90883441526</v>
      </c>
      <c r="D43" s="11">
        <f t="shared" si="8"/>
        <v>480492.59742957354</v>
      </c>
      <c r="E43" s="11">
        <f t="shared" si="8"/>
        <v>628758.88463641342</v>
      </c>
      <c r="F43" s="11">
        <f t="shared" si="8"/>
        <v>925864.82840201072</v>
      </c>
      <c r="G43" s="11">
        <f t="shared" si="8"/>
        <v>400229.7975186836</v>
      </c>
    </row>
    <row r="44" spans="1:8" s="8" customFormat="1" ht="15.6" x14ac:dyDescent="0.35">
      <c r="A44" s="29"/>
      <c r="B44" s="15"/>
      <c r="C44" s="15"/>
      <c r="D44" s="15"/>
      <c r="E44" s="15"/>
      <c r="F44" s="15"/>
      <c r="G44" s="15"/>
    </row>
    <row r="45" spans="1:8" s="8" customFormat="1" ht="15.6" x14ac:dyDescent="0.35">
      <c r="A45" s="28" t="s">
        <v>11</v>
      </c>
      <c r="B45" s="15"/>
      <c r="C45" s="15"/>
      <c r="D45" s="15"/>
      <c r="E45" s="15"/>
      <c r="F45" s="15"/>
      <c r="G45" s="15"/>
    </row>
    <row r="46" spans="1:8" s="8" customFormat="1" ht="15.6" x14ac:dyDescent="0.35">
      <c r="A46" s="29"/>
      <c r="B46" s="15"/>
      <c r="C46" s="15"/>
      <c r="D46" s="15"/>
      <c r="E46" s="15"/>
      <c r="F46" s="15"/>
      <c r="G46" s="15"/>
    </row>
    <row r="47" spans="1:8" s="8" customFormat="1" ht="15.6" x14ac:dyDescent="0.35">
      <c r="A47" s="28" t="s">
        <v>12</v>
      </c>
      <c r="B47" s="15"/>
      <c r="C47" s="15"/>
      <c r="D47" s="15"/>
      <c r="E47" s="15"/>
      <c r="F47" s="15"/>
      <c r="G47" s="15"/>
    </row>
    <row r="48" spans="1:8" s="8" customFormat="1" ht="15.6" x14ac:dyDescent="0.35">
      <c r="A48" s="29" t="s">
        <v>13</v>
      </c>
      <c r="B48" s="17">
        <f t="shared" ref="B48:G48" si="9">B17/B37*100</f>
        <v>3.9440591732565906</v>
      </c>
      <c r="C48" s="17">
        <f t="shared" si="9"/>
        <v>0.49770459962920455</v>
      </c>
      <c r="D48" s="17">
        <f t="shared" si="9"/>
        <v>0.69303434272093234</v>
      </c>
      <c r="E48" s="17">
        <f t="shared" si="9"/>
        <v>4.4142314822989319E-3</v>
      </c>
      <c r="F48" s="17">
        <f t="shared" si="9"/>
        <v>8.4814875224270097</v>
      </c>
      <c r="G48" s="17">
        <f t="shared" si="9"/>
        <v>1.2139136576322063</v>
      </c>
    </row>
    <row r="49" spans="1:7" s="8" customFormat="1" ht="15.6" x14ac:dyDescent="0.35">
      <c r="A49" s="29" t="s">
        <v>14</v>
      </c>
      <c r="B49" s="17">
        <f t="shared" ref="B49:G49" si="10">B19/B37*100</f>
        <v>3.9729201540351777</v>
      </c>
      <c r="C49" s="17">
        <f t="shared" si="10"/>
        <v>0.44031959035931839</v>
      </c>
      <c r="D49" s="17">
        <f t="shared" si="10"/>
        <v>0.75814425708484157</v>
      </c>
      <c r="E49" s="17">
        <f t="shared" si="10"/>
        <v>4.4142314822989319E-3</v>
      </c>
      <c r="F49" s="17">
        <f t="shared" si="10"/>
        <v>5.4118414614255421</v>
      </c>
      <c r="G49" s="17">
        <f t="shared" si="10"/>
        <v>2.2832612342191227</v>
      </c>
    </row>
    <row r="50" spans="1:7" s="8" customFormat="1" ht="15.6" x14ac:dyDescent="0.35">
      <c r="A50" s="29"/>
      <c r="B50" s="17"/>
      <c r="C50" s="17"/>
      <c r="D50" s="17"/>
      <c r="E50" s="17"/>
      <c r="F50" s="17"/>
      <c r="G50" s="17"/>
    </row>
    <row r="51" spans="1:7" s="8" customFormat="1" ht="15.6" x14ac:dyDescent="0.35">
      <c r="A51" s="28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29" t="s">
        <v>16</v>
      </c>
      <c r="B52" s="17">
        <f t="shared" ref="B52:C52" si="11">B19/B17*100</f>
        <v>100.73175831068366</v>
      </c>
      <c r="C52" s="17">
        <f t="shared" si="11"/>
        <v>88.470066518847005</v>
      </c>
      <c r="D52" s="17">
        <f t="shared" ref="D52:G52" si="12">D19/D17*100</f>
        <v>109.39490445859872</v>
      </c>
      <c r="E52" s="17">
        <f t="shared" si="12"/>
        <v>100</v>
      </c>
      <c r="F52" s="17">
        <f t="shared" si="12"/>
        <v>63.807692307692307</v>
      </c>
      <c r="G52" s="17">
        <f t="shared" si="12"/>
        <v>188.09090909090909</v>
      </c>
    </row>
    <row r="53" spans="1:7" s="8" customFormat="1" ht="15.6" x14ac:dyDescent="0.35">
      <c r="A53" s="29" t="s">
        <v>17</v>
      </c>
      <c r="B53" s="17">
        <f t="shared" ref="B53:C53" si="13">B26/B25*100</f>
        <v>74.328672011628711</v>
      </c>
      <c r="C53" s="17">
        <f t="shared" si="13"/>
        <v>67.392380009896087</v>
      </c>
      <c r="D53" s="17">
        <f t="shared" ref="D53:G53" si="14">D26/D25*100</f>
        <v>59.501322251605593</v>
      </c>
      <c r="E53" s="17">
        <f t="shared" si="14"/>
        <v>100</v>
      </c>
      <c r="F53" s="17">
        <f t="shared" si="14"/>
        <v>59.423856024818441</v>
      </c>
      <c r="G53" s="17">
        <f t="shared" si="14"/>
        <v>185.49295774647888</v>
      </c>
    </row>
    <row r="54" spans="1:7" s="8" customFormat="1" ht="15.6" x14ac:dyDescent="0.35">
      <c r="A54" s="29" t="s">
        <v>18</v>
      </c>
      <c r="B54" s="17">
        <f t="shared" ref="B54:C54" si="15">AVERAGE(B52:B53)</f>
        <v>87.530215161156178</v>
      </c>
      <c r="C54" s="17">
        <f t="shared" si="15"/>
        <v>77.931223264371539</v>
      </c>
      <c r="D54" s="17">
        <f t="shared" ref="D54:G54" si="16">AVERAGE(D52:D53)</f>
        <v>84.448113355102151</v>
      </c>
      <c r="E54" s="17">
        <f t="shared" si="16"/>
        <v>100</v>
      </c>
      <c r="F54" s="17">
        <f t="shared" si="16"/>
        <v>61.615774166255378</v>
      </c>
      <c r="G54" s="17">
        <f t="shared" si="16"/>
        <v>186.79193341869399</v>
      </c>
    </row>
    <row r="55" spans="1:7" s="8" customFormat="1" ht="15.6" x14ac:dyDescent="0.35">
      <c r="A55" s="29"/>
      <c r="B55" s="17"/>
      <c r="C55" s="17"/>
      <c r="D55" s="17"/>
      <c r="E55" s="17"/>
      <c r="F55" s="17"/>
      <c r="G55" s="17"/>
    </row>
    <row r="56" spans="1:7" s="8" customFormat="1" ht="15.6" x14ac:dyDescent="0.35">
      <c r="A56" s="28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29" t="s">
        <v>20</v>
      </c>
      <c r="B57" s="17">
        <f t="shared" ref="B57:G57" si="17">B19/B21*100</f>
        <v>45.925078638833284</v>
      </c>
      <c r="C57" s="17">
        <f t="shared" si="17"/>
        <v>27.142857142857142</v>
      </c>
      <c r="D57" s="17">
        <f t="shared" si="17"/>
        <v>67.024390243902445</v>
      </c>
      <c r="E57" s="17">
        <f t="shared" si="17"/>
        <v>100</v>
      </c>
      <c r="F57" s="17">
        <f t="shared" si="17"/>
        <v>30.257158489877806</v>
      </c>
      <c r="G57" s="17">
        <f t="shared" si="17"/>
        <v>82.463132722200086</v>
      </c>
    </row>
    <row r="58" spans="1:7" s="8" customFormat="1" ht="15.6" x14ac:dyDescent="0.35">
      <c r="A58" s="29" t="s">
        <v>21</v>
      </c>
      <c r="B58" s="17">
        <f t="shared" ref="B58:G58" si="18">B26/B27*100</f>
        <v>22.969667086855576</v>
      </c>
      <c r="C58" s="17">
        <f t="shared" si="18"/>
        <v>25.264329437952142</v>
      </c>
      <c r="D58" s="17">
        <f t="shared" si="18"/>
        <v>20.707336313436763</v>
      </c>
      <c r="E58" s="17">
        <f t="shared" si="18"/>
        <v>50</v>
      </c>
      <c r="F58" s="17">
        <f t="shared" si="18"/>
        <v>17.273870461632743</v>
      </c>
      <c r="G58" s="17">
        <f t="shared" si="18"/>
        <v>60.803324099722985</v>
      </c>
    </row>
    <row r="59" spans="1:7" s="8" customFormat="1" ht="15.6" x14ac:dyDescent="0.35">
      <c r="A59" s="29" t="s">
        <v>22</v>
      </c>
      <c r="B59" s="17">
        <f t="shared" ref="B59:G59" si="19">(B57+B58)/2</f>
        <v>34.447372862844432</v>
      </c>
      <c r="C59" s="17">
        <f t="shared" si="19"/>
        <v>26.20359329040464</v>
      </c>
      <c r="D59" s="17">
        <f t="shared" si="19"/>
        <v>43.865863278669607</v>
      </c>
      <c r="E59" s="17">
        <f t="shared" si="19"/>
        <v>75</v>
      </c>
      <c r="F59" s="17">
        <f t="shared" si="19"/>
        <v>23.765514475755275</v>
      </c>
      <c r="G59" s="17">
        <f t="shared" si="19"/>
        <v>71.633228410961536</v>
      </c>
    </row>
    <row r="60" spans="1:7" s="8" customFormat="1" ht="15.6" x14ac:dyDescent="0.35">
      <c r="A60" s="29"/>
      <c r="B60" s="17"/>
      <c r="C60" s="17"/>
      <c r="D60" s="17"/>
      <c r="E60" s="17"/>
      <c r="F60" s="17"/>
      <c r="G60" s="17"/>
    </row>
    <row r="61" spans="1:7" s="8" customFormat="1" ht="15.6" x14ac:dyDescent="0.35">
      <c r="A61" s="28" t="s">
        <v>50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29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A63" s="29"/>
      <c r="B63" s="17"/>
      <c r="C63" s="17"/>
      <c r="D63" s="17"/>
      <c r="E63" s="17"/>
      <c r="F63" s="17"/>
      <c r="G63" s="17"/>
    </row>
    <row r="64" spans="1:7" s="8" customFormat="1" ht="15.6" x14ac:dyDescent="0.35">
      <c r="A64" s="28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29" t="s">
        <v>25</v>
      </c>
      <c r="B65" s="17">
        <f t="shared" ref="B65:G65" si="20">((B19/B15)-1)*100</f>
        <v>18.059299191374656</v>
      </c>
      <c r="C65" s="17">
        <f t="shared" si="20"/>
        <v>-41.666666666666664</v>
      </c>
      <c r="D65" s="17">
        <f t="shared" si="20"/>
        <v>25.36496350364963</v>
      </c>
      <c r="E65" s="17">
        <f t="shared" si="20"/>
        <v>-96.610169491525426</v>
      </c>
      <c r="F65" s="17">
        <f t="shared" si="20"/>
        <v>-6.4825253664036131</v>
      </c>
      <c r="G65" s="17">
        <f t="shared" si="20"/>
        <v>116.19644723092999</v>
      </c>
    </row>
    <row r="66" spans="1:7" s="8" customFormat="1" ht="15.6" x14ac:dyDescent="0.35">
      <c r="A66" s="29" t="s">
        <v>26</v>
      </c>
      <c r="B66" s="17">
        <f t="shared" ref="B66:G66" si="21">((B41/B40)-1)*100</f>
        <v>-45.481019081085925</v>
      </c>
      <c r="C66" s="17">
        <f t="shared" si="21"/>
        <v>-30.238331329071634</v>
      </c>
      <c r="D66" s="17">
        <f t="shared" si="21"/>
        <v>-79.412466753051902</v>
      </c>
      <c r="E66" s="17">
        <f t="shared" si="21"/>
        <v>-98.626045400238951</v>
      </c>
      <c r="F66" s="17">
        <f t="shared" si="21"/>
        <v>-45.567418788736362</v>
      </c>
      <c r="G66" s="17">
        <f t="shared" si="21"/>
        <v>83.019041925307818</v>
      </c>
    </row>
    <row r="67" spans="1:7" s="8" customFormat="1" ht="15.6" x14ac:dyDescent="0.35">
      <c r="A67" s="29" t="s">
        <v>27</v>
      </c>
      <c r="B67" s="17">
        <f t="shared" ref="B67:G67" si="22">((B43/B42)-1)*100</f>
        <v>-53.820680545851317</v>
      </c>
      <c r="C67" s="17">
        <f t="shared" si="22"/>
        <v>19.591432007305755</v>
      </c>
      <c r="D67" s="17">
        <f t="shared" si="22"/>
        <v>-83.577921078125826</v>
      </c>
      <c r="E67" s="17">
        <f t="shared" si="22"/>
        <v>-59.468339307048979</v>
      </c>
      <c r="F67" s="17">
        <f t="shared" si="22"/>
        <v>-41.794213942868176</v>
      </c>
      <c r="G67" s="17">
        <f t="shared" si="22"/>
        <v>-15.34595305823122</v>
      </c>
    </row>
    <row r="68" spans="1:7" s="8" customFormat="1" ht="15.6" x14ac:dyDescent="0.35">
      <c r="A68" s="29"/>
      <c r="B68" s="17"/>
      <c r="C68" s="17"/>
      <c r="D68" s="17"/>
      <c r="E68" s="17"/>
      <c r="F68" s="17"/>
      <c r="G68" s="17"/>
    </row>
    <row r="69" spans="1:7" s="8" customFormat="1" ht="15.6" x14ac:dyDescent="0.35">
      <c r="A69" s="28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29" t="s">
        <v>43</v>
      </c>
      <c r="B70" s="17">
        <f t="shared" ref="B70:G70" si="23">B25/(B18)</f>
        <v>248470.65462753951</v>
      </c>
      <c r="C70" s="17">
        <f t="shared" si="23"/>
        <v>230000</v>
      </c>
      <c r="D70" s="17">
        <f t="shared" ref="D70" si="24">D25/(D18)</f>
        <v>230000</v>
      </c>
      <c r="E70" s="17">
        <f t="shared" si="23"/>
        <v>230000</v>
      </c>
      <c r="F70" s="17">
        <f t="shared" si="23"/>
        <v>260000</v>
      </c>
      <c r="G70" s="17">
        <f t="shared" si="23"/>
        <v>230000</v>
      </c>
    </row>
    <row r="71" spans="1:7" s="8" customFormat="1" ht="15.6" x14ac:dyDescent="0.35">
      <c r="A71" s="29" t="s">
        <v>44</v>
      </c>
      <c r="B71" s="17">
        <f t="shared" ref="B71:G71" si="25">B26/(B20)</f>
        <v>229528.48225557583</v>
      </c>
      <c r="C71" s="17">
        <f t="shared" si="25"/>
        <v>230000</v>
      </c>
      <c r="D71" s="17">
        <f t="shared" ref="D71" si="26">D26/(D20)</f>
        <v>230000</v>
      </c>
      <c r="E71" s="17">
        <f t="shared" si="25"/>
        <v>230000</v>
      </c>
      <c r="F71" s="17">
        <f t="shared" si="25"/>
        <v>229086.31421581953</v>
      </c>
      <c r="G71" s="17">
        <f t="shared" si="25"/>
        <v>230000</v>
      </c>
    </row>
    <row r="72" spans="1:7" s="8" customFormat="1" ht="15.6" hidden="1" x14ac:dyDescent="0.35">
      <c r="A72" s="29" t="s">
        <v>34</v>
      </c>
      <c r="B72" s="17">
        <f t="shared" ref="B72:G72" si="27">B26/B20</f>
        <v>229528.48225557583</v>
      </c>
      <c r="C72" s="17">
        <f t="shared" si="27"/>
        <v>230000</v>
      </c>
      <c r="D72" s="17">
        <f t="shared" ref="D72" si="28">D26/D20</f>
        <v>230000</v>
      </c>
      <c r="E72" s="17">
        <f t="shared" si="27"/>
        <v>230000</v>
      </c>
      <c r="F72" s="17">
        <f t="shared" si="27"/>
        <v>229086.31421581953</v>
      </c>
      <c r="G72" s="17">
        <f t="shared" si="27"/>
        <v>230000</v>
      </c>
    </row>
    <row r="73" spans="1:7" s="8" customFormat="1" ht="15.6" x14ac:dyDescent="0.35">
      <c r="A73" s="29" t="s">
        <v>29</v>
      </c>
      <c r="B73" s="17">
        <f t="shared" ref="B73:G73" si="29">(B71/B70)*B54</f>
        <v>80.857344975246022</v>
      </c>
      <c r="C73" s="17">
        <f t="shared" si="29"/>
        <v>77.931223264371539</v>
      </c>
      <c r="D73" s="17">
        <f t="shared" ref="D73" si="30">(D71/D70)*D54</f>
        <v>84.448113355102151</v>
      </c>
      <c r="E73" s="17">
        <f t="shared" si="29"/>
        <v>100</v>
      </c>
      <c r="F73" s="17">
        <f t="shared" si="29"/>
        <v>54.289733081929832</v>
      </c>
      <c r="G73" s="17">
        <f t="shared" si="29"/>
        <v>186.79193341869399</v>
      </c>
    </row>
    <row r="74" spans="1:7" s="8" customFormat="1" ht="15.6" x14ac:dyDescent="0.35">
      <c r="A74" s="29" t="s">
        <v>37</v>
      </c>
      <c r="B74" s="17">
        <f t="shared" ref="B74:G74" si="31">(B25/B18)*3</f>
        <v>745411.96388261858</v>
      </c>
      <c r="C74" s="17">
        <f t="shared" si="31"/>
        <v>690000</v>
      </c>
      <c r="D74" s="17">
        <f t="shared" ref="D74" si="32">(D25/D18)*3</f>
        <v>690000</v>
      </c>
      <c r="E74" s="17">
        <f t="shared" si="31"/>
        <v>690000</v>
      </c>
      <c r="F74" s="17">
        <f t="shared" si="31"/>
        <v>780000</v>
      </c>
      <c r="G74" s="17">
        <f t="shared" si="31"/>
        <v>690000</v>
      </c>
    </row>
    <row r="75" spans="1:7" s="8" customFormat="1" ht="15.6" x14ac:dyDescent="0.35">
      <c r="A75" s="29" t="s">
        <v>38</v>
      </c>
      <c r="B75" s="17">
        <f t="shared" ref="B75:G75" si="33">(B26/B20)*3</f>
        <v>688585.44676672749</v>
      </c>
      <c r="C75" s="17">
        <f t="shared" si="33"/>
        <v>690000</v>
      </c>
      <c r="D75" s="17">
        <f t="shared" ref="D75" si="34">(D26/D20)*3</f>
        <v>690000</v>
      </c>
      <c r="E75" s="17">
        <f t="shared" si="33"/>
        <v>690000</v>
      </c>
      <c r="F75" s="17">
        <f t="shared" si="33"/>
        <v>687258.94264745852</v>
      </c>
      <c r="G75" s="17">
        <f t="shared" si="33"/>
        <v>690000</v>
      </c>
    </row>
    <row r="76" spans="1:7" s="8" customFormat="1" ht="15.6" x14ac:dyDescent="0.35">
      <c r="A76" s="29"/>
      <c r="B76" s="17"/>
      <c r="C76" s="17"/>
      <c r="D76" s="17"/>
      <c r="E76" s="17"/>
      <c r="F76" s="17"/>
      <c r="G76" s="17"/>
    </row>
    <row r="77" spans="1:7" s="8" customFormat="1" ht="15.6" x14ac:dyDescent="0.35">
      <c r="A77" s="28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29" t="s">
        <v>31</v>
      </c>
      <c r="B78" s="17">
        <f>(B32/B31)*100</f>
        <v>91.968038202094078</v>
      </c>
      <c r="C78" s="17"/>
      <c r="D78" s="17"/>
      <c r="E78" s="17"/>
      <c r="F78" s="17"/>
      <c r="G78" s="17"/>
    </row>
    <row r="79" spans="1:7" s="8" customFormat="1" ht="15.6" x14ac:dyDescent="0.35">
      <c r="A79" s="29" t="s">
        <v>32</v>
      </c>
      <c r="B79" s="17">
        <f>(B26/B32)*100</f>
        <v>80.820112578998419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29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customFormat="1" x14ac:dyDescent="0.3"/>
    <row r="83" spans="1:7" customFormat="1" x14ac:dyDescent="0.3">
      <c r="A83" s="43"/>
    </row>
    <row r="84" spans="1:7" customFormat="1" x14ac:dyDescent="0.3"/>
    <row r="85" spans="1:7" customFormat="1" x14ac:dyDescent="0.3">
      <c r="A85" s="2"/>
    </row>
    <row r="86" spans="1:7" customFormat="1" x14ac:dyDescent="0.3"/>
    <row r="87" spans="1:7" x14ac:dyDescent="0.3">
      <c r="A87" s="3"/>
    </row>
    <row r="89" spans="1:7" x14ac:dyDescent="0.3">
      <c r="A89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ht="17.25" customHeight="1" x14ac:dyDescent="0.3"/>
    <row r="9" spans="1:7" customFormat="1" ht="15.6" x14ac:dyDescent="0.3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customFormat="1" ht="31.8" thickBot="1" x14ac:dyDescent="0.35">
      <c r="A10" s="48"/>
      <c r="B10" s="50"/>
      <c r="C10" s="41" t="s">
        <v>3</v>
      </c>
      <c r="D10" s="41" t="s">
        <v>48</v>
      </c>
      <c r="E10" s="41" t="s">
        <v>47</v>
      </c>
      <c r="F10" s="41" t="s">
        <v>45</v>
      </c>
      <c r="G10" s="41" t="s">
        <v>49</v>
      </c>
    </row>
    <row r="11" spans="1:7" customFormat="1" ht="16.2" thickTop="1" x14ac:dyDescent="0.35">
      <c r="A11" s="29"/>
      <c r="B11" s="29"/>
      <c r="C11" s="29"/>
      <c r="D11" s="29"/>
      <c r="E11" s="29"/>
      <c r="F11" s="29"/>
      <c r="G11" s="29"/>
    </row>
    <row r="12" spans="1:7" customFormat="1" ht="15.6" x14ac:dyDescent="0.35">
      <c r="A12" s="28" t="s">
        <v>4</v>
      </c>
      <c r="B12" s="29"/>
      <c r="C12" s="29"/>
      <c r="D12" s="29"/>
      <c r="E12" s="29"/>
      <c r="F12" s="29"/>
      <c r="G12" s="29"/>
    </row>
    <row r="13" spans="1:7" customFormat="1" ht="15.6" x14ac:dyDescent="0.35">
      <c r="A13" s="29"/>
      <c r="B13" s="29"/>
      <c r="C13" s="29"/>
      <c r="D13" s="29"/>
      <c r="E13" s="29"/>
      <c r="F13" s="29"/>
      <c r="G13" s="29"/>
    </row>
    <row r="14" spans="1:7" customFormat="1" ht="15.6" x14ac:dyDescent="0.35">
      <c r="A14" s="28" t="s">
        <v>5</v>
      </c>
      <c r="B14" s="29"/>
      <c r="C14" s="29"/>
      <c r="D14" s="29"/>
      <c r="E14" s="29"/>
      <c r="F14" s="29"/>
      <c r="G14" s="29"/>
    </row>
    <row r="15" spans="1:7" ht="15.6" x14ac:dyDescent="0.35">
      <c r="A15" s="30" t="s">
        <v>60</v>
      </c>
      <c r="B15" s="11">
        <f>SUM(C15:G15)</f>
        <v>10618</v>
      </c>
      <c r="C15" s="11">
        <f>+'I trimestre'!C15+'II Trimestre'!C15</f>
        <v>1380</v>
      </c>
      <c r="D15" s="11">
        <f>+'I trimestre'!D15+'II Trimestre'!D15</f>
        <v>2935</v>
      </c>
      <c r="E15" s="11">
        <f>+'I trimestre'!E15+'II Trimestre'!E15</f>
        <v>417</v>
      </c>
      <c r="F15" s="11">
        <f>+'I trimestre'!F15+'II Trimestre'!F15</f>
        <v>4570</v>
      </c>
      <c r="G15" s="11">
        <f>+'I trimestre'!G15+'II Trimestre'!G15</f>
        <v>1316</v>
      </c>
    </row>
    <row r="16" spans="1:7" ht="15.6" x14ac:dyDescent="0.35">
      <c r="A16" s="31" t="s">
        <v>33</v>
      </c>
      <c r="B16" s="11">
        <f t="shared" ref="B16:B28" si="0">SUM(C16:G16)</f>
        <v>49299</v>
      </c>
      <c r="C16" s="11">
        <f>+'I trimestre'!C16+'II Trimestre'!C16</f>
        <v>3527</v>
      </c>
      <c r="D16" s="11">
        <f>+'I trimestre'!D16+'II Trimestre'!D16</f>
        <v>16351</v>
      </c>
      <c r="E16" s="11">
        <f>+'I trimestre'!E16+'II Trimestre'!E16</f>
        <v>1918</v>
      </c>
      <c r="F16" s="11">
        <f>+'I trimestre'!F16+'II Trimestre'!F16</f>
        <v>24537</v>
      </c>
      <c r="G16" s="11">
        <f>+'I trimestre'!G16+'II Trimestre'!G16</f>
        <v>2966</v>
      </c>
    </row>
    <row r="17" spans="1:10" ht="15.6" x14ac:dyDescent="0.35">
      <c r="A17" s="30" t="s">
        <v>94</v>
      </c>
      <c r="B17" s="11">
        <f t="shared" si="0"/>
        <v>7480</v>
      </c>
      <c r="C17" s="11">
        <f>+'I trimestre'!C17+'II Trimestre'!C17</f>
        <v>901</v>
      </c>
      <c r="D17" s="11">
        <f>+'I trimestre'!D17+'II Trimestre'!D17</f>
        <v>1025</v>
      </c>
      <c r="E17" s="11">
        <f>+'I trimestre'!E17+'II Trimestre'!E17</f>
        <v>4</v>
      </c>
      <c r="F17" s="11">
        <f>+'I trimestre'!F17+'II Trimestre'!F17</f>
        <v>4370</v>
      </c>
      <c r="G17" s="11">
        <f>+'I trimestre'!G17+'II Trimestre'!G17</f>
        <v>1180</v>
      </c>
    </row>
    <row r="18" spans="1:10" ht="15.6" x14ac:dyDescent="0.35">
      <c r="A18" s="31" t="s">
        <v>33</v>
      </c>
      <c r="B18" s="11">
        <f t="shared" si="0"/>
        <v>22261</v>
      </c>
      <c r="C18" s="11">
        <f>+'I trimestre'!C18+'II Trimestre'!C18</f>
        <v>2971</v>
      </c>
      <c r="D18" s="11">
        <f>+'I trimestre'!D18+'II Trimestre'!D18</f>
        <v>3838</v>
      </c>
      <c r="E18" s="11">
        <f>+'I trimestre'!E18+'II Trimestre'!E18</f>
        <v>12</v>
      </c>
      <c r="F18" s="11">
        <f>+'I trimestre'!F18+'II Trimestre'!F18</f>
        <v>13200</v>
      </c>
      <c r="G18" s="11">
        <f>+'I trimestre'!G18+'II Trimestre'!G18</f>
        <v>2240</v>
      </c>
    </row>
    <row r="19" spans="1:10" ht="15.6" x14ac:dyDescent="0.35">
      <c r="A19" s="30" t="s">
        <v>95</v>
      </c>
      <c r="B19" s="11">
        <f t="shared" si="0"/>
        <v>5969</v>
      </c>
      <c r="C19" s="11">
        <f>+'I trimestre'!C19+'II Trimestre'!C19</f>
        <v>763</v>
      </c>
      <c r="D19" s="11">
        <f>+'I trimestre'!D19+'II Trimestre'!D19</f>
        <v>687</v>
      </c>
      <c r="E19" s="11">
        <f>+'I trimestre'!E19+'II Trimestre'!E19</f>
        <v>4</v>
      </c>
      <c r="F19" s="11">
        <f>+'I trimestre'!F19+'II Trimestre'!F19</f>
        <v>2303</v>
      </c>
      <c r="G19" s="11">
        <f>+'I trimestre'!G19+'II Trimestre'!G19</f>
        <v>2212</v>
      </c>
    </row>
    <row r="20" spans="1:10" ht="15.6" x14ac:dyDescent="0.35">
      <c r="A20" s="31" t="s">
        <v>33</v>
      </c>
      <c r="B20" s="11">
        <f t="shared" si="0"/>
        <v>19849</v>
      </c>
      <c r="C20" s="11">
        <f>+'I trimestre'!C20+'II Trimestre'!C20</f>
        <v>1915</v>
      </c>
      <c r="D20" s="11">
        <f>+'I trimestre'!D20+'II Trimestre'!D20</f>
        <v>2076</v>
      </c>
      <c r="E20" s="11">
        <f>+'I trimestre'!E20+'II Trimestre'!E20</f>
        <v>12</v>
      </c>
      <c r="F20" s="11">
        <f>+'I trimestre'!F20+'II Trimestre'!F20</f>
        <v>11713</v>
      </c>
      <c r="G20" s="11">
        <f>+'I trimestre'!G20+'II Trimestre'!G20</f>
        <v>4133</v>
      </c>
    </row>
    <row r="21" spans="1:10" ht="15.6" x14ac:dyDescent="0.35">
      <c r="A21" s="30" t="s">
        <v>81</v>
      </c>
      <c r="B21" s="11">
        <f t="shared" si="0"/>
        <v>10491</v>
      </c>
      <c r="C21" s="11">
        <f>+'II Trimestre'!C21</f>
        <v>1470</v>
      </c>
      <c r="D21" s="11">
        <f>+'II Trimestre'!D21</f>
        <v>1025</v>
      </c>
      <c r="E21" s="11">
        <f>+'II Trimestre'!E21</f>
        <v>4</v>
      </c>
      <c r="F21" s="11">
        <f>+'II Trimestre'!F21</f>
        <v>5483</v>
      </c>
      <c r="G21" s="11">
        <f>+'II Trimestre'!G21</f>
        <v>2509</v>
      </c>
    </row>
    <row r="22" spans="1:10" ht="15.6" x14ac:dyDescent="0.35">
      <c r="A22" s="29"/>
      <c r="B22" s="11"/>
      <c r="C22" s="11"/>
      <c r="D22" s="11"/>
      <c r="E22" s="11"/>
      <c r="F22" s="11"/>
      <c r="G22" s="11"/>
    </row>
    <row r="23" spans="1:10" ht="15.6" x14ac:dyDescent="0.35">
      <c r="A23" s="32" t="s">
        <v>6</v>
      </c>
      <c r="B23" s="11"/>
      <c r="C23" s="11"/>
      <c r="D23" s="11"/>
      <c r="E23" s="11"/>
      <c r="F23" s="11"/>
      <c r="G23" s="11"/>
    </row>
    <row r="24" spans="1:10" ht="15.6" x14ac:dyDescent="0.35">
      <c r="A24" s="30" t="s">
        <v>96</v>
      </c>
      <c r="B24" s="11">
        <f t="shared" si="0"/>
        <v>10595774000</v>
      </c>
      <c r="C24" s="11">
        <f>+'I trimestre'!C24+'II Trimestre'!C24</f>
        <v>702300000</v>
      </c>
      <c r="D24" s="11">
        <f>+'I trimestre'!D24+'II Trimestre'!D24</f>
        <v>3249700000</v>
      </c>
      <c r="E24" s="11">
        <f>+'I trimestre'!E24+'II Trimestre'!E24</f>
        <v>352000000</v>
      </c>
      <c r="F24" s="11">
        <f>+'I trimestre'!F24+'II Trimestre'!F24</f>
        <v>5698574000</v>
      </c>
      <c r="G24" s="11">
        <f>+'I trimestre'!G24+'II Trimestre'!G24</f>
        <v>593200000</v>
      </c>
    </row>
    <row r="25" spans="1:10" ht="15.6" x14ac:dyDescent="0.35">
      <c r="A25" s="30" t="s">
        <v>94</v>
      </c>
      <c r="B25" s="11">
        <f t="shared" si="0"/>
        <v>5605340000</v>
      </c>
      <c r="C25" s="11">
        <f>+'I trimestre'!C25+'II Trimestre'!C25</f>
        <v>683330000</v>
      </c>
      <c r="D25" s="11">
        <f>+'I trimestre'!D25+'II Trimestre'!D25</f>
        <v>882740000</v>
      </c>
      <c r="E25" s="11">
        <f>+'I trimestre'!E25+'II Trimestre'!E25</f>
        <v>2760000</v>
      </c>
      <c r="F25" s="11">
        <f>+'I trimestre'!F25+'II Trimestre'!F25</f>
        <v>3521310000</v>
      </c>
      <c r="G25" s="11">
        <f>+'I trimestre'!G25+'II Trimestre'!G25</f>
        <v>515200000</v>
      </c>
    </row>
    <row r="26" spans="1:10" ht="15.6" x14ac:dyDescent="0.35">
      <c r="A26" s="30" t="s">
        <v>95</v>
      </c>
      <c r="B26" s="11">
        <f t="shared" si="0"/>
        <v>4531004600</v>
      </c>
      <c r="C26" s="11">
        <f>+'I trimestre'!C26+'II Trimestre'!C26</f>
        <v>440450000</v>
      </c>
      <c r="D26" s="11">
        <f>+'I trimestre'!D26+'II Trimestre'!D26</f>
        <v>477480000</v>
      </c>
      <c r="E26" s="11">
        <f>+'I trimestre'!E26+'II Trimestre'!E26</f>
        <v>2760000</v>
      </c>
      <c r="F26" s="11">
        <f>+'I trimestre'!F26+'II Trimestre'!F26</f>
        <v>2659724600</v>
      </c>
      <c r="G26" s="11">
        <f>+'I trimestre'!G26+'II Trimestre'!G26</f>
        <v>950590000</v>
      </c>
    </row>
    <row r="27" spans="1:10" ht="15.6" x14ac:dyDescent="0.35">
      <c r="A27" s="30" t="s">
        <v>81</v>
      </c>
      <c r="B27" s="11">
        <f t="shared" si="0"/>
        <v>14247560000</v>
      </c>
      <c r="C27" s="11">
        <f>+'II Trimestre'!C27</f>
        <v>1239930000</v>
      </c>
      <c r="D27" s="11">
        <f>+'II Trimestre'!D27</f>
        <v>1749380000</v>
      </c>
      <c r="E27" s="11">
        <f>+'II Trimestre'!E27</f>
        <v>5520000</v>
      </c>
      <c r="F27" s="11">
        <f>+'II Trimestre'!F27</f>
        <v>9758190000</v>
      </c>
      <c r="G27" s="11">
        <f>+'II Trimestre'!G27</f>
        <v>1494540000</v>
      </c>
    </row>
    <row r="28" spans="1:10" ht="15.6" x14ac:dyDescent="0.35">
      <c r="A28" s="30" t="s">
        <v>97</v>
      </c>
      <c r="B28" s="11">
        <f t="shared" si="0"/>
        <v>4531004600</v>
      </c>
      <c r="C28" s="11">
        <f>+C26</f>
        <v>440450000</v>
      </c>
      <c r="D28" s="11">
        <f>+D26</f>
        <v>477480000</v>
      </c>
      <c r="E28" s="11">
        <f>+E26</f>
        <v>2760000</v>
      </c>
      <c r="F28" s="11">
        <f>+F26</f>
        <v>2659724600</v>
      </c>
      <c r="G28" s="11">
        <f>+G26</f>
        <v>950590000</v>
      </c>
      <c r="H28" s="5"/>
    </row>
    <row r="29" spans="1:10" ht="15.6" x14ac:dyDescent="0.35">
      <c r="A29" s="29"/>
      <c r="B29" s="11"/>
      <c r="C29" s="11"/>
      <c r="D29" s="11"/>
      <c r="E29" s="11"/>
      <c r="F29" s="25"/>
      <c r="G29" s="11"/>
    </row>
    <row r="30" spans="1:10" ht="15.6" x14ac:dyDescent="0.35">
      <c r="A30" s="28" t="s">
        <v>7</v>
      </c>
      <c r="B30" s="11"/>
      <c r="C30" s="11"/>
      <c r="D30" s="11"/>
      <c r="E30" s="11"/>
      <c r="F30" s="25"/>
      <c r="G30" s="11"/>
    </row>
    <row r="31" spans="1:10" ht="15.6" x14ac:dyDescent="0.35">
      <c r="A31" s="33" t="s">
        <v>94</v>
      </c>
      <c r="B31" s="11">
        <f>B25</f>
        <v>5605340000</v>
      </c>
      <c r="C31" s="11"/>
      <c r="D31" s="11"/>
      <c r="E31" s="11"/>
      <c r="F31" s="11"/>
      <c r="G31" s="11"/>
      <c r="J31" s="4" t="s">
        <v>46</v>
      </c>
    </row>
    <row r="32" spans="1:10" ht="15.6" x14ac:dyDescent="0.35">
      <c r="A32" s="33" t="s">
        <v>95</v>
      </c>
      <c r="B32" s="11">
        <f>+'I trimestre'!B32+'II Trimestre'!B32</f>
        <v>6299260754</v>
      </c>
      <c r="C32" s="11"/>
      <c r="D32" s="11"/>
      <c r="E32" s="11"/>
      <c r="F32" s="25"/>
      <c r="G32" s="11"/>
    </row>
    <row r="33" spans="1:7" ht="15.6" x14ac:dyDescent="0.35">
      <c r="A33" s="29"/>
      <c r="B33" s="15"/>
      <c r="C33" s="15"/>
      <c r="D33" s="15"/>
      <c r="E33" s="15"/>
      <c r="F33" s="15"/>
      <c r="G33" s="15"/>
    </row>
    <row r="34" spans="1:7" ht="15.6" x14ac:dyDescent="0.35">
      <c r="A34" s="28" t="s">
        <v>8</v>
      </c>
      <c r="B34" s="15"/>
      <c r="C34" s="15"/>
      <c r="D34" s="15"/>
      <c r="E34" s="15"/>
      <c r="F34" s="15"/>
      <c r="G34" s="15"/>
    </row>
    <row r="35" spans="1:7" ht="15.6" x14ac:dyDescent="0.35">
      <c r="A35" s="29" t="s">
        <v>61</v>
      </c>
      <c r="B35" s="37">
        <v>1.121</v>
      </c>
      <c r="C35" s="37">
        <v>1.121</v>
      </c>
      <c r="D35" s="37">
        <v>1.121</v>
      </c>
      <c r="E35" s="37">
        <v>1.121</v>
      </c>
      <c r="F35" s="37">
        <v>1.121</v>
      </c>
      <c r="G35" s="37">
        <v>1.121</v>
      </c>
    </row>
    <row r="36" spans="1:7" ht="15.6" x14ac:dyDescent="0.35">
      <c r="A36" s="29" t="s">
        <v>98</v>
      </c>
      <c r="B36" s="37">
        <v>1.0973999999999999</v>
      </c>
      <c r="C36" s="37">
        <v>1.0973999999999999</v>
      </c>
      <c r="D36" s="37">
        <v>1.0973999999999999</v>
      </c>
      <c r="E36" s="37">
        <v>1.0973999999999999</v>
      </c>
      <c r="F36" s="37">
        <v>1.0973999999999999</v>
      </c>
      <c r="G36" s="37">
        <v>1.0973999999999999</v>
      </c>
    </row>
    <row r="37" spans="1:7" ht="15.6" x14ac:dyDescent="0.35">
      <c r="A37" s="29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</row>
    <row r="38" spans="1:7" ht="15.6" x14ac:dyDescent="0.35">
      <c r="A38" s="29"/>
      <c r="B38" s="11"/>
      <c r="C38" s="11"/>
      <c r="D38" s="11"/>
      <c r="E38" s="11"/>
      <c r="F38" s="11"/>
      <c r="G38" s="11"/>
    </row>
    <row r="39" spans="1:7" ht="15.6" x14ac:dyDescent="0.35">
      <c r="A39" s="28" t="s">
        <v>10</v>
      </c>
      <c r="B39" s="11"/>
      <c r="C39" s="11"/>
      <c r="D39" s="11"/>
      <c r="E39" s="11"/>
      <c r="F39" s="11"/>
      <c r="G39" s="11"/>
    </row>
    <row r="40" spans="1:7" ht="15.6" x14ac:dyDescent="0.35">
      <c r="A40" s="29" t="s">
        <v>62</v>
      </c>
      <c r="B40" s="11">
        <f t="shared" ref="B40:G40" si="1">B24/B35</f>
        <v>9452073148.9741306</v>
      </c>
      <c r="C40" s="11">
        <f t="shared" si="1"/>
        <v>626494201.6057092</v>
      </c>
      <c r="D40" s="11">
        <f t="shared" si="1"/>
        <v>2898929527.20785</v>
      </c>
      <c r="E40" s="11">
        <f t="shared" si="1"/>
        <v>314005352.36396074</v>
      </c>
      <c r="F40" s="11">
        <f t="shared" si="1"/>
        <v>5083473684.2105265</v>
      </c>
      <c r="G40" s="11">
        <f t="shared" si="1"/>
        <v>529170383.58608383</v>
      </c>
    </row>
    <row r="41" spans="1:7" ht="15.6" x14ac:dyDescent="0.35">
      <c r="A41" s="29" t="s">
        <v>99</v>
      </c>
      <c r="B41" s="11">
        <f t="shared" ref="B41:G41" si="2">B26/B36</f>
        <v>4128854200.8383455</v>
      </c>
      <c r="C41" s="11">
        <f t="shared" si="2"/>
        <v>401357754.69291055</v>
      </c>
      <c r="D41" s="11">
        <f t="shared" si="2"/>
        <v>435101148.16839808</v>
      </c>
      <c r="E41" s="11">
        <f t="shared" si="2"/>
        <v>2515035.5385456537</v>
      </c>
      <c r="F41" s="11">
        <f t="shared" si="2"/>
        <v>2423660105.7043924</v>
      </c>
      <c r="G41" s="11">
        <f t="shared" si="2"/>
        <v>866220156.73409879</v>
      </c>
    </row>
    <row r="42" spans="1:7" ht="15.6" x14ac:dyDescent="0.35">
      <c r="A42" s="29" t="s">
        <v>63</v>
      </c>
      <c r="B42" s="11">
        <f t="shared" ref="B42:G42" si="3">B40/B15</f>
        <v>890193.36494388117</v>
      </c>
      <c r="C42" s="11">
        <f t="shared" si="3"/>
        <v>453981.30551138346</v>
      </c>
      <c r="D42" s="11">
        <f t="shared" si="3"/>
        <v>987710.23073521291</v>
      </c>
      <c r="E42" s="11">
        <f t="shared" si="3"/>
        <v>753010.43732364685</v>
      </c>
      <c r="F42" s="11">
        <f t="shared" si="3"/>
        <v>1112357.4801335945</v>
      </c>
      <c r="G42" s="11">
        <f t="shared" si="3"/>
        <v>402105.15470067161</v>
      </c>
    </row>
    <row r="43" spans="1:7" ht="15.6" x14ac:dyDescent="0.35">
      <c r="A43" s="29" t="s">
        <v>100</v>
      </c>
      <c r="B43" s="11">
        <f t="shared" ref="B43:G43" si="4">B41/B19</f>
        <v>691716.23401547084</v>
      </c>
      <c r="C43" s="11">
        <f t="shared" si="4"/>
        <v>526025.89081639657</v>
      </c>
      <c r="D43" s="11">
        <f t="shared" si="4"/>
        <v>633335.00461193314</v>
      </c>
      <c r="E43" s="11">
        <f t="shared" si="4"/>
        <v>628758.88463641342</v>
      </c>
      <c r="F43" s="11">
        <f t="shared" si="4"/>
        <v>1052392.5773792411</v>
      </c>
      <c r="G43" s="11">
        <f t="shared" si="4"/>
        <v>391600.43251993618</v>
      </c>
    </row>
    <row r="44" spans="1:7" ht="15.6" x14ac:dyDescent="0.35">
      <c r="A44" s="29"/>
      <c r="B44" s="15"/>
      <c r="C44" s="15"/>
      <c r="D44" s="15"/>
      <c r="E44" s="15"/>
      <c r="F44" s="15"/>
      <c r="G44" s="15"/>
    </row>
    <row r="45" spans="1:7" ht="15.6" x14ac:dyDescent="0.35">
      <c r="A45" s="28" t="s">
        <v>11</v>
      </c>
      <c r="B45" s="15"/>
      <c r="C45" s="15"/>
      <c r="D45" s="15"/>
      <c r="E45" s="15"/>
      <c r="F45" s="15"/>
      <c r="G45" s="15"/>
    </row>
    <row r="46" spans="1:7" ht="15.6" x14ac:dyDescent="0.35">
      <c r="A46" s="29"/>
      <c r="B46" s="15"/>
      <c r="C46" s="15"/>
      <c r="D46" s="15"/>
      <c r="E46" s="15"/>
      <c r="F46" s="15"/>
      <c r="G46" s="15"/>
    </row>
    <row r="47" spans="1:7" ht="15.6" x14ac:dyDescent="0.35">
      <c r="A47" s="28" t="s">
        <v>12</v>
      </c>
      <c r="B47" s="15"/>
      <c r="C47" s="15"/>
      <c r="D47" s="15"/>
      <c r="E47" s="15"/>
      <c r="F47" s="15"/>
      <c r="G47" s="15"/>
    </row>
    <row r="48" spans="1:7" ht="15.6" x14ac:dyDescent="0.35">
      <c r="A48" s="29" t="s">
        <v>13</v>
      </c>
      <c r="B48" s="17">
        <f t="shared" ref="B48:G48" si="5">B17/B37*100</f>
        <v>6.1680038921094074</v>
      </c>
      <c r="C48" s="17">
        <f t="shared" si="5"/>
        <v>0.99430564138783439</v>
      </c>
      <c r="D48" s="17">
        <f t="shared" si="5"/>
        <v>1.1311468173391013</v>
      </c>
      <c r="E48" s="17">
        <f t="shared" si="5"/>
        <v>4.4142314822989319E-3</v>
      </c>
      <c r="F48" s="17">
        <f t="shared" si="5"/>
        <v>14.255423258848474</v>
      </c>
      <c r="G48" s="17">
        <f t="shared" si="5"/>
        <v>1.3021982872781848</v>
      </c>
    </row>
    <row r="49" spans="1:7" ht="15.6" x14ac:dyDescent="0.35">
      <c r="A49" s="29" t="s">
        <v>14</v>
      </c>
      <c r="B49" s="17">
        <f t="shared" ref="B49:G49" si="6">B19/B37*100</f>
        <v>4.9220341219252752</v>
      </c>
      <c r="C49" s="17">
        <f t="shared" si="6"/>
        <v>0.84201465524852115</v>
      </c>
      <c r="D49" s="17">
        <f t="shared" si="6"/>
        <v>0.75814425708484157</v>
      </c>
      <c r="E49" s="17">
        <f t="shared" si="6"/>
        <v>4.4142314822989319E-3</v>
      </c>
      <c r="F49" s="17">
        <f t="shared" si="6"/>
        <v>7.5126406785190021</v>
      </c>
      <c r="G49" s="17">
        <f t="shared" si="6"/>
        <v>2.4410700097113094</v>
      </c>
    </row>
    <row r="50" spans="1:7" ht="15.6" x14ac:dyDescent="0.35">
      <c r="A50" s="29"/>
      <c r="B50" s="17"/>
      <c r="C50" s="17"/>
      <c r="D50" s="17"/>
      <c r="E50" s="17"/>
      <c r="F50" s="17"/>
      <c r="G50" s="17"/>
    </row>
    <row r="51" spans="1:7" ht="15.6" x14ac:dyDescent="0.35">
      <c r="A51" s="28" t="s">
        <v>15</v>
      </c>
      <c r="B51" s="17"/>
      <c r="C51" s="17"/>
      <c r="D51" s="17"/>
      <c r="E51" s="17"/>
      <c r="F51" s="17"/>
      <c r="G51" s="17"/>
    </row>
    <row r="52" spans="1:7" ht="15.6" x14ac:dyDescent="0.35">
      <c r="A52" s="29" t="s">
        <v>16</v>
      </c>
      <c r="B52" s="17">
        <f t="shared" ref="B52:G52" si="7">B19/B17*100</f>
        <v>79.799465240641709</v>
      </c>
      <c r="C52" s="17">
        <f t="shared" si="7"/>
        <v>84.683684794672587</v>
      </c>
      <c r="D52" s="17">
        <f t="shared" si="7"/>
        <v>67.024390243902445</v>
      </c>
      <c r="E52" s="17">
        <f t="shared" si="7"/>
        <v>100</v>
      </c>
      <c r="F52" s="17">
        <f t="shared" si="7"/>
        <v>52.700228832951943</v>
      </c>
      <c r="G52" s="17">
        <f t="shared" si="7"/>
        <v>187.45762711864407</v>
      </c>
    </row>
    <row r="53" spans="1:7" ht="15.6" x14ac:dyDescent="0.35">
      <c r="A53" s="29" t="s">
        <v>17</v>
      </c>
      <c r="B53" s="17">
        <f t="shared" ref="B53:G53" si="8">B26/B25*100</f>
        <v>80.83371570680815</v>
      </c>
      <c r="C53" s="17">
        <f t="shared" si="8"/>
        <v>64.456411982497471</v>
      </c>
      <c r="D53" s="17">
        <f t="shared" si="8"/>
        <v>54.090672225117252</v>
      </c>
      <c r="E53" s="17">
        <f t="shared" si="8"/>
        <v>100</v>
      </c>
      <c r="F53" s="17">
        <f t="shared" si="8"/>
        <v>75.532247941817104</v>
      </c>
      <c r="G53" s="17">
        <f t="shared" si="8"/>
        <v>184.50892857142858</v>
      </c>
    </row>
    <row r="54" spans="1:7" ht="15.6" x14ac:dyDescent="0.35">
      <c r="A54" s="29" t="s">
        <v>18</v>
      </c>
      <c r="B54" s="17">
        <f t="shared" ref="B54:G54" si="9">AVERAGE(B52:B53)</f>
        <v>80.316590473724929</v>
      </c>
      <c r="C54" s="17">
        <f t="shared" si="9"/>
        <v>74.570048388585036</v>
      </c>
      <c r="D54" s="17">
        <f t="shared" si="9"/>
        <v>60.557531234509852</v>
      </c>
      <c r="E54" s="17">
        <f t="shared" si="9"/>
        <v>100</v>
      </c>
      <c r="F54" s="17">
        <f t="shared" si="9"/>
        <v>64.116238387384527</v>
      </c>
      <c r="G54" s="17">
        <f t="shared" si="9"/>
        <v>185.98327784503633</v>
      </c>
    </row>
    <row r="55" spans="1:7" ht="15.6" x14ac:dyDescent="0.35">
      <c r="A55" s="29"/>
      <c r="B55" s="17"/>
      <c r="C55" s="17"/>
      <c r="D55" s="17"/>
      <c r="E55" s="17"/>
      <c r="F55" s="17"/>
      <c r="G55" s="17"/>
    </row>
    <row r="56" spans="1:7" ht="15.6" x14ac:dyDescent="0.35">
      <c r="A56" s="28" t="s">
        <v>19</v>
      </c>
      <c r="B56" s="17"/>
      <c r="C56" s="17"/>
      <c r="D56" s="17"/>
      <c r="E56" s="17"/>
      <c r="F56" s="17"/>
      <c r="G56" s="17"/>
    </row>
    <row r="57" spans="1:7" ht="15.6" x14ac:dyDescent="0.35">
      <c r="A57" s="29" t="s">
        <v>20</v>
      </c>
      <c r="B57" s="17">
        <f t="shared" ref="B57:G57" si="10">B19/B21*100</f>
        <v>56.896387379658755</v>
      </c>
      <c r="C57" s="17">
        <f t="shared" si="10"/>
        <v>51.904761904761912</v>
      </c>
      <c r="D57" s="17">
        <f t="shared" si="10"/>
        <v>67.024390243902445</v>
      </c>
      <c r="E57" s="17">
        <f t="shared" si="10"/>
        <v>100</v>
      </c>
      <c r="F57" s="17">
        <f t="shared" si="10"/>
        <v>42.002553346708005</v>
      </c>
      <c r="G57" s="17">
        <f t="shared" si="10"/>
        <v>88.162614587485052</v>
      </c>
    </row>
    <row r="58" spans="1:7" ht="15.6" x14ac:dyDescent="0.35">
      <c r="A58" s="29" t="s">
        <v>21</v>
      </c>
      <c r="B58" s="17">
        <f t="shared" ref="B58:G58" si="11">B26/B27*100</f>
        <v>31.801968898534206</v>
      </c>
      <c r="C58" s="17">
        <f t="shared" si="11"/>
        <v>35.522166573919492</v>
      </c>
      <c r="D58" s="17">
        <f t="shared" si="11"/>
        <v>27.2942413883776</v>
      </c>
      <c r="E58" s="17">
        <f t="shared" si="11"/>
        <v>50</v>
      </c>
      <c r="F58" s="17">
        <f t="shared" si="11"/>
        <v>27.256331348334069</v>
      </c>
      <c r="G58" s="17">
        <f t="shared" si="11"/>
        <v>63.604185903354882</v>
      </c>
    </row>
    <row r="59" spans="1:7" ht="15.6" x14ac:dyDescent="0.35">
      <c r="A59" s="29" t="s">
        <v>22</v>
      </c>
      <c r="B59" s="17">
        <f t="shared" ref="B59:G59" si="12">(B57+B58)/2</f>
        <v>44.34917813909648</v>
      </c>
      <c r="C59" s="17">
        <f t="shared" si="12"/>
        <v>43.713464239340702</v>
      </c>
      <c r="D59" s="17">
        <f t="shared" si="12"/>
        <v>47.159315816140023</v>
      </c>
      <c r="E59" s="17">
        <f t="shared" si="12"/>
        <v>75</v>
      </c>
      <c r="F59" s="17">
        <f t="shared" si="12"/>
        <v>34.629442347521035</v>
      </c>
      <c r="G59" s="17">
        <f t="shared" si="12"/>
        <v>75.883400245419963</v>
      </c>
    </row>
    <row r="60" spans="1:7" ht="15.6" x14ac:dyDescent="0.35">
      <c r="A60" s="29"/>
      <c r="B60" s="17"/>
      <c r="C60" s="17"/>
      <c r="D60" s="17"/>
      <c r="E60" s="17"/>
      <c r="F60" s="17"/>
      <c r="G60" s="17"/>
    </row>
    <row r="61" spans="1:7" ht="15.6" x14ac:dyDescent="0.35">
      <c r="A61" s="28" t="s">
        <v>50</v>
      </c>
      <c r="B61" s="17"/>
      <c r="C61" s="17"/>
      <c r="D61" s="17"/>
      <c r="E61" s="17"/>
      <c r="F61" s="17"/>
      <c r="G61" s="17"/>
    </row>
    <row r="62" spans="1:7" ht="15.6" x14ac:dyDescent="0.35">
      <c r="A62" s="29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ht="15.6" x14ac:dyDescent="0.35">
      <c r="A63" s="29"/>
      <c r="B63" s="17"/>
      <c r="C63" s="17"/>
      <c r="D63" s="17"/>
      <c r="E63" s="17"/>
      <c r="F63" s="17"/>
      <c r="G63" s="17"/>
    </row>
    <row r="64" spans="1:7" ht="15.6" x14ac:dyDescent="0.35">
      <c r="A64" s="28" t="s">
        <v>24</v>
      </c>
      <c r="B64" s="17"/>
      <c r="C64" s="17"/>
      <c r="D64" s="17"/>
      <c r="E64" s="17"/>
      <c r="F64" s="17"/>
      <c r="G64" s="17"/>
    </row>
    <row r="65" spans="1:8" ht="15.6" x14ac:dyDescent="0.35">
      <c r="A65" s="29" t="s">
        <v>25</v>
      </c>
      <c r="B65" s="17">
        <f t="shared" ref="B65:G65" si="13">((B19/B15)-1)*100</f>
        <v>-43.784140139385954</v>
      </c>
      <c r="C65" s="17">
        <f t="shared" si="13"/>
        <v>-44.710144927536234</v>
      </c>
      <c r="D65" s="17">
        <f t="shared" si="13"/>
        <v>-76.592844974446336</v>
      </c>
      <c r="E65" s="17">
        <f t="shared" si="13"/>
        <v>-99.040767386091119</v>
      </c>
      <c r="F65" s="17">
        <f t="shared" si="13"/>
        <v>-49.606126914660834</v>
      </c>
      <c r="G65" s="17">
        <f t="shared" si="13"/>
        <v>68.085106382978736</v>
      </c>
    </row>
    <row r="66" spans="1:8" ht="15.6" x14ac:dyDescent="0.35">
      <c r="A66" s="29" t="s">
        <v>26</v>
      </c>
      <c r="B66" s="17">
        <f t="shared" ref="B66:G66" si="14">((B41/B40)-1)*100</f>
        <v>-56.318004148259625</v>
      </c>
      <c r="C66" s="17">
        <f t="shared" si="14"/>
        <v>-35.935918694183009</v>
      </c>
      <c r="D66" s="17">
        <f t="shared" si="14"/>
        <v>-84.990971871348918</v>
      </c>
      <c r="E66" s="17">
        <f t="shared" si="14"/>
        <v>-99.199046920821104</v>
      </c>
      <c r="F66" s="17">
        <f t="shared" si="14"/>
        <v>-52.322756912613166</v>
      </c>
      <c r="G66" s="17">
        <f t="shared" si="14"/>
        <v>63.693997926319092</v>
      </c>
    </row>
    <row r="67" spans="1:8" ht="15.6" x14ac:dyDescent="0.35">
      <c r="A67" s="29" t="s">
        <v>27</v>
      </c>
      <c r="B67" s="17">
        <f t="shared" ref="B67:G67" si="15">((B43/B42)-1)*100</f>
        <v>-22.295957119487465</v>
      </c>
      <c r="C67" s="17">
        <f t="shared" si="15"/>
        <v>15.869504851936389</v>
      </c>
      <c r="D67" s="17">
        <f t="shared" si="15"/>
        <v>-35.878460614860366</v>
      </c>
      <c r="E67" s="17">
        <f t="shared" si="15"/>
        <v>-16.500641495601155</v>
      </c>
      <c r="F67" s="17">
        <f t="shared" si="15"/>
        <v>-5.390794220860684</v>
      </c>
      <c r="G67" s="17">
        <f t="shared" si="15"/>
        <v>-2.6124316134557346</v>
      </c>
    </row>
    <row r="68" spans="1:8" ht="15.6" x14ac:dyDescent="0.35">
      <c r="A68" s="29"/>
      <c r="B68" s="17"/>
      <c r="C68" s="17"/>
      <c r="D68" s="17"/>
      <c r="E68" s="17"/>
      <c r="F68" s="17"/>
      <c r="G68" s="17"/>
    </row>
    <row r="69" spans="1:8" ht="15.6" x14ac:dyDescent="0.35">
      <c r="A69" s="28" t="s">
        <v>28</v>
      </c>
      <c r="B69" s="17"/>
      <c r="C69" s="17"/>
      <c r="D69" s="17"/>
      <c r="E69" s="17"/>
      <c r="F69" s="17"/>
      <c r="G69" s="17"/>
    </row>
    <row r="70" spans="1:8" ht="15.6" x14ac:dyDescent="0.35">
      <c r="A70" s="29" t="s">
        <v>43</v>
      </c>
      <c r="B70" s="26">
        <f t="shared" ref="B70:G70" si="16">B25/(B18)</f>
        <v>251800.9074165581</v>
      </c>
      <c r="C70" s="26">
        <f t="shared" si="16"/>
        <v>230000</v>
      </c>
      <c r="D70" s="26">
        <f t="shared" si="16"/>
        <v>230000</v>
      </c>
      <c r="E70" s="26">
        <f t="shared" si="16"/>
        <v>230000</v>
      </c>
      <c r="F70" s="26">
        <f t="shared" si="16"/>
        <v>266765.90909090912</v>
      </c>
      <c r="G70" s="26">
        <f t="shared" si="16"/>
        <v>230000</v>
      </c>
    </row>
    <row r="71" spans="1:8" ht="15.6" x14ac:dyDescent="0.35">
      <c r="A71" s="29" t="s">
        <v>44</v>
      </c>
      <c r="B71" s="26">
        <f t="shared" ref="B71:G71" si="17">B26/(B20)</f>
        <v>228273.6964078795</v>
      </c>
      <c r="C71" s="26">
        <f t="shared" si="17"/>
        <v>230000</v>
      </c>
      <c r="D71" s="26">
        <f t="shared" si="17"/>
        <v>230000</v>
      </c>
      <c r="E71" s="26">
        <f t="shared" si="17"/>
        <v>230000</v>
      </c>
      <c r="F71" s="26">
        <f t="shared" si="17"/>
        <v>227074.58379578247</v>
      </c>
      <c r="G71" s="26">
        <f t="shared" si="17"/>
        <v>230000</v>
      </c>
      <c r="H71" s="7"/>
    </row>
    <row r="72" spans="1:8" ht="15.6" hidden="1" x14ac:dyDescent="0.35">
      <c r="A72" s="29" t="s">
        <v>34</v>
      </c>
      <c r="B72" s="17">
        <f t="shared" ref="B72:G72" si="18">B26/B20</f>
        <v>228273.6964078795</v>
      </c>
      <c r="C72" s="17">
        <f t="shared" si="18"/>
        <v>230000</v>
      </c>
      <c r="D72" s="17">
        <f t="shared" si="18"/>
        <v>230000</v>
      </c>
      <c r="E72" s="17">
        <f t="shared" si="18"/>
        <v>230000</v>
      </c>
      <c r="F72" s="17">
        <f t="shared" si="18"/>
        <v>227074.58379578247</v>
      </c>
      <c r="G72" s="17">
        <f t="shared" si="18"/>
        <v>230000</v>
      </c>
    </row>
    <row r="73" spans="1:8" ht="15.6" x14ac:dyDescent="0.35">
      <c r="A73" s="29" t="s">
        <v>29</v>
      </c>
      <c r="B73" s="17">
        <f t="shared" ref="B73:G73" si="19">(B71/B70)*B54</f>
        <v>72.812148210350102</v>
      </c>
      <c r="C73" s="17">
        <f t="shared" si="19"/>
        <v>74.570048388585036</v>
      </c>
      <c r="D73" s="17">
        <f t="shared" si="19"/>
        <v>60.557531234509852</v>
      </c>
      <c r="E73" s="17">
        <f t="shared" si="19"/>
        <v>100</v>
      </c>
      <c r="F73" s="17">
        <f t="shared" si="19"/>
        <v>54.576569382428112</v>
      </c>
      <c r="G73" s="17">
        <f t="shared" si="19"/>
        <v>185.98327784503633</v>
      </c>
    </row>
    <row r="74" spans="1:8" ht="15.6" x14ac:dyDescent="0.35">
      <c r="A74" s="29" t="s">
        <v>39</v>
      </c>
      <c r="B74" s="26">
        <f t="shared" ref="B74:F74" si="20">(B25/B18)*6</f>
        <v>1510805.4444993485</v>
      </c>
      <c r="C74" s="26">
        <f t="shared" si="20"/>
        <v>1380000</v>
      </c>
      <c r="D74" s="26">
        <f t="shared" si="20"/>
        <v>1380000</v>
      </c>
      <c r="E74" s="26">
        <f>(E25/E18)*3</f>
        <v>690000</v>
      </c>
      <c r="F74" s="26">
        <f t="shared" si="20"/>
        <v>1600595.4545454546</v>
      </c>
      <c r="G74" s="26">
        <f>(G25/G18)*5</f>
        <v>1150000</v>
      </c>
    </row>
    <row r="75" spans="1:8" ht="15.6" x14ac:dyDescent="0.35">
      <c r="A75" s="29" t="s">
        <v>40</v>
      </c>
      <c r="B75" s="26">
        <f t="shared" ref="B75:F75" si="21">(B26/B20)*6</f>
        <v>1369642.1784472771</v>
      </c>
      <c r="C75" s="26">
        <f t="shared" si="21"/>
        <v>1380000</v>
      </c>
      <c r="D75" s="26">
        <f t="shared" si="21"/>
        <v>1380000</v>
      </c>
      <c r="E75" s="26">
        <f>(E26/E20)*3</f>
        <v>690000</v>
      </c>
      <c r="F75" s="26">
        <f t="shared" si="21"/>
        <v>1362447.5027746949</v>
      </c>
      <c r="G75" s="26">
        <f>(G26/G20)*5</f>
        <v>1150000</v>
      </c>
    </row>
    <row r="76" spans="1:8" ht="15.6" x14ac:dyDescent="0.35">
      <c r="A76" s="29"/>
      <c r="B76" s="17"/>
      <c r="C76" s="17"/>
      <c r="D76" s="17"/>
      <c r="E76" s="17"/>
      <c r="F76" s="17"/>
      <c r="G76" s="17"/>
    </row>
    <row r="77" spans="1:8" ht="15.6" x14ac:dyDescent="0.35">
      <c r="A77" s="28" t="s">
        <v>30</v>
      </c>
      <c r="B77" s="17"/>
      <c r="C77" s="17"/>
      <c r="D77" s="17"/>
      <c r="E77" s="17"/>
      <c r="F77" s="17"/>
      <c r="G77" s="17"/>
    </row>
    <row r="78" spans="1:8" ht="15.6" x14ac:dyDescent="0.35">
      <c r="A78" s="29" t="s">
        <v>31</v>
      </c>
      <c r="B78" s="17">
        <f>(B32/B31)*100</f>
        <v>112.37963716741535</v>
      </c>
      <c r="C78" s="17"/>
      <c r="D78" s="17"/>
      <c r="E78" s="17"/>
      <c r="F78" s="17"/>
      <c r="G78" s="17"/>
    </row>
    <row r="79" spans="1:8" ht="15.6" x14ac:dyDescent="0.35">
      <c r="A79" s="29" t="s">
        <v>32</v>
      </c>
      <c r="B79" s="17">
        <f>(B26/B32)*100</f>
        <v>71.929148148420978</v>
      </c>
      <c r="C79" s="17"/>
      <c r="D79" s="17"/>
      <c r="E79" s="17"/>
      <c r="F79" s="17"/>
      <c r="G79" s="17"/>
    </row>
    <row r="80" spans="1:8" ht="16.2" thickBot="1" x14ac:dyDescent="0.4">
      <c r="A80" s="19"/>
      <c r="B80" s="19"/>
      <c r="C80" s="19"/>
      <c r="D80" s="19"/>
      <c r="E80" s="19"/>
      <c r="F80" s="19"/>
      <c r="G80" s="19"/>
    </row>
    <row r="81" spans="1:7" s="29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customFormat="1" ht="15.6" x14ac:dyDescent="0.35">
      <c r="A82" s="44"/>
      <c r="B82" s="29"/>
      <c r="C82" s="29"/>
      <c r="D82" s="29"/>
      <c r="E82" s="29"/>
      <c r="F82" s="29"/>
      <c r="G82" s="29"/>
    </row>
    <row r="83" spans="1:7" customFormat="1" ht="15.6" x14ac:dyDescent="0.35">
      <c r="A83" s="29"/>
      <c r="B83" s="29"/>
      <c r="C83" s="29"/>
      <c r="D83" s="29"/>
      <c r="E83" s="29"/>
      <c r="F83" s="29"/>
      <c r="G83" s="29"/>
    </row>
    <row r="84" spans="1:7" customFormat="1" ht="15.6" x14ac:dyDescent="0.35">
      <c r="A84" s="29"/>
      <c r="B84" s="34"/>
      <c r="C84" s="34"/>
      <c r="D84" s="34"/>
      <c r="E84" s="29"/>
      <c r="F84" s="29"/>
      <c r="G84" s="29"/>
    </row>
    <row r="85" spans="1:7" ht="15.6" x14ac:dyDescent="0.35">
      <c r="A85" s="8"/>
      <c r="B85" s="8"/>
      <c r="C85" s="8"/>
      <c r="D85" s="8"/>
      <c r="E85" s="8"/>
      <c r="F85" s="8"/>
      <c r="G85" s="8"/>
    </row>
    <row r="86" spans="1:7" ht="15.6" x14ac:dyDescent="0.35">
      <c r="A86" s="8"/>
      <c r="B86" s="8"/>
      <c r="C86" s="8"/>
      <c r="D86" s="8"/>
      <c r="E86" s="8"/>
      <c r="F86" s="8"/>
      <c r="G86" s="8"/>
    </row>
    <row r="87" spans="1:7" ht="15.6" x14ac:dyDescent="0.35">
      <c r="A87" s="22"/>
      <c r="B87" s="8"/>
      <c r="C87" s="8"/>
      <c r="D87" s="8"/>
      <c r="E87" s="8"/>
      <c r="F87" s="8"/>
      <c r="G87" s="8"/>
    </row>
    <row r="88" spans="1:7" ht="15.6" x14ac:dyDescent="0.35">
      <c r="A88" s="8"/>
      <c r="B88" s="8"/>
      <c r="C88" s="8"/>
      <c r="D88" s="8"/>
      <c r="E88" s="8"/>
      <c r="F88" s="8"/>
      <c r="G88" s="8"/>
    </row>
    <row r="89" spans="1:7" x14ac:dyDescent="0.3">
      <c r="A89" s="2"/>
    </row>
    <row r="90" spans="1:7" x14ac:dyDescent="0.3">
      <c r="A90" s="3"/>
    </row>
    <row r="91" spans="1:7" x14ac:dyDescent="0.3">
      <c r="A91" s="3"/>
    </row>
    <row r="92" spans="1:7" x14ac:dyDescent="0.3">
      <c r="A92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ignoredErrors>
    <ignoredError sqref="E74:E7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5.109375" style="4" bestFit="1" customWidth="1"/>
    <col min="10" max="10" width="13.109375" style="4" bestFit="1" customWidth="1"/>
    <col min="11" max="11" width="14.109375" style="4" bestFit="1" customWidth="1"/>
    <col min="12" max="12" width="16.88671875" style="4" bestFit="1" customWidth="1"/>
    <col min="13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ht="17.25" customHeight="1" x14ac:dyDescent="0.3"/>
    <row r="9" spans="1:7" customFormat="1" ht="15.6" x14ac:dyDescent="0.3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customFormat="1" ht="31.8" thickBot="1" x14ac:dyDescent="0.35">
      <c r="A10" s="48"/>
      <c r="B10" s="50"/>
      <c r="C10" s="41" t="s">
        <v>3</v>
      </c>
      <c r="D10" s="41" t="s">
        <v>48</v>
      </c>
      <c r="E10" s="41" t="s">
        <v>47</v>
      </c>
      <c r="F10" s="41" t="s">
        <v>45</v>
      </c>
      <c r="G10" s="41" t="s">
        <v>49</v>
      </c>
    </row>
    <row r="11" spans="1:7" customFormat="1" ht="16.2" thickTop="1" x14ac:dyDescent="0.35">
      <c r="A11" s="29"/>
      <c r="B11" s="29"/>
      <c r="C11" s="29"/>
      <c r="D11" s="29"/>
      <c r="E11" s="29"/>
      <c r="F11" s="29"/>
      <c r="G11" s="29"/>
    </row>
    <row r="12" spans="1:7" customFormat="1" ht="15.6" x14ac:dyDescent="0.35">
      <c r="A12" s="28" t="s">
        <v>4</v>
      </c>
      <c r="B12" s="29"/>
      <c r="C12" s="29"/>
      <c r="D12" s="29"/>
      <c r="E12" s="29"/>
      <c r="F12" s="29"/>
      <c r="G12" s="29"/>
    </row>
    <row r="13" spans="1:7" customFormat="1" ht="15.6" x14ac:dyDescent="0.35">
      <c r="A13" s="29"/>
      <c r="B13" s="29"/>
      <c r="C13" s="29"/>
      <c r="D13" s="29"/>
      <c r="E13" s="29"/>
      <c r="F13" s="29"/>
      <c r="G13" s="29"/>
    </row>
    <row r="14" spans="1:7" customFormat="1" ht="15.6" x14ac:dyDescent="0.35">
      <c r="A14" s="28" t="s">
        <v>5</v>
      </c>
      <c r="B14" s="29"/>
      <c r="C14" s="29"/>
      <c r="D14" s="29"/>
      <c r="E14" s="29"/>
      <c r="F14" s="29"/>
      <c r="G14" s="29"/>
    </row>
    <row r="15" spans="1:7" ht="15.6" x14ac:dyDescent="0.35">
      <c r="A15" s="30" t="s">
        <v>64</v>
      </c>
      <c r="B15" s="11">
        <f>SUM(C15:G15)</f>
        <v>2341</v>
      </c>
      <c r="C15" s="36">
        <v>432</v>
      </c>
      <c r="D15" s="36">
        <v>107</v>
      </c>
      <c r="E15" s="36">
        <v>0</v>
      </c>
      <c r="F15" s="36">
        <v>221</v>
      </c>
      <c r="G15" s="36">
        <v>1581</v>
      </c>
    </row>
    <row r="16" spans="1:7" ht="15.6" x14ac:dyDescent="0.35">
      <c r="A16" s="31" t="s">
        <v>33</v>
      </c>
      <c r="B16" s="11">
        <f t="shared" ref="B16:B28" si="0">SUM(C16:G16)</f>
        <v>21480</v>
      </c>
      <c r="C16" s="36">
        <v>1396</v>
      </c>
      <c r="D16" s="36">
        <v>7022</v>
      </c>
      <c r="E16" s="36">
        <v>445</v>
      </c>
      <c r="F16" s="36">
        <v>8823</v>
      </c>
      <c r="G16" s="36">
        <v>3794</v>
      </c>
    </row>
    <row r="17" spans="1:12" ht="15.6" x14ac:dyDescent="0.35">
      <c r="A17" s="30" t="s">
        <v>101</v>
      </c>
      <c r="B17" s="11">
        <f t="shared" si="0"/>
        <v>3011</v>
      </c>
      <c r="C17" s="36">
        <v>569</v>
      </c>
      <c r="D17" s="36">
        <v>0</v>
      </c>
      <c r="E17" s="36">
        <v>0</v>
      </c>
      <c r="F17" s="36">
        <v>1113</v>
      </c>
      <c r="G17" s="36">
        <v>1329</v>
      </c>
    </row>
    <row r="18" spans="1:12" ht="15.6" x14ac:dyDescent="0.35">
      <c r="A18" s="31" t="s">
        <v>33</v>
      </c>
      <c r="B18" s="11">
        <f t="shared" si="0"/>
        <v>23415</v>
      </c>
      <c r="C18" s="36">
        <v>2151</v>
      </c>
      <c r="D18" s="36">
        <v>1884</v>
      </c>
      <c r="E18" s="36">
        <v>12</v>
      </c>
      <c r="F18" s="36">
        <v>15449</v>
      </c>
      <c r="G18" s="36">
        <v>3919</v>
      </c>
    </row>
    <row r="19" spans="1:12" ht="15.6" x14ac:dyDescent="0.35">
      <c r="A19" s="30" t="s">
        <v>102</v>
      </c>
      <c r="B19" s="11">
        <f t="shared" si="0"/>
        <v>3152</v>
      </c>
      <c r="C19" s="36">
        <v>486</v>
      </c>
      <c r="D19" s="36">
        <v>0</v>
      </c>
      <c r="E19" s="36">
        <v>0</v>
      </c>
      <c r="F19" s="36">
        <v>1686</v>
      </c>
      <c r="G19" s="36">
        <v>980</v>
      </c>
    </row>
    <row r="20" spans="1:12" ht="15.6" x14ac:dyDescent="0.35">
      <c r="A20" s="31" t="s">
        <v>33</v>
      </c>
      <c r="B20" s="11">
        <f t="shared" si="0"/>
        <v>20991</v>
      </c>
      <c r="C20" s="36">
        <v>1337</v>
      </c>
      <c r="D20" s="36">
        <v>1872</v>
      </c>
      <c r="E20" s="36">
        <v>9</v>
      </c>
      <c r="F20" s="36">
        <v>13076</v>
      </c>
      <c r="G20" s="36">
        <v>4697</v>
      </c>
    </row>
    <row r="21" spans="1:12" ht="15.6" x14ac:dyDescent="0.35">
      <c r="A21" s="30" t="s">
        <v>81</v>
      </c>
      <c r="B21" s="11">
        <f t="shared" si="0"/>
        <v>10491</v>
      </c>
      <c r="C21" s="36">
        <v>1470</v>
      </c>
      <c r="D21" s="36">
        <v>1025</v>
      </c>
      <c r="E21" s="36">
        <v>4</v>
      </c>
      <c r="F21" s="36">
        <v>5483</v>
      </c>
      <c r="G21" s="36">
        <v>2509</v>
      </c>
    </row>
    <row r="22" spans="1:12" ht="15.6" x14ac:dyDescent="0.35">
      <c r="A22" s="29"/>
      <c r="B22" s="11"/>
      <c r="C22" s="36"/>
      <c r="D22" s="36"/>
      <c r="E22" s="36"/>
      <c r="F22" s="36"/>
      <c r="G22" s="36"/>
    </row>
    <row r="23" spans="1:12" ht="15.6" x14ac:dyDescent="0.35">
      <c r="A23" s="32" t="s">
        <v>6</v>
      </c>
      <c r="B23" s="11"/>
      <c r="C23" s="36"/>
      <c r="D23" s="36"/>
      <c r="E23" s="36"/>
      <c r="F23" s="36"/>
      <c r="G23" s="36"/>
    </row>
    <row r="24" spans="1:12" ht="15.6" x14ac:dyDescent="0.35">
      <c r="A24" s="30" t="s">
        <v>64</v>
      </c>
      <c r="B24" s="11">
        <f t="shared" si="0"/>
        <v>4413928000</v>
      </c>
      <c r="C24" s="36">
        <v>279200000</v>
      </c>
      <c r="D24" s="36">
        <v>1382100000</v>
      </c>
      <c r="E24" s="36">
        <v>73000000</v>
      </c>
      <c r="F24" s="36">
        <v>1929278000</v>
      </c>
      <c r="G24" s="25">
        <v>750350000</v>
      </c>
    </row>
    <row r="25" spans="1:12" ht="15.6" x14ac:dyDescent="0.35">
      <c r="A25" s="30" t="s">
        <v>101</v>
      </c>
      <c r="B25" s="11">
        <f t="shared" si="0"/>
        <v>5848920000</v>
      </c>
      <c r="C25" s="36">
        <v>494730000</v>
      </c>
      <c r="D25" s="36">
        <v>433320000</v>
      </c>
      <c r="E25" s="36">
        <v>2760000</v>
      </c>
      <c r="F25" s="25">
        <v>4016740000</v>
      </c>
      <c r="G25" s="25">
        <v>901370000</v>
      </c>
    </row>
    <row r="26" spans="1:12" ht="15.6" x14ac:dyDescent="0.35">
      <c r="A26" s="30" t="s">
        <v>102</v>
      </c>
      <c r="B26" s="11">
        <f t="shared" si="0"/>
        <v>5368301200</v>
      </c>
      <c r="C26" s="36">
        <v>307050000</v>
      </c>
      <c r="D26" s="36">
        <v>430560000</v>
      </c>
      <c r="E26" s="36">
        <v>2070000</v>
      </c>
      <c r="F26" s="36">
        <v>3548311200</v>
      </c>
      <c r="G26" s="25">
        <v>1080310000</v>
      </c>
      <c r="I26" s="1"/>
      <c r="J26" s="1"/>
      <c r="K26" s="1"/>
      <c r="L26" s="1"/>
    </row>
    <row r="27" spans="1:12" ht="15.6" x14ac:dyDescent="0.35">
      <c r="A27" s="30" t="s">
        <v>81</v>
      </c>
      <c r="B27" s="11">
        <f t="shared" si="0"/>
        <v>14247560000</v>
      </c>
      <c r="C27" s="36">
        <v>1239930000</v>
      </c>
      <c r="D27" s="36">
        <v>1749380000</v>
      </c>
      <c r="E27" s="36">
        <v>5520000</v>
      </c>
      <c r="F27" s="36">
        <v>9758190000</v>
      </c>
      <c r="G27" s="36">
        <v>1494540000</v>
      </c>
    </row>
    <row r="28" spans="1:12" ht="15.6" x14ac:dyDescent="0.35">
      <c r="A28" s="30" t="s">
        <v>103</v>
      </c>
      <c r="B28" s="11">
        <f t="shared" si="0"/>
        <v>5368301200</v>
      </c>
      <c r="C28" s="11">
        <f>C26</f>
        <v>307050000</v>
      </c>
      <c r="D28" s="11">
        <f>D26</f>
        <v>430560000</v>
      </c>
      <c r="E28" s="11">
        <f>E26</f>
        <v>2070000</v>
      </c>
      <c r="F28" s="11">
        <f>F26</f>
        <v>3548311200</v>
      </c>
      <c r="G28" s="11">
        <f>G26</f>
        <v>1080310000</v>
      </c>
    </row>
    <row r="29" spans="1:12" ht="15.6" x14ac:dyDescent="0.35">
      <c r="A29" s="29"/>
      <c r="B29" s="11"/>
      <c r="C29" s="11"/>
      <c r="D29" s="11"/>
      <c r="E29" s="11"/>
      <c r="F29" s="11"/>
      <c r="G29" s="25"/>
    </row>
    <row r="30" spans="1:12" ht="15.6" x14ac:dyDescent="0.35">
      <c r="A30" s="28" t="s">
        <v>7</v>
      </c>
      <c r="B30" s="11"/>
      <c r="C30" s="11"/>
      <c r="D30" s="11"/>
      <c r="E30" s="11"/>
      <c r="F30" s="11"/>
      <c r="G30" s="25"/>
    </row>
    <row r="31" spans="1:12" ht="15.6" x14ac:dyDescent="0.35">
      <c r="A31" s="33" t="s">
        <v>101</v>
      </c>
      <c r="B31" s="11">
        <f>B25</f>
        <v>5848920000</v>
      </c>
      <c r="C31" s="11"/>
      <c r="D31" s="11"/>
      <c r="E31" s="11"/>
      <c r="F31" s="11"/>
      <c r="G31" s="11"/>
    </row>
    <row r="32" spans="1:12" ht="15.6" x14ac:dyDescent="0.35">
      <c r="A32" s="33" t="s">
        <v>102</v>
      </c>
      <c r="B32" s="36">
        <v>2849556452.8000002</v>
      </c>
      <c r="C32" s="11"/>
      <c r="D32" s="11"/>
      <c r="E32" s="11"/>
      <c r="F32" s="11"/>
      <c r="G32" s="25"/>
    </row>
    <row r="33" spans="1:7" ht="15.6" x14ac:dyDescent="0.35">
      <c r="A33" s="29"/>
      <c r="B33" s="15"/>
      <c r="C33" s="15"/>
      <c r="D33" s="15"/>
      <c r="E33" s="15"/>
      <c r="F33" s="15"/>
      <c r="G33" s="15"/>
    </row>
    <row r="34" spans="1:7" ht="15.6" x14ac:dyDescent="0.35">
      <c r="A34" s="28" t="s">
        <v>8</v>
      </c>
      <c r="B34" s="15"/>
      <c r="C34" s="15"/>
      <c r="D34" s="15"/>
      <c r="E34" s="15"/>
      <c r="F34" s="15"/>
      <c r="G34" s="15"/>
    </row>
    <row r="35" spans="1:7" ht="15.6" x14ac:dyDescent="0.35">
      <c r="A35" s="29" t="s">
        <v>65</v>
      </c>
      <c r="B35" s="37">
        <v>1.1197999999999999</v>
      </c>
      <c r="C35" s="37">
        <v>1.1197999999999999</v>
      </c>
      <c r="D35" s="37">
        <v>1.1197999999999999</v>
      </c>
      <c r="E35" s="37">
        <v>1.1197999999999999</v>
      </c>
      <c r="F35" s="37">
        <v>1.1197999999999999</v>
      </c>
      <c r="G35" s="37">
        <v>1.1197999999999999</v>
      </c>
    </row>
    <row r="36" spans="1:7" ht="15.6" x14ac:dyDescent="0.35">
      <c r="A36" s="29" t="s">
        <v>104</v>
      </c>
      <c r="B36" s="37">
        <v>1.0948</v>
      </c>
      <c r="C36" s="37">
        <v>1.0948</v>
      </c>
      <c r="D36" s="37">
        <v>1.0948</v>
      </c>
      <c r="E36" s="37">
        <v>1.0948</v>
      </c>
      <c r="F36" s="37">
        <v>1.0948</v>
      </c>
      <c r="G36" s="37">
        <v>1.0948</v>
      </c>
    </row>
    <row r="37" spans="1:7" ht="15.6" x14ac:dyDescent="0.35">
      <c r="A37" s="29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</row>
    <row r="38" spans="1:7" ht="15.6" x14ac:dyDescent="0.35">
      <c r="A38" s="29"/>
      <c r="B38" s="11"/>
      <c r="C38" s="11"/>
      <c r="D38" s="11"/>
      <c r="E38" s="11"/>
      <c r="F38" s="11"/>
      <c r="G38" s="11"/>
    </row>
    <row r="39" spans="1:7" ht="15.6" x14ac:dyDescent="0.35">
      <c r="A39" s="28" t="s">
        <v>10</v>
      </c>
      <c r="B39" s="11"/>
      <c r="C39" s="11"/>
      <c r="D39" s="11"/>
      <c r="E39" s="11"/>
      <c r="F39" s="11"/>
      <c r="G39" s="11"/>
    </row>
    <row r="40" spans="1:7" ht="15.6" x14ac:dyDescent="0.35">
      <c r="A40" s="29" t="s">
        <v>66</v>
      </c>
      <c r="B40" s="11">
        <f t="shared" ref="B40" si="1">B24/B35</f>
        <v>3941711019.8249693</v>
      </c>
      <c r="C40" s="11">
        <f t="shared" ref="C40" si="2">C24/C35</f>
        <v>249330237.5424183</v>
      </c>
      <c r="D40" s="11">
        <f t="shared" ref="D40:G40" si="3">D24/D35</f>
        <v>1234238256.8315771</v>
      </c>
      <c r="E40" s="11">
        <f t="shared" si="3"/>
        <v>65190212.537953213</v>
      </c>
      <c r="F40" s="11">
        <f t="shared" si="3"/>
        <v>1722877299.5177712</v>
      </c>
      <c r="G40" s="11">
        <f t="shared" si="3"/>
        <v>670075013.39524925</v>
      </c>
    </row>
    <row r="41" spans="1:7" ht="15.6" x14ac:dyDescent="0.35">
      <c r="A41" s="29" t="s">
        <v>105</v>
      </c>
      <c r="B41" s="11">
        <f t="shared" ref="B41" si="4">B26/B36</f>
        <v>4903453781.5126047</v>
      </c>
      <c r="C41" s="11">
        <f t="shared" ref="C41" si="5">C26/C36</f>
        <v>280462184.87394959</v>
      </c>
      <c r="D41" s="11">
        <f t="shared" ref="D41:G41" si="6">D26/D36</f>
        <v>393277310.92436975</v>
      </c>
      <c r="E41" s="11">
        <f t="shared" si="6"/>
        <v>1890756.3025210083</v>
      </c>
      <c r="F41" s="11">
        <f t="shared" si="6"/>
        <v>3241058823.5294118</v>
      </c>
      <c r="G41" s="11">
        <f t="shared" si="6"/>
        <v>986764705.88235295</v>
      </c>
    </row>
    <row r="42" spans="1:7" ht="15.6" x14ac:dyDescent="0.35">
      <c r="A42" s="29" t="s">
        <v>67</v>
      </c>
      <c r="B42" s="11">
        <f t="shared" ref="B42" si="7">B40/B15</f>
        <v>1683772.327990162</v>
      </c>
      <c r="C42" s="11">
        <f t="shared" ref="C42" si="8">C40/C15</f>
        <v>577153.3276444868</v>
      </c>
      <c r="D42" s="11">
        <f t="shared" ref="D42:G42" si="9">D40/D15</f>
        <v>11534936.979734365</v>
      </c>
      <c r="E42" s="11" t="e">
        <f t="shared" si="9"/>
        <v>#DIV/0!</v>
      </c>
      <c r="F42" s="11">
        <f t="shared" si="9"/>
        <v>7795824.8846957972</v>
      </c>
      <c r="G42" s="11">
        <f t="shared" si="9"/>
        <v>423829.86299509759</v>
      </c>
    </row>
    <row r="43" spans="1:7" ht="15.6" x14ac:dyDescent="0.35">
      <c r="A43" s="29" t="s">
        <v>106</v>
      </c>
      <c r="B43" s="11">
        <f t="shared" ref="B43" si="10">B41/B19</f>
        <v>1555664.2707844558</v>
      </c>
      <c r="C43" s="11">
        <f t="shared" ref="C43" si="11">C41/C19</f>
        <v>577082.68492582219</v>
      </c>
      <c r="D43" s="36" t="s">
        <v>51</v>
      </c>
      <c r="E43" s="36" t="s">
        <v>51</v>
      </c>
      <c r="F43" s="11">
        <f t="shared" ref="F43:G43" si="12">F41/F19</f>
        <v>1922336.1942641826</v>
      </c>
      <c r="G43" s="11">
        <f t="shared" si="12"/>
        <v>1006902.7611044418</v>
      </c>
    </row>
    <row r="44" spans="1:7" ht="15.6" x14ac:dyDescent="0.35">
      <c r="A44" s="29"/>
      <c r="B44" s="15"/>
      <c r="C44" s="15"/>
      <c r="D44" s="15"/>
      <c r="E44" s="15"/>
      <c r="F44" s="15"/>
      <c r="G44" s="15"/>
    </row>
    <row r="45" spans="1:7" ht="15.6" x14ac:dyDescent="0.35">
      <c r="A45" s="28" t="s">
        <v>11</v>
      </c>
      <c r="B45" s="15"/>
      <c r="C45" s="15"/>
      <c r="D45" s="15"/>
      <c r="E45" s="15"/>
      <c r="F45" s="15"/>
      <c r="G45" s="15"/>
    </row>
    <row r="46" spans="1:7" ht="15.6" x14ac:dyDescent="0.35">
      <c r="A46" s="29"/>
      <c r="B46" s="15"/>
      <c r="C46" s="15"/>
      <c r="D46" s="15"/>
      <c r="E46" s="15"/>
      <c r="F46" s="15"/>
      <c r="G46" s="15"/>
    </row>
    <row r="47" spans="1:7" ht="15.6" x14ac:dyDescent="0.35">
      <c r="A47" s="28" t="s">
        <v>12</v>
      </c>
      <c r="B47" s="15"/>
      <c r="C47" s="15"/>
      <c r="D47" s="15"/>
      <c r="E47" s="15"/>
      <c r="F47" s="15"/>
      <c r="G47" s="15"/>
    </row>
    <row r="48" spans="1:7" ht="15.6" x14ac:dyDescent="0.35">
      <c r="A48" s="29" t="s">
        <v>13</v>
      </c>
      <c r="B48" s="17">
        <f t="shared" ref="B48:G48" si="13">B17/B37*100</f>
        <v>2.4828689464092819</v>
      </c>
      <c r="C48" s="17">
        <f t="shared" si="13"/>
        <v>0.627924428357023</v>
      </c>
      <c r="D48" s="17">
        <f t="shared" si="13"/>
        <v>0</v>
      </c>
      <c r="E48" s="17">
        <f t="shared" si="13"/>
        <v>0</v>
      </c>
      <c r="F48" s="17">
        <f t="shared" si="13"/>
        <v>3.6307290817158702</v>
      </c>
      <c r="G48" s="17">
        <f t="shared" si="13"/>
        <v>1.46662840999382</v>
      </c>
    </row>
    <row r="49" spans="1:7" ht="15.6" x14ac:dyDescent="0.35">
      <c r="A49" s="29" t="s">
        <v>14</v>
      </c>
      <c r="B49" s="17">
        <f t="shared" ref="B49:G49" si="14">B19/B37*100</f>
        <v>2.5991374689744458</v>
      </c>
      <c r="C49" s="17">
        <f t="shared" si="14"/>
        <v>0.53632912509932018</v>
      </c>
      <c r="D49" s="17">
        <f t="shared" si="14"/>
        <v>0</v>
      </c>
      <c r="E49" s="17">
        <f t="shared" si="14"/>
        <v>0</v>
      </c>
      <c r="F49" s="17">
        <f t="shared" si="14"/>
        <v>5.4999184472353617</v>
      </c>
      <c r="G49" s="17">
        <f t="shared" si="14"/>
        <v>1.0814867131632382</v>
      </c>
    </row>
    <row r="50" spans="1:7" ht="15.6" x14ac:dyDescent="0.35">
      <c r="A50" s="29"/>
      <c r="B50" s="17"/>
      <c r="C50" s="17"/>
      <c r="D50" s="17"/>
      <c r="E50" s="17"/>
      <c r="F50" s="17"/>
      <c r="G50" s="17"/>
    </row>
    <row r="51" spans="1:7" ht="15.6" x14ac:dyDescent="0.35">
      <c r="A51" s="28" t="s">
        <v>15</v>
      </c>
      <c r="B51" s="17"/>
      <c r="C51" s="17"/>
      <c r="D51" s="17"/>
      <c r="E51" s="17"/>
      <c r="F51" s="17"/>
      <c r="G51" s="17"/>
    </row>
    <row r="52" spans="1:7" ht="15.6" x14ac:dyDescent="0.35">
      <c r="A52" s="29" t="s">
        <v>16</v>
      </c>
      <c r="B52" s="17">
        <f t="shared" ref="B52:C52" si="15">B19/B17*100</f>
        <v>104.6828296247094</v>
      </c>
      <c r="C52" s="17">
        <f t="shared" si="15"/>
        <v>85.413005272407744</v>
      </c>
      <c r="D52" s="36" t="s">
        <v>51</v>
      </c>
      <c r="E52" s="36" t="s">
        <v>51</v>
      </c>
      <c r="F52" s="17">
        <f t="shared" ref="F52:G52" si="16">F19/F17*100</f>
        <v>151.48247978436657</v>
      </c>
      <c r="G52" s="17">
        <f t="shared" si="16"/>
        <v>73.739653875094064</v>
      </c>
    </row>
    <row r="53" spans="1:7" ht="15.6" x14ac:dyDescent="0.35">
      <c r="A53" s="29" t="s">
        <v>17</v>
      </c>
      <c r="B53" s="17">
        <f t="shared" ref="B53:C53" si="17">B26/B25*100</f>
        <v>91.782776991307799</v>
      </c>
      <c r="C53" s="17">
        <f t="shared" si="17"/>
        <v>62.064156206415625</v>
      </c>
      <c r="D53" s="17">
        <f t="shared" ref="D53:G53" si="18">D26/D25*100</f>
        <v>99.363057324840767</v>
      </c>
      <c r="E53" s="17">
        <f t="shared" si="18"/>
        <v>75</v>
      </c>
      <c r="F53" s="17">
        <f t="shared" si="18"/>
        <v>88.338085113798741</v>
      </c>
      <c r="G53" s="17">
        <f t="shared" si="18"/>
        <v>119.85200306200561</v>
      </c>
    </row>
    <row r="54" spans="1:7" ht="15.6" x14ac:dyDescent="0.35">
      <c r="A54" s="29" t="s">
        <v>18</v>
      </c>
      <c r="B54" s="17">
        <f t="shared" ref="B54:C54" si="19">AVERAGE(B52:B53)</f>
        <v>98.232803308008599</v>
      </c>
      <c r="C54" s="17">
        <f t="shared" si="19"/>
        <v>73.738580739411688</v>
      </c>
      <c r="D54" s="36" t="s">
        <v>51</v>
      </c>
      <c r="E54" s="36" t="s">
        <v>51</v>
      </c>
      <c r="F54" s="17">
        <f t="shared" ref="F54:G54" si="20">AVERAGE(F52:F53)</f>
        <v>119.91028244908266</v>
      </c>
      <c r="G54" s="17">
        <f t="shared" si="20"/>
        <v>96.795828468549843</v>
      </c>
    </row>
    <row r="55" spans="1:7" ht="15.6" x14ac:dyDescent="0.35">
      <c r="A55" s="29"/>
      <c r="B55" s="17"/>
      <c r="C55" s="17"/>
      <c r="D55" s="17"/>
      <c r="E55" s="17"/>
      <c r="F55" s="17"/>
      <c r="G55" s="17"/>
    </row>
    <row r="56" spans="1:7" ht="15.6" x14ac:dyDescent="0.35">
      <c r="A56" s="28" t="s">
        <v>19</v>
      </c>
      <c r="B56" s="17"/>
      <c r="C56" s="17"/>
      <c r="D56" s="17"/>
      <c r="E56" s="17"/>
      <c r="F56" s="17"/>
      <c r="G56" s="17"/>
    </row>
    <row r="57" spans="1:7" ht="15.6" x14ac:dyDescent="0.35">
      <c r="A57" s="29" t="s">
        <v>20</v>
      </c>
      <c r="B57" s="17">
        <f t="shared" ref="B57:G57" si="21">B19/B21*100</f>
        <v>30.044800305023355</v>
      </c>
      <c r="C57" s="17">
        <f t="shared" si="21"/>
        <v>33.061224489795919</v>
      </c>
      <c r="D57" s="17">
        <f t="shared" si="21"/>
        <v>0</v>
      </c>
      <c r="E57" s="17">
        <f t="shared" si="21"/>
        <v>0</v>
      </c>
      <c r="F57" s="17">
        <f t="shared" si="21"/>
        <v>30.74958964070764</v>
      </c>
      <c r="G57" s="17">
        <f t="shared" si="21"/>
        <v>39.059386209645275</v>
      </c>
    </row>
    <row r="58" spans="1:7" ht="15.6" x14ac:dyDescent="0.35">
      <c r="A58" s="29" t="s">
        <v>21</v>
      </c>
      <c r="B58" s="17">
        <f t="shared" ref="B58:G58" si="22">B26/B27*100</f>
        <v>37.678740780877568</v>
      </c>
      <c r="C58" s="17">
        <f t="shared" si="22"/>
        <v>24.763494713411241</v>
      </c>
      <c r="D58" s="17">
        <f t="shared" si="22"/>
        <v>24.61214830397055</v>
      </c>
      <c r="E58" s="17">
        <f t="shared" si="22"/>
        <v>37.5</v>
      </c>
      <c r="F58" s="17">
        <f t="shared" si="22"/>
        <v>36.362390976195378</v>
      </c>
      <c r="G58" s="17">
        <f t="shared" si="22"/>
        <v>72.283779624499843</v>
      </c>
    </row>
    <row r="59" spans="1:7" ht="15.6" x14ac:dyDescent="0.35">
      <c r="A59" s="29" t="s">
        <v>22</v>
      </c>
      <c r="B59" s="17">
        <f t="shared" ref="B59:G59" si="23">(B57+B58)/2</f>
        <v>33.86177054295046</v>
      </c>
      <c r="C59" s="17">
        <f t="shared" si="23"/>
        <v>28.91235960160358</v>
      </c>
      <c r="D59" s="17">
        <f t="shared" si="23"/>
        <v>12.306074151985275</v>
      </c>
      <c r="E59" s="17">
        <f t="shared" si="23"/>
        <v>18.75</v>
      </c>
      <c r="F59" s="17">
        <f t="shared" si="23"/>
        <v>33.555990308451513</v>
      </c>
      <c r="G59" s="17">
        <f t="shared" si="23"/>
        <v>55.671582917072556</v>
      </c>
    </row>
    <row r="60" spans="1:7" ht="15.6" x14ac:dyDescent="0.35">
      <c r="A60" s="29"/>
      <c r="B60" s="17"/>
      <c r="C60" s="17"/>
      <c r="D60" s="17"/>
      <c r="E60" s="17"/>
      <c r="F60" s="17"/>
      <c r="G60" s="17"/>
    </row>
    <row r="61" spans="1:7" ht="15.6" x14ac:dyDescent="0.35">
      <c r="A61" s="28" t="s">
        <v>50</v>
      </c>
      <c r="B61" s="17"/>
      <c r="C61" s="17"/>
      <c r="D61" s="17"/>
      <c r="E61" s="17"/>
      <c r="F61" s="17"/>
      <c r="G61" s="17"/>
    </row>
    <row r="62" spans="1:7" ht="15.6" x14ac:dyDescent="0.35">
      <c r="A62" s="29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ht="15.6" x14ac:dyDescent="0.35">
      <c r="A63" s="29"/>
      <c r="B63" s="17"/>
      <c r="C63" s="17"/>
      <c r="D63" s="17"/>
      <c r="E63" s="17"/>
      <c r="F63" s="17"/>
      <c r="G63" s="17"/>
    </row>
    <row r="64" spans="1:7" ht="15.6" x14ac:dyDescent="0.35">
      <c r="A64" s="28" t="s">
        <v>24</v>
      </c>
      <c r="B64" s="17"/>
      <c r="C64" s="17"/>
      <c r="D64" s="17"/>
      <c r="E64" s="17"/>
      <c r="F64" s="17"/>
      <c r="G64" s="17"/>
    </row>
    <row r="65" spans="1:7" ht="15.6" x14ac:dyDescent="0.35">
      <c r="A65" s="29" t="s">
        <v>25</v>
      </c>
      <c r="B65" s="17">
        <f t="shared" ref="B65:C65" si="24">((B19/B15)-1)*100</f>
        <v>34.643314822725337</v>
      </c>
      <c r="C65" s="17">
        <f t="shared" si="24"/>
        <v>12.5</v>
      </c>
      <c r="D65" s="17">
        <f t="shared" ref="D65:G65" si="25">((D19/D15)-1)*100</f>
        <v>-100</v>
      </c>
      <c r="E65" s="36" t="s">
        <v>51</v>
      </c>
      <c r="F65" s="17">
        <f t="shared" si="25"/>
        <v>662.89592760180994</v>
      </c>
      <c r="G65" s="17">
        <f t="shared" si="25"/>
        <v>-38.013915243516763</v>
      </c>
    </row>
    <row r="66" spans="1:7" ht="15.6" x14ac:dyDescent="0.35">
      <c r="A66" s="29" t="s">
        <v>26</v>
      </c>
      <c r="B66" s="17">
        <f t="shared" ref="B66:C66" si="26">((B41/B40)-1)*100</f>
        <v>24.399118982860934</v>
      </c>
      <c r="C66" s="17">
        <f t="shared" si="26"/>
        <v>12.486230165418611</v>
      </c>
      <c r="D66" s="17">
        <f t="shared" ref="D66:G66" si="27">((D41/D40)-1)*100</f>
        <v>-68.136029753772576</v>
      </c>
      <c r="E66" s="17">
        <f t="shared" si="27"/>
        <v>-97.099631633475298</v>
      </c>
      <c r="F66" s="17">
        <f t="shared" si="27"/>
        <v>88.11895800336886</v>
      </c>
      <c r="G66" s="17">
        <f t="shared" si="27"/>
        <v>47.26182683375206</v>
      </c>
    </row>
    <row r="67" spans="1:7" ht="15.6" x14ac:dyDescent="0.35">
      <c r="A67" s="29" t="s">
        <v>27</v>
      </c>
      <c r="B67" s="17">
        <f t="shared" ref="B67:C67" si="28">((B43/B42)-1)*100</f>
        <v>-7.6083954508637479</v>
      </c>
      <c r="C67" s="17">
        <f t="shared" si="28"/>
        <v>-1.2239852961237752E-2</v>
      </c>
      <c r="D67" s="36" t="s">
        <v>51</v>
      </c>
      <c r="E67" s="36" t="s">
        <v>51</v>
      </c>
      <c r="F67" s="17">
        <f t="shared" ref="F67:G67" si="29">((F43/F42)-1)*100</f>
        <v>-75.341465172749395</v>
      </c>
      <c r="G67" s="17">
        <f t="shared" si="29"/>
        <v>137.57239614710412</v>
      </c>
    </row>
    <row r="68" spans="1:7" ht="15.6" x14ac:dyDescent="0.35">
      <c r="A68" s="29"/>
      <c r="B68" s="17"/>
      <c r="C68" s="17"/>
      <c r="D68" s="17"/>
      <c r="E68" s="17"/>
      <c r="F68" s="17"/>
      <c r="G68" s="17"/>
    </row>
    <row r="69" spans="1:7" ht="15.6" x14ac:dyDescent="0.35">
      <c r="A69" s="28" t="s">
        <v>28</v>
      </c>
      <c r="B69" s="17"/>
      <c r="C69" s="17"/>
      <c r="D69" s="17"/>
      <c r="E69" s="17"/>
      <c r="F69" s="17"/>
      <c r="G69" s="17"/>
    </row>
    <row r="70" spans="1:7" ht="15.6" x14ac:dyDescent="0.35">
      <c r="A70" s="29" t="s">
        <v>43</v>
      </c>
      <c r="B70" s="17">
        <f t="shared" ref="B70:C70" si="30">B25/(B18)</f>
        <v>249793.72197309416</v>
      </c>
      <c r="C70" s="17">
        <f t="shared" si="30"/>
        <v>230000</v>
      </c>
      <c r="D70" s="17">
        <f t="shared" ref="D70:G70" si="31">D25/(D18)</f>
        <v>230000</v>
      </c>
      <c r="E70" s="17">
        <f t="shared" si="31"/>
        <v>230000</v>
      </c>
      <c r="F70" s="17">
        <f t="shared" si="31"/>
        <v>260000</v>
      </c>
      <c r="G70" s="17">
        <f t="shared" si="31"/>
        <v>230000</v>
      </c>
    </row>
    <row r="71" spans="1:7" ht="15.6" x14ac:dyDescent="0.35">
      <c r="A71" s="29" t="s">
        <v>44</v>
      </c>
      <c r="B71" s="17">
        <f t="shared" ref="B71:C71" si="32">B26/(B20)</f>
        <v>255742.9946167405</v>
      </c>
      <c r="C71" s="17">
        <f t="shared" si="32"/>
        <v>229655.94614809274</v>
      </c>
      <c r="D71" s="17">
        <f t="shared" ref="D71:G71" si="33">D26/(D20)</f>
        <v>230000</v>
      </c>
      <c r="E71" s="17">
        <f t="shared" si="33"/>
        <v>230000</v>
      </c>
      <c r="F71" s="17">
        <f t="shared" si="33"/>
        <v>271360.59957173449</v>
      </c>
      <c r="G71" s="17">
        <f t="shared" si="33"/>
        <v>230000</v>
      </c>
    </row>
    <row r="72" spans="1:7" ht="15.6" hidden="1" x14ac:dyDescent="0.35">
      <c r="A72" s="29" t="s">
        <v>34</v>
      </c>
      <c r="B72" s="17">
        <f t="shared" ref="B72:C72" si="34">B26/B20</f>
        <v>255742.9946167405</v>
      </c>
      <c r="C72" s="17">
        <f t="shared" si="34"/>
        <v>229655.94614809274</v>
      </c>
      <c r="D72" s="17">
        <f t="shared" ref="D72:G72" si="35">D26/D20</f>
        <v>230000</v>
      </c>
      <c r="E72" s="17">
        <f t="shared" si="35"/>
        <v>230000</v>
      </c>
      <c r="F72" s="17">
        <f t="shared" si="35"/>
        <v>271360.59957173449</v>
      </c>
      <c r="G72" s="17">
        <f t="shared" si="35"/>
        <v>230000</v>
      </c>
    </row>
    <row r="73" spans="1:7" ht="15.6" x14ac:dyDescent="0.35">
      <c r="A73" s="29" t="s">
        <v>29</v>
      </c>
      <c r="B73" s="17">
        <f t="shared" ref="B73:C73" si="36">(B71/B70)*B54</f>
        <v>100.57238864591382</v>
      </c>
      <c r="C73" s="17">
        <f t="shared" si="36"/>
        <v>73.628276205770078</v>
      </c>
      <c r="D73" s="17" t="s">
        <v>51</v>
      </c>
      <c r="E73" s="17" t="s">
        <v>51</v>
      </c>
      <c r="F73" s="17" t="s">
        <v>51</v>
      </c>
      <c r="G73" s="17">
        <f t="shared" ref="G73" si="37">(G71/G70)*G54</f>
        <v>96.795828468549843</v>
      </c>
    </row>
    <row r="74" spans="1:7" ht="15.6" x14ac:dyDescent="0.35">
      <c r="A74" s="29" t="s">
        <v>37</v>
      </c>
      <c r="B74" s="17">
        <f t="shared" ref="B74:C74" si="38">(B25/B18)*3</f>
        <v>749381.16591928247</v>
      </c>
      <c r="C74" s="17">
        <f t="shared" si="38"/>
        <v>690000</v>
      </c>
      <c r="D74" s="17">
        <f t="shared" ref="D74:G74" si="39">(D25/D18)*3</f>
        <v>690000</v>
      </c>
      <c r="E74" s="17">
        <f t="shared" si="39"/>
        <v>690000</v>
      </c>
      <c r="F74" s="17">
        <f t="shared" si="39"/>
        <v>780000</v>
      </c>
      <c r="G74" s="17">
        <f t="shared" si="39"/>
        <v>690000</v>
      </c>
    </row>
    <row r="75" spans="1:7" ht="15.6" x14ac:dyDescent="0.35">
      <c r="A75" s="29" t="s">
        <v>38</v>
      </c>
      <c r="B75" s="17">
        <f t="shared" ref="B75:C75" si="40">(B26/B20)*3</f>
        <v>767228.9838502215</v>
      </c>
      <c r="C75" s="17">
        <f t="shared" si="40"/>
        <v>688967.83844427823</v>
      </c>
      <c r="D75" s="17">
        <f t="shared" ref="D75:G75" si="41">(D26/D20)*3</f>
        <v>690000</v>
      </c>
      <c r="E75" s="17">
        <f t="shared" si="41"/>
        <v>690000</v>
      </c>
      <c r="F75" s="17">
        <f t="shared" si="41"/>
        <v>814081.79871520353</v>
      </c>
      <c r="G75" s="17">
        <f t="shared" si="41"/>
        <v>690000</v>
      </c>
    </row>
    <row r="76" spans="1:7" ht="15.6" x14ac:dyDescent="0.35">
      <c r="A76" s="29"/>
      <c r="B76" s="17"/>
      <c r="C76" s="17"/>
      <c r="D76" s="17"/>
      <c r="E76" s="17"/>
      <c r="F76" s="17"/>
      <c r="G76" s="17"/>
    </row>
    <row r="77" spans="1:7" ht="15.6" x14ac:dyDescent="0.35">
      <c r="A77" s="28" t="s">
        <v>30</v>
      </c>
      <c r="B77" s="17"/>
      <c r="C77" s="17"/>
      <c r="D77" s="17"/>
      <c r="E77" s="17"/>
      <c r="F77" s="17"/>
      <c r="G77" s="17"/>
    </row>
    <row r="78" spans="1:7" ht="15.6" x14ac:dyDescent="0.35">
      <c r="A78" s="29" t="s">
        <v>31</v>
      </c>
      <c r="B78" s="17">
        <f>(B32/B31)*100</f>
        <v>48.719361058109875</v>
      </c>
      <c r="C78" s="17"/>
      <c r="D78" s="17"/>
      <c r="E78" s="17"/>
      <c r="F78" s="17"/>
      <c r="G78" s="17"/>
    </row>
    <row r="79" spans="1:7" ht="15.6" x14ac:dyDescent="0.35">
      <c r="A79" s="29" t="s">
        <v>32</v>
      </c>
      <c r="B79" s="17">
        <f>(B26/B32)*100</f>
        <v>188.39076498116253</v>
      </c>
      <c r="C79" s="17"/>
      <c r="D79" s="17"/>
      <c r="E79" s="17"/>
      <c r="F79" s="17"/>
      <c r="G79" s="17"/>
    </row>
    <row r="80" spans="1:7" ht="16.2" thickBot="1" x14ac:dyDescent="0.4">
      <c r="A80" s="19"/>
      <c r="B80" s="19"/>
      <c r="C80" s="19"/>
      <c r="D80" s="19"/>
      <c r="E80" s="19"/>
      <c r="F80" s="19"/>
      <c r="G80" s="19"/>
    </row>
    <row r="81" spans="1:7" s="29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9" customFormat="1" ht="15.75" customHeight="1" x14ac:dyDescent="0.35">
      <c r="A82" s="40"/>
      <c r="B82" s="40"/>
      <c r="C82" s="40"/>
      <c r="D82" s="40"/>
      <c r="E82" s="40"/>
      <c r="F82" s="40"/>
      <c r="G82" s="40"/>
    </row>
    <row r="83" spans="1:7" customFormat="1" ht="15.6" x14ac:dyDescent="0.35">
      <c r="A83" s="28" t="s">
        <v>107</v>
      </c>
      <c r="B83" s="29"/>
      <c r="C83" s="29"/>
      <c r="D83" s="29"/>
      <c r="E83" s="29"/>
      <c r="F83" s="29"/>
      <c r="G83" s="29"/>
    </row>
    <row r="84" spans="1:7" customFormat="1" ht="123" customHeight="1" x14ac:dyDescent="0.3">
      <c r="A84" s="53" t="s">
        <v>108</v>
      </c>
      <c r="B84" s="53"/>
      <c r="C84" s="53"/>
      <c r="D84" s="53"/>
      <c r="E84" s="53"/>
      <c r="F84" s="53"/>
      <c r="G84" s="53"/>
    </row>
    <row r="85" spans="1:7" customFormat="1" x14ac:dyDescent="0.3"/>
    <row r="86" spans="1:7" customFormat="1" x14ac:dyDescent="0.3"/>
    <row r="87" spans="1:7" customFormat="1" x14ac:dyDescent="0.3"/>
    <row r="97" s="4" customFormat="1" x14ac:dyDescent="0.3"/>
    <row r="98" s="4" customFormat="1" x14ac:dyDescent="0.3"/>
    <row r="99" s="4" customFormat="1" x14ac:dyDescent="0.3"/>
  </sheetData>
  <mergeCells count="5">
    <mergeCell ref="A84:G84"/>
    <mergeCell ref="A9:A10"/>
    <mergeCell ref="B9:B10"/>
    <mergeCell ref="C9:G9"/>
    <mergeCell ref="A81:G8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ht="17.25" customHeight="1" x14ac:dyDescent="0.3"/>
    <row r="9" spans="1:7" customFormat="1" ht="15.6" x14ac:dyDescent="0.3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customFormat="1" ht="31.8" thickBot="1" x14ac:dyDescent="0.35">
      <c r="A10" s="48"/>
      <c r="B10" s="50"/>
      <c r="C10" s="41" t="s">
        <v>3</v>
      </c>
      <c r="D10" s="41" t="s">
        <v>48</v>
      </c>
      <c r="E10" s="41" t="s">
        <v>47</v>
      </c>
      <c r="F10" s="41" t="s">
        <v>45</v>
      </c>
      <c r="G10" s="41" t="s">
        <v>49</v>
      </c>
    </row>
    <row r="11" spans="1:7" s="29" customFormat="1" ht="16.2" thickTop="1" x14ac:dyDescent="0.35"/>
    <row r="12" spans="1:7" s="29" customFormat="1" ht="15.6" x14ac:dyDescent="0.35">
      <c r="A12" s="28" t="s">
        <v>4</v>
      </c>
    </row>
    <row r="13" spans="1:7" s="29" customFormat="1" ht="15.6" x14ac:dyDescent="0.35"/>
    <row r="14" spans="1:7" s="29" customFormat="1" ht="15.6" x14ac:dyDescent="0.35">
      <c r="A14" s="28" t="s">
        <v>5</v>
      </c>
    </row>
    <row r="15" spans="1:7" s="8" customFormat="1" ht="15.6" x14ac:dyDescent="0.35">
      <c r="A15" s="30" t="s">
        <v>68</v>
      </c>
      <c r="B15" s="11">
        <f>SUM(C15:G15)</f>
        <v>12959</v>
      </c>
      <c r="C15" s="11">
        <f>+'I trimestre'!C15+'II Trimestre'!C15+'III Trimestre'!C15</f>
        <v>1812</v>
      </c>
      <c r="D15" s="11">
        <f>+'I trimestre'!D15+'II Trimestre'!D15+'III Trimestre'!D15</f>
        <v>3042</v>
      </c>
      <c r="E15" s="11">
        <f>+'I trimestre'!E15+'II Trimestre'!E15+'III Trimestre'!E15</f>
        <v>417</v>
      </c>
      <c r="F15" s="11">
        <f>+'I trimestre'!F15+'II Trimestre'!F15+'III Trimestre'!F15</f>
        <v>4791</v>
      </c>
      <c r="G15" s="11">
        <f>+'I trimestre'!G15+'II Trimestre'!G15+'III Trimestre'!G15</f>
        <v>2897</v>
      </c>
    </row>
    <row r="16" spans="1:7" s="8" customFormat="1" ht="15.6" x14ac:dyDescent="0.35">
      <c r="A16" s="31" t="s">
        <v>33</v>
      </c>
      <c r="B16" s="11">
        <f t="shared" ref="B16:B28" si="0">SUM(C16:G16)</f>
        <v>70779</v>
      </c>
      <c r="C16" s="11">
        <f>+'I trimestre'!C16+'II Trimestre'!C16+'III Trimestre'!C16</f>
        <v>4923</v>
      </c>
      <c r="D16" s="11">
        <f>+'I trimestre'!D16+'II Trimestre'!D16+'III Trimestre'!D16</f>
        <v>23373</v>
      </c>
      <c r="E16" s="11">
        <f>+'I trimestre'!E16+'II Trimestre'!E16+'III Trimestre'!E16</f>
        <v>2363</v>
      </c>
      <c r="F16" s="11">
        <f>+'I trimestre'!F16+'II Trimestre'!F16+'III Trimestre'!F16</f>
        <v>33360</v>
      </c>
      <c r="G16" s="11">
        <f>+'I trimestre'!G16+'II Trimestre'!G16+'III Trimestre'!G16</f>
        <v>6760</v>
      </c>
    </row>
    <row r="17" spans="1:7" s="8" customFormat="1" ht="15.6" x14ac:dyDescent="0.35">
      <c r="A17" s="30" t="s">
        <v>109</v>
      </c>
      <c r="B17" s="11">
        <f t="shared" si="0"/>
        <v>10491</v>
      </c>
      <c r="C17" s="11">
        <f>+'I trimestre'!C17+'II Trimestre'!C17+'III Trimestre'!C17</f>
        <v>1470</v>
      </c>
      <c r="D17" s="11">
        <f>+'I trimestre'!D17+'II Trimestre'!D17+'III Trimestre'!D17</f>
        <v>1025</v>
      </c>
      <c r="E17" s="11">
        <f>+'I trimestre'!E17+'II Trimestre'!E17+'III Trimestre'!E17</f>
        <v>4</v>
      </c>
      <c r="F17" s="11">
        <f>+'I trimestre'!F17+'II Trimestre'!F17+'III Trimestre'!F17</f>
        <v>5483</v>
      </c>
      <c r="G17" s="11">
        <f>+'I trimestre'!G17+'II Trimestre'!G17+'III Trimestre'!G17</f>
        <v>2509</v>
      </c>
    </row>
    <row r="18" spans="1:7" s="8" customFormat="1" ht="15.6" x14ac:dyDescent="0.35">
      <c r="A18" s="31" t="s">
        <v>33</v>
      </c>
      <c r="B18" s="11">
        <f t="shared" si="0"/>
        <v>45676</v>
      </c>
      <c r="C18" s="11">
        <f>+'I trimestre'!C18+'II Trimestre'!C18+'III Trimestre'!C18</f>
        <v>5122</v>
      </c>
      <c r="D18" s="11">
        <f>+'I trimestre'!D18+'II Trimestre'!D18+'III Trimestre'!D18</f>
        <v>5722</v>
      </c>
      <c r="E18" s="11">
        <f>+'I trimestre'!E18+'II Trimestre'!E18+'III Trimestre'!E18</f>
        <v>24</v>
      </c>
      <c r="F18" s="11">
        <f>+'I trimestre'!F18+'II Trimestre'!F18+'III Trimestre'!F18</f>
        <v>28649</v>
      </c>
      <c r="G18" s="11">
        <f>+'I trimestre'!G18+'II Trimestre'!G18+'III Trimestre'!G18</f>
        <v>6159</v>
      </c>
    </row>
    <row r="19" spans="1:7" s="8" customFormat="1" ht="15.6" x14ac:dyDescent="0.35">
      <c r="A19" s="30" t="s">
        <v>110</v>
      </c>
      <c r="B19" s="11">
        <f t="shared" si="0"/>
        <v>9121</v>
      </c>
      <c r="C19" s="11">
        <f>+'I trimestre'!C19+'II Trimestre'!C19+'III Trimestre'!C19</f>
        <v>1249</v>
      </c>
      <c r="D19" s="11">
        <f>+'I trimestre'!D19+'II Trimestre'!D19+'III Trimestre'!D19</f>
        <v>687</v>
      </c>
      <c r="E19" s="11">
        <f>+'I trimestre'!E19+'II Trimestre'!E19+'III Trimestre'!E19</f>
        <v>4</v>
      </c>
      <c r="F19" s="11">
        <f>+'I trimestre'!F19+'II Trimestre'!F19+'III Trimestre'!F19</f>
        <v>3989</v>
      </c>
      <c r="G19" s="11">
        <f>+'I trimestre'!G19+'II Trimestre'!G19+'III Trimestre'!G19</f>
        <v>3192</v>
      </c>
    </row>
    <row r="20" spans="1:7" s="8" customFormat="1" ht="15.6" x14ac:dyDescent="0.35">
      <c r="A20" s="31" t="s">
        <v>33</v>
      </c>
      <c r="B20" s="11">
        <f t="shared" si="0"/>
        <v>40840</v>
      </c>
      <c r="C20" s="11">
        <f>+'I trimestre'!C20+'II Trimestre'!C20+'III Trimestre'!C20</f>
        <v>3252</v>
      </c>
      <c r="D20" s="11">
        <f>+'I trimestre'!D20+'II Trimestre'!D20+'III Trimestre'!D20</f>
        <v>3948</v>
      </c>
      <c r="E20" s="11">
        <f>+'I trimestre'!E20+'II Trimestre'!E20+'III Trimestre'!E20</f>
        <v>21</v>
      </c>
      <c r="F20" s="11">
        <f>+'I trimestre'!F20+'II Trimestre'!F20+'III Trimestre'!F20</f>
        <v>24789</v>
      </c>
      <c r="G20" s="11">
        <f>+'I trimestre'!G20+'II Trimestre'!G20+'III Trimestre'!G20</f>
        <v>8830</v>
      </c>
    </row>
    <row r="21" spans="1:7" s="8" customFormat="1" ht="15.6" x14ac:dyDescent="0.35">
      <c r="A21" s="30" t="s">
        <v>81</v>
      </c>
      <c r="B21" s="11">
        <f t="shared" si="0"/>
        <v>10491</v>
      </c>
      <c r="C21" s="11">
        <f>+'III Trimestre'!C21</f>
        <v>1470</v>
      </c>
      <c r="D21" s="11">
        <f>+'III Trimestre'!D21</f>
        <v>1025</v>
      </c>
      <c r="E21" s="11">
        <f>+'III Trimestre'!E21</f>
        <v>4</v>
      </c>
      <c r="F21" s="11">
        <f>+'III Trimestre'!F21</f>
        <v>5483</v>
      </c>
      <c r="G21" s="11">
        <f>+'III Trimestre'!G21</f>
        <v>2509</v>
      </c>
    </row>
    <row r="22" spans="1:7" s="8" customFormat="1" ht="15.6" x14ac:dyDescent="0.35">
      <c r="A22" s="29"/>
      <c r="B22" s="11"/>
      <c r="C22" s="11"/>
      <c r="D22" s="11"/>
      <c r="E22" s="11"/>
      <c r="F22" s="11"/>
      <c r="G22" s="11"/>
    </row>
    <row r="23" spans="1:7" s="8" customFormat="1" ht="15.6" x14ac:dyDescent="0.35">
      <c r="A23" s="32" t="s">
        <v>6</v>
      </c>
      <c r="B23" s="11"/>
      <c r="C23" s="11"/>
      <c r="D23" s="11"/>
      <c r="E23" s="11"/>
      <c r="F23" s="11"/>
      <c r="G23" s="11"/>
    </row>
    <row r="24" spans="1:7" s="8" customFormat="1" ht="15.6" x14ac:dyDescent="0.35">
      <c r="A24" s="30" t="s">
        <v>111</v>
      </c>
      <c r="B24" s="11">
        <f t="shared" si="0"/>
        <v>15009702000</v>
      </c>
      <c r="C24" s="11">
        <f>+'I trimestre'!C24+'II Trimestre'!C24+'III Trimestre'!C24</f>
        <v>981500000</v>
      </c>
      <c r="D24" s="11">
        <f>+'I trimestre'!D24+'II Trimestre'!D24+'III Trimestre'!D24</f>
        <v>4631800000</v>
      </c>
      <c r="E24" s="11">
        <f>+'I trimestre'!E24+'II Trimestre'!E24+'III Trimestre'!E24</f>
        <v>425000000</v>
      </c>
      <c r="F24" s="11">
        <f>+'I trimestre'!F24+'II Trimestre'!F24+'III Trimestre'!F24</f>
        <v>7627852000</v>
      </c>
      <c r="G24" s="11">
        <f>+'I trimestre'!G24+'II Trimestre'!G24+'III Trimestre'!G24</f>
        <v>1343550000</v>
      </c>
    </row>
    <row r="25" spans="1:7" s="8" customFormat="1" ht="15.6" x14ac:dyDescent="0.35">
      <c r="A25" s="30" t="s">
        <v>109</v>
      </c>
      <c r="B25" s="11">
        <f t="shared" si="0"/>
        <v>11454260000</v>
      </c>
      <c r="C25" s="11">
        <f>+'I trimestre'!C25+'II Trimestre'!C25+'III Trimestre'!C25</f>
        <v>1178060000</v>
      </c>
      <c r="D25" s="11">
        <f>+'I trimestre'!D25+'II Trimestre'!D25+'III Trimestre'!D25</f>
        <v>1316060000</v>
      </c>
      <c r="E25" s="11">
        <f>+'I trimestre'!E25+'II Trimestre'!E25+'III Trimestre'!E25</f>
        <v>5520000</v>
      </c>
      <c r="F25" s="11">
        <f>+'I trimestre'!F25+'II Trimestre'!F25+'III Trimestre'!F25</f>
        <v>7538050000</v>
      </c>
      <c r="G25" s="11">
        <f>+'I trimestre'!G25+'II Trimestre'!G25+'III Trimestre'!G25</f>
        <v>1416570000</v>
      </c>
    </row>
    <row r="26" spans="1:7" s="8" customFormat="1" ht="15.6" x14ac:dyDescent="0.35">
      <c r="A26" s="30" t="s">
        <v>112</v>
      </c>
      <c r="B26" s="11">
        <f t="shared" si="0"/>
        <v>9899305800</v>
      </c>
      <c r="C26" s="11">
        <f>+'I trimestre'!C26+'II Trimestre'!C26+'III Trimestre'!C26</f>
        <v>747500000</v>
      </c>
      <c r="D26" s="11">
        <f>+'I trimestre'!D26+'II Trimestre'!D26+'III Trimestre'!D26</f>
        <v>908040000</v>
      </c>
      <c r="E26" s="11">
        <f>+'I trimestre'!E26+'II Trimestre'!E26+'III Trimestre'!E26</f>
        <v>4830000</v>
      </c>
      <c r="F26" s="11">
        <f>+'I trimestre'!F26+'II Trimestre'!F26+'III Trimestre'!F26</f>
        <v>6208035800</v>
      </c>
      <c r="G26" s="11">
        <f>+'I trimestre'!G26+'II Trimestre'!G26+'III Trimestre'!G26</f>
        <v>2030900000</v>
      </c>
    </row>
    <row r="27" spans="1:7" s="8" customFormat="1" ht="15.6" x14ac:dyDescent="0.35">
      <c r="A27" s="30" t="s">
        <v>81</v>
      </c>
      <c r="B27" s="11">
        <f t="shared" si="0"/>
        <v>14247560000</v>
      </c>
      <c r="C27" s="11">
        <f>+'III Trimestre'!C27</f>
        <v>1239930000</v>
      </c>
      <c r="D27" s="11">
        <f>+'III Trimestre'!D27</f>
        <v>1749380000</v>
      </c>
      <c r="E27" s="11">
        <f>+'III Trimestre'!E27</f>
        <v>5520000</v>
      </c>
      <c r="F27" s="11">
        <f>+'III Trimestre'!F27</f>
        <v>9758190000</v>
      </c>
      <c r="G27" s="11">
        <f>+'III Trimestre'!G27</f>
        <v>1494540000</v>
      </c>
    </row>
    <row r="28" spans="1:7" s="8" customFormat="1" ht="15.6" x14ac:dyDescent="0.35">
      <c r="A28" s="30" t="s">
        <v>113</v>
      </c>
      <c r="B28" s="11">
        <f t="shared" si="0"/>
        <v>9899305800</v>
      </c>
      <c r="C28" s="11">
        <f>C26</f>
        <v>747500000</v>
      </c>
      <c r="D28" s="11">
        <f>D26</f>
        <v>908040000</v>
      </c>
      <c r="E28" s="11">
        <f>E26</f>
        <v>4830000</v>
      </c>
      <c r="F28" s="11">
        <f>F26</f>
        <v>6208035800</v>
      </c>
      <c r="G28" s="11">
        <f>G26</f>
        <v>2030900000</v>
      </c>
    </row>
    <row r="29" spans="1:7" s="8" customFormat="1" ht="15.6" x14ac:dyDescent="0.35">
      <c r="A29" s="29"/>
      <c r="B29" s="11"/>
      <c r="C29" s="11"/>
      <c r="D29" s="11"/>
      <c r="E29" s="11"/>
      <c r="F29" s="11"/>
      <c r="G29" s="11"/>
    </row>
    <row r="30" spans="1:7" s="8" customFormat="1" ht="15.6" x14ac:dyDescent="0.35">
      <c r="A30" s="28" t="s">
        <v>7</v>
      </c>
      <c r="B30" s="11"/>
      <c r="C30" s="11"/>
      <c r="D30" s="11"/>
      <c r="E30" s="11"/>
      <c r="F30" s="25"/>
      <c r="G30" s="11"/>
    </row>
    <row r="31" spans="1:7" s="8" customFormat="1" ht="15.6" x14ac:dyDescent="0.35">
      <c r="A31" s="33" t="s">
        <v>109</v>
      </c>
      <c r="B31" s="11">
        <f>B25</f>
        <v>11454260000</v>
      </c>
      <c r="C31" s="11"/>
      <c r="D31" s="11"/>
      <c r="E31" s="11"/>
      <c r="F31" s="11"/>
      <c r="G31" s="11"/>
    </row>
    <row r="32" spans="1:7" s="8" customFormat="1" ht="15.6" x14ac:dyDescent="0.35">
      <c r="A32" s="33" t="s">
        <v>110</v>
      </c>
      <c r="B32" s="11">
        <f>+'I trimestre'!B32+'II Trimestre'!B32+'III Trimestre'!B32</f>
        <v>9148817206.7999992</v>
      </c>
      <c r="C32" s="11"/>
      <c r="D32" s="11"/>
      <c r="E32" s="11"/>
      <c r="F32" s="25"/>
      <c r="G32" s="11"/>
    </row>
    <row r="33" spans="1:7" s="8" customFormat="1" ht="15.6" x14ac:dyDescent="0.35">
      <c r="A33" s="29"/>
      <c r="B33" s="15"/>
      <c r="C33" s="15"/>
      <c r="D33" s="15"/>
      <c r="E33" s="15"/>
      <c r="F33" s="15"/>
      <c r="G33" s="15"/>
    </row>
    <row r="34" spans="1:7" s="8" customFormat="1" ht="15.6" x14ac:dyDescent="0.35">
      <c r="A34" s="28" t="s">
        <v>8</v>
      </c>
      <c r="B34" s="15"/>
      <c r="C34" s="15"/>
      <c r="D34" s="15"/>
      <c r="E34" s="15"/>
      <c r="F34" s="15"/>
      <c r="G34" s="15"/>
    </row>
    <row r="35" spans="1:7" s="8" customFormat="1" ht="15.6" x14ac:dyDescent="0.35">
      <c r="A35" s="29" t="s">
        <v>69</v>
      </c>
      <c r="B35" s="37">
        <v>1.1197999999999999</v>
      </c>
      <c r="C35" s="37">
        <v>1.1197999999999999</v>
      </c>
      <c r="D35" s="37">
        <v>1.1197999999999999</v>
      </c>
      <c r="E35" s="37">
        <v>1.1197999999999999</v>
      </c>
      <c r="F35" s="37">
        <v>1.1197999999999999</v>
      </c>
      <c r="G35" s="37">
        <v>1.1197999999999999</v>
      </c>
    </row>
    <row r="36" spans="1:7" s="8" customFormat="1" ht="15.6" x14ac:dyDescent="0.35">
      <c r="A36" s="29" t="s">
        <v>114</v>
      </c>
      <c r="B36" s="37">
        <v>1.0948</v>
      </c>
      <c r="C36" s="37">
        <v>1.0948</v>
      </c>
      <c r="D36" s="37">
        <v>1.0948</v>
      </c>
      <c r="E36" s="37">
        <v>1.0948</v>
      </c>
      <c r="F36" s="37">
        <v>1.0948</v>
      </c>
      <c r="G36" s="37">
        <v>1.0948</v>
      </c>
    </row>
    <row r="37" spans="1:7" s="8" customFormat="1" ht="15.6" x14ac:dyDescent="0.35">
      <c r="A37" s="29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</row>
    <row r="38" spans="1:7" s="8" customFormat="1" ht="15.6" x14ac:dyDescent="0.35">
      <c r="A38" s="29"/>
      <c r="B38" s="11"/>
      <c r="C38" s="11"/>
      <c r="D38" s="11"/>
      <c r="E38" s="11"/>
      <c r="F38" s="11"/>
      <c r="G38" s="11"/>
    </row>
    <row r="39" spans="1:7" s="8" customFormat="1" ht="15.6" x14ac:dyDescent="0.35">
      <c r="A39" s="28" t="s">
        <v>10</v>
      </c>
      <c r="B39" s="11"/>
      <c r="C39" s="11"/>
      <c r="D39" s="11"/>
      <c r="E39" s="11"/>
      <c r="F39" s="11"/>
      <c r="G39" s="11"/>
    </row>
    <row r="40" spans="1:7" s="8" customFormat="1" ht="15.6" x14ac:dyDescent="0.35">
      <c r="A40" s="29" t="s">
        <v>115</v>
      </c>
      <c r="B40" s="11">
        <f t="shared" ref="B40:G40" si="1">B24/B35</f>
        <v>13403913198.785498</v>
      </c>
      <c r="C40" s="11">
        <f t="shared" si="1"/>
        <v>876495802.82193255</v>
      </c>
      <c r="D40" s="11">
        <f t="shared" si="1"/>
        <v>4136274334.7026258</v>
      </c>
      <c r="E40" s="11">
        <f t="shared" si="1"/>
        <v>379532059.29630291</v>
      </c>
      <c r="F40" s="11">
        <f t="shared" si="1"/>
        <v>6811798535.4527597</v>
      </c>
      <c r="G40" s="11">
        <f t="shared" si="1"/>
        <v>1199812466.5118773</v>
      </c>
    </row>
    <row r="41" spans="1:7" s="8" customFormat="1" ht="15.6" x14ac:dyDescent="0.35">
      <c r="A41" s="29" t="s">
        <v>116</v>
      </c>
      <c r="B41" s="11">
        <f t="shared" ref="B41:G41" si="2">B26/B36</f>
        <v>9042113445.3781509</v>
      </c>
      <c r="C41" s="11">
        <f t="shared" si="2"/>
        <v>682773109.24369752</v>
      </c>
      <c r="D41" s="11">
        <f t="shared" si="2"/>
        <v>829411764.70588231</v>
      </c>
      <c r="E41" s="11">
        <f t="shared" si="2"/>
        <v>4411764.7058823528</v>
      </c>
      <c r="F41" s="11">
        <f t="shared" si="2"/>
        <v>5670474789.915966</v>
      </c>
      <c r="G41" s="11">
        <f t="shared" si="2"/>
        <v>1855042016.8067226</v>
      </c>
    </row>
    <row r="42" spans="1:7" s="8" customFormat="1" ht="15.6" x14ac:dyDescent="0.35">
      <c r="A42" s="29" t="s">
        <v>70</v>
      </c>
      <c r="B42" s="11">
        <f t="shared" ref="B42:G42" si="3">B40/B15</f>
        <v>1034332.371231229</v>
      </c>
      <c r="C42" s="11">
        <f t="shared" si="3"/>
        <v>483717.33047568024</v>
      </c>
      <c r="D42" s="11">
        <f t="shared" si="3"/>
        <v>1359722.0035182859</v>
      </c>
      <c r="E42" s="11">
        <f t="shared" si="3"/>
        <v>910148.82325252495</v>
      </c>
      <c r="F42" s="11">
        <f t="shared" si="3"/>
        <v>1421790.5521713127</v>
      </c>
      <c r="G42" s="11">
        <f t="shared" si="3"/>
        <v>414156.87487465562</v>
      </c>
    </row>
    <row r="43" spans="1:7" s="8" customFormat="1" ht="15.6" x14ac:dyDescent="0.35">
      <c r="A43" s="29" t="s">
        <v>117</v>
      </c>
      <c r="B43" s="11">
        <f t="shared" ref="B43:G43" si="4">B41/B19</f>
        <v>991351.10682799597</v>
      </c>
      <c r="C43" s="11">
        <f t="shared" si="4"/>
        <v>546655.81204459374</v>
      </c>
      <c r="D43" s="11">
        <f t="shared" si="4"/>
        <v>1207295.1451322886</v>
      </c>
      <c r="E43" s="11">
        <f t="shared" si="4"/>
        <v>1102941.1764705882</v>
      </c>
      <c r="F43" s="11">
        <f t="shared" si="4"/>
        <v>1421527.8992017964</v>
      </c>
      <c r="G43" s="11">
        <f t="shared" si="4"/>
        <v>581153.51403719385</v>
      </c>
    </row>
    <row r="44" spans="1:7" s="8" customFormat="1" ht="15.6" x14ac:dyDescent="0.35">
      <c r="A44" s="29"/>
      <c r="B44" s="15"/>
      <c r="C44" s="15"/>
      <c r="D44" s="15"/>
      <c r="E44" s="15"/>
      <c r="F44" s="15"/>
      <c r="G44" s="15"/>
    </row>
    <row r="45" spans="1:7" s="8" customFormat="1" ht="15.6" x14ac:dyDescent="0.35">
      <c r="A45" s="28" t="s">
        <v>11</v>
      </c>
      <c r="B45" s="15"/>
      <c r="C45" s="15"/>
      <c r="D45" s="15"/>
      <c r="E45" s="15"/>
      <c r="F45" s="15"/>
      <c r="G45" s="15"/>
    </row>
    <row r="46" spans="1:7" s="8" customFormat="1" ht="15.6" x14ac:dyDescent="0.35">
      <c r="A46" s="29"/>
      <c r="B46" s="15"/>
      <c r="C46" s="15"/>
      <c r="D46" s="15"/>
      <c r="E46" s="15"/>
      <c r="F46" s="15"/>
      <c r="G46" s="15"/>
    </row>
    <row r="47" spans="1:7" s="8" customFormat="1" ht="15.6" x14ac:dyDescent="0.35">
      <c r="A47" s="28" t="s">
        <v>12</v>
      </c>
      <c r="B47" s="15"/>
      <c r="C47" s="15"/>
      <c r="D47" s="15"/>
      <c r="E47" s="15"/>
      <c r="F47" s="15"/>
      <c r="G47" s="15"/>
    </row>
    <row r="48" spans="1:7" s="8" customFormat="1" ht="15.6" x14ac:dyDescent="0.35">
      <c r="A48" s="29" t="s">
        <v>13</v>
      </c>
      <c r="B48" s="17">
        <f t="shared" ref="B48:G48" si="5">B17/B37*100</f>
        <v>8.6508728385186888</v>
      </c>
      <c r="C48" s="17">
        <f t="shared" si="5"/>
        <v>1.6222300697448573</v>
      </c>
      <c r="D48" s="17">
        <f t="shared" si="5"/>
        <v>1.1311468173391013</v>
      </c>
      <c r="E48" s="17">
        <f t="shared" si="5"/>
        <v>4.4142314822989319E-3</v>
      </c>
      <c r="F48" s="17">
        <f t="shared" si="5"/>
        <v>17.886152340564347</v>
      </c>
      <c r="G48" s="17">
        <f t="shared" si="5"/>
        <v>2.7688266972720048</v>
      </c>
    </row>
    <row r="49" spans="1:7" s="8" customFormat="1" ht="15.6" x14ac:dyDescent="0.35">
      <c r="A49" s="29" t="s">
        <v>14</v>
      </c>
      <c r="B49" s="17">
        <f t="shared" ref="B49:G49" si="6">B19/B37*100</f>
        <v>7.521171590899721</v>
      </c>
      <c r="C49" s="17">
        <f t="shared" si="6"/>
        <v>1.3783437803478416</v>
      </c>
      <c r="D49" s="17">
        <f t="shared" si="6"/>
        <v>0.75814425708484157</v>
      </c>
      <c r="E49" s="17">
        <f t="shared" si="6"/>
        <v>4.4142314822989319E-3</v>
      </c>
      <c r="F49" s="17">
        <f t="shared" si="6"/>
        <v>13.012559125754365</v>
      </c>
      <c r="G49" s="17">
        <f t="shared" si="6"/>
        <v>3.5225567228745471</v>
      </c>
    </row>
    <row r="50" spans="1:7" s="8" customFormat="1" ht="15.6" x14ac:dyDescent="0.35">
      <c r="A50" s="29"/>
      <c r="B50" s="17"/>
      <c r="C50" s="17"/>
      <c r="D50" s="17"/>
      <c r="E50" s="17"/>
      <c r="F50" s="17"/>
      <c r="G50" s="17"/>
    </row>
    <row r="51" spans="1:7" s="8" customFormat="1" ht="15.6" x14ac:dyDescent="0.35">
      <c r="A51" s="28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29" t="s">
        <v>16</v>
      </c>
      <c r="B52" s="17">
        <f t="shared" ref="B52:G52" si="7">B19/B17*100</f>
        <v>86.941187684682106</v>
      </c>
      <c r="C52" s="17">
        <f t="shared" si="7"/>
        <v>84.965986394557831</v>
      </c>
      <c r="D52" s="17">
        <f t="shared" si="7"/>
        <v>67.024390243902445</v>
      </c>
      <c r="E52" s="17">
        <f t="shared" si="7"/>
        <v>100</v>
      </c>
      <c r="F52" s="17">
        <f t="shared" si="7"/>
        <v>72.752142987415652</v>
      </c>
      <c r="G52" s="17">
        <f t="shared" si="7"/>
        <v>127.22200079713033</v>
      </c>
    </row>
    <row r="53" spans="1:7" s="8" customFormat="1" ht="15.6" x14ac:dyDescent="0.35">
      <c r="A53" s="29" t="s">
        <v>17</v>
      </c>
      <c r="B53" s="17">
        <f t="shared" ref="B53:G53" si="8">B26/B25*100</f>
        <v>86.424664709898323</v>
      </c>
      <c r="C53" s="17">
        <f t="shared" si="8"/>
        <v>63.451776649746193</v>
      </c>
      <c r="D53" s="17">
        <f t="shared" si="8"/>
        <v>68.996854246766873</v>
      </c>
      <c r="E53" s="17">
        <f t="shared" si="8"/>
        <v>87.5</v>
      </c>
      <c r="F53" s="17">
        <f t="shared" si="8"/>
        <v>82.355991270952032</v>
      </c>
      <c r="G53" s="17">
        <f t="shared" si="8"/>
        <v>143.36742977756128</v>
      </c>
    </row>
    <row r="54" spans="1:7" s="8" customFormat="1" ht="15.6" x14ac:dyDescent="0.35">
      <c r="A54" s="29" t="s">
        <v>18</v>
      </c>
      <c r="B54" s="17">
        <f t="shared" ref="B54:G54" si="9">AVERAGE(B52:B53)</f>
        <v>86.682926197290215</v>
      </c>
      <c r="C54" s="17">
        <f t="shared" si="9"/>
        <v>74.208881522152012</v>
      </c>
      <c r="D54" s="17">
        <f t="shared" si="9"/>
        <v>68.010622245334659</v>
      </c>
      <c r="E54" s="17">
        <f t="shared" si="9"/>
        <v>93.75</v>
      </c>
      <c r="F54" s="17">
        <f t="shared" si="9"/>
        <v>77.554067129183835</v>
      </c>
      <c r="G54" s="17">
        <f t="shared" si="9"/>
        <v>135.29471528734581</v>
      </c>
    </row>
    <row r="55" spans="1:7" s="8" customFormat="1" ht="15.6" x14ac:dyDescent="0.35">
      <c r="A55" s="29"/>
      <c r="B55" s="17"/>
      <c r="C55" s="17"/>
      <c r="D55" s="17"/>
      <c r="E55" s="17"/>
      <c r="F55" s="17"/>
      <c r="G55" s="17"/>
    </row>
    <row r="56" spans="1:7" s="8" customFormat="1" ht="15.6" x14ac:dyDescent="0.35">
      <c r="A56" s="28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29" t="s">
        <v>20</v>
      </c>
      <c r="B57" s="17">
        <f t="shared" ref="B57:G57" si="10">B19/B21*100</f>
        <v>86.941187684682106</v>
      </c>
      <c r="C57" s="17">
        <f t="shared" si="10"/>
        <v>84.965986394557831</v>
      </c>
      <c r="D57" s="17">
        <f t="shared" si="10"/>
        <v>67.024390243902445</v>
      </c>
      <c r="E57" s="17">
        <f t="shared" si="10"/>
        <v>100</v>
      </c>
      <c r="F57" s="17">
        <f t="shared" si="10"/>
        <v>72.752142987415652</v>
      </c>
      <c r="G57" s="17">
        <f t="shared" si="10"/>
        <v>127.22200079713033</v>
      </c>
    </row>
    <row r="58" spans="1:7" s="8" customFormat="1" ht="15.6" x14ac:dyDescent="0.35">
      <c r="A58" s="29" t="s">
        <v>21</v>
      </c>
      <c r="B58" s="17">
        <f t="shared" ref="B58:G58" si="11">B26/B27*100</f>
        <v>69.480709679411774</v>
      </c>
      <c r="C58" s="17">
        <f t="shared" si="11"/>
        <v>60.28566128733074</v>
      </c>
      <c r="D58" s="17">
        <f t="shared" si="11"/>
        <v>51.906389692348142</v>
      </c>
      <c r="E58" s="17">
        <f t="shared" si="11"/>
        <v>87.5</v>
      </c>
      <c r="F58" s="17">
        <f t="shared" si="11"/>
        <v>63.618722324529443</v>
      </c>
      <c r="G58" s="17">
        <f t="shared" si="11"/>
        <v>135.8879655278547</v>
      </c>
    </row>
    <row r="59" spans="1:7" s="8" customFormat="1" ht="15.6" x14ac:dyDescent="0.35">
      <c r="A59" s="29" t="s">
        <v>22</v>
      </c>
      <c r="B59" s="17">
        <f t="shared" ref="B59:G59" si="12">(B57+B58)/2</f>
        <v>78.210948682046933</v>
      </c>
      <c r="C59" s="17">
        <f t="shared" si="12"/>
        <v>72.625823840944292</v>
      </c>
      <c r="D59" s="17">
        <f t="shared" si="12"/>
        <v>59.465389968125294</v>
      </c>
      <c r="E59" s="17">
        <f t="shared" si="12"/>
        <v>93.75</v>
      </c>
      <c r="F59" s="17">
        <f t="shared" si="12"/>
        <v>68.185432655972548</v>
      </c>
      <c r="G59" s="17">
        <f t="shared" si="12"/>
        <v>131.55498316249253</v>
      </c>
    </row>
    <row r="60" spans="1:7" s="8" customFormat="1" ht="15.6" x14ac:dyDescent="0.35">
      <c r="A60" s="29"/>
      <c r="B60" s="17"/>
      <c r="C60" s="17"/>
      <c r="D60" s="17"/>
      <c r="E60" s="17"/>
      <c r="F60" s="17"/>
      <c r="G60" s="17"/>
    </row>
    <row r="61" spans="1:7" s="8" customFormat="1" ht="15.6" x14ac:dyDescent="0.35">
      <c r="A61" s="28" t="s">
        <v>50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29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A63" s="29"/>
      <c r="B63" s="17"/>
      <c r="C63" s="17"/>
      <c r="D63" s="17"/>
      <c r="E63" s="17"/>
      <c r="F63" s="17"/>
      <c r="G63" s="17"/>
    </row>
    <row r="64" spans="1:7" s="8" customFormat="1" ht="15.6" x14ac:dyDescent="0.35">
      <c r="A64" s="28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29" t="s">
        <v>25</v>
      </c>
      <c r="B65" s="17">
        <f t="shared" ref="B65:G65" si="13">((B19/B15)-1)*100</f>
        <v>-29.616482753298868</v>
      </c>
      <c r="C65" s="17">
        <f t="shared" si="13"/>
        <v>-31.070640176600438</v>
      </c>
      <c r="D65" s="17">
        <f t="shared" si="13"/>
        <v>-77.416173570019737</v>
      </c>
      <c r="E65" s="17">
        <f t="shared" si="13"/>
        <v>-99.040767386091119</v>
      </c>
      <c r="F65" s="17">
        <f t="shared" si="13"/>
        <v>-16.739720308912542</v>
      </c>
      <c r="G65" s="17">
        <f t="shared" si="13"/>
        <v>10.182947877114245</v>
      </c>
    </row>
    <row r="66" spans="1:7" s="8" customFormat="1" ht="15.6" x14ac:dyDescent="0.35">
      <c r="A66" s="29" t="s">
        <v>26</v>
      </c>
      <c r="B66" s="17">
        <f t="shared" ref="B66:G66" si="14">((B41/B40)-1)*100</f>
        <v>-32.541241417488145</v>
      </c>
      <c r="C66" s="17">
        <f t="shared" si="14"/>
        <v>-22.101953364127112</v>
      </c>
      <c r="D66" s="17">
        <f t="shared" si="14"/>
        <v>-79.947854093060002</v>
      </c>
      <c r="E66" s="17">
        <f t="shared" si="14"/>
        <v>-98.837577854671281</v>
      </c>
      <c r="F66" s="17">
        <f t="shared" si="14"/>
        <v>-16.755101308364416</v>
      </c>
      <c r="G66" s="17">
        <f t="shared" si="14"/>
        <v>54.610997016870797</v>
      </c>
    </row>
    <row r="67" spans="1:7" s="8" customFormat="1" ht="15.6" x14ac:dyDescent="0.35">
      <c r="A67" s="29" t="s">
        <v>27</v>
      </c>
      <c r="B67" s="17">
        <f t="shared" ref="B67:G67" si="15">((B43/B42)-1)*100</f>
        <v>-4.1554596567513258</v>
      </c>
      <c r="C67" s="17">
        <f t="shared" si="15"/>
        <v>13.011417537391257</v>
      </c>
      <c r="D67" s="17">
        <f t="shared" si="15"/>
        <v>-11.210148691540789</v>
      </c>
      <c r="E67" s="17">
        <f t="shared" si="15"/>
        <v>21.182508650519026</v>
      </c>
      <c r="F67" s="17">
        <f t="shared" si="15"/>
        <v>-1.8473393926776716E-2</v>
      </c>
      <c r="G67" s="17">
        <f t="shared" si="15"/>
        <v>40.322073420386829</v>
      </c>
    </row>
    <row r="68" spans="1:7" s="8" customFormat="1" ht="15.6" x14ac:dyDescent="0.35">
      <c r="A68" s="29"/>
      <c r="B68" s="17"/>
      <c r="C68" s="17"/>
      <c r="D68" s="17"/>
      <c r="E68" s="17"/>
      <c r="F68" s="17"/>
      <c r="G68" s="17"/>
    </row>
    <row r="69" spans="1:7" s="8" customFormat="1" ht="15.6" x14ac:dyDescent="0.35">
      <c r="A69" s="28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29" t="s">
        <v>43</v>
      </c>
      <c r="B70" s="17">
        <f t="shared" ref="B70:G70" si="16">B25/(B18)</f>
        <v>250771.95901567562</v>
      </c>
      <c r="C70" s="17">
        <f t="shared" si="16"/>
        <v>230000</v>
      </c>
      <c r="D70" s="17">
        <f t="shared" si="16"/>
        <v>230000</v>
      </c>
      <c r="E70" s="17">
        <f t="shared" si="16"/>
        <v>230000</v>
      </c>
      <c r="F70" s="17">
        <f>F25/(F18)</f>
        <v>263117.3862962058</v>
      </c>
      <c r="G70" s="17">
        <f t="shared" si="16"/>
        <v>230000</v>
      </c>
    </row>
    <row r="71" spans="1:7" s="8" customFormat="1" ht="15.6" x14ac:dyDescent="0.35">
      <c r="A71" s="29" t="s">
        <v>44</v>
      </c>
      <c r="B71" s="17">
        <f t="shared" ref="B71:G71" si="17">B26/(B20)</f>
        <v>242392.40450538686</v>
      </c>
      <c r="C71" s="17">
        <f t="shared" si="17"/>
        <v>229858.54858548584</v>
      </c>
      <c r="D71" s="17">
        <f t="shared" si="17"/>
        <v>230000</v>
      </c>
      <c r="E71" s="17">
        <f t="shared" si="17"/>
        <v>230000</v>
      </c>
      <c r="F71" s="17">
        <f t="shared" si="17"/>
        <v>250435.10428012424</v>
      </c>
      <c r="G71" s="17">
        <f t="shared" si="17"/>
        <v>230000</v>
      </c>
    </row>
    <row r="72" spans="1:7" s="8" customFormat="1" ht="15.6" hidden="1" x14ac:dyDescent="0.35">
      <c r="A72" s="29" t="s">
        <v>34</v>
      </c>
      <c r="B72" s="17">
        <f t="shared" ref="B72:G72" si="18">B26/B20</f>
        <v>242392.40450538686</v>
      </c>
      <c r="C72" s="17">
        <f t="shared" si="18"/>
        <v>229858.54858548584</v>
      </c>
      <c r="D72" s="17">
        <f t="shared" si="18"/>
        <v>230000</v>
      </c>
      <c r="E72" s="17">
        <f t="shared" si="18"/>
        <v>230000</v>
      </c>
      <c r="F72" s="17">
        <f t="shared" si="18"/>
        <v>250435.10428012424</v>
      </c>
      <c r="G72" s="17">
        <f t="shared" si="18"/>
        <v>230000</v>
      </c>
    </row>
    <row r="73" spans="1:7" s="8" customFormat="1" ht="15.6" x14ac:dyDescent="0.35">
      <c r="A73" s="29" t="s">
        <v>29</v>
      </c>
      <c r="B73" s="17">
        <f t="shared" ref="B73:G73" si="19">(B71/B70)*B54</f>
        <v>83.786412934672498</v>
      </c>
      <c r="C73" s="17">
        <f t="shared" si="19"/>
        <v>74.163242603626699</v>
      </c>
      <c r="D73" s="17">
        <f t="shared" si="19"/>
        <v>68.010622245334659</v>
      </c>
      <c r="E73" s="17">
        <f t="shared" si="19"/>
        <v>93.75</v>
      </c>
      <c r="F73" s="17">
        <f t="shared" si="19"/>
        <v>73.815954020538172</v>
      </c>
      <c r="G73" s="17">
        <f t="shared" si="19"/>
        <v>135.29471528734581</v>
      </c>
    </row>
    <row r="74" spans="1:7" s="8" customFormat="1" ht="15.6" x14ac:dyDescent="0.35">
      <c r="A74" s="29" t="s">
        <v>35</v>
      </c>
      <c r="B74" s="17">
        <f t="shared" ref="B74:F74" si="20">(B25/B18)*9</f>
        <v>2256947.6311410805</v>
      </c>
      <c r="C74" s="17">
        <f t="shared" si="20"/>
        <v>2070000</v>
      </c>
      <c r="D74" s="17">
        <f t="shared" si="20"/>
        <v>2070000</v>
      </c>
      <c r="E74" s="17">
        <f>(E25/E18)*6</f>
        <v>1380000</v>
      </c>
      <c r="F74" s="17">
        <f t="shared" si="20"/>
        <v>2368056.4766658521</v>
      </c>
      <c r="G74" s="17">
        <f>(G25/G18)*8</f>
        <v>1840000</v>
      </c>
    </row>
    <row r="75" spans="1:7" s="8" customFormat="1" ht="15.6" x14ac:dyDescent="0.35">
      <c r="A75" s="29" t="s">
        <v>36</v>
      </c>
      <c r="B75" s="17">
        <f t="shared" ref="B75:F75" si="21">(B26/B20)*9</f>
        <v>2181531.6405484816</v>
      </c>
      <c r="C75" s="17">
        <f t="shared" si="21"/>
        <v>2068726.9372693726</v>
      </c>
      <c r="D75" s="17">
        <f t="shared" si="21"/>
        <v>2070000</v>
      </c>
      <c r="E75" s="17">
        <f>(E26/E20)*6</f>
        <v>1380000</v>
      </c>
      <c r="F75" s="17">
        <f t="shared" si="21"/>
        <v>2253915.9385211184</v>
      </c>
      <c r="G75" s="17">
        <f>(G26/G20)*8</f>
        <v>1840000</v>
      </c>
    </row>
    <row r="76" spans="1:7" s="8" customFormat="1" ht="15.6" x14ac:dyDescent="0.35">
      <c r="A76" s="29"/>
      <c r="B76" s="17"/>
      <c r="C76" s="17"/>
      <c r="D76" s="17"/>
      <c r="E76" s="17"/>
      <c r="F76" s="17"/>
      <c r="G76" s="17"/>
    </row>
    <row r="77" spans="1:7" s="8" customFormat="1" ht="15.6" x14ac:dyDescent="0.35">
      <c r="A77" s="28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29" t="s">
        <v>31</v>
      </c>
      <c r="B78" s="17">
        <f>(B32/B31)*100</f>
        <v>79.872616884896956</v>
      </c>
      <c r="C78" s="17"/>
      <c r="D78" s="17"/>
      <c r="E78" s="17"/>
      <c r="F78" s="17"/>
      <c r="G78" s="17"/>
    </row>
    <row r="79" spans="1:7" s="8" customFormat="1" ht="15.6" x14ac:dyDescent="0.35">
      <c r="A79" s="29" t="s">
        <v>32</v>
      </c>
      <c r="B79" s="17">
        <f>(B26/B32)*100</f>
        <v>108.20312152091299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29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9" customFormat="1" ht="15.6" x14ac:dyDescent="0.35"/>
    <row r="83" spans="1:7" customFormat="1" ht="15.6" x14ac:dyDescent="0.35">
      <c r="A83" s="29"/>
      <c r="B83" s="34"/>
      <c r="C83" s="34"/>
      <c r="D83" s="34"/>
      <c r="E83" s="29"/>
      <c r="F83" s="29"/>
      <c r="G83" s="29"/>
    </row>
    <row r="84" spans="1:7" customFormat="1" ht="15.6" x14ac:dyDescent="0.35">
      <c r="A84" s="29"/>
      <c r="B84" s="29"/>
      <c r="C84" s="29"/>
      <c r="D84" s="29"/>
      <c r="E84" s="29"/>
      <c r="F84" s="29"/>
      <c r="G84" s="29"/>
    </row>
    <row r="85" spans="1:7" ht="15.6" x14ac:dyDescent="0.35">
      <c r="A85" s="8"/>
      <c r="B85" s="8"/>
      <c r="C85" s="8"/>
      <c r="D85" s="8"/>
      <c r="E85" s="8"/>
      <c r="F85" s="8"/>
      <c r="G85" s="8"/>
    </row>
    <row r="86" spans="1:7" ht="15.6" x14ac:dyDescent="0.35">
      <c r="A86" s="8"/>
      <c r="B86" s="8"/>
      <c r="C86" s="8"/>
      <c r="D86" s="8"/>
      <c r="E86" s="8"/>
      <c r="F86" s="8"/>
      <c r="G86" s="8"/>
    </row>
    <row r="87" spans="1:7" ht="15.6" x14ac:dyDescent="0.35">
      <c r="A87" s="22"/>
      <c r="B87" s="8"/>
      <c r="C87" s="8"/>
      <c r="D87" s="8"/>
      <c r="E87" s="8"/>
      <c r="F87" s="8"/>
      <c r="G87" s="8"/>
    </row>
    <row r="88" spans="1:7" ht="15.6" x14ac:dyDescent="0.35">
      <c r="A88" s="8"/>
      <c r="B88" s="8"/>
      <c r="C88" s="8"/>
      <c r="D88" s="8"/>
      <c r="E88" s="8"/>
      <c r="F88" s="8"/>
      <c r="G88" s="8"/>
    </row>
    <row r="89" spans="1:7" x14ac:dyDescent="0.3">
      <c r="A89" s="2"/>
    </row>
  </sheetData>
  <mergeCells count="4">
    <mergeCell ref="A9:A10"/>
    <mergeCell ref="B9:B10"/>
    <mergeCell ref="C9:G9"/>
    <mergeCell ref="A81:G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74:E7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8" width="20.6640625" style="4" customWidth="1"/>
    <col min="9" max="9" width="15.109375" style="4" bestFit="1" customWidth="1"/>
    <col min="10" max="10" width="11.5546875" style="4" bestFit="1" customWidth="1"/>
    <col min="11" max="11" width="14.109375" style="4" bestFit="1" customWidth="1"/>
    <col min="12" max="12" width="16.88671875" style="4" bestFit="1" customWidth="1"/>
    <col min="13" max="16384" width="11.44140625" style="4"/>
  </cols>
  <sheetData>
    <row r="1" spans="1:8" customFormat="1" x14ac:dyDescent="0.3"/>
    <row r="2" spans="1:8" customFormat="1" x14ac:dyDescent="0.3"/>
    <row r="3" spans="1:8" customFormat="1" x14ac:dyDescent="0.3"/>
    <row r="4" spans="1:8" customFormat="1" x14ac:dyDescent="0.3"/>
    <row r="5" spans="1:8" customFormat="1" x14ac:dyDescent="0.3"/>
    <row r="6" spans="1:8" customFormat="1" x14ac:dyDescent="0.3"/>
    <row r="7" spans="1:8" customFormat="1" x14ac:dyDescent="0.3"/>
    <row r="8" spans="1:8" ht="17.25" customHeight="1" x14ac:dyDescent="0.3"/>
    <row r="9" spans="1:8" ht="15.6" x14ac:dyDescent="0.3">
      <c r="A9" s="54" t="s">
        <v>0</v>
      </c>
      <c r="B9" s="56" t="s">
        <v>1</v>
      </c>
      <c r="C9" s="59" t="s">
        <v>2</v>
      </c>
      <c r="D9" s="59"/>
      <c r="E9" s="59"/>
      <c r="F9" s="59"/>
      <c r="G9" s="59"/>
      <c r="H9" s="59"/>
    </row>
    <row r="10" spans="1:8" ht="31.8" thickBot="1" x14ac:dyDescent="0.35">
      <c r="A10" s="55"/>
      <c r="B10" s="57"/>
      <c r="C10" s="39" t="s">
        <v>3</v>
      </c>
      <c r="D10" s="39" t="s">
        <v>48</v>
      </c>
      <c r="E10" s="39" t="s">
        <v>47</v>
      </c>
      <c r="F10" s="39" t="s">
        <v>45</v>
      </c>
      <c r="G10" s="39" t="s">
        <v>49</v>
      </c>
      <c r="H10" s="39" t="s">
        <v>124</v>
      </c>
    </row>
    <row r="11" spans="1:8" s="8" customFormat="1" ht="16.2" thickTop="1" x14ac:dyDescent="0.35"/>
    <row r="12" spans="1:8" s="8" customFormat="1" ht="15.6" x14ac:dyDescent="0.35">
      <c r="A12" s="9" t="s">
        <v>4</v>
      </c>
    </row>
    <row r="13" spans="1:8" s="8" customFormat="1" ht="15.6" x14ac:dyDescent="0.35"/>
    <row r="14" spans="1:8" s="8" customFormat="1" ht="15.6" x14ac:dyDescent="0.35">
      <c r="A14" s="9" t="s">
        <v>5</v>
      </c>
    </row>
    <row r="15" spans="1:8" s="8" customFormat="1" ht="15.6" x14ac:dyDescent="0.35">
      <c r="A15" s="10" t="s">
        <v>71</v>
      </c>
      <c r="B15" s="11">
        <f>SUM(C15:G15)</f>
        <v>1378</v>
      </c>
      <c r="C15" s="11">
        <v>429</v>
      </c>
      <c r="D15" s="11">
        <v>53</v>
      </c>
      <c r="E15" s="11">
        <v>0</v>
      </c>
      <c r="F15" s="11">
        <v>105</v>
      </c>
      <c r="G15" s="11">
        <v>791</v>
      </c>
      <c r="H15" s="11" t="s">
        <v>51</v>
      </c>
    </row>
    <row r="16" spans="1:8" s="8" customFormat="1" ht="15.6" x14ac:dyDescent="0.35">
      <c r="A16" s="12" t="s">
        <v>33</v>
      </c>
      <c r="B16" s="11">
        <f t="shared" ref="B16:B24" si="0">SUM(C16:G16)</f>
        <v>17837</v>
      </c>
      <c r="C16" s="11">
        <v>1512</v>
      </c>
      <c r="D16" s="8">
        <v>5814</v>
      </c>
      <c r="E16" s="8">
        <v>8</v>
      </c>
      <c r="F16" s="8">
        <v>5505</v>
      </c>
      <c r="G16" s="8">
        <v>4998</v>
      </c>
      <c r="H16" s="11" t="s">
        <v>51</v>
      </c>
    </row>
    <row r="17" spans="1:12" s="8" customFormat="1" ht="15.6" x14ac:dyDescent="0.35">
      <c r="A17" s="10" t="s">
        <v>118</v>
      </c>
      <c r="B17" s="11">
        <f>SUM(C17:H17)</f>
        <v>1488</v>
      </c>
      <c r="C17" s="11">
        <v>0</v>
      </c>
      <c r="D17" s="11">
        <v>0</v>
      </c>
      <c r="E17" s="11">
        <v>0</v>
      </c>
      <c r="F17" s="11">
        <v>1438</v>
      </c>
      <c r="G17" s="11">
        <v>0</v>
      </c>
      <c r="H17" s="11">
        <v>50</v>
      </c>
    </row>
    <row r="18" spans="1:12" s="8" customFormat="1" ht="15.6" x14ac:dyDescent="0.35">
      <c r="A18" s="12" t="s">
        <v>33</v>
      </c>
      <c r="B18" s="11">
        <f>SUM(C18:H18)</f>
        <v>10485</v>
      </c>
      <c r="C18" s="11">
        <v>269</v>
      </c>
      <c r="D18" s="11">
        <v>0</v>
      </c>
      <c r="E18" s="11">
        <v>0</v>
      </c>
      <c r="F18" s="11">
        <v>9777</v>
      </c>
      <c r="G18" s="11">
        <v>339</v>
      </c>
      <c r="H18" s="11">
        <v>100</v>
      </c>
    </row>
    <row r="19" spans="1:12" s="8" customFormat="1" ht="15.6" x14ac:dyDescent="0.35">
      <c r="A19" s="10" t="s">
        <v>119</v>
      </c>
      <c r="B19" s="11">
        <f>SUM(C19:H19)</f>
        <v>6555</v>
      </c>
      <c r="C19" s="11">
        <v>657</v>
      </c>
      <c r="D19" s="11">
        <v>4</v>
      </c>
      <c r="E19" s="11">
        <v>0</v>
      </c>
      <c r="F19" s="11">
        <v>5591</v>
      </c>
      <c r="G19" s="11">
        <v>250</v>
      </c>
      <c r="H19" s="11">
        <v>53</v>
      </c>
    </row>
    <row r="20" spans="1:12" s="8" customFormat="1" ht="15.6" x14ac:dyDescent="0.35">
      <c r="A20" s="12" t="s">
        <v>33</v>
      </c>
      <c r="B20" s="11">
        <f>SUM(C20:H20)</f>
        <v>19794</v>
      </c>
      <c r="C20" s="11">
        <v>1792</v>
      </c>
      <c r="D20" s="8">
        <v>1545</v>
      </c>
      <c r="E20" s="8">
        <v>0</v>
      </c>
      <c r="F20" s="8">
        <v>13642</v>
      </c>
      <c r="G20" s="8">
        <v>2720</v>
      </c>
      <c r="H20" s="8">
        <v>95</v>
      </c>
    </row>
    <row r="21" spans="1:12" s="8" customFormat="1" ht="15.6" x14ac:dyDescent="0.35">
      <c r="A21" s="10" t="s">
        <v>81</v>
      </c>
      <c r="B21" s="11">
        <f>SUM(C21:H21)</f>
        <v>11979</v>
      </c>
      <c r="C21" s="11">
        <v>1470</v>
      </c>
      <c r="D21" s="11">
        <v>1025</v>
      </c>
      <c r="E21" s="11">
        <v>4</v>
      </c>
      <c r="F21" s="11">
        <v>6921</v>
      </c>
      <c r="G21" s="11">
        <v>2509</v>
      </c>
      <c r="H21" s="11">
        <v>50</v>
      </c>
    </row>
    <row r="22" spans="1:12" s="8" customFormat="1" ht="15.6" x14ac:dyDescent="0.35">
      <c r="B22" s="11"/>
      <c r="C22" s="11"/>
      <c r="D22" s="11"/>
      <c r="E22" s="11"/>
      <c r="F22" s="11"/>
      <c r="G22" s="11"/>
      <c r="H22" s="11"/>
    </row>
    <row r="23" spans="1:12" s="8" customFormat="1" ht="15.6" x14ac:dyDescent="0.35">
      <c r="A23" s="13" t="s">
        <v>6</v>
      </c>
      <c r="B23" s="11"/>
      <c r="C23" s="11"/>
      <c r="D23" s="11"/>
      <c r="E23" s="11"/>
      <c r="F23" s="11"/>
      <c r="G23" s="11"/>
      <c r="H23" s="11"/>
    </row>
    <row r="24" spans="1:12" s="8" customFormat="1" ht="15.6" x14ac:dyDescent="0.35">
      <c r="A24" s="10" t="s">
        <v>71</v>
      </c>
      <c r="B24" s="11">
        <f t="shared" si="0"/>
        <v>3590070000</v>
      </c>
      <c r="C24" s="25">
        <v>302400000</v>
      </c>
      <c r="D24" s="25">
        <v>1151120000</v>
      </c>
      <c r="E24" s="25">
        <v>1600000</v>
      </c>
      <c r="F24" s="25">
        <v>1143450000</v>
      </c>
      <c r="G24" s="25">
        <v>991500000</v>
      </c>
      <c r="H24" s="25" t="s">
        <v>51</v>
      </c>
    </row>
    <row r="25" spans="1:12" s="8" customFormat="1" ht="15.6" x14ac:dyDescent="0.35">
      <c r="A25" s="10" t="s">
        <v>118</v>
      </c>
      <c r="B25" s="11">
        <f>SUM(C25:H25)</f>
        <v>2693360000</v>
      </c>
      <c r="C25" s="38">
        <v>61870000</v>
      </c>
      <c r="D25" s="11">
        <v>0</v>
      </c>
      <c r="E25" s="11">
        <v>0</v>
      </c>
      <c r="F25" s="25">
        <v>2542020000</v>
      </c>
      <c r="G25" s="25">
        <v>77970000</v>
      </c>
      <c r="H25" s="25">
        <v>11500000</v>
      </c>
    </row>
    <row r="26" spans="1:12" s="8" customFormat="1" ht="15.6" x14ac:dyDescent="0.35">
      <c r="A26" s="10" t="s">
        <v>119</v>
      </c>
      <c r="B26" s="11">
        <f>SUM(C26:H26)</f>
        <v>5847384300</v>
      </c>
      <c r="C26" s="25">
        <v>417335000</v>
      </c>
      <c r="D26" s="25">
        <v>393300000</v>
      </c>
      <c r="E26" s="25">
        <v>0</v>
      </c>
      <c r="F26" s="25">
        <v>4389644300</v>
      </c>
      <c r="G26" s="25">
        <v>636180000</v>
      </c>
      <c r="H26" s="25">
        <v>10925000</v>
      </c>
      <c r="I26" s="24"/>
      <c r="J26" s="24"/>
      <c r="K26" s="24"/>
      <c r="L26" s="24"/>
    </row>
    <row r="27" spans="1:12" s="8" customFormat="1" ht="15.6" x14ac:dyDescent="0.35">
      <c r="A27" s="10" t="s">
        <v>81</v>
      </c>
      <c r="B27" s="11">
        <f>SUM(C27:H27)</f>
        <v>14147620000</v>
      </c>
      <c r="C27" s="11">
        <v>1239930000</v>
      </c>
      <c r="D27" s="11">
        <v>1316060000</v>
      </c>
      <c r="E27" s="11">
        <v>5520000</v>
      </c>
      <c r="F27" s="11">
        <v>10080070000</v>
      </c>
      <c r="G27" s="11">
        <v>1494540000</v>
      </c>
      <c r="H27" s="11">
        <v>11500000</v>
      </c>
    </row>
    <row r="28" spans="1:12" s="8" customFormat="1" ht="15.6" x14ac:dyDescent="0.35">
      <c r="A28" s="10" t="s">
        <v>120</v>
      </c>
      <c r="B28" s="11">
        <f>SUM(C28:H28)</f>
        <v>5847384300</v>
      </c>
      <c r="C28" s="11">
        <f t="shared" ref="C28:H28" si="1">C26</f>
        <v>417335000</v>
      </c>
      <c r="D28" s="11">
        <f t="shared" si="1"/>
        <v>393300000</v>
      </c>
      <c r="E28" s="11">
        <f t="shared" si="1"/>
        <v>0</v>
      </c>
      <c r="F28" s="11">
        <f t="shared" si="1"/>
        <v>4389644300</v>
      </c>
      <c r="G28" s="11">
        <f t="shared" si="1"/>
        <v>636180000</v>
      </c>
      <c r="H28" s="11">
        <f t="shared" si="1"/>
        <v>10925000</v>
      </c>
    </row>
    <row r="29" spans="1:12" s="8" customFormat="1" ht="15.6" x14ac:dyDescent="0.35">
      <c r="B29" s="11"/>
      <c r="C29" s="11"/>
      <c r="D29" s="11"/>
      <c r="E29" s="11"/>
      <c r="F29" s="11"/>
      <c r="G29" s="25"/>
      <c r="H29" s="25"/>
    </row>
    <row r="30" spans="1:12" s="8" customFormat="1" ht="15.6" x14ac:dyDescent="0.35">
      <c r="A30" s="9" t="s">
        <v>7</v>
      </c>
      <c r="B30" s="11"/>
      <c r="C30" s="11"/>
      <c r="D30" s="11"/>
      <c r="E30" s="11"/>
      <c r="F30" s="11"/>
      <c r="G30" s="25"/>
      <c r="H30" s="25"/>
    </row>
    <row r="31" spans="1:12" s="8" customFormat="1" ht="15.6" x14ac:dyDescent="0.35">
      <c r="A31" s="16" t="s">
        <v>118</v>
      </c>
      <c r="B31" s="11">
        <f>B25</f>
        <v>2693360000</v>
      </c>
      <c r="C31" s="11"/>
      <c r="D31" s="11"/>
      <c r="E31" s="11"/>
      <c r="F31" s="11"/>
      <c r="G31" s="11"/>
      <c r="H31" s="11"/>
    </row>
    <row r="32" spans="1:12" s="8" customFormat="1" ht="15.6" x14ac:dyDescent="0.35">
      <c r="A32" s="16" t="s">
        <v>119</v>
      </c>
      <c r="B32" s="11">
        <v>5198965057.1999998</v>
      </c>
      <c r="C32" s="11"/>
      <c r="D32" s="11"/>
      <c r="E32" s="11"/>
      <c r="F32" s="11"/>
      <c r="G32" s="25"/>
      <c r="H32" s="25"/>
    </row>
    <row r="33" spans="1:9" s="8" customFormat="1" ht="15.6" x14ac:dyDescent="0.35">
      <c r="B33" s="15"/>
      <c r="C33" s="15"/>
      <c r="D33" s="15"/>
      <c r="E33" s="15"/>
      <c r="F33" s="15"/>
      <c r="G33" s="15"/>
      <c r="H33" s="15"/>
    </row>
    <row r="34" spans="1:9" s="8" customFormat="1" ht="15.6" x14ac:dyDescent="0.35">
      <c r="A34" s="9" t="s">
        <v>8</v>
      </c>
      <c r="B34" s="15"/>
      <c r="C34" s="15"/>
      <c r="D34" s="15"/>
      <c r="E34" s="15"/>
      <c r="F34" s="15"/>
      <c r="G34" s="15"/>
      <c r="H34" s="15"/>
    </row>
    <row r="35" spans="1:9" s="8" customFormat="1" ht="15.6" x14ac:dyDescent="0.35">
      <c r="A35" s="8" t="s">
        <v>72</v>
      </c>
      <c r="B35" s="18">
        <v>1.1144000000000001</v>
      </c>
      <c r="C35" s="18">
        <v>1.1144000000000001</v>
      </c>
      <c r="D35" s="18">
        <v>1.1144000000000001</v>
      </c>
      <c r="E35" s="18">
        <v>1.1144000000000001</v>
      </c>
      <c r="F35" s="18">
        <v>1.1144000000000001</v>
      </c>
      <c r="G35" s="18">
        <v>1.1144000000000001</v>
      </c>
      <c r="H35" s="18">
        <v>1.1144000000000001</v>
      </c>
    </row>
    <row r="36" spans="1:9" s="8" customFormat="1" ht="15.6" x14ac:dyDescent="0.35">
      <c r="A36" s="8" t="s">
        <v>121</v>
      </c>
      <c r="B36" s="18">
        <v>1.0947</v>
      </c>
      <c r="C36" s="18">
        <v>1.0947</v>
      </c>
      <c r="D36" s="18">
        <v>1.0947</v>
      </c>
      <c r="E36" s="18">
        <v>1.0947</v>
      </c>
      <c r="F36" s="18">
        <v>1.0947</v>
      </c>
      <c r="G36" s="18">
        <v>1.0947</v>
      </c>
      <c r="H36" s="18">
        <v>1.0947</v>
      </c>
    </row>
    <row r="37" spans="1:9" s="8" customFormat="1" ht="15.6" x14ac:dyDescent="0.35">
      <c r="A37" s="8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  <c r="H37" s="11" t="s">
        <v>51</v>
      </c>
    </row>
    <row r="38" spans="1:9" s="8" customFormat="1" ht="15.6" x14ac:dyDescent="0.35">
      <c r="B38" s="11"/>
      <c r="C38" s="11"/>
      <c r="D38" s="11"/>
      <c r="E38" s="11"/>
      <c r="F38" s="11"/>
      <c r="G38" s="11"/>
      <c r="H38" s="11"/>
    </row>
    <row r="39" spans="1:9" s="8" customFormat="1" ht="15.6" x14ac:dyDescent="0.35">
      <c r="A39" s="9" t="s">
        <v>10</v>
      </c>
      <c r="B39" s="11"/>
      <c r="C39" s="11"/>
      <c r="D39" s="11"/>
      <c r="E39" s="11"/>
      <c r="F39" s="11"/>
      <c r="G39" s="11"/>
      <c r="H39" s="11"/>
    </row>
    <row r="40" spans="1:9" s="8" customFormat="1" ht="15.6" x14ac:dyDescent="0.35">
      <c r="A40" s="8" t="s">
        <v>73</v>
      </c>
      <c r="B40" s="11">
        <f t="shared" ref="B40" si="2">B24/B35</f>
        <v>3221527279.2534099</v>
      </c>
      <c r="C40" s="11">
        <f t="shared" ref="C40:D40" si="3">C24/C35</f>
        <v>271356783.91959798</v>
      </c>
      <c r="D40" s="11">
        <f t="shared" si="3"/>
        <v>1032950466.6188083</v>
      </c>
      <c r="E40" s="11">
        <f t="shared" ref="E40:G40" si="4">E24/E35</f>
        <v>1435750.1794687724</v>
      </c>
      <c r="F40" s="11">
        <f t="shared" si="4"/>
        <v>1026067839.1959798</v>
      </c>
      <c r="G40" s="11">
        <f t="shared" si="4"/>
        <v>889716439.33955491</v>
      </c>
      <c r="H40" s="11" t="s">
        <v>51</v>
      </c>
      <c r="I40" s="18"/>
    </row>
    <row r="41" spans="1:9" s="8" customFormat="1" ht="15.6" x14ac:dyDescent="0.35">
      <c r="A41" s="8" t="s">
        <v>122</v>
      </c>
      <c r="B41" s="11">
        <f t="shared" ref="B41" si="5">B26/B36</f>
        <v>5341540422.0334339</v>
      </c>
      <c r="C41" s="11">
        <f t="shared" ref="C41:D41" si="6">C26/C36</f>
        <v>381232301.0870558</v>
      </c>
      <c r="D41" s="11">
        <f t="shared" si="6"/>
        <v>359276514.11345571</v>
      </c>
      <c r="E41" s="11">
        <f t="shared" ref="E41:G41" si="7">E26/E36</f>
        <v>0</v>
      </c>
      <c r="F41" s="11">
        <f t="shared" si="7"/>
        <v>4009906184.3427424</v>
      </c>
      <c r="G41" s="11">
        <f t="shared" si="7"/>
        <v>581145519.32036173</v>
      </c>
      <c r="H41" s="11">
        <f t="shared" ref="H41" si="8">H26/H36</f>
        <v>9979903.1698182151</v>
      </c>
      <c r="I41" s="27"/>
    </row>
    <row r="42" spans="1:9" s="8" customFormat="1" ht="15.6" x14ac:dyDescent="0.35">
      <c r="A42" s="8" t="s">
        <v>74</v>
      </c>
      <c r="B42" s="11">
        <f t="shared" ref="B42" si="9">B40/B15</f>
        <v>2337828.2142622713</v>
      </c>
      <c r="C42" s="11">
        <f t="shared" ref="C42:D42" si="10">C40/C15</f>
        <v>632533.29584987881</v>
      </c>
      <c r="D42" s="11">
        <f t="shared" si="10"/>
        <v>19489631.445637893</v>
      </c>
      <c r="E42" s="11" t="s">
        <v>51</v>
      </c>
      <c r="F42" s="11">
        <f t="shared" ref="F42:G42" si="11">F40/F15</f>
        <v>9772074.6590093318</v>
      </c>
      <c r="G42" s="11">
        <f t="shared" si="11"/>
        <v>1124799.5440449493</v>
      </c>
      <c r="H42" s="11" t="s">
        <v>51</v>
      </c>
      <c r="I42" s="27"/>
    </row>
    <row r="43" spans="1:9" s="8" customFormat="1" ht="15.6" x14ac:dyDescent="0.35">
      <c r="A43" s="8" t="s">
        <v>123</v>
      </c>
      <c r="B43" s="11">
        <f t="shared" ref="B43" si="12">B41/B19</f>
        <v>814880.30847191974</v>
      </c>
      <c r="C43" s="11">
        <f t="shared" ref="C43:D43" si="13">C41/C19</f>
        <v>580262.25431819761</v>
      </c>
      <c r="D43" s="11">
        <f t="shared" si="13"/>
        <v>89819128.528363928</v>
      </c>
      <c r="E43" s="11" t="s">
        <v>51</v>
      </c>
      <c r="F43" s="11">
        <f t="shared" ref="F43:G43" si="14">F41/F19</f>
        <v>717207.33041365456</v>
      </c>
      <c r="G43" s="11">
        <f t="shared" si="14"/>
        <v>2324582.0772814471</v>
      </c>
      <c r="H43" s="11">
        <f t="shared" ref="H43" si="15">H41/H19</f>
        <v>188300.05980789085</v>
      </c>
      <c r="I43" s="27"/>
    </row>
    <row r="44" spans="1:9" s="8" customFormat="1" ht="15.6" x14ac:dyDescent="0.35">
      <c r="B44" s="15"/>
      <c r="C44" s="15"/>
      <c r="D44" s="15"/>
      <c r="E44" s="15"/>
      <c r="F44" s="15"/>
      <c r="G44" s="15"/>
      <c r="H44" s="15"/>
    </row>
    <row r="45" spans="1:9" s="8" customFormat="1" ht="15.6" x14ac:dyDescent="0.35">
      <c r="A45" s="9" t="s">
        <v>11</v>
      </c>
      <c r="B45" s="15"/>
      <c r="C45" s="15"/>
      <c r="D45" s="15"/>
      <c r="E45" s="15"/>
      <c r="F45" s="15"/>
      <c r="G45" s="15"/>
      <c r="H45" s="15"/>
    </row>
    <row r="46" spans="1:9" s="8" customFormat="1" ht="15.6" x14ac:dyDescent="0.35">
      <c r="B46" s="15"/>
      <c r="C46" s="15"/>
      <c r="D46" s="15"/>
      <c r="E46" s="15"/>
      <c r="F46" s="15"/>
      <c r="G46" s="15"/>
      <c r="H46" s="15"/>
    </row>
    <row r="47" spans="1:9" s="8" customFormat="1" ht="15.6" x14ac:dyDescent="0.35">
      <c r="A47" s="9" t="s">
        <v>12</v>
      </c>
      <c r="B47" s="15"/>
      <c r="C47" s="15"/>
      <c r="D47" s="15"/>
      <c r="E47" s="15"/>
      <c r="F47" s="15"/>
      <c r="G47" s="15"/>
      <c r="H47" s="15"/>
    </row>
    <row r="48" spans="1:9" s="8" customFormat="1" ht="15.6" x14ac:dyDescent="0.35">
      <c r="A48" s="8" t="s">
        <v>13</v>
      </c>
      <c r="B48" s="17">
        <f t="shared" ref="B48" si="16">B17/B37*100</f>
        <v>1.2270039828153474</v>
      </c>
      <c r="C48" s="17">
        <f t="shared" ref="C48:G48" si="17">C17/C37*100</f>
        <v>0</v>
      </c>
      <c r="D48" s="17">
        <f t="shared" si="17"/>
        <v>0</v>
      </c>
      <c r="E48" s="17">
        <f t="shared" si="17"/>
        <v>0</v>
      </c>
      <c r="F48" s="17">
        <f t="shared" si="17"/>
        <v>4.6909150220192464</v>
      </c>
      <c r="G48" s="17">
        <f t="shared" si="17"/>
        <v>0</v>
      </c>
      <c r="H48" s="17" t="s">
        <v>51</v>
      </c>
    </row>
    <row r="49" spans="1:8" s="8" customFormat="1" ht="15.6" x14ac:dyDescent="0.35">
      <c r="A49" s="8" t="s">
        <v>14</v>
      </c>
      <c r="B49" s="17">
        <f t="shared" ref="B49" si="18">B19/B37*100</f>
        <v>5.4052494001038998</v>
      </c>
      <c r="C49" s="17">
        <f t="shared" ref="C49:G49" si="19">C19/C37*100</f>
        <v>0.72503752096759955</v>
      </c>
      <c r="D49" s="17">
        <f t="shared" si="19"/>
        <v>4.4142314822989319E-3</v>
      </c>
      <c r="E49" s="17">
        <f t="shared" si="19"/>
        <v>0</v>
      </c>
      <c r="F49" s="17">
        <f t="shared" si="19"/>
        <v>18.238460283803619</v>
      </c>
      <c r="G49" s="17">
        <f t="shared" si="19"/>
        <v>0.27588946764368322</v>
      </c>
      <c r="H49" s="17" t="s">
        <v>51</v>
      </c>
    </row>
    <row r="50" spans="1:8" s="8" customFormat="1" ht="15.6" x14ac:dyDescent="0.35">
      <c r="B50" s="17"/>
      <c r="C50" s="17"/>
      <c r="D50" s="17"/>
      <c r="E50" s="17"/>
      <c r="F50" s="17"/>
      <c r="G50" s="17"/>
      <c r="H50" s="17"/>
    </row>
    <row r="51" spans="1:8" s="8" customFormat="1" ht="15.6" x14ac:dyDescent="0.35">
      <c r="A51" s="9" t="s">
        <v>15</v>
      </c>
      <c r="B51" s="17"/>
      <c r="C51" s="17"/>
      <c r="D51" s="17"/>
      <c r="E51" s="17"/>
      <c r="F51" s="17"/>
      <c r="G51" s="17"/>
      <c r="H51" s="17"/>
    </row>
    <row r="52" spans="1:8" s="8" customFormat="1" ht="15.6" x14ac:dyDescent="0.35">
      <c r="A52" s="8" t="s">
        <v>16</v>
      </c>
      <c r="B52" s="17">
        <f>B19/B17*100</f>
        <v>440.52419354838707</v>
      </c>
      <c r="C52" s="11" t="s">
        <v>51</v>
      </c>
      <c r="D52" s="11" t="s">
        <v>51</v>
      </c>
      <c r="E52" s="11" t="s">
        <v>51</v>
      </c>
      <c r="F52" s="17">
        <f t="shared" ref="F52:H52" si="20">F19/F17*100</f>
        <v>388.80389429763562</v>
      </c>
      <c r="G52" s="11" t="s">
        <v>51</v>
      </c>
      <c r="H52" s="17">
        <f t="shared" si="20"/>
        <v>106</v>
      </c>
    </row>
    <row r="53" spans="1:8" s="8" customFormat="1" ht="15.6" x14ac:dyDescent="0.35">
      <c r="A53" s="8" t="s">
        <v>17</v>
      </c>
      <c r="B53" s="17">
        <f>B26/B25*100</f>
        <v>217.10370318115665</v>
      </c>
      <c r="C53" s="17">
        <f t="shared" ref="C53:H53" si="21">C26/C25*100</f>
        <v>674.53531598513007</v>
      </c>
      <c r="D53" s="11" t="s">
        <v>51</v>
      </c>
      <c r="E53" s="11" t="s">
        <v>51</v>
      </c>
      <c r="F53" s="17">
        <f t="shared" si="21"/>
        <v>172.683310910221</v>
      </c>
      <c r="G53" s="17">
        <f t="shared" si="21"/>
        <v>815.92920353982311</v>
      </c>
      <c r="H53" s="17">
        <f t="shared" si="21"/>
        <v>95</v>
      </c>
    </row>
    <row r="54" spans="1:8" s="8" customFormat="1" ht="15.6" x14ac:dyDescent="0.35">
      <c r="A54" s="8" t="s">
        <v>18</v>
      </c>
      <c r="B54" s="17">
        <f>AVERAGE(B52:B53)</f>
        <v>328.81394836477187</v>
      </c>
      <c r="C54" s="11" t="s">
        <v>51</v>
      </c>
      <c r="D54" s="11" t="s">
        <v>51</v>
      </c>
      <c r="E54" s="11" t="s">
        <v>51</v>
      </c>
      <c r="F54" s="17">
        <f t="shared" ref="F54:H54" si="22">AVERAGE(F52:F53)</f>
        <v>280.74360260392831</v>
      </c>
      <c r="G54" s="11" t="s">
        <v>51</v>
      </c>
      <c r="H54" s="17">
        <f t="shared" si="22"/>
        <v>100.5</v>
      </c>
    </row>
    <row r="55" spans="1:8" s="8" customFormat="1" ht="15.6" x14ac:dyDescent="0.35">
      <c r="B55" s="17"/>
      <c r="C55" s="17"/>
      <c r="D55" s="17"/>
      <c r="E55" s="17"/>
      <c r="F55" s="17"/>
      <c r="G55" s="17"/>
      <c r="H55" s="17"/>
    </row>
    <row r="56" spans="1:8" s="8" customFormat="1" ht="15.6" x14ac:dyDescent="0.35">
      <c r="A56" s="9" t="s">
        <v>19</v>
      </c>
      <c r="B56" s="17"/>
      <c r="C56" s="17"/>
      <c r="D56" s="17"/>
      <c r="E56" s="17"/>
      <c r="F56" s="17"/>
      <c r="G56" s="17"/>
      <c r="H56" s="17"/>
    </row>
    <row r="57" spans="1:8" s="8" customFormat="1" ht="15.6" x14ac:dyDescent="0.35">
      <c r="A57" s="8" t="s">
        <v>20</v>
      </c>
      <c r="B57" s="17">
        <f t="shared" ref="B57:H57" si="23">B19/B21*100</f>
        <v>54.720761332331577</v>
      </c>
      <c r="C57" s="17">
        <f t="shared" si="23"/>
        <v>44.693877551020407</v>
      </c>
      <c r="D57" s="17">
        <f t="shared" si="23"/>
        <v>0.3902439024390244</v>
      </c>
      <c r="E57" s="17">
        <f t="shared" si="23"/>
        <v>0</v>
      </c>
      <c r="F57" s="17">
        <f t="shared" si="23"/>
        <v>80.7831238260367</v>
      </c>
      <c r="G57" s="17">
        <f t="shared" si="23"/>
        <v>9.9641291351135912</v>
      </c>
      <c r="H57" s="17">
        <f t="shared" si="23"/>
        <v>106</v>
      </c>
    </row>
    <row r="58" spans="1:8" s="8" customFormat="1" ht="15.6" x14ac:dyDescent="0.35">
      <c r="A58" s="8" t="s">
        <v>21</v>
      </c>
      <c r="B58" s="17">
        <f t="shared" ref="B58:H58" si="24">B26/B27*100</f>
        <v>41.33122249537378</v>
      </c>
      <c r="C58" s="17">
        <f t="shared" si="24"/>
        <v>33.657948432572802</v>
      </c>
      <c r="D58" s="17">
        <f t="shared" si="24"/>
        <v>29.88465571478504</v>
      </c>
      <c r="E58" s="17">
        <f t="shared" si="24"/>
        <v>0</v>
      </c>
      <c r="F58" s="17">
        <f t="shared" si="24"/>
        <v>43.547756116773002</v>
      </c>
      <c r="G58" s="17">
        <f t="shared" si="24"/>
        <v>42.566943674976912</v>
      </c>
      <c r="H58" s="17">
        <f t="shared" si="24"/>
        <v>95</v>
      </c>
    </row>
    <row r="59" spans="1:8" s="8" customFormat="1" ht="15.6" x14ac:dyDescent="0.35">
      <c r="A59" s="8" t="s">
        <v>22</v>
      </c>
      <c r="B59" s="17">
        <f t="shared" ref="B59:H59" si="25">(B57+B58)/2</f>
        <v>48.025991913852678</v>
      </c>
      <c r="C59" s="17">
        <f t="shared" si="25"/>
        <v>39.175912991796608</v>
      </c>
      <c r="D59" s="17">
        <f t="shared" si="25"/>
        <v>15.137449808612033</v>
      </c>
      <c r="E59" s="17">
        <f t="shared" si="25"/>
        <v>0</v>
      </c>
      <c r="F59" s="17">
        <f t="shared" si="25"/>
        <v>62.165439971404851</v>
      </c>
      <c r="G59" s="17">
        <f t="shared" si="25"/>
        <v>26.265536405045253</v>
      </c>
      <c r="H59" s="17">
        <f t="shared" si="25"/>
        <v>100.5</v>
      </c>
    </row>
    <row r="60" spans="1:8" s="8" customFormat="1" ht="15.6" x14ac:dyDescent="0.35">
      <c r="B60" s="17"/>
      <c r="C60" s="17"/>
      <c r="D60" s="17"/>
      <c r="E60" s="17"/>
      <c r="F60" s="17"/>
      <c r="G60" s="17"/>
      <c r="H60" s="17"/>
    </row>
    <row r="61" spans="1:8" s="8" customFormat="1" ht="15.6" x14ac:dyDescent="0.35">
      <c r="A61" s="9" t="s">
        <v>50</v>
      </c>
      <c r="B61" s="17"/>
      <c r="C61" s="17"/>
      <c r="D61" s="17"/>
      <c r="E61" s="17"/>
      <c r="F61" s="17"/>
      <c r="G61" s="17"/>
      <c r="H61" s="17"/>
    </row>
    <row r="62" spans="1:8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  <c r="H62" s="17"/>
    </row>
    <row r="63" spans="1:8" s="8" customFormat="1" ht="15.6" x14ac:dyDescent="0.35">
      <c r="B63" s="17"/>
      <c r="C63" s="17"/>
      <c r="D63" s="17"/>
      <c r="E63" s="17"/>
      <c r="F63" s="17"/>
      <c r="G63" s="17"/>
      <c r="H63" s="17"/>
    </row>
    <row r="64" spans="1:8" s="8" customFormat="1" ht="15.6" x14ac:dyDescent="0.35">
      <c r="A64" s="9" t="s">
        <v>24</v>
      </c>
      <c r="B64" s="17"/>
      <c r="C64" s="17"/>
      <c r="D64" s="17"/>
      <c r="E64" s="17"/>
      <c r="F64" s="17"/>
      <c r="G64" s="17"/>
      <c r="H64" s="17"/>
    </row>
    <row r="65" spans="1:8" s="8" customFormat="1" ht="15.6" x14ac:dyDescent="0.35">
      <c r="A65" s="8" t="s">
        <v>25</v>
      </c>
      <c r="B65" s="17">
        <f t="shared" ref="B65:G65" si="26">((B19/B15)-1)*100</f>
        <v>375.68940493468796</v>
      </c>
      <c r="C65" s="17">
        <f t="shared" si="26"/>
        <v>53.146853146853147</v>
      </c>
      <c r="D65" s="17">
        <f t="shared" si="26"/>
        <v>-92.452830188679243</v>
      </c>
      <c r="E65" s="11" t="s">
        <v>51</v>
      </c>
      <c r="F65" s="17">
        <f t="shared" si="26"/>
        <v>5224.7619047619046</v>
      </c>
      <c r="G65" s="17">
        <f t="shared" si="26"/>
        <v>-68.394437420986094</v>
      </c>
      <c r="H65" s="11" t="s">
        <v>51</v>
      </c>
    </row>
    <row r="66" spans="1:8" s="8" customFormat="1" ht="15.6" x14ac:dyDescent="0.35">
      <c r="A66" s="8" t="s">
        <v>26</v>
      </c>
      <c r="B66" s="17">
        <f t="shared" ref="B66:G66" si="27">((B41/B40)-1)*100</f>
        <v>65.807704203930811</v>
      </c>
      <c r="C66" s="17">
        <f t="shared" si="27"/>
        <v>40.491162808007594</v>
      </c>
      <c r="D66" s="17">
        <f t="shared" si="27"/>
        <v>-65.218417947039839</v>
      </c>
      <c r="E66" s="17">
        <f t="shared" si="27"/>
        <v>-100</v>
      </c>
      <c r="F66" s="17">
        <f t="shared" si="27"/>
        <v>290.80322286340044</v>
      </c>
      <c r="G66" s="17">
        <f t="shared" si="27"/>
        <v>-34.681939815369532</v>
      </c>
      <c r="H66" s="11" t="s">
        <v>51</v>
      </c>
    </row>
    <row r="67" spans="1:8" s="8" customFormat="1" ht="15.6" x14ac:dyDescent="0.35">
      <c r="A67" s="8" t="s">
        <v>27</v>
      </c>
      <c r="B67" s="17">
        <f t="shared" ref="B67:G67" si="28">((B43/B42)-1)*100</f>
        <v>-65.143704592979915</v>
      </c>
      <c r="C67" s="17">
        <f t="shared" si="28"/>
        <v>-8.2637612714836166</v>
      </c>
      <c r="D67" s="17">
        <f t="shared" si="28"/>
        <v>360.85596220172221</v>
      </c>
      <c r="E67" s="11" t="s">
        <v>51</v>
      </c>
      <c r="F67" s="17">
        <f t="shared" si="28"/>
        <v>-92.660644178025933</v>
      </c>
      <c r="G67" s="17">
        <f t="shared" si="28"/>
        <v>106.66634242417081</v>
      </c>
      <c r="H67" s="11" t="s">
        <v>51</v>
      </c>
    </row>
    <row r="68" spans="1:8" s="8" customFormat="1" ht="15.6" x14ac:dyDescent="0.35">
      <c r="B68" s="17"/>
      <c r="C68" s="17"/>
      <c r="D68" s="17"/>
      <c r="E68" s="17"/>
      <c r="F68" s="17"/>
      <c r="G68" s="17"/>
      <c r="H68" s="17"/>
    </row>
    <row r="69" spans="1:8" s="8" customFormat="1" ht="15.6" x14ac:dyDescent="0.35">
      <c r="A69" s="9" t="s">
        <v>28</v>
      </c>
      <c r="B69" s="17"/>
      <c r="C69" s="17"/>
      <c r="D69" s="17"/>
      <c r="E69" s="17"/>
      <c r="F69" s="17"/>
      <c r="G69" s="17"/>
      <c r="H69" s="17"/>
    </row>
    <row r="70" spans="1:8" s="8" customFormat="1" ht="15.6" x14ac:dyDescent="0.35">
      <c r="A70" s="8" t="s">
        <v>43</v>
      </c>
      <c r="B70" s="17">
        <f t="shared" ref="B70:C70" si="29">B25/(B18)</f>
        <v>256877.44396757273</v>
      </c>
      <c r="C70" s="17">
        <f t="shared" si="29"/>
        <v>230000</v>
      </c>
      <c r="D70" s="11" t="s">
        <v>51</v>
      </c>
      <c r="E70" s="11" t="s">
        <v>51</v>
      </c>
      <c r="F70" s="17">
        <f t="shared" ref="F70:G70" si="30">F25/(F18)</f>
        <v>260000</v>
      </c>
      <c r="G70" s="17">
        <f t="shared" si="30"/>
        <v>230000</v>
      </c>
      <c r="H70" s="17">
        <f t="shared" ref="H70" si="31">H25/(H18)</f>
        <v>115000</v>
      </c>
    </row>
    <row r="71" spans="1:8" s="8" customFormat="1" ht="15.6" x14ac:dyDescent="0.35">
      <c r="A71" s="8" t="s">
        <v>44</v>
      </c>
      <c r="B71" s="17">
        <f t="shared" ref="B71:C71" si="32">B26/(B20)</f>
        <v>295411.95816914219</v>
      </c>
      <c r="C71" s="17">
        <f t="shared" si="32"/>
        <v>232887.83482142858</v>
      </c>
      <c r="D71" s="17">
        <f t="shared" ref="D71:G71" si="33">D26/(D20)</f>
        <v>254563.10679611651</v>
      </c>
      <c r="E71" s="11" t="s">
        <v>51</v>
      </c>
      <c r="F71" s="17">
        <f t="shared" si="33"/>
        <v>321774.24864389386</v>
      </c>
      <c r="G71" s="17">
        <f t="shared" si="33"/>
        <v>233889.70588235295</v>
      </c>
      <c r="H71" s="17">
        <f t="shared" ref="H71" si="34">H26/(H20)</f>
        <v>115000</v>
      </c>
    </row>
    <row r="72" spans="1:8" s="8" customFormat="1" ht="15.6" hidden="1" x14ac:dyDescent="0.35">
      <c r="A72" s="8" t="s">
        <v>34</v>
      </c>
      <c r="B72" s="17">
        <f t="shared" ref="B72:C72" si="35">B26/B20</f>
        <v>295411.95816914219</v>
      </c>
      <c r="C72" s="17">
        <f t="shared" si="35"/>
        <v>232887.83482142858</v>
      </c>
      <c r="D72" s="17">
        <f t="shared" ref="D72:G72" si="36">D26/D20</f>
        <v>254563.10679611651</v>
      </c>
      <c r="E72" s="11" t="s">
        <v>51</v>
      </c>
      <c r="F72" s="17">
        <f t="shared" si="36"/>
        <v>321774.24864389386</v>
      </c>
      <c r="G72" s="17">
        <f t="shared" si="36"/>
        <v>233889.70588235295</v>
      </c>
      <c r="H72" s="17">
        <f t="shared" ref="H72" si="37">H26/H20</f>
        <v>115000</v>
      </c>
    </row>
    <row r="73" spans="1:8" s="8" customFormat="1" ht="15.6" x14ac:dyDescent="0.35">
      <c r="A73" s="8" t="s">
        <v>29</v>
      </c>
      <c r="B73" s="17">
        <f>(B71/B70)*B54</f>
        <v>378.13974967777438</v>
      </c>
      <c r="C73" s="11" t="s">
        <v>51</v>
      </c>
      <c r="D73" s="11" t="s">
        <v>51</v>
      </c>
      <c r="E73" s="11" t="s">
        <v>51</v>
      </c>
      <c r="F73" s="17">
        <f>(F71/F70)*F54</f>
        <v>347.44639149791908</v>
      </c>
      <c r="G73" s="11" t="s">
        <v>51</v>
      </c>
      <c r="H73" s="17">
        <f>(H71/H70)*H54</f>
        <v>100.5</v>
      </c>
    </row>
    <row r="74" spans="1:8" s="8" customFormat="1" ht="15.6" x14ac:dyDescent="0.35">
      <c r="A74" s="8" t="s">
        <v>37</v>
      </c>
      <c r="B74" s="17">
        <f t="shared" ref="B74:C74" si="38">(B25/B18)*3</f>
        <v>770632.33190271817</v>
      </c>
      <c r="C74" s="17">
        <f t="shared" si="38"/>
        <v>690000</v>
      </c>
      <c r="D74" s="11" t="s">
        <v>51</v>
      </c>
      <c r="E74" s="11" t="s">
        <v>51</v>
      </c>
      <c r="F74" s="17">
        <f t="shared" ref="F74:G74" si="39">(F25/F18)*3</f>
        <v>780000</v>
      </c>
      <c r="G74" s="17">
        <f t="shared" si="39"/>
        <v>690000</v>
      </c>
      <c r="H74" s="17">
        <f>(H25/H18)*2</f>
        <v>230000</v>
      </c>
    </row>
    <row r="75" spans="1:8" s="8" customFormat="1" ht="15.6" x14ac:dyDescent="0.35">
      <c r="A75" s="8" t="s">
        <v>38</v>
      </c>
      <c r="B75" s="17">
        <f t="shared" ref="B75:C75" si="40">(B26/B20)*3</f>
        <v>886235.87450742652</v>
      </c>
      <c r="C75" s="17">
        <f t="shared" si="40"/>
        <v>698663.50446428568</v>
      </c>
      <c r="D75" s="17">
        <f t="shared" ref="D75:G75" si="41">(D26/D20)*3</f>
        <v>763689.32038834947</v>
      </c>
      <c r="E75" s="11" t="s">
        <v>51</v>
      </c>
      <c r="F75" s="17">
        <f t="shared" si="41"/>
        <v>965322.74593168159</v>
      </c>
      <c r="G75" s="17">
        <f t="shared" si="41"/>
        <v>701669.1176470588</v>
      </c>
      <c r="H75" s="17">
        <f>(H26/H20)*2</f>
        <v>230000</v>
      </c>
    </row>
    <row r="76" spans="1:8" s="8" customFormat="1" ht="15.6" x14ac:dyDescent="0.35">
      <c r="B76" s="17"/>
      <c r="C76" s="17"/>
      <c r="D76" s="17"/>
      <c r="E76" s="17"/>
      <c r="F76" s="17"/>
      <c r="G76" s="17"/>
      <c r="H76" s="17"/>
    </row>
    <row r="77" spans="1:8" s="8" customFormat="1" ht="15.6" x14ac:dyDescent="0.35">
      <c r="A77" s="9" t="s">
        <v>30</v>
      </c>
      <c r="B77" s="17"/>
      <c r="C77" s="17"/>
      <c r="D77" s="17"/>
      <c r="E77" s="17"/>
      <c r="F77" s="17"/>
      <c r="G77" s="17"/>
      <c r="H77" s="17"/>
    </row>
    <row r="78" spans="1:8" s="8" customFormat="1" ht="15.6" x14ac:dyDescent="0.35">
      <c r="A78" s="8" t="s">
        <v>31</v>
      </c>
      <c r="B78" s="17">
        <f>(B32/B31)*100</f>
        <v>193.02896965871625</v>
      </c>
      <c r="C78" s="17"/>
      <c r="D78" s="17"/>
      <c r="E78" s="17"/>
      <c r="F78" s="17"/>
      <c r="G78" s="17"/>
      <c r="H78" s="17"/>
    </row>
    <row r="79" spans="1:8" s="8" customFormat="1" ht="15.6" x14ac:dyDescent="0.35">
      <c r="A79" s="8" t="s">
        <v>32</v>
      </c>
      <c r="B79" s="17">
        <f>(B26/B32)*100</f>
        <v>112.47208311011843</v>
      </c>
      <c r="C79" s="17"/>
      <c r="D79" s="17"/>
      <c r="E79" s="17"/>
      <c r="F79" s="17"/>
      <c r="G79" s="17"/>
      <c r="H79" s="17"/>
    </row>
    <row r="80" spans="1:8" s="8" customFormat="1" ht="16.2" thickBot="1" x14ac:dyDescent="0.4">
      <c r="A80" s="19"/>
      <c r="B80" s="19"/>
      <c r="C80" s="19"/>
      <c r="D80" s="19"/>
      <c r="E80" s="19"/>
      <c r="F80" s="19"/>
      <c r="G80" s="19"/>
      <c r="H80" s="19"/>
    </row>
    <row r="81" spans="1:7" s="8" customFormat="1" ht="16.5" customHeight="1" thickTop="1" x14ac:dyDescent="0.35">
      <c r="A81" s="58" t="s">
        <v>86</v>
      </c>
      <c r="B81" s="58"/>
      <c r="C81" s="58"/>
      <c r="D81" s="58"/>
      <c r="E81" s="58"/>
      <c r="F81" s="58"/>
      <c r="G81" s="58"/>
    </row>
  </sheetData>
  <mergeCells count="4">
    <mergeCell ref="A9:A10"/>
    <mergeCell ref="B9:B10"/>
    <mergeCell ref="A81:G81"/>
    <mergeCell ref="C9:H9"/>
  </mergeCells>
  <pageMargins left="0.7" right="0.7" top="0.75" bottom="0.75" header="0.3" footer="0.3"/>
  <pageSetup paperSize="9" orientation="portrait" r:id="rId1"/>
  <ignoredErrors>
    <ignoredError sqref="B2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5546875" style="4" customWidth="1"/>
    <col min="2" max="8" width="20.6640625" style="4" customWidth="1"/>
    <col min="9" max="9" width="11" style="4" customWidth="1"/>
    <col min="10" max="16384" width="11.44140625" style="4"/>
  </cols>
  <sheetData>
    <row r="1" spans="1:9" customFormat="1" x14ac:dyDescent="0.3"/>
    <row r="2" spans="1:9" customFormat="1" x14ac:dyDescent="0.3"/>
    <row r="3" spans="1:9" customFormat="1" x14ac:dyDescent="0.3"/>
    <row r="4" spans="1:9" customFormat="1" x14ac:dyDescent="0.3"/>
    <row r="5" spans="1:9" customFormat="1" x14ac:dyDescent="0.3"/>
    <row r="6" spans="1:9" customFormat="1" x14ac:dyDescent="0.3"/>
    <row r="7" spans="1:9" customFormat="1" x14ac:dyDescent="0.3"/>
    <row r="8" spans="1:9" ht="17.25" customHeight="1" x14ac:dyDescent="0.3"/>
    <row r="9" spans="1:9" ht="15.6" x14ac:dyDescent="0.3">
      <c r="A9" s="54" t="s">
        <v>0</v>
      </c>
      <c r="B9" s="56" t="s">
        <v>1</v>
      </c>
      <c r="C9" s="59" t="s">
        <v>2</v>
      </c>
      <c r="D9" s="59"/>
      <c r="E9" s="59"/>
      <c r="F9" s="59"/>
      <c r="G9" s="59"/>
      <c r="H9" s="59"/>
    </row>
    <row r="10" spans="1:9" ht="31.8" thickBot="1" x14ac:dyDescent="0.35">
      <c r="A10" s="55"/>
      <c r="B10" s="57"/>
      <c r="C10" s="39" t="s">
        <v>3</v>
      </c>
      <c r="D10" s="39" t="s">
        <v>48</v>
      </c>
      <c r="E10" s="39" t="s">
        <v>47</v>
      </c>
      <c r="F10" s="39" t="s">
        <v>45</v>
      </c>
      <c r="G10" s="39" t="s">
        <v>49</v>
      </c>
      <c r="H10" s="39" t="s">
        <v>124</v>
      </c>
    </row>
    <row r="11" spans="1:9" s="8" customFormat="1" ht="16.2" thickTop="1" x14ac:dyDescent="0.35"/>
    <row r="12" spans="1:9" s="8" customFormat="1" ht="15.6" x14ac:dyDescent="0.35">
      <c r="A12" s="9" t="s">
        <v>4</v>
      </c>
    </row>
    <row r="13" spans="1:9" s="8" customFormat="1" ht="15.6" x14ac:dyDescent="0.35"/>
    <row r="14" spans="1:9" s="8" customFormat="1" ht="15.6" x14ac:dyDescent="0.35">
      <c r="A14" s="9" t="s">
        <v>5</v>
      </c>
    </row>
    <row r="15" spans="1:9" s="8" customFormat="1" ht="15.6" x14ac:dyDescent="0.35">
      <c r="A15" s="10" t="s">
        <v>75</v>
      </c>
      <c r="B15" s="11">
        <f>SUM(C15:G15)</f>
        <v>14337</v>
      </c>
      <c r="C15" s="11">
        <f>+'I trimestre'!C15+'II Trimestre'!C15+'III Trimestre'!C15+'IV Trimestre'!C15</f>
        <v>2241</v>
      </c>
      <c r="D15" s="11">
        <f>+'I trimestre'!D15+'II Trimestre'!D15+'III Trimestre'!D15+'IV Trimestre'!D15</f>
        <v>3095</v>
      </c>
      <c r="E15" s="11">
        <f>+'I trimestre'!E15+'II Trimestre'!E15+'III Trimestre'!E15+'IV Trimestre'!E15</f>
        <v>417</v>
      </c>
      <c r="F15" s="11">
        <f>+'I trimestre'!F15+'II Trimestre'!F15+'III Trimestre'!F15+'IV Trimestre'!F15</f>
        <v>4896</v>
      </c>
      <c r="G15" s="11">
        <f>+'I trimestre'!G15+'II Trimestre'!G15+'III Trimestre'!G15+'IV Trimestre'!G15</f>
        <v>3688</v>
      </c>
      <c r="H15" s="11" t="s">
        <v>51</v>
      </c>
      <c r="I15" s="11"/>
    </row>
    <row r="16" spans="1:9" s="8" customFormat="1" ht="15.6" x14ac:dyDescent="0.35">
      <c r="A16" s="12" t="s">
        <v>33</v>
      </c>
      <c r="B16" s="11">
        <f t="shared" ref="B16" si="0">SUM(C16:G16)</f>
        <v>88616</v>
      </c>
      <c r="C16" s="11">
        <f>+'I trimestre'!C16+'II Trimestre'!C16+'III Trimestre'!C16+'IV Trimestre'!C16</f>
        <v>6435</v>
      </c>
      <c r="D16" s="11">
        <f>+'I trimestre'!D16+'II Trimestre'!D16+'III Trimestre'!D16+'IV Trimestre'!D16</f>
        <v>29187</v>
      </c>
      <c r="E16" s="11">
        <f>+'I trimestre'!E16+'II Trimestre'!E16+'III Trimestre'!E16+'IV Trimestre'!E16</f>
        <v>2371</v>
      </c>
      <c r="F16" s="11">
        <f>+'I trimestre'!F16+'II Trimestre'!F16+'III Trimestre'!F16+'IV Trimestre'!F16</f>
        <v>38865</v>
      </c>
      <c r="G16" s="11">
        <f>+'I trimestre'!G16+'II Trimestre'!G16+'III Trimestre'!G16+'IV Trimestre'!G16</f>
        <v>11758</v>
      </c>
      <c r="H16" s="11" t="s">
        <v>51</v>
      </c>
      <c r="I16" s="11"/>
    </row>
    <row r="17" spans="1:9" s="8" customFormat="1" ht="15.6" x14ac:dyDescent="0.35">
      <c r="A17" s="10" t="s">
        <v>125</v>
      </c>
      <c r="B17" s="11">
        <f>SUM(C17:H17)</f>
        <v>11979</v>
      </c>
      <c r="C17" s="11">
        <f>+'I trimestre'!C17+'II Trimestre'!C17+'III Trimestre'!C17+'IV Trimestre'!C17</f>
        <v>1470</v>
      </c>
      <c r="D17" s="11">
        <f>+'I trimestre'!D17+'II Trimestre'!D17+'III Trimestre'!D17+'IV Trimestre'!D17</f>
        <v>1025</v>
      </c>
      <c r="E17" s="11">
        <f>+'I trimestre'!E17+'II Trimestre'!E17+'III Trimestre'!E17+'IV Trimestre'!E17</f>
        <v>4</v>
      </c>
      <c r="F17" s="11">
        <f>+'I trimestre'!F17+'II Trimestre'!F17+'III Trimestre'!F17+'IV Trimestre'!F17</f>
        <v>6921</v>
      </c>
      <c r="G17" s="11">
        <f>+'I trimestre'!G17+'II Trimestre'!G17+'III Trimestre'!G17+'IV Trimestre'!G17</f>
        <v>2509</v>
      </c>
      <c r="H17" s="11">
        <f>+'I trimestre'!H17+'II Trimestre'!H17+'III Trimestre'!H17+'IV Trimestre'!H17</f>
        <v>50</v>
      </c>
      <c r="I17" s="11"/>
    </row>
    <row r="18" spans="1:9" s="8" customFormat="1" ht="15.6" x14ac:dyDescent="0.35">
      <c r="A18" s="12" t="s">
        <v>33</v>
      </c>
      <c r="B18" s="11">
        <f>SUM(C18:H18)</f>
        <v>56161</v>
      </c>
      <c r="C18" s="11">
        <f>+'I trimestre'!C18+'II Trimestre'!C18+'III Trimestre'!C18+'IV Trimestre'!C18</f>
        <v>5391</v>
      </c>
      <c r="D18" s="11">
        <f>+'I trimestre'!D18+'II Trimestre'!D18+'III Trimestre'!D18+'IV Trimestre'!D18</f>
        <v>5722</v>
      </c>
      <c r="E18" s="11">
        <f>+'I trimestre'!E18+'II Trimestre'!E18+'III Trimestre'!E18+'IV Trimestre'!E18</f>
        <v>24</v>
      </c>
      <c r="F18" s="11">
        <f>+'I trimestre'!F18+'II Trimestre'!F18+'III Trimestre'!F18+'IV Trimestre'!F18</f>
        <v>38426</v>
      </c>
      <c r="G18" s="11">
        <f>+'I trimestre'!G18+'II Trimestre'!G18+'III Trimestre'!G18+'IV Trimestre'!G18</f>
        <v>6498</v>
      </c>
      <c r="H18" s="11">
        <f>+'I trimestre'!H18+'II Trimestre'!H18+'III Trimestre'!H18+'IV Trimestre'!H18</f>
        <v>100</v>
      </c>
      <c r="I18" s="11"/>
    </row>
    <row r="19" spans="1:9" s="8" customFormat="1" ht="15.6" x14ac:dyDescent="0.35">
      <c r="A19" s="10" t="s">
        <v>126</v>
      </c>
      <c r="B19" s="11">
        <f>SUM(C19:H19)</f>
        <v>15676</v>
      </c>
      <c r="C19" s="11">
        <f>+'I trimestre'!C19+'II Trimestre'!C19+'III Trimestre'!C19+'IV Trimestre'!C19</f>
        <v>1906</v>
      </c>
      <c r="D19" s="11">
        <f>+'I trimestre'!D19+'II Trimestre'!D19+'III Trimestre'!D19+'IV Trimestre'!D19</f>
        <v>691</v>
      </c>
      <c r="E19" s="11">
        <f>+'I trimestre'!E19+'II Trimestre'!E19+'III Trimestre'!E19+'IV Trimestre'!E19</f>
        <v>4</v>
      </c>
      <c r="F19" s="11">
        <f>+'I trimestre'!F19+'II Trimestre'!F19+'III Trimestre'!F19+'IV Trimestre'!F19</f>
        <v>9580</v>
      </c>
      <c r="G19" s="11">
        <f>+'I trimestre'!G19+'II Trimestre'!G19+'III Trimestre'!G19+'IV Trimestre'!G19</f>
        <v>3442</v>
      </c>
      <c r="H19" s="11">
        <f>+'I trimestre'!H19+'II Trimestre'!H19+'III Trimestre'!H19+'IV Trimestre'!H19</f>
        <v>53</v>
      </c>
      <c r="I19" s="11"/>
    </row>
    <row r="20" spans="1:9" s="8" customFormat="1" ht="15.6" x14ac:dyDescent="0.35">
      <c r="A20" s="12" t="s">
        <v>33</v>
      </c>
      <c r="B20" s="11">
        <f>SUM(C20:H20)</f>
        <v>60634</v>
      </c>
      <c r="C20" s="11">
        <f>+'I trimestre'!C20+'II Trimestre'!C20+'III Trimestre'!C20+'IV Trimestre'!C20</f>
        <v>5044</v>
      </c>
      <c r="D20" s="11">
        <f>+'I trimestre'!D20+'II Trimestre'!D20+'III Trimestre'!D20+'IV Trimestre'!D20</f>
        <v>5493</v>
      </c>
      <c r="E20" s="11">
        <f>+'I trimestre'!E20+'II Trimestre'!E20+'III Trimestre'!E20+'IV Trimestre'!E20</f>
        <v>21</v>
      </c>
      <c r="F20" s="11">
        <f>+'I trimestre'!F20+'II Trimestre'!F20+'III Trimestre'!F20+'IV Trimestre'!F20</f>
        <v>38431</v>
      </c>
      <c r="G20" s="11">
        <f>+'I trimestre'!G20+'II Trimestre'!G20+'III Trimestre'!G20+'IV Trimestre'!G20</f>
        <v>11550</v>
      </c>
      <c r="H20" s="11">
        <f>+'I trimestre'!H20+'II Trimestre'!H20+'III Trimestre'!H20+'IV Trimestre'!H20</f>
        <v>95</v>
      </c>
      <c r="I20" s="11"/>
    </row>
    <row r="21" spans="1:9" s="8" customFormat="1" ht="15.6" x14ac:dyDescent="0.35">
      <c r="A21" s="10" t="s">
        <v>81</v>
      </c>
      <c r="B21" s="11">
        <f>SUM(C21:H21)</f>
        <v>11979</v>
      </c>
      <c r="C21" s="11">
        <f>+'IV Trimestre'!C21</f>
        <v>1470</v>
      </c>
      <c r="D21" s="11">
        <f>+'IV Trimestre'!D21</f>
        <v>1025</v>
      </c>
      <c r="E21" s="11">
        <f>+'IV Trimestre'!E21</f>
        <v>4</v>
      </c>
      <c r="F21" s="11">
        <f>+'IV Trimestre'!F21</f>
        <v>6921</v>
      </c>
      <c r="G21" s="11">
        <f>+'IV Trimestre'!G21</f>
        <v>2509</v>
      </c>
      <c r="H21" s="11">
        <f>+'IV Trimestre'!H21</f>
        <v>50</v>
      </c>
      <c r="I21" s="11"/>
    </row>
    <row r="22" spans="1:9" s="8" customFormat="1" ht="15.6" x14ac:dyDescent="0.35">
      <c r="B22" s="11"/>
      <c r="C22" s="11"/>
      <c r="D22" s="11"/>
      <c r="E22" s="11"/>
      <c r="F22" s="11"/>
      <c r="G22" s="11"/>
      <c r="H22" s="11"/>
      <c r="I22" s="11"/>
    </row>
    <row r="23" spans="1:9" s="8" customFormat="1" ht="15.6" x14ac:dyDescent="0.35">
      <c r="A23" s="13" t="s">
        <v>6</v>
      </c>
      <c r="B23" s="11"/>
      <c r="C23" s="11"/>
      <c r="D23" s="11"/>
      <c r="E23" s="11"/>
      <c r="F23" s="11"/>
      <c r="G23" s="11"/>
      <c r="H23" s="11"/>
      <c r="I23" s="11"/>
    </row>
    <row r="24" spans="1:9" s="8" customFormat="1" ht="15.6" x14ac:dyDescent="0.35">
      <c r="A24" s="10" t="s">
        <v>75</v>
      </c>
      <c r="B24" s="11">
        <f>SUM(C24:G24)</f>
        <v>18599772000</v>
      </c>
      <c r="C24" s="11">
        <f>+'I trimestre'!C24+'II Trimestre'!C24+'III Trimestre'!C24+'IV Trimestre'!C24</f>
        <v>1283900000</v>
      </c>
      <c r="D24" s="11">
        <f>+'I trimestre'!D24+'II Trimestre'!D24+'III Trimestre'!D24+'IV Trimestre'!D24</f>
        <v>5782920000</v>
      </c>
      <c r="E24" s="11">
        <f>+'I trimestre'!E24+'II Trimestre'!E24+'III Trimestre'!E24+'IV Trimestre'!E24</f>
        <v>426600000</v>
      </c>
      <c r="F24" s="11">
        <f>+'I trimestre'!F24+'II Trimestre'!F24+'III Trimestre'!F24+'IV Trimestre'!F24</f>
        <v>8771302000</v>
      </c>
      <c r="G24" s="11">
        <f>+'I trimestre'!G24+'II Trimestre'!G24+'III Trimestre'!G24+'IV Trimestre'!G24</f>
        <v>2335050000</v>
      </c>
      <c r="H24" s="11" t="s">
        <v>51</v>
      </c>
      <c r="I24" s="11"/>
    </row>
    <row r="25" spans="1:9" s="8" customFormat="1" ht="15.6" x14ac:dyDescent="0.35">
      <c r="A25" s="10" t="s">
        <v>125</v>
      </c>
      <c r="B25" s="11">
        <f>SUM(C25:H25)</f>
        <v>14147620000</v>
      </c>
      <c r="C25" s="11">
        <f>+'I trimestre'!C25+'II Trimestre'!C25+'III Trimestre'!C25+'IV Trimestre'!C25</f>
        <v>1239930000</v>
      </c>
      <c r="D25" s="11">
        <f>+'I trimestre'!D25+'II Trimestre'!D25+'III Trimestre'!D25+'IV Trimestre'!D25</f>
        <v>1316060000</v>
      </c>
      <c r="E25" s="11">
        <f>+'I trimestre'!E25+'II Trimestre'!E25+'III Trimestre'!E25+'IV Trimestre'!E25</f>
        <v>5520000</v>
      </c>
      <c r="F25" s="11">
        <f>+'I trimestre'!F25+'II Trimestre'!F25+'III Trimestre'!F25+'IV Trimestre'!F25</f>
        <v>10080070000</v>
      </c>
      <c r="G25" s="11">
        <f>+'I trimestre'!G25+'II Trimestre'!G25+'III Trimestre'!G25+'IV Trimestre'!G25</f>
        <v>1494540000</v>
      </c>
      <c r="H25" s="11">
        <f>+'I trimestre'!H25+'II Trimestre'!H25+'III Trimestre'!H25+'IV Trimestre'!H25</f>
        <v>11500000</v>
      </c>
      <c r="I25" s="11"/>
    </row>
    <row r="26" spans="1:9" s="8" customFormat="1" ht="15.6" x14ac:dyDescent="0.35">
      <c r="A26" s="10" t="s">
        <v>126</v>
      </c>
      <c r="B26" s="11">
        <f>SUM(C26:H26)</f>
        <v>15746690100</v>
      </c>
      <c r="C26" s="11">
        <f>+'I trimestre'!C26+'II Trimestre'!C26+'III Trimestre'!C26+'IV Trimestre'!C26</f>
        <v>1164835000</v>
      </c>
      <c r="D26" s="11">
        <f>+'I trimestre'!D26+'II Trimestre'!D26+'III Trimestre'!D26+'IV Trimestre'!D26</f>
        <v>1301340000</v>
      </c>
      <c r="E26" s="11">
        <f>+'I trimestre'!E26+'II Trimestre'!E26+'III Trimestre'!E26+'IV Trimestre'!E26</f>
        <v>4830000</v>
      </c>
      <c r="F26" s="11">
        <f>+'I trimestre'!F26+'II Trimestre'!F26+'III Trimestre'!F26+'IV Trimestre'!F26</f>
        <v>10597680100</v>
      </c>
      <c r="G26" s="11">
        <f>+'I trimestre'!G26+'II Trimestre'!G26+'III Trimestre'!G26+'IV Trimestre'!G26</f>
        <v>2667080000</v>
      </c>
      <c r="H26" s="11">
        <f>+'I trimestre'!H26+'II Trimestre'!H26+'III Trimestre'!H26+'IV Trimestre'!H26</f>
        <v>10925000</v>
      </c>
      <c r="I26" s="11"/>
    </row>
    <row r="27" spans="1:9" s="8" customFormat="1" ht="15.6" x14ac:dyDescent="0.35">
      <c r="A27" s="10" t="s">
        <v>81</v>
      </c>
      <c r="B27" s="11">
        <f>SUM(C27:H27)</f>
        <v>14147620000</v>
      </c>
      <c r="C27" s="11">
        <f>+'IV Trimestre'!C27</f>
        <v>1239930000</v>
      </c>
      <c r="D27" s="11">
        <f>+'IV Trimestre'!D27</f>
        <v>1316060000</v>
      </c>
      <c r="E27" s="11">
        <f>+'IV Trimestre'!E27</f>
        <v>5520000</v>
      </c>
      <c r="F27" s="11">
        <f>+'IV Trimestre'!F27</f>
        <v>10080070000</v>
      </c>
      <c r="G27" s="11">
        <f>+'IV Trimestre'!G27</f>
        <v>1494540000</v>
      </c>
      <c r="H27" s="11">
        <f>+'IV Trimestre'!H27</f>
        <v>11500000</v>
      </c>
      <c r="I27" s="11"/>
    </row>
    <row r="28" spans="1:9" s="8" customFormat="1" ht="15.6" x14ac:dyDescent="0.35">
      <c r="A28" s="10" t="s">
        <v>127</v>
      </c>
      <c r="B28" s="11">
        <f>SUM(C28:H28)</f>
        <v>15746690100</v>
      </c>
      <c r="C28" s="11">
        <f t="shared" ref="C28:H28" si="1">+C26</f>
        <v>1164835000</v>
      </c>
      <c r="D28" s="11">
        <f t="shared" si="1"/>
        <v>1301340000</v>
      </c>
      <c r="E28" s="11">
        <f t="shared" si="1"/>
        <v>4830000</v>
      </c>
      <c r="F28" s="11">
        <f t="shared" si="1"/>
        <v>10597680100</v>
      </c>
      <c r="G28" s="11">
        <f t="shared" si="1"/>
        <v>2667080000</v>
      </c>
      <c r="H28" s="11">
        <f t="shared" si="1"/>
        <v>10925000</v>
      </c>
      <c r="I28" s="11"/>
    </row>
    <row r="29" spans="1:9" s="8" customFormat="1" ht="15.6" x14ac:dyDescent="0.35">
      <c r="B29" s="11"/>
      <c r="C29" s="11"/>
      <c r="D29" s="11"/>
      <c r="E29" s="11"/>
      <c r="F29" s="25"/>
      <c r="G29" s="11"/>
      <c r="H29" s="11"/>
      <c r="I29" s="11"/>
    </row>
    <row r="30" spans="1:9" s="8" customFormat="1" ht="15.6" x14ac:dyDescent="0.35">
      <c r="A30" s="9" t="s">
        <v>7</v>
      </c>
      <c r="B30" s="11"/>
      <c r="C30" s="11"/>
      <c r="D30" s="11"/>
      <c r="E30" s="11"/>
      <c r="F30" s="25"/>
      <c r="G30" s="11"/>
      <c r="H30" s="11"/>
      <c r="I30" s="11"/>
    </row>
    <row r="31" spans="1:9" s="8" customFormat="1" ht="15.6" x14ac:dyDescent="0.35">
      <c r="A31" s="16" t="s">
        <v>125</v>
      </c>
      <c r="B31" s="11">
        <f>B25</f>
        <v>14147620000</v>
      </c>
      <c r="C31" s="11"/>
      <c r="D31" s="11"/>
      <c r="E31" s="11"/>
      <c r="F31" s="11"/>
      <c r="G31" s="11"/>
      <c r="H31" s="11"/>
      <c r="I31" s="11"/>
    </row>
    <row r="32" spans="1:9" s="8" customFormat="1" ht="15.6" x14ac:dyDescent="0.35">
      <c r="A32" s="16" t="s">
        <v>126</v>
      </c>
      <c r="B32" s="11">
        <f>+'I trimestre'!B32+'II Trimestre'!B32+'III Trimestre'!B32+'IV Trimestre'!B32</f>
        <v>14347782264</v>
      </c>
      <c r="C32" s="11"/>
      <c r="D32" s="11"/>
      <c r="E32" s="11"/>
      <c r="F32" s="25"/>
      <c r="G32" s="11"/>
      <c r="H32" s="11"/>
      <c r="I32" s="11"/>
    </row>
    <row r="33" spans="1:9" s="8" customFormat="1" ht="15.6" x14ac:dyDescent="0.35">
      <c r="B33" s="15"/>
      <c r="C33" s="15"/>
      <c r="D33" s="15"/>
      <c r="E33" s="15"/>
      <c r="F33" s="15"/>
      <c r="G33" s="15"/>
      <c r="H33" s="15"/>
      <c r="I33" s="15"/>
    </row>
    <row r="34" spans="1:9" s="8" customFormat="1" ht="15.6" x14ac:dyDescent="0.35">
      <c r="A34" s="9" t="s">
        <v>8</v>
      </c>
      <c r="B34" s="15"/>
      <c r="C34" s="15"/>
      <c r="D34" s="15"/>
      <c r="E34" s="15"/>
      <c r="F34" s="15"/>
      <c r="G34" s="15"/>
      <c r="H34" s="15"/>
      <c r="I34" s="15"/>
    </row>
    <row r="35" spans="1:9" s="8" customFormat="1" ht="15.6" x14ac:dyDescent="0.35">
      <c r="A35" s="8" t="s">
        <v>76</v>
      </c>
      <c r="B35" s="18">
        <v>1.1144000000000001</v>
      </c>
      <c r="C35" s="18">
        <v>1.1144000000000001</v>
      </c>
      <c r="D35" s="18">
        <v>1.1144000000000001</v>
      </c>
      <c r="E35" s="18">
        <v>1.1144000000000001</v>
      </c>
      <c r="F35" s="18">
        <v>1.1144000000000001</v>
      </c>
      <c r="G35" s="18">
        <v>1.1144000000000001</v>
      </c>
      <c r="H35" s="18">
        <v>1.1144000000000001</v>
      </c>
      <c r="I35" s="18"/>
    </row>
    <row r="36" spans="1:9" s="8" customFormat="1" ht="15.6" x14ac:dyDescent="0.35">
      <c r="A36" s="8" t="s">
        <v>128</v>
      </c>
      <c r="B36" s="18">
        <v>1.0947</v>
      </c>
      <c r="C36" s="18">
        <v>1.0947</v>
      </c>
      <c r="D36" s="18">
        <v>1.0947</v>
      </c>
      <c r="E36" s="18">
        <v>1.0947</v>
      </c>
      <c r="F36" s="18">
        <v>1.0947</v>
      </c>
      <c r="G36" s="18">
        <v>1.0947</v>
      </c>
      <c r="H36" s="18">
        <v>1.0947</v>
      </c>
      <c r="I36" s="18"/>
    </row>
    <row r="37" spans="1:9" s="8" customFormat="1" ht="15.6" x14ac:dyDescent="0.35">
      <c r="A37" s="8" t="s">
        <v>9</v>
      </c>
      <c r="B37" s="11">
        <f>+C37+F37</f>
        <v>121271</v>
      </c>
      <c r="C37" s="11">
        <v>90616</v>
      </c>
      <c r="D37" s="11">
        <v>90616</v>
      </c>
      <c r="E37" s="11">
        <v>90616</v>
      </c>
      <c r="F37" s="11">
        <v>30655</v>
      </c>
      <c r="G37" s="11">
        <v>90616</v>
      </c>
      <c r="H37" s="11" t="s">
        <v>51</v>
      </c>
      <c r="I37" s="11"/>
    </row>
    <row r="38" spans="1:9" s="8" customFormat="1" ht="15.6" x14ac:dyDescent="0.35">
      <c r="B38" s="11"/>
      <c r="C38" s="11"/>
      <c r="D38" s="11"/>
      <c r="E38" s="11"/>
      <c r="F38" s="11"/>
      <c r="G38" s="11"/>
      <c r="H38" s="11"/>
      <c r="I38" s="11"/>
    </row>
    <row r="39" spans="1:9" s="8" customFormat="1" ht="15.6" x14ac:dyDescent="0.35">
      <c r="A39" s="9" t="s">
        <v>10</v>
      </c>
      <c r="B39" s="11"/>
      <c r="C39" s="11"/>
      <c r="D39" s="11"/>
      <c r="E39" s="11"/>
      <c r="F39" s="11"/>
      <c r="G39" s="11"/>
      <c r="H39" s="11"/>
      <c r="I39" s="11"/>
    </row>
    <row r="40" spans="1:9" s="8" customFormat="1" ht="15.6" x14ac:dyDescent="0.35">
      <c r="A40" s="8" t="s">
        <v>77</v>
      </c>
      <c r="B40" s="11">
        <f t="shared" ref="B40:G40" si="2">B24/B35</f>
        <v>16690391241.923904</v>
      </c>
      <c r="C40" s="11">
        <f t="shared" si="2"/>
        <v>1152099784.6374731</v>
      </c>
      <c r="D40" s="11">
        <f t="shared" si="2"/>
        <v>5189267767.4084711</v>
      </c>
      <c r="E40" s="11">
        <f t="shared" si="2"/>
        <v>382806891.60086143</v>
      </c>
      <c r="F40" s="11">
        <f t="shared" si="2"/>
        <v>7870874012.921751</v>
      </c>
      <c r="G40" s="11">
        <f t="shared" si="2"/>
        <v>2095342785.3553481</v>
      </c>
      <c r="H40" s="11" t="s">
        <v>51</v>
      </c>
      <c r="I40" s="11"/>
    </row>
    <row r="41" spans="1:9" s="8" customFormat="1" ht="15.6" x14ac:dyDescent="0.35">
      <c r="A41" s="8" t="s">
        <v>129</v>
      </c>
      <c r="B41" s="11">
        <f t="shared" ref="B41:H41" si="3">B26/B36</f>
        <v>14384479857.495205</v>
      </c>
      <c r="C41" s="11">
        <f t="shared" si="3"/>
        <v>1064067781.1272495</v>
      </c>
      <c r="D41" s="11">
        <f t="shared" si="3"/>
        <v>1188764044.9438202</v>
      </c>
      <c r="E41" s="11">
        <f t="shared" si="3"/>
        <v>4412167.7171827899</v>
      </c>
      <c r="F41" s="11">
        <f t="shared" si="3"/>
        <v>9680898967.7537231</v>
      </c>
      <c r="G41" s="11">
        <f t="shared" si="3"/>
        <v>2436356992.783411</v>
      </c>
      <c r="H41" s="11">
        <f t="shared" si="3"/>
        <v>9979903.1698182151</v>
      </c>
      <c r="I41" s="11"/>
    </row>
    <row r="42" spans="1:9" s="8" customFormat="1" ht="15.6" x14ac:dyDescent="0.35">
      <c r="A42" s="8" t="s">
        <v>78</v>
      </c>
      <c r="B42" s="11">
        <f t="shared" ref="B42:G42" si="4">B40/B15</f>
        <v>1164148.0952726444</v>
      </c>
      <c r="C42" s="11">
        <f t="shared" si="4"/>
        <v>514100.75173470465</v>
      </c>
      <c r="D42" s="11">
        <f t="shared" si="4"/>
        <v>1676661.6372886822</v>
      </c>
      <c r="E42" s="11">
        <f t="shared" si="4"/>
        <v>918002.13813156215</v>
      </c>
      <c r="F42" s="11">
        <f t="shared" si="4"/>
        <v>1607613.1562340178</v>
      </c>
      <c r="G42" s="11">
        <f t="shared" si="4"/>
        <v>568151.51446728525</v>
      </c>
      <c r="H42" s="11" t="s">
        <v>51</v>
      </c>
      <c r="I42" s="11"/>
    </row>
    <row r="43" spans="1:9" s="8" customFormat="1" ht="15.6" x14ac:dyDescent="0.35">
      <c r="A43" s="8" t="s">
        <v>130</v>
      </c>
      <c r="B43" s="11">
        <f t="shared" ref="B43:H43" si="5">B41/B19</f>
        <v>917611.62653069687</v>
      </c>
      <c r="C43" s="11">
        <f t="shared" si="5"/>
        <v>558272.70783171535</v>
      </c>
      <c r="D43" s="11">
        <f t="shared" si="5"/>
        <v>1720353.1764744143</v>
      </c>
      <c r="E43" s="11">
        <f t="shared" si="5"/>
        <v>1103041.9292956975</v>
      </c>
      <c r="F43" s="11">
        <f t="shared" si="5"/>
        <v>1010532.2513312864</v>
      </c>
      <c r="G43" s="11">
        <f t="shared" si="5"/>
        <v>707831.78174997412</v>
      </c>
      <c r="H43" s="11">
        <f t="shared" si="5"/>
        <v>188300.05980789085</v>
      </c>
      <c r="I43" s="11"/>
    </row>
    <row r="44" spans="1:9" s="8" customFormat="1" ht="15.6" x14ac:dyDescent="0.35">
      <c r="B44" s="15"/>
      <c r="C44" s="15"/>
      <c r="D44" s="15"/>
      <c r="E44" s="15"/>
      <c r="F44" s="15"/>
      <c r="G44" s="15"/>
      <c r="H44" s="15"/>
      <c r="I44" s="15"/>
    </row>
    <row r="45" spans="1:9" s="8" customFormat="1" ht="15.6" x14ac:dyDescent="0.35">
      <c r="A45" s="9" t="s">
        <v>11</v>
      </c>
      <c r="B45" s="15"/>
      <c r="C45" s="15"/>
      <c r="D45" s="15"/>
      <c r="E45" s="15"/>
      <c r="F45" s="15"/>
      <c r="G45" s="15"/>
      <c r="H45" s="15"/>
      <c r="I45" s="15"/>
    </row>
    <row r="46" spans="1:9" s="8" customFormat="1" ht="15.6" x14ac:dyDescent="0.35">
      <c r="B46" s="15"/>
      <c r="C46" s="15"/>
      <c r="D46" s="15"/>
      <c r="E46" s="15"/>
      <c r="F46" s="15"/>
      <c r="G46" s="15"/>
      <c r="H46" s="15"/>
      <c r="I46" s="15"/>
    </row>
    <row r="47" spans="1:9" s="8" customFormat="1" ht="15.6" x14ac:dyDescent="0.35">
      <c r="A47" s="9" t="s">
        <v>12</v>
      </c>
      <c r="B47" s="15"/>
      <c r="C47" s="15"/>
      <c r="D47" s="15"/>
      <c r="E47" s="15"/>
      <c r="F47" s="15"/>
      <c r="G47" s="15"/>
      <c r="H47" s="15"/>
      <c r="I47" s="15"/>
    </row>
    <row r="48" spans="1:9" s="8" customFormat="1" ht="15.6" x14ac:dyDescent="0.35">
      <c r="A48" s="8" t="s">
        <v>13</v>
      </c>
      <c r="B48" s="17">
        <f t="shared" ref="B48" si="6">B17/B37*100</f>
        <v>9.8778768213340378</v>
      </c>
      <c r="C48" s="17">
        <f t="shared" ref="C48:G48" si="7">C17/C37*100</f>
        <v>1.6222300697448573</v>
      </c>
      <c r="D48" s="17">
        <f t="shared" si="7"/>
        <v>1.1311468173391013</v>
      </c>
      <c r="E48" s="17">
        <f t="shared" si="7"/>
        <v>4.4142314822989319E-3</v>
      </c>
      <c r="F48" s="17">
        <f t="shared" si="7"/>
        <v>22.577067362583591</v>
      </c>
      <c r="G48" s="17">
        <f t="shared" si="7"/>
        <v>2.7688266972720048</v>
      </c>
      <c r="H48" s="11" t="s">
        <v>51</v>
      </c>
      <c r="I48" s="17"/>
    </row>
    <row r="49" spans="1:9" s="8" customFormat="1" ht="15.6" x14ac:dyDescent="0.35">
      <c r="A49" s="8" t="s">
        <v>14</v>
      </c>
      <c r="B49" s="17">
        <f t="shared" ref="B49" si="8">B19/B37*100</f>
        <v>12.926420991003621</v>
      </c>
      <c r="C49" s="17">
        <f t="shared" ref="C49:G49" si="9">C19/C37*100</f>
        <v>2.1033813013154412</v>
      </c>
      <c r="D49" s="17">
        <f t="shared" si="9"/>
        <v>0.76255848856714048</v>
      </c>
      <c r="E49" s="17">
        <f t="shared" si="9"/>
        <v>4.4142314822989319E-3</v>
      </c>
      <c r="F49" s="17">
        <f t="shared" si="9"/>
        <v>31.251019409557983</v>
      </c>
      <c r="G49" s="17">
        <f t="shared" si="9"/>
        <v>3.7984461905182307</v>
      </c>
      <c r="H49" s="11" t="s">
        <v>51</v>
      </c>
      <c r="I49" s="17"/>
    </row>
    <row r="50" spans="1:9" s="8" customFormat="1" ht="15.6" x14ac:dyDescent="0.35">
      <c r="B50" s="17"/>
      <c r="C50" s="17"/>
      <c r="D50" s="17"/>
      <c r="E50" s="17"/>
      <c r="F50" s="17"/>
      <c r="G50" s="17"/>
      <c r="H50" s="17"/>
      <c r="I50" s="17"/>
    </row>
    <row r="51" spans="1:9" s="8" customFormat="1" ht="15.6" x14ac:dyDescent="0.35">
      <c r="A51" s="9" t="s">
        <v>15</v>
      </c>
      <c r="B51" s="17"/>
      <c r="C51" s="17"/>
      <c r="D51" s="17"/>
      <c r="E51" s="17"/>
      <c r="F51" s="17"/>
      <c r="G51" s="17"/>
      <c r="H51" s="17"/>
      <c r="I51" s="17"/>
    </row>
    <row r="52" spans="1:9" s="8" customFormat="1" ht="15.6" x14ac:dyDescent="0.35">
      <c r="A52" s="8" t="s">
        <v>16</v>
      </c>
      <c r="B52" s="17">
        <f t="shared" ref="B52:H52" si="10">B19/B17*100</f>
        <v>130.86234243259037</v>
      </c>
      <c r="C52" s="17">
        <f t="shared" si="10"/>
        <v>129.65986394557822</v>
      </c>
      <c r="D52" s="17">
        <f t="shared" si="10"/>
        <v>67.41463414634147</v>
      </c>
      <c r="E52" s="17">
        <f t="shared" si="10"/>
        <v>100</v>
      </c>
      <c r="F52" s="17">
        <f t="shared" si="10"/>
        <v>138.41930356884845</v>
      </c>
      <c r="G52" s="17">
        <f t="shared" si="10"/>
        <v>137.18612993224392</v>
      </c>
      <c r="H52" s="17">
        <f t="shared" si="10"/>
        <v>106</v>
      </c>
      <c r="I52" s="17"/>
    </row>
    <row r="53" spans="1:9" s="8" customFormat="1" ht="15.6" x14ac:dyDescent="0.35">
      <c r="A53" s="8" t="s">
        <v>17</v>
      </c>
      <c r="B53" s="17">
        <f t="shared" ref="B53:H53" si="11">B26/B25*100</f>
        <v>111.30274986181421</v>
      </c>
      <c r="C53" s="17">
        <f t="shared" si="11"/>
        <v>93.943609719903549</v>
      </c>
      <c r="D53" s="17">
        <f t="shared" si="11"/>
        <v>98.881509961551899</v>
      </c>
      <c r="E53" s="17">
        <f t="shared" si="11"/>
        <v>87.5</v>
      </c>
      <c r="F53" s="17">
        <f t="shared" si="11"/>
        <v>105.13498517371407</v>
      </c>
      <c r="G53" s="17">
        <f t="shared" si="11"/>
        <v>178.45490920283166</v>
      </c>
      <c r="H53" s="17">
        <f t="shared" si="11"/>
        <v>95</v>
      </c>
      <c r="I53" s="17"/>
    </row>
    <row r="54" spans="1:9" s="8" customFormat="1" ht="15.6" x14ac:dyDescent="0.35">
      <c r="A54" s="8" t="s">
        <v>18</v>
      </c>
      <c r="B54" s="17">
        <f t="shared" ref="B54:H54" si="12">AVERAGE(B52:B53)</f>
        <v>121.08254614720229</v>
      </c>
      <c r="C54" s="17">
        <f t="shared" si="12"/>
        <v>111.80173683274089</v>
      </c>
      <c r="D54" s="17">
        <f t="shared" si="12"/>
        <v>83.148072053946692</v>
      </c>
      <c r="E54" s="17">
        <f t="shared" si="12"/>
        <v>93.75</v>
      </c>
      <c r="F54" s="17">
        <f t="shared" si="12"/>
        <v>121.77714437128125</v>
      </c>
      <c r="G54" s="17">
        <f t="shared" si="12"/>
        <v>157.82051956753779</v>
      </c>
      <c r="H54" s="17">
        <f t="shared" si="12"/>
        <v>100.5</v>
      </c>
      <c r="I54" s="17"/>
    </row>
    <row r="55" spans="1:9" s="8" customFormat="1" ht="15.6" x14ac:dyDescent="0.35">
      <c r="B55" s="17"/>
      <c r="C55" s="17"/>
      <c r="D55" s="17"/>
      <c r="E55" s="17"/>
      <c r="F55" s="17"/>
      <c r="G55" s="17"/>
      <c r="H55" s="17"/>
      <c r="I55" s="17"/>
    </row>
    <row r="56" spans="1:9" s="8" customFormat="1" ht="15.6" x14ac:dyDescent="0.35">
      <c r="A56" s="9" t="s">
        <v>19</v>
      </c>
      <c r="B56" s="17"/>
      <c r="C56" s="17"/>
      <c r="D56" s="17"/>
      <c r="E56" s="17"/>
      <c r="F56" s="17"/>
      <c r="G56" s="17"/>
      <c r="H56" s="17"/>
      <c r="I56" s="17"/>
    </row>
    <row r="57" spans="1:9" s="8" customFormat="1" ht="15.6" x14ac:dyDescent="0.35">
      <c r="A57" s="8" t="s">
        <v>20</v>
      </c>
      <c r="B57" s="17">
        <f t="shared" ref="B57:H57" si="13">B19/B21*100</f>
        <v>130.86234243259037</v>
      </c>
      <c r="C57" s="17">
        <f t="shared" si="13"/>
        <v>129.65986394557822</v>
      </c>
      <c r="D57" s="17">
        <f t="shared" si="13"/>
        <v>67.41463414634147</v>
      </c>
      <c r="E57" s="17">
        <f t="shared" si="13"/>
        <v>100</v>
      </c>
      <c r="F57" s="17">
        <f t="shared" si="13"/>
        <v>138.41930356884845</v>
      </c>
      <c r="G57" s="17">
        <f t="shared" si="13"/>
        <v>137.18612993224392</v>
      </c>
      <c r="H57" s="17">
        <f t="shared" si="13"/>
        <v>106</v>
      </c>
      <c r="I57" s="17"/>
    </row>
    <row r="58" spans="1:9" s="8" customFormat="1" ht="15.6" x14ac:dyDescent="0.35">
      <c r="A58" s="8" t="s">
        <v>21</v>
      </c>
      <c r="B58" s="17">
        <f t="shared" ref="B58:H58" si="14">B26/B27*100</f>
        <v>111.30274986181421</v>
      </c>
      <c r="C58" s="17">
        <f t="shared" si="14"/>
        <v>93.943609719903549</v>
      </c>
      <c r="D58" s="17">
        <f t="shared" si="14"/>
        <v>98.881509961551899</v>
      </c>
      <c r="E58" s="17">
        <f t="shared" si="14"/>
        <v>87.5</v>
      </c>
      <c r="F58" s="17">
        <f t="shared" si="14"/>
        <v>105.13498517371407</v>
      </c>
      <c r="G58" s="17">
        <f t="shared" si="14"/>
        <v>178.45490920283166</v>
      </c>
      <c r="H58" s="17">
        <f t="shared" si="14"/>
        <v>95</v>
      </c>
      <c r="I58" s="17"/>
    </row>
    <row r="59" spans="1:9" s="8" customFormat="1" ht="15.6" x14ac:dyDescent="0.35">
      <c r="A59" s="8" t="s">
        <v>22</v>
      </c>
      <c r="B59" s="17">
        <f t="shared" ref="B59:H59" si="15">(B57+B58)/2</f>
        <v>121.08254614720229</v>
      </c>
      <c r="C59" s="17">
        <f t="shared" si="15"/>
        <v>111.80173683274089</v>
      </c>
      <c r="D59" s="17">
        <f t="shared" si="15"/>
        <v>83.148072053946692</v>
      </c>
      <c r="E59" s="17">
        <f t="shared" si="15"/>
        <v>93.75</v>
      </c>
      <c r="F59" s="17">
        <f t="shared" si="15"/>
        <v>121.77714437128125</v>
      </c>
      <c r="G59" s="17">
        <f t="shared" si="15"/>
        <v>157.82051956753779</v>
      </c>
      <c r="H59" s="17">
        <f t="shared" si="15"/>
        <v>100.5</v>
      </c>
      <c r="I59" s="17"/>
    </row>
    <row r="60" spans="1:9" s="8" customFormat="1" ht="14.25" customHeight="1" x14ac:dyDescent="0.35">
      <c r="B60" s="17"/>
      <c r="C60" s="17"/>
      <c r="D60" s="17"/>
      <c r="E60" s="17"/>
      <c r="F60" s="17"/>
      <c r="G60" s="17"/>
      <c r="H60" s="17"/>
      <c r="I60" s="17"/>
    </row>
    <row r="61" spans="1:9" s="8" customFormat="1" ht="14.25" customHeight="1" x14ac:dyDescent="0.35">
      <c r="A61" s="9" t="s">
        <v>50</v>
      </c>
      <c r="B61" s="17"/>
      <c r="C61" s="17"/>
      <c r="D61" s="17"/>
      <c r="E61" s="17"/>
      <c r="F61" s="17"/>
      <c r="G61" s="17"/>
      <c r="H61" s="17"/>
      <c r="I61" s="17"/>
    </row>
    <row r="62" spans="1:9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  <c r="H62" s="17"/>
      <c r="I62" s="17"/>
    </row>
    <row r="63" spans="1:9" s="8" customFormat="1" ht="15.6" x14ac:dyDescent="0.35">
      <c r="B63" s="17"/>
      <c r="C63" s="17"/>
      <c r="D63" s="17"/>
      <c r="E63" s="17"/>
      <c r="F63" s="17"/>
      <c r="G63" s="17"/>
      <c r="H63" s="17"/>
      <c r="I63" s="17"/>
    </row>
    <row r="64" spans="1:9" s="8" customFormat="1" ht="15.6" x14ac:dyDescent="0.35">
      <c r="A64" s="9" t="s">
        <v>24</v>
      </c>
      <c r="B64" s="17"/>
      <c r="C64" s="17"/>
      <c r="D64" s="17"/>
      <c r="E64" s="17"/>
      <c r="F64" s="17"/>
      <c r="G64" s="17"/>
      <c r="H64" s="17"/>
      <c r="I64" s="17"/>
    </row>
    <row r="65" spans="1:9" s="8" customFormat="1" ht="15.6" x14ac:dyDescent="0.35">
      <c r="A65" s="8" t="s">
        <v>25</v>
      </c>
      <c r="B65" s="17">
        <f t="shared" ref="B65:G65" si="16">((B19/B15)-1)*100</f>
        <v>9.3394712980400243</v>
      </c>
      <c r="C65" s="17">
        <f t="shared" si="16"/>
        <v>-14.948683623382419</v>
      </c>
      <c r="D65" s="17">
        <f t="shared" si="16"/>
        <v>-77.673667205169622</v>
      </c>
      <c r="E65" s="17">
        <f t="shared" si="16"/>
        <v>-99.040767386091119</v>
      </c>
      <c r="F65" s="17">
        <f t="shared" si="16"/>
        <v>95.669934640522868</v>
      </c>
      <c r="G65" s="17">
        <f t="shared" si="16"/>
        <v>-6.6702819956616093</v>
      </c>
      <c r="H65" s="11" t="s">
        <v>51</v>
      </c>
      <c r="I65" s="17"/>
    </row>
    <row r="66" spans="1:9" s="8" customFormat="1" ht="15.6" x14ac:dyDescent="0.35">
      <c r="A66" s="8" t="s">
        <v>26</v>
      </c>
      <c r="B66" s="17">
        <f t="shared" ref="B66:G66" si="17">((B41/B40)-1)*100</f>
        <v>-13.815801864707499</v>
      </c>
      <c r="C66" s="17">
        <f t="shared" si="17"/>
        <v>-7.6410051181395104</v>
      </c>
      <c r="D66" s="17">
        <f t="shared" si="17"/>
        <v>-77.091873107610112</v>
      </c>
      <c r="E66" s="17">
        <f t="shared" si="17"/>
        <v>-98.847416853251644</v>
      </c>
      <c r="F66" s="17">
        <f t="shared" si="17"/>
        <v>22.996492535141865</v>
      </c>
      <c r="G66" s="17">
        <f t="shared" si="17"/>
        <v>16.2748648961621</v>
      </c>
      <c r="H66" s="11" t="s">
        <v>51</v>
      </c>
      <c r="I66" s="17"/>
    </row>
    <row r="67" spans="1:9" s="8" customFormat="1" ht="15.6" x14ac:dyDescent="0.35">
      <c r="A67" s="8" t="s">
        <v>27</v>
      </c>
      <c r="B67" s="17">
        <f t="shared" ref="B67:G67" si="18">((B43/B42)-1)*100</f>
        <v>-21.177414604128053</v>
      </c>
      <c r="C67" s="17">
        <f t="shared" si="18"/>
        <v>8.5920816003406841</v>
      </c>
      <c r="D67" s="17">
        <f t="shared" si="18"/>
        <v>2.6058650245248893</v>
      </c>
      <c r="E67" s="17">
        <f t="shared" si="18"/>
        <v>20.156793048516477</v>
      </c>
      <c r="F67" s="17">
        <f t="shared" si="18"/>
        <v>-37.140832207509952</v>
      </c>
      <c r="G67" s="17">
        <f t="shared" si="18"/>
        <v>24.585038273400883</v>
      </c>
      <c r="H67" s="11" t="s">
        <v>51</v>
      </c>
      <c r="I67" s="17"/>
    </row>
    <row r="68" spans="1:9" s="8" customFormat="1" ht="15.6" x14ac:dyDescent="0.35">
      <c r="B68" s="17"/>
      <c r="C68" s="17"/>
      <c r="D68" s="17"/>
      <c r="E68" s="17"/>
      <c r="F68" s="17"/>
      <c r="G68" s="17"/>
      <c r="H68" s="17"/>
      <c r="I68" s="17"/>
    </row>
    <row r="69" spans="1:9" s="8" customFormat="1" ht="15.6" x14ac:dyDescent="0.35">
      <c r="A69" s="9" t="s">
        <v>28</v>
      </c>
      <c r="B69" s="17"/>
      <c r="C69" s="17"/>
      <c r="D69" s="17"/>
      <c r="E69" s="17"/>
      <c r="F69" s="17"/>
      <c r="G69" s="17"/>
      <c r="H69" s="17"/>
      <c r="I69" s="17"/>
    </row>
    <row r="70" spans="1:9" s="8" customFormat="1" ht="15.6" x14ac:dyDescent="0.35">
      <c r="A70" s="8" t="s">
        <v>43</v>
      </c>
      <c r="B70" s="17">
        <f t="shared" ref="B70:H70" si="19">B25/(B18)</f>
        <v>251911.82493189225</v>
      </c>
      <c r="C70" s="17">
        <f t="shared" si="19"/>
        <v>230000</v>
      </c>
      <c r="D70" s="17">
        <f>D25/(D18)</f>
        <v>230000</v>
      </c>
      <c r="E70" s="17">
        <f t="shared" si="19"/>
        <v>230000</v>
      </c>
      <c r="F70" s="17">
        <f t="shared" si="19"/>
        <v>262324.20756779262</v>
      </c>
      <c r="G70" s="17">
        <f t="shared" si="19"/>
        <v>230000</v>
      </c>
      <c r="H70" s="17">
        <f t="shared" si="19"/>
        <v>115000</v>
      </c>
      <c r="I70" s="17"/>
    </row>
    <row r="71" spans="1:9" s="8" customFormat="1" ht="15.6" x14ac:dyDescent="0.35">
      <c r="A71" s="8" t="s">
        <v>44</v>
      </c>
      <c r="B71" s="17">
        <f t="shared" ref="B71:H71" si="20">B26/(B20)</f>
        <v>259700.6646435993</v>
      </c>
      <c r="C71" s="17">
        <f t="shared" si="20"/>
        <v>230934.77398889771</v>
      </c>
      <c r="D71" s="17">
        <f>D26/(D20)</f>
        <v>236908.79300928453</v>
      </c>
      <c r="E71" s="17">
        <f t="shared" si="20"/>
        <v>230000</v>
      </c>
      <c r="F71" s="17">
        <f t="shared" si="20"/>
        <v>275758.63495615521</v>
      </c>
      <c r="G71" s="17">
        <f t="shared" si="20"/>
        <v>230916.01731601733</v>
      </c>
      <c r="H71" s="17">
        <f t="shared" si="20"/>
        <v>115000</v>
      </c>
      <c r="I71" s="17"/>
    </row>
    <row r="72" spans="1:9" s="8" customFormat="1" ht="15.6" hidden="1" x14ac:dyDescent="0.35">
      <c r="A72" s="8" t="s">
        <v>34</v>
      </c>
      <c r="B72" s="17">
        <f t="shared" ref="B72:H72" si="21">B26/B20</f>
        <v>259700.6646435993</v>
      </c>
      <c r="C72" s="17">
        <f t="shared" si="21"/>
        <v>230934.77398889771</v>
      </c>
      <c r="D72" s="17">
        <f t="shared" si="21"/>
        <v>236908.79300928453</v>
      </c>
      <c r="E72" s="17">
        <f t="shared" si="21"/>
        <v>230000</v>
      </c>
      <c r="F72" s="17">
        <f t="shared" si="21"/>
        <v>275758.63495615521</v>
      </c>
      <c r="G72" s="17">
        <f t="shared" si="21"/>
        <v>230916.01731601733</v>
      </c>
      <c r="H72" s="17">
        <f t="shared" si="21"/>
        <v>115000</v>
      </c>
      <c r="I72" s="17"/>
    </row>
    <row r="73" spans="1:9" s="8" customFormat="1" ht="15.6" x14ac:dyDescent="0.35">
      <c r="A73" s="8" t="s">
        <v>29</v>
      </c>
      <c r="B73" s="17">
        <f t="shared" ref="B73:H73" si="22">(B71/B70)*B54</f>
        <v>124.82628681551316</v>
      </c>
      <c r="C73" s="17">
        <f t="shared" si="22"/>
        <v>112.2561253349358</v>
      </c>
      <c r="D73" s="17">
        <f t="shared" si="22"/>
        <v>85.645693005867528</v>
      </c>
      <c r="E73" s="17">
        <f t="shared" si="22"/>
        <v>93.75</v>
      </c>
      <c r="F73" s="17">
        <f t="shared" si="22"/>
        <v>128.01372550417318</v>
      </c>
      <c r="G73" s="17">
        <f t="shared" si="22"/>
        <v>158.44906882295828</v>
      </c>
      <c r="H73" s="17">
        <f t="shared" si="22"/>
        <v>100.5</v>
      </c>
      <c r="I73" s="17"/>
    </row>
    <row r="74" spans="1:9" s="8" customFormat="1" ht="15.6" x14ac:dyDescent="0.35">
      <c r="A74" s="8" t="s">
        <v>41</v>
      </c>
      <c r="B74" s="17">
        <f t="shared" ref="B74" si="23">(B25/B18)*12</f>
        <v>3022941.8991827071</v>
      </c>
      <c r="C74" s="17">
        <f>(C25/C18)*10</f>
        <v>2300000</v>
      </c>
      <c r="D74" s="17">
        <f>(D25/D18)*9</f>
        <v>2070000</v>
      </c>
      <c r="E74" s="17">
        <f>(E25/E18)*6</f>
        <v>1380000</v>
      </c>
      <c r="F74" s="17">
        <f>(F25/F18)*12</f>
        <v>3147890.4908135114</v>
      </c>
      <c r="G74" s="17">
        <f>(G25/G18)*9</f>
        <v>2070000</v>
      </c>
      <c r="H74" s="17">
        <f>(H25/H18)*2</f>
        <v>230000</v>
      </c>
      <c r="I74" s="17"/>
    </row>
    <row r="75" spans="1:9" s="8" customFormat="1" ht="15.6" x14ac:dyDescent="0.35">
      <c r="A75" s="8" t="s">
        <v>42</v>
      </c>
      <c r="B75" s="17">
        <f t="shared" ref="B75:F75" si="24">(B26/B20)*12</f>
        <v>3116407.9757231916</v>
      </c>
      <c r="C75" s="17">
        <f>(C26/C20)*10</f>
        <v>2309347.7398889773</v>
      </c>
      <c r="D75" s="17">
        <f>(D26/D20)*9</f>
        <v>2132179.1370835607</v>
      </c>
      <c r="E75" s="17">
        <f>(E26/E20)*6</f>
        <v>1380000</v>
      </c>
      <c r="F75" s="17">
        <f t="shared" si="24"/>
        <v>3309103.6194738625</v>
      </c>
      <c r="G75" s="17">
        <f>(G26/G20)*9</f>
        <v>2078244.1558441559</v>
      </c>
      <c r="H75" s="17">
        <f>(H26/H20)*2</f>
        <v>230000</v>
      </c>
      <c r="I75" s="17"/>
    </row>
    <row r="76" spans="1:9" s="8" customFormat="1" ht="15.6" x14ac:dyDescent="0.35">
      <c r="B76" s="17"/>
      <c r="C76" s="17"/>
      <c r="D76" s="17"/>
      <c r="E76" s="17"/>
      <c r="F76" s="17"/>
      <c r="G76" s="17"/>
      <c r="H76" s="17"/>
      <c r="I76" s="17"/>
    </row>
    <row r="77" spans="1:9" s="8" customFormat="1" ht="15.6" x14ac:dyDescent="0.35">
      <c r="A77" s="9" t="s">
        <v>30</v>
      </c>
      <c r="B77" s="17"/>
      <c r="C77" s="17"/>
      <c r="D77" s="17"/>
      <c r="E77" s="17"/>
      <c r="F77" s="17"/>
      <c r="G77" s="17"/>
      <c r="H77" s="17"/>
      <c r="I77" s="17"/>
    </row>
    <row r="78" spans="1:9" s="8" customFormat="1" ht="15.6" x14ac:dyDescent="0.35">
      <c r="A78" s="8" t="s">
        <v>31</v>
      </c>
      <c r="B78" s="17">
        <f>(B32/B31)*100</f>
        <v>101.41481227231152</v>
      </c>
      <c r="C78" s="17"/>
      <c r="D78" s="17"/>
      <c r="E78" s="17"/>
      <c r="F78" s="17"/>
      <c r="G78" s="17"/>
      <c r="H78" s="17"/>
      <c r="I78" s="17"/>
    </row>
    <row r="79" spans="1:9" s="8" customFormat="1" ht="15.6" x14ac:dyDescent="0.35">
      <c r="A79" s="8" t="s">
        <v>32</v>
      </c>
      <c r="B79" s="17">
        <f>(B26/B32)*100</f>
        <v>109.74999348512556</v>
      </c>
      <c r="C79" s="17"/>
      <c r="D79" s="17"/>
      <c r="E79" s="17"/>
      <c r="F79" s="17"/>
      <c r="G79" s="17"/>
      <c r="H79" s="17"/>
      <c r="I79" s="17"/>
    </row>
    <row r="80" spans="1:9" s="8" customFormat="1" ht="16.2" thickBot="1" x14ac:dyDescent="0.4">
      <c r="A80" s="19"/>
      <c r="B80" s="19"/>
      <c r="C80" s="19"/>
      <c r="D80" s="19"/>
      <c r="E80" s="19"/>
      <c r="F80" s="19"/>
      <c r="G80" s="19"/>
      <c r="H80" s="19"/>
      <c r="I80" s="45"/>
    </row>
    <row r="81" spans="1:7" s="8" customFormat="1" ht="16.5" customHeight="1" thickTop="1" x14ac:dyDescent="0.35">
      <c r="A81" s="58" t="s">
        <v>86</v>
      </c>
      <c r="B81" s="58"/>
      <c r="C81" s="58"/>
      <c r="D81" s="58"/>
      <c r="E81" s="58"/>
      <c r="F81" s="58"/>
      <c r="G81" s="58"/>
    </row>
    <row r="82" spans="1:7" s="8" customFormat="1" ht="15.6" x14ac:dyDescent="0.35">
      <c r="B82" s="21"/>
      <c r="C82" s="21"/>
      <c r="D82" s="21"/>
    </row>
    <row r="83" spans="1:7" s="8" customFormat="1" ht="15.6" x14ac:dyDescent="0.35"/>
    <row r="85" spans="1:7" x14ac:dyDescent="0.3">
      <c r="A85" s="3"/>
    </row>
    <row r="87" spans="1:7" x14ac:dyDescent="0.3">
      <c r="A87" s="2"/>
    </row>
    <row r="88" spans="1:7" x14ac:dyDescent="0.3">
      <c r="A88" s="3"/>
    </row>
  </sheetData>
  <mergeCells count="4">
    <mergeCell ref="A81:G81"/>
    <mergeCell ref="A9:A10"/>
    <mergeCell ref="B9:B10"/>
    <mergeCell ref="C9:H9"/>
  </mergeCells>
  <pageMargins left="0.7" right="0.7" top="0.75" bottom="0.75" header="0.3" footer="0.3"/>
  <pageSetup orientation="portrait" horizontalDpi="4294967292" r:id="rId1"/>
  <ignoredErrors>
    <ignoredError sqref="D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cp:lastPrinted>2020-03-03T13:20:55Z</cp:lastPrinted>
  <dcterms:created xsi:type="dcterms:W3CDTF">2012-04-23T17:10:47Z</dcterms:created>
  <dcterms:modified xsi:type="dcterms:W3CDTF">2025-12-31T03:24:51Z</dcterms:modified>
</cp:coreProperties>
</file>