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3\Indicadores\"/>
    </mc:Choice>
  </mc:AlternateContent>
  <xr:revisionPtr revIDLastSave="0" documentId="13_ncr:1_{455E2F1C-3D69-4AD5-BC84-3A3C448E24A8}" xr6:coauthVersionLast="47" xr6:coauthVersionMax="47" xr10:uidLastSave="{00000000-0000-0000-0000-000000000000}"/>
  <bookViews>
    <workbookView xWindow="-108" yWindow="-108" windowWidth="23256" windowHeight="13896" tabRatio="738" xr2:uid="{00000000-000D-0000-FFFF-FFFF00000000}"/>
  </bookViews>
  <sheets>
    <sheet name="I Trimestre" sheetId="1" r:id="rId1"/>
    <sheet name="II trimestre" sheetId="2" r:id="rId2"/>
    <sheet name="I Semestre" sheetId="6" r:id="rId3"/>
    <sheet name="III Trimestre" sheetId="3" r:id="rId4"/>
    <sheet name="III T Acumulado" sheetId="7" r:id="rId5"/>
    <sheet name="IV Trimestre" sheetId="4" r:id="rId6"/>
    <sheet name="Anual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5" l="1"/>
  <c r="F15" i="5"/>
  <c r="G15" i="5"/>
  <c r="H15" i="5"/>
  <c r="E15" i="5"/>
  <c r="D15" i="5" s="1"/>
  <c r="C15" i="5"/>
  <c r="B17" i="5" l="1"/>
  <c r="C17" i="7"/>
  <c r="B17" i="7"/>
  <c r="B17" i="6"/>
  <c r="B18" i="5"/>
  <c r="E16" i="5" l="1"/>
  <c r="C16" i="5"/>
  <c r="D17" i="4"/>
  <c r="B17" i="4"/>
  <c r="H22" i="5" l="1"/>
  <c r="C22" i="5"/>
  <c r="H24" i="5"/>
  <c r="D17" i="5"/>
  <c r="E17" i="5"/>
  <c r="C17" i="5"/>
  <c r="G17" i="5"/>
  <c r="F17" i="5"/>
  <c r="D23" i="4"/>
  <c r="F16" i="5" l="1"/>
  <c r="D16" i="5" s="1"/>
  <c r="G16" i="5"/>
  <c r="H16" i="5"/>
  <c r="E50" i="4"/>
  <c r="G71" i="4"/>
  <c r="F71" i="4"/>
  <c r="E71" i="4"/>
  <c r="C71" i="4"/>
  <c r="H70" i="4"/>
  <c r="G70" i="4"/>
  <c r="F70" i="4"/>
  <c r="C70" i="4"/>
  <c r="G68" i="4"/>
  <c r="F68" i="4"/>
  <c r="E68" i="4"/>
  <c r="C68" i="4"/>
  <c r="H67" i="4"/>
  <c r="G67" i="4"/>
  <c r="F67" i="4"/>
  <c r="E67" i="4"/>
  <c r="C67" i="4"/>
  <c r="H55" i="4"/>
  <c r="G55" i="4"/>
  <c r="F55" i="4"/>
  <c r="E55" i="4"/>
  <c r="C55" i="4"/>
  <c r="H54" i="4"/>
  <c r="G54" i="4"/>
  <c r="F54" i="4"/>
  <c r="E54" i="4"/>
  <c r="C54" i="4"/>
  <c r="H50" i="4"/>
  <c r="G50" i="4"/>
  <c r="F50" i="4"/>
  <c r="C50" i="4"/>
  <c r="H49" i="4"/>
  <c r="G49" i="4"/>
  <c r="F49" i="4"/>
  <c r="E49" i="4"/>
  <c r="C49" i="4"/>
  <c r="H46" i="4"/>
  <c r="G46" i="4"/>
  <c r="F46" i="4"/>
  <c r="E46" i="4"/>
  <c r="C46" i="4"/>
  <c r="H45" i="4"/>
  <c r="G45" i="4"/>
  <c r="F45" i="4"/>
  <c r="E45" i="4"/>
  <c r="C45" i="4"/>
  <c r="H38" i="4"/>
  <c r="G38" i="4"/>
  <c r="G40" i="4" s="1"/>
  <c r="F38" i="4"/>
  <c r="F40" i="4" s="1"/>
  <c r="E38" i="4"/>
  <c r="D38" i="4"/>
  <c r="C38" i="4"/>
  <c r="H37" i="4"/>
  <c r="G37" i="4"/>
  <c r="F37" i="4"/>
  <c r="E37" i="4"/>
  <c r="D37" i="4"/>
  <c r="C37" i="4"/>
  <c r="B37" i="4"/>
  <c r="C68" i="7"/>
  <c r="D68" i="7"/>
  <c r="E68" i="7"/>
  <c r="F68" i="7"/>
  <c r="G68" i="7"/>
  <c r="H68" i="7"/>
  <c r="B68" i="7"/>
  <c r="C71" i="3"/>
  <c r="B71" i="3"/>
  <c r="C68" i="3"/>
  <c r="B68" i="3"/>
  <c r="C37" i="3"/>
  <c r="C38" i="3"/>
  <c r="C40" i="3" s="1"/>
  <c r="B38" i="3"/>
  <c r="B40" i="3" s="1"/>
  <c r="B37" i="3"/>
  <c r="E68" i="6"/>
  <c r="F68" i="6"/>
  <c r="G68" i="6"/>
  <c r="H68" i="6"/>
  <c r="D68" i="6"/>
  <c r="C68" i="6"/>
  <c r="B68" i="6"/>
  <c r="H18" i="2"/>
  <c r="G18" i="2"/>
  <c r="F18" i="2"/>
  <c r="E18" i="2"/>
  <c r="C18" i="2"/>
  <c r="E67" i="1"/>
  <c r="F67" i="1"/>
  <c r="G67" i="1"/>
  <c r="H67" i="1"/>
  <c r="D68" i="1"/>
  <c r="E68" i="1"/>
  <c r="F68" i="1"/>
  <c r="G68" i="1"/>
  <c r="H68" i="1"/>
  <c r="B68" i="1"/>
  <c r="C68" i="1"/>
  <c r="C67" i="1"/>
  <c r="D25" i="1"/>
  <c r="E25" i="1"/>
  <c r="F25" i="1"/>
  <c r="G25" i="1"/>
  <c r="H25" i="1"/>
  <c r="C25" i="1"/>
  <c r="B25" i="1"/>
  <c r="C59" i="1"/>
  <c r="B34" i="1"/>
  <c r="D34" i="1"/>
  <c r="H18" i="1"/>
  <c r="G18" i="1"/>
  <c r="F18" i="1"/>
  <c r="E18" i="1"/>
  <c r="C18" i="1"/>
  <c r="H51" i="4" l="1"/>
  <c r="F56" i="4"/>
  <c r="H56" i="4"/>
  <c r="G56" i="4"/>
  <c r="C40" i="4"/>
  <c r="E40" i="4"/>
  <c r="E56" i="4"/>
  <c r="G51" i="4"/>
  <c r="G69" i="4" s="1"/>
  <c r="F51" i="4"/>
  <c r="F69" i="4" s="1"/>
  <c r="E70" i="4"/>
  <c r="E51" i="4"/>
  <c r="E69" i="4" s="1"/>
  <c r="C56" i="4"/>
  <c r="C51" i="4"/>
  <c r="C69" i="4" s="1"/>
  <c r="H68" i="2"/>
  <c r="H67" i="2"/>
  <c r="G68" i="2"/>
  <c r="G67" i="2"/>
  <c r="F68" i="2"/>
  <c r="F67" i="2"/>
  <c r="E68" i="2"/>
  <c r="E67" i="2"/>
  <c r="C68" i="2"/>
  <c r="C67" i="2"/>
  <c r="D22" i="4" l="1"/>
  <c r="D50" i="4" s="1"/>
  <c r="C25" i="4"/>
  <c r="C59" i="4" s="1"/>
  <c r="D16" i="4"/>
  <c r="B16" i="4" s="1"/>
  <c r="D45" i="4" l="1"/>
  <c r="D70" i="4"/>
  <c r="D67" i="4"/>
  <c r="B29" i="5"/>
  <c r="H17" i="5"/>
  <c r="G56" i="3" l="1"/>
  <c r="C56" i="3"/>
  <c r="H55" i="3"/>
  <c r="G55" i="3"/>
  <c r="F55" i="3"/>
  <c r="E55" i="3"/>
  <c r="C55" i="3"/>
  <c r="H54" i="3"/>
  <c r="H56" i="3" s="1"/>
  <c r="G54" i="3"/>
  <c r="F54" i="3"/>
  <c r="E54" i="3"/>
  <c r="C54" i="3"/>
  <c r="H46" i="3"/>
  <c r="G46" i="3"/>
  <c r="F46" i="3"/>
  <c r="E46" i="3"/>
  <c r="C46" i="3"/>
  <c r="H45" i="3"/>
  <c r="G45" i="3"/>
  <c r="F45" i="3"/>
  <c r="E45" i="3"/>
  <c r="C45" i="3"/>
  <c r="H38" i="3"/>
  <c r="G38" i="3"/>
  <c r="F38" i="3"/>
  <c r="E38" i="3"/>
  <c r="H37" i="3"/>
  <c r="G37" i="3"/>
  <c r="F37" i="3"/>
  <c r="E37" i="3"/>
  <c r="C63" i="3"/>
  <c r="D21" i="3"/>
  <c r="D37" i="3" s="1"/>
  <c r="D22" i="3"/>
  <c r="D23" i="3"/>
  <c r="D38" i="3" s="1"/>
  <c r="D24" i="3"/>
  <c r="D55" i="3" l="1"/>
  <c r="E56" i="3"/>
  <c r="F56" i="3"/>
  <c r="D17" i="1" l="1"/>
  <c r="C17" i="6"/>
  <c r="B17" i="1" l="1"/>
  <c r="H15" i="7" l="1"/>
  <c r="G15" i="7"/>
  <c r="F15" i="7"/>
  <c r="E15" i="7"/>
  <c r="C15" i="7"/>
  <c r="D15" i="7" l="1"/>
  <c r="C18" i="5"/>
  <c r="H17" i="7" l="1"/>
  <c r="H46" i="7" s="1"/>
  <c r="G17" i="7"/>
  <c r="G46" i="7" s="1"/>
  <c r="F17" i="7"/>
  <c r="F46" i="7" s="1"/>
  <c r="E17" i="7"/>
  <c r="C46" i="7"/>
  <c r="H16" i="7"/>
  <c r="G16" i="7"/>
  <c r="F16" i="7"/>
  <c r="F67" i="7" s="1"/>
  <c r="E16" i="7"/>
  <c r="E67" i="7" s="1"/>
  <c r="C16" i="7"/>
  <c r="C67" i="7" s="1"/>
  <c r="C18" i="7"/>
  <c r="E18" i="7"/>
  <c r="F18" i="7"/>
  <c r="G18" i="7"/>
  <c r="H18" i="7"/>
  <c r="C21" i="7"/>
  <c r="C37" i="7" s="1"/>
  <c r="C39" i="7" s="1"/>
  <c r="E21" i="7"/>
  <c r="E37" i="7" s="1"/>
  <c r="F21" i="7"/>
  <c r="G21" i="7"/>
  <c r="G37" i="7" s="1"/>
  <c r="G39" i="7" s="1"/>
  <c r="H21" i="7"/>
  <c r="H37" i="7" s="1"/>
  <c r="C22" i="7"/>
  <c r="E22" i="7"/>
  <c r="F22" i="7"/>
  <c r="G22" i="7"/>
  <c r="H22" i="7"/>
  <c r="C23" i="7"/>
  <c r="E23" i="7"/>
  <c r="F23" i="7"/>
  <c r="G23" i="7"/>
  <c r="G38" i="7" s="1"/>
  <c r="H23" i="7"/>
  <c r="C24" i="7"/>
  <c r="E24" i="7"/>
  <c r="F24" i="7"/>
  <c r="G24" i="7"/>
  <c r="H24" i="7"/>
  <c r="B29" i="7"/>
  <c r="D34" i="7"/>
  <c r="B34" i="7" s="1"/>
  <c r="F37" i="7"/>
  <c r="F39" i="7" s="1"/>
  <c r="H25" i="3"/>
  <c r="G25" i="3"/>
  <c r="F25" i="3"/>
  <c r="E25" i="3"/>
  <c r="C25" i="3"/>
  <c r="C59" i="3" s="1"/>
  <c r="H25" i="2"/>
  <c r="G25" i="2"/>
  <c r="F25" i="2"/>
  <c r="E25" i="2"/>
  <c r="C25" i="2"/>
  <c r="H45" i="7" l="1"/>
  <c r="H67" i="7"/>
  <c r="G45" i="7"/>
  <c r="G67" i="7"/>
  <c r="D17" i="7"/>
  <c r="H25" i="7"/>
  <c r="H59" i="7" s="1"/>
  <c r="G63" i="7"/>
  <c r="H38" i="7"/>
  <c r="H63" i="7" s="1"/>
  <c r="E45" i="7"/>
  <c r="D16" i="7"/>
  <c r="D67" i="7" s="1"/>
  <c r="G55" i="7"/>
  <c r="H50" i="7"/>
  <c r="C50" i="7"/>
  <c r="G70" i="7"/>
  <c r="G62" i="7"/>
  <c r="H55" i="7"/>
  <c r="G54" i="7"/>
  <c r="H71" i="7"/>
  <c r="C70" i="7"/>
  <c r="H54" i="7"/>
  <c r="H49" i="7"/>
  <c r="H40" i="7"/>
  <c r="H62" i="7"/>
  <c r="E62" i="7"/>
  <c r="G49" i="7"/>
  <c r="C45" i="7"/>
  <c r="G50" i="7"/>
  <c r="E25" i="7"/>
  <c r="E59" i="7" s="1"/>
  <c r="C25" i="7"/>
  <c r="C59" i="7" s="1"/>
  <c r="F70" i="7"/>
  <c r="G71" i="7"/>
  <c r="E55" i="7"/>
  <c r="C55" i="7"/>
  <c r="E38" i="7"/>
  <c r="E40" i="7" s="1"/>
  <c r="C38" i="7"/>
  <c r="C63" i="7" s="1"/>
  <c r="F50" i="7"/>
  <c r="E70" i="7"/>
  <c r="H70" i="7"/>
  <c r="F54" i="7"/>
  <c r="F62" i="7"/>
  <c r="C49" i="7"/>
  <c r="C54" i="7"/>
  <c r="C62" i="7"/>
  <c r="C71" i="7"/>
  <c r="F49" i="7"/>
  <c r="F45" i="7"/>
  <c r="F51" i="7"/>
  <c r="E49" i="7"/>
  <c r="E46" i="7"/>
  <c r="E71" i="7"/>
  <c r="E54" i="7"/>
  <c r="E50" i="7"/>
  <c r="H39" i="7"/>
  <c r="F55" i="7"/>
  <c r="G40" i="7"/>
  <c r="G64" i="7" s="1"/>
  <c r="G25" i="7"/>
  <c r="G59" i="7" s="1"/>
  <c r="E39" i="7"/>
  <c r="F25" i="7"/>
  <c r="F59" i="7" s="1"/>
  <c r="F38" i="7"/>
  <c r="F71" i="7"/>
  <c r="E63" i="7" l="1"/>
  <c r="H56" i="7"/>
  <c r="G56" i="7"/>
  <c r="C56" i="7"/>
  <c r="C40" i="7"/>
  <c r="C64" i="7" s="1"/>
  <c r="C51" i="7"/>
  <c r="C69" i="7" s="1"/>
  <c r="H51" i="7"/>
  <c r="H69" i="7" s="1"/>
  <c r="E56" i="7"/>
  <c r="H64" i="7"/>
  <c r="G51" i="7"/>
  <c r="G69" i="7" s="1"/>
  <c r="F56" i="7"/>
  <c r="F69" i="7"/>
  <c r="E51" i="7"/>
  <c r="E69" i="7" s="1"/>
  <c r="E64" i="7"/>
  <c r="F63" i="7"/>
  <c r="F40" i="7"/>
  <c r="F64" i="7" s="1"/>
  <c r="D16" i="1" l="1"/>
  <c r="D67" i="1" s="1"/>
  <c r="D46" i="4" l="1"/>
  <c r="D68" i="4"/>
  <c r="D40" i="4"/>
  <c r="D71" i="4"/>
  <c r="D49" i="4"/>
  <c r="D51" i="4" s="1"/>
  <c r="D24" i="2"/>
  <c r="D69" i="4" l="1"/>
  <c r="B46" i="4"/>
  <c r="D34" i="2"/>
  <c r="C45" i="5" l="1"/>
  <c r="C67" i="5"/>
  <c r="C23" i="5"/>
  <c r="C68" i="5" s="1"/>
  <c r="D22" i="1"/>
  <c r="D23" i="1"/>
  <c r="E45" i="5"/>
  <c r="E22" i="5"/>
  <c r="E67" i="5" s="1"/>
  <c r="E23" i="5"/>
  <c r="E68" i="5" s="1"/>
  <c r="F45" i="5"/>
  <c r="F22" i="5"/>
  <c r="F67" i="5" s="1"/>
  <c r="F23" i="5"/>
  <c r="F68" i="5" s="1"/>
  <c r="G45" i="5"/>
  <c r="G22" i="5"/>
  <c r="G67" i="5" s="1"/>
  <c r="G23" i="5"/>
  <c r="G68" i="5" s="1"/>
  <c r="H45" i="5"/>
  <c r="H67" i="5"/>
  <c r="H23" i="5"/>
  <c r="H68" i="5" s="1"/>
  <c r="C16" i="6"/>
  <c r="C22" i="6"/>
  <c r="C23" i="6"/>
  <c r="E16" i="6"/>
  <c r="E67" i="6" s="1"/>
  <c r="E22" i="6"/>
  <c r="E17" i="6"/>
  <c r="E23" i="6"/>
  <c r="F16" i="6"/>
  <c r="F22" i="6"/>
  <c r="F17" i="6"/>
  <c r="F23" i="6"/>
  <c r="G16" i="6"/>
  <c r="G22" i="6"/>
  <c r="G17" i="6"/>
  <c r="G23" i="6"/>
  <c r="H16" i="6"/>
  <c r="H22" i="6"/>
  <c r="H17" i="6"/>
  <c r="H23" i="6"/>
  <c r="C49" i="1"/>
  <c r="C50" i="1"/>
  <c r="E49" i="1"/>
  <c r="E50" i="1"/>
  <c r="F49" i="1"/>
  <c r="F50" i="1"/>
  <c r="G49" i="1"/>
  <c r="G50" i="1"/>
  <c r="H49" i="1"/>
  <c r="H50" i="1"/>
  <c r="D21" i="4"/>
  <c r="D16" i="3"/>
  <c r="B16" i="3" s="1"/>
  <c r="D15" i="3"/>
  <c r="B15" i="3" s="1"/>
  <c r="D21" i="2"/>
  <c r="D37" i="2" s="1"/>
  <c r="D15" i="2"/>
  <c r="B15" i="2" s="1"/>
  <c r="D24" i="4"/>
  <c r="D15" i="4"/>
  <c r="D17" i="3"/>
  <c r="D24" i="7"/>
  <c r="B22" i="3"/>
  <c r="D23" i="2"/>
  <c r="D17" i="2"/>
  <c r="B17" i="2" s="1"/>
  <c r="B24" i="2"/>
  <c r="B24" i="6" s="1"/>
  <c r="D22" i="2"/>
  <c r="D21" i="1"/>
  <c r="D15" i="1"/>
  <c r="D24" i="1"/>
  <c r="B24" i="1" s="1"/>
  <c r="D16" i="2"/>
  <c r="B16" i="2" s="1"/>
  <c r="D34" i="5"/>
  <c r="B34" i="5" s="1"/>
  <c r="D34" i="4"/>
  <c r="H54" i="2"/>
  <c r="G18" i="6"/>
  <c r="E18" i="6"/>
  <c r="E54" i="1"/>
  <c r="F54" i="1"/>
  <c r="G54" i="1"/>
  <c r="H54" i="1"/>
  <c r="C54" i="1"/>
  <c r="D34" i="6"/>
  <c r="B34" i="6" s="1"/>
  <c r="D34" i="3"/>
  <c r="B34" i="2"/>
  <c r="G54" i="2"/>
  <c r="C59" i="2"/>
  <c r="F59" i="2"/>
  <c r="G59" i="2"/>
  <c r="H59" i="2"/>
  <c r="G59" i="1"/>
  <c r="H59" i="1"/>
  <c r="E15" i="6"/>
  <c r="F15" i="6"/>
  <c r="G15" i="6"/>
  <c r="H15" i="6"/>
  <c r="F18" i="6"/>
  <c r="C15" i="6"/>
  <c r="C70" i="2"/>
  <c r="E70" i="2"/>
  <c r="F70" i="2"/>
  <c r="G70" i="2"/>
  <c r="H70" i="2"/>
  <c r="C71" i="2"/>
  <c r="E71" i="2"/>
  <c r="F71" i="2"/>
  <c r="G71" i="2"/>
  <c r="H71" i="2"/>
  <c r="D25" i="2"/>
  <c r="D59" i="2" s="1"/>
  <c r="C70" i="1"/>
  <c r="E70" i="1"/>
  <c r="F70" i="1"/>
  <c r="G70" i="1"/>
  <c r="H70" i="1"/>
  <c r="C71" i="1"/>
  <c r="E71" i="1"/>
  <c r="F71" i="1"/>
  <c r="G71" i="1"/>
  <c r="H71" i="1"/>
  <c r="D18" i="1"/>
  <c r="C21" i="5"/>
  <c r="C37" i="5" s="1"/>
  <c r="E21" i="5"/>
  <c r="E37" i="5" s="1"/>
  <c r="F21" i="5"/>
  <c r="F37" i="5" s="1"/>
  <c r="G21" i="5"/>
  <c r="G37" i="5" s="1"/>
  <c r="H21" i="5"/>
  <c r="H37" i="5" s="1"/>
  <c r="E24" i="5"/>
  <c r="F24" i="5"/>
  <c r="G24" i="5"/>
  <c r="C24" i="5"/>
  <c r="C24" i="6"/>
  <c r="E24" i="6"/>
  <c r="F24" i="6"/>
  <c r="G24" i="6"/>
  <c r="H24" i="6"/>
  <c r="C21" i="6"/>
  <c r="C37" i="6" s="1"/>
  <c r="E21" i="6"/>
  <c r="E37" i="6" s="1"/>
  <c r="F21" i="6"/>
  <c r="F37" i="6" s="1"/>
  <c r="G21" i="6"/>
  <c r="G37" i="6" s="1"/>
  <c r="H21" i="6"/>
  <c r="H37" i="6" s="1"/>
  <c r="H25" i="4"/>
  <c r="H59" i="4" s="1"/>
  <c r="G25" i="4"/>
  <c r="G59" i="4" s="1"/>
  <c r="F25" i="4"/>
  <c r="F59" i="4" s="1"/>
  <c r="E25" i="4"/>
  <c r="E59" i="4" s="1"/>
  <c r="B29" i="6"/>
  <c r="C46" i="2"/>
  <c r="E46" i="2"/>
  <c r="F46" i="2"/>
  <c r="G46" i="2"/>
  <c r="H46" i="2"/>
  <c r="F45" i="1"/>
  <c r="H45" i="1"/>
  <c r="C46" i="1"/>
  <c r="E46" i="1"/>
  <c r="F46" i="1"/>
  <c r="G46" i="1"/>
  <c r="H46" i="1"/>
  <c r="H45" i="2"/>
  <c r="G45" i="2"/>
  <c r="F45" i="2"/>
  <c r="C45" i="2"/>
  <c r="D46" i="1"/>
  <c r="E45" i="2"/>
  <c r="G45" i="1"/>
  <c r="E45" i="1"/>
  <c r="C45" i="1"/>
  <c r="E38" i="1"/>
  <c r="E40" i="1" s="1"/>
  <c r="E55" i="1"/>
  <c r="E59" i="1"/>
  <c r="E37" i="2"/>
  <c r="E39" i="2" s="1"/>
  <c r="E38" i="2"/>
  <c r="E49" i="2"/>
  <c r="E50" i="2"/>
  <c r="E55" i="2"/>
  <c r="E59" i="2"/>
  <c r="E37" i="1"/>
  <c r="H37" i="1"/>
  <c r="H39" i="1" s="1"/>
  <c r="C55" i="2"/>
  <c r="F55" i="2"/>
  <c r="G55" i="2"/>
  <c r="H55" i="2"/>
  <c r="C50" i="2"/>
  <c r="F50" i="2"/>
  <c r="G50" i="2"/>
  <c r="H50" i="2"/>
  <c r="F59" i="1"/>
  <c r="C55" i="1"/>
  <c r="F55" i="1"/>
  <c r="G55" i="1"/>
  <c r="H55" i="1"/>
  <c r="H38" i="2"/>
  <c r="G38" i="2"/>
  <c r="G40" i="2" s="1"/>
  <c r="F38" i="2"/>
  <c r="F40" i="2" s="1"/>
  <c r="C38" i="2"/>
  <c r="C40" i="2" s="1"/>
  <c r="H37" i="2"/>
  <c r="H39" i="2" s="1"/>
  <c r="G37" i="2"/>
  <c r="G39" i="2" s="1"/>
  <c r="F37" i="2"/>
  <c r="F39" i="2" s="1"/>
  <c r="C37" i="2"/>
  <c r="C39" i="2" s="1"/>
  <c r="H38" i="1"/>
  <c r="H40" i="1" s="1"/>
  <c r="G38" i="1"/>
  <c r="G40" i="1" s="1"/>
  <c r="F38" i="1"/>
  <c r="C38" i="1"/>
  <c r="C40" i="1" s="1"/>
  <c r="G37" i="1"/>
  <c r="F37" i="1"/>
  <c r="F39" i="1" s="1"/>
  <c r="C37" i="1"/>
  <c r="E62" i="2"/>
  <c r="E62" i="1"/>
  <c r="C62" i="1"/>
  <c r="G62" i="1"/>
  <c r="G62" i="2"/>
  <c r="C62" i="2"/>
  <c r="C49" i="2"/>
  <c r="G49" i="2"/>
  <c r="F62" i="2"/>
  <c r="F49" i="2"/>
  <c r="H62" i="2"/>
  <c r="H49" i="2"/>
  <c r="F62" i="1"/>
  <c r="H62" i="1"/>
  <c r="H45" i="6" l="1"/>
  <c r="H67" i="6"/>
  <c r="G45" i="6"/>
  <c r="G67" i="6"/>
  <c r="F45" i="6"/>
  <c r="F67" i="6"/>
  <c r="C45" i="6"/>
  <c r="C67" i="6"/>
  <c r="D24" i="5"/>
  <c r="D55" i="4"/>
  <c r="B15" i="4"/>
  <c r="B17" i="3"/>
  <c r="D67" i="2"/>
  <c r="F39" i="6"/>
  <c r="B23" i="2"/>
  <c r="B68" i="2" s="1"/>
  <c r="D68" i="2"/>
  <c r="B34" i="3"/>
  <c r="B45" i="3" s="1"/>
  <c r="D46" i="3"/>
  <c r="D45" i="3"/>
  <c r="B22" i="4"/>
  <c r="B22" i="5" s="1"/>
  <c r="E45" i="6"/>
  <c r="D16" i="6"/>
  <c r="B21" i="4"/>
  <c r="C71" i="5"/>
  <c r="C70" i="5"/>
  <c r="E46" i="6"/>
  <c r="D17" i="6"/>
  <c r="D46" i="6" s="1"/>
  <c r="D15" i="6"/>
  <c r="D21" i="7"/>
  <c r="D37" i="7" s="1"/>
  <c r="D39" i="7" s="1"/>
  <c r="C62" i="6"/>
  <c r="D45" i="7"/>
  <c r="E55" i="6"/>
  <c r="D49" i="2"/>
  <c r="G51" i="1"/>
  <c r="G69" i="1" s="1"/>
  <c r="H38" i="6"/>
  <c r="H40" i="6" s="1"/>
  <c r="G38" i="6"/>
  <c r="G63" i="6" s="1"/>
  <c r="F25" i="6"/>
  <c r="F59" i="6" s="1"/>
  <c r="E25" i="6"/>
  <c r="E59" i="6" s="1"/>
  <c r="C38" i="6"/>
  <c r="C40" i="6" s="1"/>
  <c r="D38" i="1"/>
  <c r="D40" i="1" s="1"/>
  <c r="D23" i="7"/>
  <c r="B22" i="1"/>
  <c r="D22" i="7"/>
  <c r="G25" i="6"/>
  <c r="G59" i="6" s="1"/>
  <c r="D70" i="1"/>
  <c r="F38" i="5"/>
  <c r="F63" i="5" s="1"/>
  <c r="H25" i="5"/>
  <c r="H59" i="5" s="1"/>
  <c r="E38" i="5"/>
  <c r="E40" i="5" s="1"/>
  <c r="C25" i="5"/>
  <c r="C59" i="5" s="1"/>
  <c r="F63" i="1"/>
  <c r="D39" i="2"/>
  <c r="G55" i="6"/>
  <c r="E38" i="6"/>
  <c r="E63" i="6" s="1"/>
  <c r="G71" i="6"/>
  <c r="D21" i="5"/>
  <c r="D37" i="5" s="1"/>
  <c r="B21" i="2"/>
  <c r="C25" i="6"/>
  <c r="C59" i="6" s="1"/>
  <c r="H55" i="6"/>
  <c r="D59" i="1"/>
  <c r="C39" i="5"/>
  <c r="C55" i="6"/>
  <c r="G50" i="6"/>
  <c r="F38" i="6"/>
  <c r="F63" i="6" s="1"/>
  <c r="B21" i="1"/>
  <c r="F40" i="1"/>
  <c r="F64" i="1" s="1"/>
  <c r="G55" i="5"/>
  <c r="F70" i="6"/>
  <c r="F70" i="5"/>
  <c r="C51" i="1"/>
  <c r="C69" i="1" s="1"/>
  <c r="E70" i="6"/>
  <c r="E70" i="5"/>
  <c r="G56" i="2"/>
  <c r="D55" i="2"/>
  <c r="D38" i="2"/>
  <c r="D40" i="2" s="1"/>
  <c r="E51" i="2"/>
  <c r="E69" i="2" s="1"/>
  <c r="H55" i="5"/>
  <c r="F55" i="6"/>
  <c r="E62" i="6"/>
  <c r="E51" i="1"/>
  <c r="E69" i="1" s="1"/>
  <c r="B21" i="3"/>
  <c r="D37" i="1"/>
  <c r="D39" i="1" s="1"/>
  <c r="B15" i="1"/>
  <c r="D22" i="5"/>
  <c r="D67" i="5" s="1"/>
  <c r="D21" i="6"/>
  <c r="D37" i="6" s="1"/>
  <c r="D50" i="1"/>
  <c r="C51" i="2"/>
  <c r="C69" i="2" s="1"/>
  <c r="F18" i="5"/>
  <c r="F54" i="5" s="1"/>
  <c r="C63" i="1"/>
  <c r="G39" i="5"/>
  <c r="C39" i="1"/>
  <c r="C64" i="1" s="1"/>
  <c r="E54" i="2"/>
  <c r="E56" i="2" s="1"/>
  <c r="B24" i="4"/>
  <c r="H64" i="1"/>
  <c r="D55" i="1"/>
  <c r="B24" i="3"/>
  <c r="B24" i="7" s="1"/>
  <c r="D24" i="6"/>
  <c r="H39" i="5"/>
  <c r="D62" i="1"/>
  <c r="D49" i="1"/>
  <c r="G70" i="6"/>
  <c r="C56" i="1"/>
  <c r="E50" i="6"/>
  <c r="E56" i="1"/>
  <c r="C49" i="6"/>
  <c r="E71" i="5"/>
  <c r="C54" i="5"/>
  <c r="B23" i="3"/>
  <c r="D25" i="3"/>
  <c r="E62" i="5"/>
  <c r="H56" i="1"/>
  <c r="E55" i="5"/>
  <c r="C64" i="2"/>
  <c r="G63" i="1"/>
  <c r="H63" i="1"/>
  <c r="E63" i="2"/>
  <c r="F56" i="1"/>
  <c r="D18" i="2"/>
  <c r="D18" i="6" s="1"/>
  <c r="F51" i="1"/>
  <c r="F69" i="1" s="1"/>
  <c r="H25" i="6"/>
  <c r="H59" i="6" s="1"/>
  <c r="H56" i="2"/>
  <c r="G51" i="2"/>
  <c r="G69" i="2" s="1"/>
  <c r="B25" i="2"/>
  <c r="B59" i="2" s="1"/>
  <c r="F55" i="5"/>
  <c r="F25" i="5"/>
  <c r="F59" i="5" s="1"/>
  <c r="E25" i="5"/>
  <c r="E59" i="5" s="1"/>
  <c r="E71" i="6"/>
  <c r="E40" i="2"/>
  <c r="E64" i="2" s="1"/>
  <c r="B55" i="2"/>
  <c r="H62" i="5"/>
  <c r="G54" i="6"/>
  <c r="D62" i="2"/>
  <c r="F62" i="5"/>
  <c r="C46" i="6"/>
  <c r="C71" i="6"/>
  <c r="H70" i="6"/>
  <c r="H51" i="2"/>
  <c r="H69" i="2" s="1"/>
  <c r="F51" i="2"/>
  <c r="F69" i="2" s="1"/>
  <c r="D22" i="6"/>
  <c r="D50" i="2"/>
  <c r="D70" i="2"/>
  <c r="B22" i="2"/>
  <c r="F54" i="2"/>
  <c r="F56" i="2" s="1"/>
  <c r="H70" i="5"/>
  <c r="G70" i="5"/>
  <c r="B45" i="2"/>
  <c r="E39" i="5"/>
  <c r="H63" i="2"/>
  <c r="F64" i="2"/>
  <c r="C63" i="2"/>
  <c r="G64" i="2"/>
  <c r="E39" i="6"/>
  <c r="H39" i="6"/>
  <c r="F39" i="5"/>
  <c r="G39" i="6"/>
  <c r="C39" i="6"/>
  <c r="H40" i="2"/>
  <c r="H64" i="2" s="1"/>
  <c r="G63" i="2"/>
  <c r="C54" i="2"/>
  <c r="C56" i="2" s="1"/>
  <c r="C18" i="6"/>
  <c r="C54" i="6" s="1"/>
  <c r="H18" i="5"/>
  <c r="H54" i="5" s="1"/>
  <c r="H71" i="6"/>
  <c r="H62" i="6"/>
  <c r="F54" i="6"/>
  <c r="F62" i="6"/>
  <c r="C50" i="5"/>
  <c r="G39" i="1"/>
  <c r="G64" i="1" s="1"/>
  <c r="H46" i="6"/>
  <c r="B24" i="5"/>
  <c r="G18" i="5"/>
  <c r="G54" i="5" s="1"/>
  <c r="C50" i="6"/>
  <c r="H46" i="5"/>
  <c r="H49" i="5"/>
  <c r="G50" i="5"/>
  <c r="G71" i="5"/>
  <c r="E49" i="5"/>
  <c r="E46" i="5"/>
  <c r="C49" i="5"/>
  <c r="C62" i="5"/>
  <c r="F63" i="2"/>
  <c r="E63" i="1"/>
  <c r="E39" i="1"/>
  <c r="E64" i="1" s="1"/>
  <c r="D45" i="2"/>
  <c r="C38" i="5"/>
  <c r="G56" i="1"/>
  <c r="D18" i="4"/>
  <c r="D54" i="4" s="1"/>
  <c r="D56" i="4" s="1"/>
  <c r="E18" i="5"/>
  <c r="E54" i="5" s="1"/>
  <c r="F50" i="5"/>
  <c r="C55" i="5"/>
  <c r="F46" i="6"/>
  <c r="C70" i="6"/>
  <c r="F71" i="6"/>
  <c r="B28" i="3"/>
  <c r="F71" i="5"/>
  <c r="G25" i="5"/>
  <c r="G59" i="5" s="1"/>
  <c r="G38" i="5"/>
  <c r="D54" i="1"/>
  <c r="B18" i="1"/>
  <c r="C46" i="5"/>
  <c r="H18" i="6"/>
  <c r="H54" i="6" s="1"/>
  <c r="B34" i="4"/>
  <c r="D18" i="3"/>
  <c r="D18" i="7" s="1"/>
  <c r="D71" i="2"/>
  <c r="D46" i="2"/>
  <c r="D25" i="4"/>
  <c r="D59" i="4" s="1"/>
  <c r="B23" i="4"/>
  <c r="D23" i="5"/>
  <c r="D68" i="5" s="1"/>
  <c r="H49" i="6"/>
  <c r="G49" i="6"/>
  <c r="G46" i="6"/>
  <c r="G62" i="6"/>
  <c r="F49" i="6"/>
  <c r="E49" i="6"/>
  <c r="E54" i="6"/>
  <c r="F49" i="5"/>
  <c r="B16" i="1"/>
  <c r="D45" i="1"/>
  <c r="H50" i="5"/>
  <c r="H71" i="5"/>
  <c r="G49" i="5"/>
  <c r="G46" i="5"/>
  <c r="G62" i="5"/>
  <c r="H38" i="5"/>
  <c r="F46" i="5"/>
  <c r="H51" i="1"/>
  <c r="H69" i="1" s="1"/>
  <c r="E50" i="5"/>
  <c r="B23" i="1"/>
  <c r="D23" i="6"/>
  <c r="D71" i="1"/>
  <c r="H50" i="6"/>
  <c r="F50" i="6"/>
  <c r="D45" i="6" l="1"/>
  <c r="D67" i="6"/>
  <c r="B16" i="5"/>
  <c r="B67" i="5" s="1"/>
  <c r="B67" i="1"/>
  <c r="B55" i="4"/>
  <c r="B75" i="4"/>
  <c r="B38" i="4"/>
  <c r="B71" i="4"/>
  <c r="B68" i="4"/>
  <c r="B28" i="4"/>
  <c r="B74" i="4" s="1"/>
  <c r="B50" i="4"/>
  <c r="B70" i="4"/>
  <c r="B49" i="4"/>
  <c r="B45" i="4"/>
  <c r="B67" i="4"/>
  <c r="B46" i="3"/>
  <c r="D54" i="3"/>
  <c r="D56" i="3" s="1"/>
  <c r="B55" i="3"/>
  <c r="B63" i="3"/>
  <c r="B75" i="2"/>
  <c r="B38" i="2"/>
  <c r="B70" i="2"/>
  <c r="B67" i="2"/>
  <c r="G40" i="6"/>
  <c r="G64" i="6" s="1"/>
  <c r="D64" i="1"/>
  <c r="B23" i="5"/>
  <c r="B68" i="5" s="1"/>
  <c r="D51" i="2"/>
  <c r="D69" i="2" s="1"/>
  <c r="B15" i="7"/>
  <c r="F56" i="6"/>
  <c r="F40" i="5"/>
  <c r="F64" i="5" s="1"/>
  <c r="D64" i="2"/>
  <c r="E56" i="6"/>
  <c r="C63" i="6"/>
  <c r="G51" i="6"/>
  <c r="G69" i="6" s="1"/>
  <c r="G56" i="6"/>
  <c r="B37" i="1"/>
  <c r="B39" i="1" s="1"/>
  <c r="B21" i="7"/>
  <c r="B37" i="7" s="1"/>
  <c r="D54" i="7"/>
  <c r="D62" i="7"/>
  <c r="D49" i="7"/>
  <c r="D46" i="7"/>
  <c r="D25" i="7"/>
  <c r="D59" i="7" s="1"/>
  <c r="D50" i="7"/>
  <c r="D38" i="7"/>
  <c r="D55" i="7"/>
  <c r="D71" i="7"/>
  <c r="B23" i="7"/>
  <c r="B16" i="7"/>
  <c r="B54" i="1"/>
  <c r="H63" i="6"/>
  <c r="B46" i="1"/>
  <c r="B15" i="6"/>
  <c r="D70" i="7"/>
  <c r="B28" i="1"/>
  <c r="B22" i="7"/>
  <c r="E63" i="5"/>
  <c r="E40" i="6"/>
  <c r="E64" i="6" s="1"/>
  <c r="D63" i="2"/>
  <c r="B21" i="6"/>
  <c r="B37" i="6" s="1"/>
  <c r="B62" i="1"/>
  <c r="H56" i="6"/>
  <c r="G56" i="5"/>
  <c r="F40" i="6"/>
  <c r="F64" i="6" s="1"/>
  <c r="B18" i="2"/>
  <c r="B18" i="6" s="1"/>
  <c r="D39" i="5"/>
  <c r="E64" i="5"/>
  <c r="B21" i="5"/>
  <c r="B37" i="5" s="1"/>
  <c r="B37" i="2"/>
  <c r="B39" i="2" s="1"/>
  <c r="H64" i="6"/>
  <c r="C64" i="6"/>
  <c r="C56" i="6"/>
  <c r="D63" i="1"/>
  <c r="D39" i="6"/>
  <c r="H56" i="5"/>
  <c r="D54" i="2"/>
  <c r="D56" i="2" s="1"/>
  <c r="D51" i="1"/>
  <c r="D69" i="1" s="1"/>
  <c r="C51" i="5"/>
  <c r="C69" i="5" s="1"/>
  <c r="D62" i="6"/>
  <c r="C51" i="6"/>
  <c r="C69" i="6" s="1"/>
  <c r="G51" i="5"/>
  <c r="G69" i="5" s="1"/>
  <c r="D56" i="1"/>
  <c r="D54" i="6"/>
  <c r="E51" i="6"/>
  <c r="E69" i="6" s="1"/>
  <c r="B25" i="3"/>
  <c r="B59" i="3" s="1"/>
  <c r="E56" i="5"/>
  <c r="F56" i="5"/>
  <c r="H51" i="6"/>
  <c r="H69" i="6" s="1"/>
  <c r="F51" i="5"/>
  <c r="F69" i="5" s="1"/>
  <c r="B22" i="6"/>
  <c r="B50" i="2"/>
  <c r="B28" i="2"/>
  <c r="D62" i="5"/>
  <c r="D46" i="5"/>
  <c r="D49" i="5"/>
  <c r="H40" i="5"/>
  <c r="H64" i="5" s="1"/>
  <c r="H63" i="5"/>
  <c r="B16" i="6"/>
  <c r="B67" i="6" s="1"/>
  <c r="B70" i="1"/>
  <c r="B45" i="1"/>
  <c r="D50" i="5"/>
  <c r="D38" i="5"/>
  <c r="D71" i="5"/>
  <c r="D25" i="5"/>
  <c r="D59" i="5" s="1"/>
  <c r="D55" i="5"/>
  <c r="B46" i="2"/>
  <c r="B62" i="2"/>
  <c r="B71" i="2"/>
  <c r="B49" i="2"/>
  <c r="C63" i="5"/>
  <c r="C40" i="5"/>
  <c r="C64" i="5" s="1"/>
  <c r="B50" i="1"/>
  <c r="B71" i="1"/>
  <c r="B23" i="6"/>
  <c r="B59" i="1"/>
  <c r="B38" i="1"/>
  <c r="B55" i="1"/>
  <c r="B75" i="1"/>
  <c r="G63" i="5"/>
  <c r="G40" i="5"/>
  <c r="G64" i="5" s="1"/>
  <c r="B40" i="2"/>
  <c r="D45" i="5"/>
  <c r="D70" i="5"/>
  <c r="B49" i="1"/>
  <c r="D70" i="6"/>
  <c r="F51" i="6"/>
  <c r="F69" i="6" s="1"/>
  <c r="B25" i="4"/>
  <c r="B59" i="4" s="1"/>
  <c r="D18" i="5"/>
  <c r="D54" i="5" s="1"/>
  <c r="B18" i="4"/>
  <c r="D50" i="6"/>
  <c r="D71" i="6"/>
  <c r="D38" i="6"/>
  <c r="D25" i="6"/>
  <c r="D59" i="6" s="1"/>
  <c r="D55" i="6"/>
  <c r="B18" i="3"/>
  <c r="D49" i="6"/>
  <c r="C56" i="5"/>
  <c r="E51" i="5"/>
  <c r="E69" i="5" s="1"/>
  <c r="H51" i="5"/>
  <c r="H69" i="5" s="1"/>
  <c r="B54" i="4" l="1"/>
  <c r="B56" i="4" s="1"/>
  <c r="B54" i="5"/>
  <c r="B45" i="7"/>
  <c r="B67" i="7"/>
  <c r="B45" i="5"/>
  <c r="B40" i="4"/>
  <c r="B51" i="4"/>
  <c r="B69" i="4" s="1"/>
  <c r="B18" i="7"/>
  <c r="B54" i="3"/>
  <c r="B56" i="3" s="1"/>
  <c r="B39" i="6"/>
  <c r="B28" i="6"/>
  <c r="B74" i="6" s="1"/>
  <c r="B54" i="2"/>
  <c r="B56" i="2" s="1"/>
  <c r="B56" i="1"/>
  <c r="D51" i="7"/>
  <c r="D69" i="7" s="1"/>
  <c r="D56" i="7"/>
  <c r="B70" i="7"/>
  <c r="B74" i="1"/>
  <c r="B28" i="7"/>
  <c r="B74" i="7" s="1"/>
  <c r="B25" i="7"/>
  <c r="B59" i="7" s="1"/>
  <c r="B50" i="7"/>
  <c r="B75" i="7"/>
  <c r="B38" i="7"/>
  <c r="B55" i="7"/>
  <c r="D40" i="7"/>
  <c r="D64" i="7" s="1"/>
  <c r="D63" i="7"/>
  <c r="B71" i="7"/>
  <c r="B49" i="7"/>
  <c r="B62" i="7"/>
  <c r="B46" i="7"/>
  <c r="B54" i="7"/>
  <c r="B39" i="7"/>
  <c r="B63" i="2"/>
  <c r="B64" i="2"/>
  <c r="B39" i="5"/>
  <c r="D56" i="6"/>
  <c r="B51" i="1"/>
  <c r="B69" i="1" s="1"/>
  <c r="D51" i="6"/>
  <c r="D69" i="6" s="1"/>
  <c r="D56" i="5"/>
  <c r="B51" i="2"/>
  <c r="B69" i="2" s="1"/>
  <c r="D51" i="5"/>
  <c r="D69" i="5" s="1"/>
  <c r="B74" i="2"/>
  <c r="B28" i="5"/>
  <c r="B74" i="5" s="1"/>
  <c r="B70" i="5"/>
  <c r="D40" i="6"/>
  <c r="D64" i="6" s="1"/>
  <c r="D63" i="6"/>
  <c r="B63" i="1"/>
  <c r="B40" i="1"/>
  <c r="B64" i="1" s="1"/>
  <c r="B49" i="6"/>
  <c r="B62" i="6"/>
  <c r="B46" i="6"/>
  <c r="B54" i="6"/>
  <c r="B49" i="5"/>
  <c r="B62" i="5"/>
  <c r="B46" i="5"/>
  <c r="B50" i="6"/>
  <c r="B25" i="6"/>
  <c r="B59" i="6" s="1"/>
  <c r="B75" i="6"/>
  <c r="B71" i="6"/>
  <c r="B38" i="6"/>
  <c r="B55" i="6"/>
  <c r="D40" i="5"/>
  <c r="D64" i="5" s="1"/>
  <c r="D63" i="5"/>
  <c r="B70" i="6"/>
  <c r="B45" i="6"/>
  <c r="B75" i="5"/>
  <c r="B38" i="5"/>
  <c r="B55" i="5"/>
  <c r="B50" i="5"/>
  <c r="B25" i="5"/>
  <c r="B59" i="5" s="1"/>
  <c r="B71" i="5"/>
  <c r="B56" i="7" l="1"/>
  <c r="B40" i="7"/>
  <c r="B64" i="7" s="1"/>
  <c r="B63" i="7"/>
  <c r="B51" i="7"/>
  <c r="B69" i="7" s="1"/>
  <c r="B51" i="5"/>
  <c r="B69" i="5" s="1"/>
  <c r="B56" i="6"/>
  <c r="B63" i="6"/>
  <c r="B40" i="6"/>
  <c r="B64" i="6" s="1"/>
  <c r="B51" i="6"/>
  <c r="B69" i="6" s="1"/>
  <c r="B56" i="5"/>
  <c r="B40" i="5"/>
  <c r="B64" i="5" s="1"/>
  <c r="B63" i="5"/>
</calcChain>
</file>

<file path=xl/sharedStrings.xml><?xml version="1.0" encoding="utf-8"?>
<sst xmlns="http://schemas.openxmlformats.org/spreadsheetml/2006/main" count="552" uniqueCount="118">
  <si>
    <t>Indicador</t>
  </si>
  <si>
    <t>Total programa</t>
  </si>
  <si>
    <t>Productos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</si>
  <si>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</si>
  <si>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</si>
  <si>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</si>
  <si>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</si>
  <si>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</si>
  <si>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</si>
  <si>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</si>
  <si>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</si>
  <si>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</si>
  <si>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</si>
  <si>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</si>
  <si>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</si>
  <si>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</si>
  <si>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</si>
  <si>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</si>
  <si>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</si>
  <si>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</si>
  <si>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</si>
  <si>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</si>
  <si>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</si>
  <si>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</si>
  <si>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</si>
  <si>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</si>
  <si>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</si>
  <si>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</si>
  <si>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</si>
  <si>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</si>
  <si>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</si>
  <si>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</si>
  <si>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</si>
  <si>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>Secundaria total</t>
  </si>
  <si>
    <t xml:space="preserve">Gasto programado mensual por beneficiario (GPB) </t>
  </si>
  <si>
    <t xml:space="preserve">Gasto efectivo mensual por beneficiario (GEB) </t>
  </si>
  <si>
    <t xml:space="preserve">Gasto programado acumulado por beneficiario (GPB) </t>
  </si>
  <si>
    <t xml:space="preserve">Gasto efectivo acumulado por beneficiario (GEB) </t>
  </si>
  <si>
    <t>Alimentos preescolar y primaria</t>
  </si>
  <si>
    <t>Alimentos secundaria académica</t>
  </si>
  <si>
    <t>Alimentos secundaria técnica</t>
  </si>
  <si>
    <t>Alimentos educación especial</t>
  </si>
  <si>
    <t xml:space="preserve">Alimentos educación jóvenes y adultos (nocturna) </t>
  </si>
  <si>
    <t>n.d.</t>
  </si>
  <si>
    <t>Efectivos 1T 2022</t>
  </si>
  <si>
    <t>IPC (1T 2022)</t>
  </si>
  <si>
    <t>Gasto efectivo real 1T 2022</t>
  </si>
  <si>
    <t>Gasto efectivo real por beneficiario 1T 2022</t>
  </si>
  <si>
    <t>Efectivos 2T 2022</t>
  </si>
  <si>
    <t>IPC (2T 2022)</t>
  </si>
  <si>
    <t>Gasto efectivo real 2T 2022</t>
  </si>
  <si>
    <t>Gasto efectivo real por beneficiario 2T 2022</t>
  </si>
  <si>
    <t>Efectivos 1S 2022</t>
  </si>
  <si>
    <t>IPC (1S 2022)</t>
  </si>
  <si>
    <t>Gasto efectivo real 1S 2022</t>
  </si>
  <si>
    <t>Gasto efectivo real por beneficiario 1S 2022</t>
  </si>
  <si>
    <t>Efectivos 3T 2022</t>
  </si>
  <si>
    <t>IPC (3T 2022)</t>
  </si>
  <si>
    <t>Gasto efectivo real 3T 2022</t>
  </si>
  <si>
    <t>Gasto efectivo real por beneficiario 3T 2022</t>
  </si>
  <si>
    <t>Efectivos 3TA 2022</t>
  </si>
  <si>
    <t>IPC (3TA 2022)</t>
  </si>
  <si>
    <t>Gasto efectivo real 3TA 2022</t>
  </si>
  <si>
    <t>Gasto efectivo real por beneficiario 3TA 2022</t>
  </si>
  <si>
    <t>Efectivos 4T 2022</t>
  </si>
  <si>
    <t>IPC (4T 2022)</t>
  </si>
  <si>
    <t>Gasto efectivo real 4T 2022</t>
  </si>
  <si>
    <t>Gasto efectivo real por beneficiario 4T 2022</t>
  </si>
  <si>
    <t>Efectivos 2022</t>
  </si>
  <si>
    <t>IPC (2022)</t>
  </si>
  <si>
    <t>Gasto efectivo real 2022</t>
  </si>
  <si>
    <t>Gasto efectivo real por beneficiario 2022</t>
  </si>
  <si>
    <t>Programados 1T 2023</t>
  </si>
  <si>
    <t>Efectivos 1T 2023</t>
  </si>
  <si>
    <t>Programados año 2023</t>
  </si>
  <si>
    <t>En transferencias 1T 2023</t>
  </si>
  <si>
    <t>IPC (1T 2023)</t>
  </si>
  <si>
    <t>Gasto efectivo real 1T 2023</t>
  </si>
  <si>
    <t>Gasto efectivo real por beneficiario 1T 2023</t>
  </si>
  <si>
    <r>
      <rPr>
        <b/>
        <sz val="11"/>
        <color theme="1"/>
        <rFont val="Palatino Linotype"/>
        <family val="1"/>
      </rPr>
      <t>Fuentes:</t>
    </r>
    <r>
      <rPr>
        <sz val="11"/>
        <color theme="1"/>
        <rFont val="Palatino Linotype"/>
        <family val="1"/>
      </rPr>
      <t xml:space="preserve">  Informes Trimestrales PANEA 2022 y 2023 - Cronogramas de Metas e Inversión - Modificaciones 2023 - IPC, INEC 2022 y 2023</t>
    </r>
  </si>
  <si>
    <t>Programados 2T 2023</t>
  </si>
  <si>
    <t>Efectivos 2T 2023</t>
  </si>
  <si>
    <t>En transferencias 2T 2023</t>
  </si>
  <si>
    <t>IPC (2T 2023)</t>
  </si>
  <si>
    <t>Gasto efectivo real 2T 2023</t>
  </si>
  <si>
    <t>Gasto efectivo real por beneficiario 2T 2023</t>
  </si>
  <si>
    <t>Programados 1S 2023</t>
  </si>
  <si>
    <t>Efectivos 1S 2023</t>
  </si>
  <si>
    <t>En transferencias 1S 2023</t>
  </si>
  <si>
    <t>IPC (1S 2023)</t>
  </si>
  <si>
    <t>Gasto efectivo real 1S 2023</t>
  </si>
  <si>
    <t>Gasto efectivo real por beneficiario 1S 2023</t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</si>
  <si>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El cálculo de los indicadores de gasto medio mensual se multiplica por 4, esto debido a que en el Cronograma de Metas e Inversión solamente se programaron 4 meses (febrero-mayo). </t>
    </r>
  </si>
  <si>
    <t>Programados 3T 2023</t>
  </si>
  <si>
    <t>Efectivos 3T 2023</t>
  </si>
  <si>
    <t>En transferencias 3T 2023</t>
  </si>
  <si>
    <t>IPC (3T 2023)</t>
  </si>
  <si>
    <t>Gasto efectivo real 3T 2023</t>
  </si>
  <si>
    <t>Gasto efectivo real por beneficiario 3T 2023</t>
  </si>
  <si>
    <t>Programados 3TA 2023</t>
  </si>
  <si>
    <t>Efectivos 3TA 2023</t>
  </si>
  <si>
    <t>En transferencias 3TA 2023</t>
  </si>
  <si>
    <t>IPC (3TA 2023)</t>
  </si>
  <si>
    <t>Gasto efectivo real 3TA 2023</t>
  </si>
  <si>
    <t>Gasto efectivo real por beneficiario 3TA 2023</t>
  </si>
  <si>
    <t>Programados 4T 2023</t>
  </si>
  <si>
    <t>Efectivos 4T 2023</t>
  </si>
  <si>
    <t>En transferencias 4T 2023</t>
  </si>
  <si>
    <t>IPC (4T 2023)</t>
  </si>
  <si>
    <t>Gasto efectivo real 4T 2023</t>
  </si>
  <si>
    <t>Gasto efectivo real por beneficiario 4T 2023</t>
  </si>
  <si>
    <t>Programados 2023</t>
  </si>
  <si>
    <t>Efectivos 2023</t>
  </si>
  <si>
    <t>En transferencias 2023</t>
  </si>
  <si>
    <t>IPC (2023)</t>
  </si>
  <si>
    <t>Gasto efectivo real 2023</t>
  </si>
  <si>
    <t>Gasto efectivo real por beneficiario 2023</t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</si>
  <si>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El cálculo de los indicadores de gasto medio mensual se multiplica por 5, esto debido a que en el Cronograma de Metas e Inversión solamente se programaron 5 meses (febrero a mayo y noviembre).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</si>
</sst>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___"/>
    <numFmt numFmtId="166" formatCode="#,##0.0000"/>
    <numFmt numFmtId="167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 applyFont="0" applyFill="0" applyBorder="0" applyAlignment="0" applyProtection="0"/>
  </cellStyleXfs>
  <cellXfs count="36">
    <xf numFmtId="0" fontId="0" fillId="0" borderId="0" xfId="0"/>
    <xf numFmtId="167" fontId="0" fillId="0" borderId="0" xfId="1" applyNumberFormat="1" applyFont="1" applyFill="1"/>
    <xf numFmtId="164" fontId="0" fillId="0" borderId="0" xfId="1" applyFont="1" applyFill="1"/>
    <xf numFmtId="0" fontId="2" fillId="0" borderId="0" xfId="0" applyFont="1" applyFill="1"/>
    <xf numFmtId="0" fontId="0" fillId="0" borderId="0" xfId="0" applyFont="1" applyFill="1"/>
    <xf numFmtId="4" fontId="0" fillId="0" borderId="0" xfId="0" applyNumberFormat="1" applyFont="1" applyFill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left" indent="1"/>
    </xf>
    <xf numFmtId="3" fontId="5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3" fontId="5" fillId="0" borderId="0" xfId="1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166" fontId="5" fillId="0" borderId="0" xfId="0" applyNumberFormat="1" applyFont="1" applyFill="1" applyAlignment="1">
      <alignment horizontal="right"/>
    </xf>
    <xf numFmtId="2" fontId="5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indent="1"/>
    </xf>
    <xf numFmtId="4" fontId="5" fillId="0" borderId="0" xfId="0" applyNumberFormat="1" applyFont="1" applyFill="1" applyAlignment="1">
      <alignment horizontal="right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right"/>
    </xf>
    <xf numFmtId="0" fontId="6" fillId="0" borderId="0" xfId="0" applyFont="1" applyFill="1"/>
    <xf numFmtId="3" fontId="5" fillId="0" borderId="0" xfId="0" applyNumberFormat="1" applyFont="1" applyFill="1"/>
    <xf numFmtId="4" fontId="5" fillId="0" borderId="0" xfId="0" applyNumberFormat="1" applyFont="1" applyFill="1"/>
    <xf numFmtId="165" fontId="0" fillId="0" borderId="0" xfId="0" applyNumberFormat="1" applyFont="1" applyFill="1"/>
    <xf numFmtId="3" fontId="0" fillId="0" borderId="0" xfId="0" applyNumberFormat="1" applyFont="1" applyFill="1"/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64" fontId="5" fillId="0" borderId="0" xfId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C1C5C8"/>
      <color rgb="FF0035A0"/>
      <color rgb="FF192952"/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cobertura potencial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2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4.8057079204998056E-2"/>
          <c:y val="0.14576064017427792"/>
          <c:w val="0.9316780971200016"/>
          <c:h val="0.564798635674648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Anual!$A$45</c:f>
              <c:strCache>
                <c:ptCount val="1"/>
                <c:pt idx="0">
                  <c:v>Cobertura Programada</c:v>
                </c:pt>
              </c:strCache>
            </c:strRef>
          </c:tx>
          <c:spPr>
            <a:solidFill>
              <a:srgbClr val="19295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192952"/>
              </a:solidFill>
              <a:ln>
                <a:solidFill>
                  <a:srgbClr val="192952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1AB-4E6B-8B40-250C94E396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Anual!$B$45:$H$45</c:f>
              <c:numCache>
                <c:formatCode>#,##0.00</c:formatCode>
                <c:ptCount val="7"/>
                <c:pt idx="0">
                  <c:v>232.4729116739336</c:v>
                </c:pt>
                <c:pt idx="1">
                  <c:v>256.21550101394052</c:v>
                </c:pt>
                <c:pt idx="2">
                  <c:v>160.74840072460375</c:v>
                </c:pt>
                <c:pt idx="3">
                  <c:v>115.55812931623477</c:v>
                </c:pt>
                <c:pt idx="4">
                  <c:v>483.77269426289035</c:v>
                </c:pt>
                <c:pt idx="5">
                  <c:v>295.15224358974359</c:v>
                </c:pt>
                <c:pt idx="6">
                  <c:v>935.45379645288574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F-42AA-9954-4079866367BC}"/>
            </c:ext>
          </c:extLst>
        </c:ser>
        <c:ser>
          <c:idx val="1"/>
          <c:order val="1"/>
          <c:tx>
            <c:strRef>
              <c:f>Anual!$A$46</c:f>
              <c:strCache>
                <c:ptCount val="1"/>
                <c:pt idx="0">
                  <c:v>Cobertura Efectiva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Anual!$B$46:$H$46</c:f>
              <c:numCache>
                <c:formatCode>#,##0.00</c:formatCode>
                <c:ptCount val="7"/>
                <c:pt idx="0">
                  <c:v>182.5882210796855</c:v>
                </c:pt>
                <c:pt idx="1">
                  <c:v>209.93464706078493</c:v>
                </c:pt>
                <c:pt idx="2">
                  <c:v>111.59670556324276</c:v>
                </c:pt>
                <c:pt idx="3">
                  <c:v>83.072528406613557</c:v>
                </c:pt>
                <c:pt idx="4">
                  <c:v>315.49019607843138</c:v>
                </c:pt>
                <c:pt idx="5">
                  <c:v>218.8301282051282</c:v>
                </c:pt>
                <c:pt idx="6">
                  <c:v>773.91700273188496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DF-42AA-9954-407986636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44337032"/>
        <c:axId val="244306008"/>
        <c:axId val="0"/>
      </c:bar3DChart>
      <c:catAx>
        <c:axId val="24433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306008"/>
        <c:crosses val="autoZero"/>
        <c:auto val="1"/>
        <c:lblAlgn val="ctr"/>
        <c:lblOffset val="100"/>
        <c:noMultiLvlLbl val="0"/>
      </c:catAx>
      <c:valAx>
        <c:axId val="244306008"/>
        <c:scaling>
          <c:orientation val="minMax"/>
          <c:max val="1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337032"/>
        <c:crosses val="autoZero"/>
        <c:crossBetween val="between"/>
        <c:majorUnit val="25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resultado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2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Anual!$B$49:$H$49</c:f>
              <c:numCache>
                <c:formatCode>#,##0.00</c:formatCode>
                <c:ptCount val="7"/>
                <c:pt idx="0">
                  <c:v>78.541719017905905</c:v>
                </c:pt>
                <c:pt idx="1">
                  <c:v>81.936747085947175</c:v>
                </c:pt>
                <c:pt idx="2">
                  <c:v>69.423213581099134</c:v>
                </c:pt>
                <c:pt idx="3">
                  <c:v>71.888086885932907</c:v>
                </c:pt>
                <c:pt idx="4">
                  <c:v>65.214552168789538</c:v>
                </c:pt>
                <c:pt idx="5">
                  <c:v>74.141441563730154</c:v>
                </c:pt>
                <c:pt idx="6">
                  <c:v>82.73171862324719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A-499A-9BB5-012B2CDD586B}"/>
            </c:ext>
          </c:extLst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099088062637061E-3"/>
                  <c:y val="-7.5917051309994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B4-4C6B-96F9-F07382E4C1FE}"/>
                </c:ext>
              </c:extLst>
            </c:dLbl>
            <c:dLbl>
              <c:idx val="1"/>
              <c:layout>
                <c:manualLayout>
                  <c:x val="2.7681341670947075E-17"/>
                  <c:y val="-5.2557958599226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B4-4C6B-96F9-F07382E4C1FE}"/>
                </c:ext>
              </c:extLst>
            </c:dLbl>
            <c:dLbl>
              <c:idx val="2"/>
              <c:layout>
                <c:manualLayout>
                  <c:x val="1.5099088062636647E-3"/>
                  <c:y val="-6.4237504954610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B4-4C6B-96F9-F07382E4C1FE}"/>
                </c:ext>
              </c:extLst>
            </c:dLbl>
            <c:dLbl>
              <c:idx val="3"/>
              <c:layout>
                <c:manualLayout>
                  <c:x val="-5.5362683341894149E-17"/>
                  <c:y val="-4.3798298832689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B4-4C6B-96F9-F07382E4C1FE}"/>
                </c:ext>
              </c:extLst>
            </c:dLbl>
            <c:dLbl>
              <c:idx val="4"/>
              <c:layout>
                <c:manualLayout>
                  <c:x val="-1.107253666837883E-16"/>
                  <c:y val="-3.2118752477305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B4-4C6B-96F9-F07382E4C1FE}"/>
                </c:ext>
              </c:extLst>
            </c:dLbl>
            <c:dLbl>
              <c:idx val="5"/>
              <c:layout>
                <c:manualLayout>
                  <c:x val="0"/>
                  <c:y val="-3.5038639066151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B4-4C6B-96F9-F07382E4C1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Anual!$B$50:$H$50</c:f>
              <c:numCache>
                <c:formatCode>#,##0.00</c:formatCode>
                <c:ptCount val="7"/>
                <c:pt idx="0">
                  <c:v>99.999999999999915</c:v>
                </c:pt>
                <c:pt idx="1">
                  <c:v>107.55820512720791</c:v>
                </c:pt>
                <c:pt idx="2">
                  <c:v>93.080944737642241</c:v>
                </c:pt>
                <c:pt idx="3">
                  <c:v>99.896414263644829</c:v>
                </c:pt>
                <c:pt idx="4">
                  <c:v>81.338814099320274</c:v>
                </c:pt>
                <c:pt idx="5">
                  <c:v>84.233591624352329</c:v>
                </c:pt>
                <c:pt idx="6">
                  <c:v>57.777651393291528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FA-499A-9BB5-012B2CDD586B}"/>
            </c:ext>
          </c:extLst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Anual!$B$51:$H$51</c:f>
              <c:numCache>
                <c:formatCode>#,##0.00</c:formatCode>
                <c:ptCount val="7"/>
                <c:pt idx="0">
                  <c:v>89.27085950895291</c:v>
                </c:pt>
                <c:pt idx="1">
                  <c:v>94.747476106577551</c:v>
                </c:pt>
                <c:pt idx="2">
                  <c:v>81.25207915937068</c:v>
                </c:pt>
                <c:pt idx="3">
                  <c:v>85.892250574788875</c:v>
                </c:pt>
                <c:pt idx="4">
                  <c:v>73.276683134054906</c:v>
                </c:pt>
                <c:pt idx="5">
                  <c:v>79.187516594041242</c:v>
                </c:pt>
                <c:pt idx="6">
                  <c:v>70.254685008269362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FA-499A-9BB5-012B2CDD5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44595176"/>
        <c:axId val="244471584"/>
        <c:axId val="0"/>
      </c:bar3DChart>
      <c:catAx>
        <c:axId val="244595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471584"/>
        <c:crosses val="autoZero"/>
        <c:auto val="1"/>
        <c:lblAlgn val="ctr"/>
        <c:lblOffset val="100"/>
        <c:noMultiLvlLbl val="0"/>
      </c:catAx>
      <c:valAx>
        <c:axId val="244471584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595176"/>
        <c:crosses val="autoZero"/>
        <c:crossBetween val="between"/>
        <c:majorUnit val="5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avance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6.0233406822832441E-3"/>
                  <c:y val="-5.328428612318575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92-4AEF-AA9F-DB88FDB3007B}"/>
                </c:ext>
              </c:extLst>
            </c:dLbl>
            <c:dLbl>
              <c:idx val="4"/>
              <c:layout>
                <c:manualLayout>
                  <c:x val="-1.2046681364566488E-2"/>
                  <c:y val="-5.328428612318575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92-4AEF-AA9F-DB88FDB3007B}"/>
                </c:ext>
              </c:extLst>
            </c:dLbl>
            <c:dLbl>
              <c:idx val="6"/>
              <c:layout>
                <c:manualLayout>
                  <c:x val="-3.01167034114173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92-4AEF-AA9F-DB88FDB300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(Anual!$B$9,Anual!$C$10:$H$10)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Anual!$B$54:$H$54</c:f>
              <c:numCache>
                <c:formatCode>#,##0.00</c:formatCode>
                <c:ptCount val="7"/>
                <c:pt idx="0">
                  <c:v>78.541719017905891</c:v>
                </c:pt>
                <c:pt idx="1">
                  <c:v>81.936747085947175</c:v>
                </c:pt>
                <c:pt idx="2">
                  <c:v>69.423213581099134</c:v>
                </c:pt>
                <c:pt idx="3">
                  <c:v>71.888086885932907</c:v>
                </c:pt>
                <c:pt idx="4">
                  <c:v>65.214552168789538</c:v>
                </c:pt>
                <c:pt idx="5">
                  <c:v>74.141441563730154</c:v>
                </c:pt>
                <c:pt idx="6">
                  <c:v>82.73171862324719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B-4C13-9C59-2BAFABE92B8B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3.0116703411416086E-3"/>
                  <c:y val="-2.61580426369229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23-4440-A57A-99845F0E72CC}"/>
                </c:ext>
              </c:extLst>
            </c:dLbl>
            <c:dLbl>
              <c:idx val="1"/>
              <c:layout>
                <c:manualLayout>
                  <c:x val="2.7606659212648544E-17"/>
                  <c:y val="-5.5222534455726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23-4440-A57A-99845F0E72C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es-C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E23-4440-A57A-99845F0E72CC}"/>
                </c:ext>
              </c:extLst>
            </c:dLbl>
            <c:dLbl>
              <c:idx val="3"/>
              <c:layout>
                <c:manualLayout>
                  <c:x val="2.8690975377947121E-3"/>
                  <c:y val="-6.5343763464946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23-4440-A57A-99845F0E72CC}"/>
                </c:ext>
              </c:extLst>
            </c:dLbl>
            <c:dLbl>
              <c:idx val="4"/>
              <c:layout>
                <c:manualLayout>
                  <c:x val="7.244019456547744E-3"/>
                  <c:y val="-8.1121817028396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23-4440-A57A-99845F0E72CC}"/>
                </c:ext>
              </c:extLst>
            </c:dLbl>
            <c:dLbl>
              <c:idx val="5"/>
              <c:layout>
                <c:manualLayout>
                  <c:x val="-1.5058243809583192E-3"/>
                  <c:y val="-8.6623411663805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23-4440-A57A-99845F0E72C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es-C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6E23-4440-A57A-99845F0E72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(Anual!$B$9,Anual!$C$10:$H$10)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Anual!$B$55:$H$55</c:f>
              <c:numCache>
                <c:formatCode>#,##0.00</c:formatCode>
                <c:ptCount val="7"/>
                <c:pt idx="0">
                  <c:v>99.999999999999901</c:v>
                </c:pt>
                <c:pt idx="1">
                  <c:v>107.55820512720791</c:v>
                </c:pt>
                <c:pt idx="2">
                  <c:v>93.080944737642241</c:v>
                </c:pt>
                <c:pt idx="3">
                  <c:v>99.896414263644829</c:v>
                </c:pt>
                <c:pt idx="4">
                  <c:v>81.338814099320274</c:v>
                </c:pt>
                <c:pt idx="5">
                  <c:v>84.233591624352329</c:v>
                </c:pt>
                <c:pt idx="6">
                  <c:v>57.777651393291528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0B-4C13-9C59-2BAFABE92B8B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(Anual!$B$9,Anual!$C$10:$H$10)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Anual!$B$56:$H$56</c:f>
              <c:numCache>
                <c:formatCode>#,##0.00</c:formatCode>
                <c:ptCount val="7"/>
                <c:pt idx="0">
                  <c:v>89.270859508952896</c:v>
                </c:pt>
                <c:pt idx="1">
                  <c:v>94.747476106577551</c:v>
                </c:pt>
                <c:pt idx="2">
                  <c:v>81.25207915937068</c:v>
                </c:pt>
                <c:pt idx="3">
                  <c:v>85.892250574788875</c:v>
                </c:pt>
                <c:pt idx="4">
                  <c:v>73.276683134054906</c:v>
                </c:pt>
                <c:pt idx="5">
                  <c:v>79.187516594041242</c:v>
                </c:pt>
                <c:pt idx="6">
                  <c:v>70.254685008269362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0B-4C13-9C59-2BAFABE92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44563784"/>
        <c:axId val="244905632"/>
        <c:axId val="0"/>
      </c:bar3DChart>
      <c:catAx>
        <c:axId val="244563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905632"/>
        <c:crosses val="autoZero"/>
        <c:auto val="1"/>
        <c:lblAlgn val="ctr"/>
        <c:lblOffset val="100"/>
        <c:noMultiLvlLbl val="0"/>
      </c:catAx>
      <c:valAx>
        <c:axId val="244905632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563784"/>
        <c:crosses val="autoZero"/>
        <c:crossBetween val="between"/>
        <c:majorUnit val="5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expansión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2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4.3394007968018865E-2"/>
          <c:y val="0.14078146088892401"/>
          <c:w val="0.94073584324791626"/>
          <c:h val="0.5371720443283711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Anual!$B$62:$H$62</c:f>
              <c:numCache>
                <c:formatCode>#,##0.00</c:formatCode>
                <c:ptCount val="7"/>
                <c:pt idx="0">
                  <c:v>-13.921321276856213</c:v>
                </c:pt>
                <c:pt idx="1">
                  <c:v>-5.3907646996949605</c:v>
                </c:pt>
                <c:pt idx="2">
                  <c:v>-30.592083533700208</c:v>
                </c:pt>
                <c:pt idx="3">
                  <c:v>-28.124314407595051</c:v>
                </c:pt>
                <c:pt idx="4">
                  <c:v>-34.805143645009707</c:v>
                </c:pt>
                <c:pt idx="5">
                  <c:v>-24.186272468596016</c:v>
                </c:pt>
                <c:pt idx="6">
                  <c:v>-15.40020335464054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0-4FB3-BC20-96706F001A85}"/>
            </c:ext>
          </c:extLst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00991855898594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6F-44BE-A86A-8B83A3021549}"/>
                </c:ext>
              </c:extLst>
            </c:dLbl>
            <c:dLbl>
              <c:idx val="1"/>
              <c:layout>
                <c:manualLayout>
                  <c:x val="-8.6564447913081381E-3"/>
                  <c:y val="2.7336383671956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6F-44BE-A86A-8B83A3021549}"/>
                </c:ext>
              </c:extLst>
            </c:dLbl>
            <c:dLbl>
              <c:idx val="2"/>
              <c:layout>
                <c:manualLayout>
                  <c:x val="4.328222395654056E-3"/>
                  <c:y val="-5.46731695164831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6F-44BE-A86A-8B83A3021549}"/>
                </c:ext>
              </c:extLst>
            </c:dLbl>
            <c:dLbl>
              <c:idx val="3"/>
              <c:layout>
                <c:manualLayout>
                  <c:x val="-1.1541926388410815E-2"/>
                  <c:y val="-5.4672767343913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6F-44BE-A86A-8B83A3021549}"/>
                </c:ext>
              </c:extLst>
            </c:dLbl>
            <c:dLbl>
              <c:idx val="5"/>
              <c:layout>
                <c:manualLayout>
                  <c:x val="-1.442740798551246E-3"/>
                  <c:y val="-7.1562982393964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6F-44BE-A86A-8B83A3021549}"/>
                </c:ext>
              </c:extLst>
            </c:dLbl>
            <c:dLbl>
              <c:idx val="6"/>
              <c:layout>
                <c:manualLayout>
                  <c:x val="-1.15419263884108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6F-44BE-A86A-8B83A30215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Anual!$B$63:$H$63</c:f>
              <c:numCache>
                <c:formatCode>#,##0.00</c:formatCode>
                <c:ptCount val="7"/>
                <c:pt idx="0">
                  <c:v>16.649909152936537</c:v>
                </c:pt>
                <c:pt idx="1">
                  <c:v>22.515126930275507</c:v>
                </c:pt>
                <c:pt idx="2">
                  <c:v>10.281595169667114</c:v>
                </c:pt>
                <c:pt idx="3">
                  <c:v>15.466260578457902</c:v>
                </c:pt>
                <c:pt idx="4">
                  <c:v>0.71287572503424546</c:v>
                </c:pt>
                <c:pt idx="5">
                  <c:v>-2.0411886635143373</c:v>
                </c:pt>
                <c:pt idx="6">
                  <c:v>-19.688869404759934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A0-4FB3-BC20-96706F001A85}"/>
            </c:ext>
          </c:extLst>
        </c:ser>
        <c:ser>
          <c:idx val="2"/>
          <c:order val="2"/>
          <c:tx>
            <c:strRef>
              <c:f>Anual!$A$64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Anual!$B$64:$H$64</c:f>
              <c:numCache>
                <c:formatCode>#,##0.00</c:formatCode>
                <c:ptCount val="7"/>
                <c:pt idx="0">
                  <c:v>35.515450380133593</c:v>
                </c:pt>
                <c:pt idx="1">
                  <c:v>29.495948827186535</c:v>
                </c:pt>
                <c:pt idx="2">
                  <c:v>58.889073155240233</c:v>
                </c:pt>
                <c:pt idx="3">
                  <c:v>60.647178008496262</c:v>
                </c:pt>
                <c:pt idx="4">
                  <c:v>54.479787756024777</c:v>
                </c:pt>
                <c:pt idx="5">
                  <c:v>29.20986017460838</c:v>
                </c:pt>
                <c:pt idx="6">
                  <c:v>-5.0693573982185658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A0-4FB3-BC20-96706F001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44775816"/>
        <c:axId val="244776200"/>
        <c:axId val="0"/>
      </c:bar3DChart>
      <c:catAx>
        <c:axId val="24477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776200"/>
        <c:crosses val="autoZero"/>
        <c:auto val="1"/>
        <c:lblAlgn val="ctr"/>
        <c:lblOffset val="100"/>
        <c:noMultiLvlLbl val="0"/>
      </c:catAx>
      <c:valAx>
        <c:axId val="244776200"/>
        <c:scaling>
          <c:orientation val="minMax"/>
          <c:max val="15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775816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3.1943555286768201E-3"/>
          <c:y val="0.87397674832495043"/>
          <c:w val="0.99680564447132314"/>
          <c:h val="0.10612056812483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gasto medio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5.6641100443720782E-2"/>
          <c:y val="0.12308622958059126"/>
          <c:w val="0.92765863282032313"/>
          <c:h val="0.388008680575970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Anual!$A$70</c:f>
              <c:strCache>
                <c:ptCount val="1"/>
                <c:pt idx="0">
                  <c:v>Gasto programado acumulado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Anual!$B$70:$H$70</c:f>
              <c:numCache>
                <c:formatCode>#,##0.00</c:formatCode>
                <c:ptCount val="7"/>
                <c:pt idx="0">
                  <c:v>66649.42907491955</c:v>
                </c:pt>
                <c:pt idx="1">
                  <c:v>68936.506378559206</c:v>
                </c:pt>
                <c:pt idx="2">
                  <c:v>63391.207482181322</c:v>
                </c:pt>
                <c:pt idx="3">
                  <c:v>63601.309116385186</c:v>
                </c:pt>
                <c:pt idx="4">
                  <c:v>63032.468297168067</c:v>
                </c:pt>
                <c:pt idx="5">
                  <c:v>51671.960061761914</c:v>
                </c:pt>
                <c:pt idx="6">
                  <c:v>60646.097875535983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F-4C23-B23C-CF4F38417930}"/>
            </c:ext>
          </c:extLst>
        </c:ser>
        <c:ser>
          <c:idx val="1"/>
          <c:order val="1"/>
          <c:tx>
            <c:strRef>
              <c:f>Anual!$A$71</c:f>
              <c:strCache>
                <c:ptCount val="1"/>
                <c:pt idx="0">
                  <c:v>Gasto efectivo acumulado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Anual!$B$71:$H$71</c:f>
              <c:numCache>
                <c:formatCode>#,##0.00</c:formatCode>
                <c:ptCount val="7"/>
                <c:pt idx="0">
                  <c:v>84858.632976602894</c:v>
                </c:pt>
                <c:pt idx="1">
                  <c:v>90492.814976417649</c:v>
                </c:pt>
                <c:pt idx="2">
                  <c:v>84993.378671652012</c:v>
                </c:pt>
                <c:pt idx="3">
                  <c:v>88381.023872312973</c:v>
                </c:pt>
                <c:pt idx="4">
                  <c:v>78617.211198121688</c:v>
                </c:pt>
                <c:pt idx="5">
                  <c:v>58705.559137678501</c:v>
                </c:pt>
                <c:pt idx="6">
                  <c:v>42353.636062765807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EF-4C23-B23C-CF4F38417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4636000"/>
        <c:axId val="244636392"/>
        <c:axId val="0"/>
      </c:bar3DChart>
      <c:catAx>
        <c:axId val="24463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636392"/>
        <c:crosses val="autoZero"/>
        <c:auto val="1"/>
        <c:lblAlgn val="ctr"/>
        <c:lblOffset val="100"/>
        <c:noMultiLvlLbl val="0"/>
      </c:catAx>
      <c:valAx>
        <c:axId val="244636392"/>
        <c:scaling>
          <c:orientation val="minMax"/>
          <c:max val="1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636000"/>
        <c:crosses val="autoZero"/>
        <c:crossBetween val="between"/>
        <c:majorUnit val="5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PANEA: Índice de eficiencia (IE) 2023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Anual!$B$69:$H$69</c:f>
              <c:numCache>
                <c:formatCode>#,##0.00</c:formatCode>
                <c:ptCount val="7"/>
                <c:pt idx="0">
                  <c:v>113.6604350212922</c:v>
                </c:pt>
                <c:pt idx="1">
                  <c:v>124.37482366326834</c:v>
                </c:pt>
                <c:pt idx="2">
                  <c:v>108.94079804036892</c:v>
                </c:pt>
                <c:pt idx="3">
                  <c:v>119.35674208538299</c:v>
                </c:pt>
                <c:pt idx="4">
                  <c:v>91.394302483735331</c:v>
                </c:pt>
                <c:pt idx="5">
                  <c:v>89.966539547191175</c:v>
                </c:pt>
                <c:pt idx="6">
                  <c:v>49.064020024028494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0-4492-9098-452DC1371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44635216"/>
        <c:axId val="244637176"/>
        <c:axId val="0"/>
      </c:bar3DChart>
      <c:catAx>
        <c:axId val="24463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637176"/>
        <c:crosses val="autoZero"/>
        <c:auto val="1"/>
        <c:lblAlgn val="ctr"/>
        <c:lblOffset val="100"/>
        <c:noMultiLvlLbl val="0"/>
      </c:catAx>
      <c:valAx>
        <c:axId val="24463717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635216"/>
        <c:crosses val="autoZero"/>
        <c:crossBetween val="between"/>
        <c:majorUnit val="5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giro de recursos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7027723870478065E-2"/>
          <c:y val="0.24413526619932041"/>
          <c:w val="0.90892322125591751"/>
          <c:h val="0.52383310359110713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35A0"/>
              </a:solidFill>
              <a:ln>
                <a:solidFill>
                  <a:srgbClr val="0035A0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0AF5-459A-938E-1B1DF0882400}"/>
              </c:ext>
            </c:extLst>
          </c:dPt>
          <c:dPt>
            <c:idx val="1"/>
            <c:invertIfNegative val="0"/>
            <c:bubble3D val="0"/>
            <c:spPr>
              <a:solidFill>
                <a:srgbClr val="192952"/>
              </a:solidFill>
              <a:ln>
                <a:solidFill>
                  <a:srgbClr val="192952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40E-41EC-8D6F-BAD83C78D91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Anual!$A$74:$A$75</c:f>
              <c:strCache>
                <c:ptCount val="2"/>
                <c:pt idx="0">
                  <c:v>Índice de giro efectivo (IGE)</c:v>
                </c:pt>
                <c:pt idx="1">
                  <c:v>Índice de uso de recursos (IUR) </c:v>
                </c:pt>
              </c:strCache>
            </c:strRef>
          </c:cat>
          <c:val>
            <c:numRef>
              <c:f>Anual!$B$74:$B$75</c:f>
              <c:numCache>
                <c:formatCode>#,##0.00</c:formatCode>
                <c:ptCount val="2"/>
                <c:pt idx="0">
                  <c:v>100</c:v>
                </c:pt>
                <c:pt idx="1">
                  <c:v>99.999999999999915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0E-41EC-8D6F-BAD83C78D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44637960"/>
        <c:axId val="244638352"/>
      </c:barChart>
      <c:catAx>
        <c:axId val="2446379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low"/>
        <c:crossAx val="244638352"/>
        <c:crosses val="autoZero"/>
        <c:auto val="1"/>
        <c:lblAlgn val="ctr"/>
        <c:lblOffset val="100"/>
        <c:noMultiLvlLbl val="0"/>
      </c:catAx>
      <c:valAx>
        <c:axId val="2446383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637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-1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2F8D33CE-E5A4-415F-8A67-2D9793F590F8}"/>
            </a:ext>
          </a:extLst>
        </xdr:cNvPr>
        <xdr:cNvSpPr/>
      </xdr:nvSpPr>
      <xdr:spPr>
        <a:xfrm>
          <a:off x="0" y="0"/>
          <a:ext cx="13787437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202163</xdr:colOff>
      <xdr:row>0</xdr:row>
      <xdr:rowOff>119063</xdr:rowOff>
    </xdr:from>
    <xdr:to>
      <xdr:col>0</xdr:col>
      <xdr:colOff>3655219</xdr:colOff>
      <xdr:row>5</xdr:row>
      <xdr:rowOff>142875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28B0F9C-E6DC-40F9-8C7C-5737B1F42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163" y="119063"/>
          <a:ext cx="3453056" cy="976312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3619500</xdr:colOff>
      <xdr:row>1</xdr:row>
      <xdr:rowOff>0</xdr:rowOff>
    </xdr:from>
    <xdr:to>
      <xdr:col>2</xdr:col>
      <xdr:colOff>309562</xdr:colOff>
      <xdr:row>5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A41A1B7-4DF7-4394-BB27-E956D3C2ED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619500" y="190500"/>
          <a:ext cx="219075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1381123</xdr:colOff>
      <xdr:row>7</xdr:row>
      <xdr:rowOff>178595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F300F54E-19AF-4B80-AC3E-B696A54442CE}"/>
            </a:ext>
          </a:extLst>
        </xdr:cNvPr>
        <xdr:cNvSpPr/>
      </xdr:nvSpPr>
      <xdr:spPr>
        <a:xfrm>
          <a:off x="0" y="1143001"/>
          <a:ext cx="13787436" cy="369094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313530</xdr:colOff>
      <xdr:row>6</xdr:row>
      <xdr:rowOff>55562</xdr:rowOff>
    </xdr:from>
    <xdr:to>
      <xdr:col>7</xdr:col>
      <xdr:colOff>1250155</xdr:colOff>
      <xdr:row>7</xdr:row>
      <xdr:rowOff>154781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07D4DB2-B2BD-49F5-A5B7-AFE54C58321C}"/>
            </a:ext>
          </a:extLst>
        </xdr:cNvPr>
        <xdr:cNvSpPr txBox="1"/>
      </xdr:nvSpPr>
      <xdr:spPr>
        <a:xfrm>
          <a:off x="313530" y="1198562"/>
          <a:ext cx="13342938" cy="289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15-06-2023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-1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BD3FE11D-8C7F-47CD-A8EA-EECC2EC23005}"/>
            </a:ext>
          </a:extLst>
        </xdr:cNvPr>
        <xdr:cNvSpPr/>
      </xdr:nvSpPr>
      <xdr:spPr>
        <a:xfrm>
          <a:off x="0" y="0"/>
          <a:ext cx="1378267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202163</xdr:colOff>
      <xdr:row>0</xdr:row>
      <xdr:rowOff>119063</xdr:rowOff>
    </xdr:from>
    <xdr:to>
      <xdr:col>0</xdr:col>
      <xdr:colOff>3655219</xdr:colOff>
      <xdr:row>5</xdr:row>
      <xdr:rowOff>142875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D36135E-9EFD-4DD2-9F2F-8FC93B9D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163" y="119063"/>
          <a:ext cx="3453056" cy="976312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3619500</xdr:colOff>
      <xdr:row>1</xdr:row>
      <xdr:rowOff>0</xdr:rowOff>
    </xdr:from>
    <xdr:to>
      <xdr:col>2</xdr:col>
      <xdr:colOff>300037</xdr:colOff>
      <xdr:row>5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F769B80-2892-4C9D-958F-8187363555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619500" y="190500"/>
          <a:ext cx="2185987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1381123</xdr:colOff>
      <xdr:row>7</xdr:row>
      <xdr:rowOff>178595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6561F33B-48AC-45D3-B17A-734FCA42E5F1}"/>
            </a:ext>
          </a:extLst>
        </xdr:cNvPr>
        <xdr:cNvSpPr/>
      </xdr:nvSpPr>
      <xdr:spPr>
        <a:xfrm>
          <a:off x="0" y="1143001"/>
          <a:ext cx="13782673" cy="369094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285750</xdr:colOff>
      <xdr:row>6</xdr:row>
      <xdr:rowOff>39687</xdr:rowOff>
    </xdr:from>
    <xdr:to>
      <xdr:col>8</xdr:col>
      <xdr:colOff>165100</xdr:colOff>
      <xdr:row>7</xdr:row>
      <xdr:rowOff>166686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4ED8C87-B090-4426-A6DA-1996067C3587}"/>
            </a:ext>
          </a:extLst>
        </xdr:cNvPr>
        <xdr:cNvSpPr txBox="1"/>
      </xdr:nvSpPr>
      <xdr:spPr>
        <a:xfrm>
          <a:off x="285750" y="1182687"/>
          <a:ext cx="13666788" cy="317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23-08-2023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-1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EC3A283D-2BBC-4905-84A3-CE572DF258CA}"/>
            </a:ext>
          </a:extLst>
        </xdr:cNvPr>
        <xdr:cNvSpPr/>
      </xdr:nvSpPr>
      <xdr:spPr>
        <a:xfrm>
          <a:off x="0" y="0"/>
          <a:ext cx="13792199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202163</xdr:colOff>
      <xdr:row>0</xdr:row>
      <xdr:rowOff>119063</xdr:rowOff>
    </xdr:from>
    <xdr:to>
      <xdr:col>0</xdr:col>
      <xdr:colOff>3655219</xdr:colOff>
      <xdr:row>5</xdr:row>
      <xdr:rowOff>142875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2B3FA30-68B1-4F44-8A59-754CEB193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163" y="119063"/>
          <a:ext cx="3453056" cy="976312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3619500</xdr:colOff>
      <xdr:row>1</xdr:row>
      <xdr:rowOff>0</xdr:rowOff>
    </xdr:from>
    <xdr:to>
      <xdr:col>2</xdr:col>
      <xdr:colOff>309562</xdr:colOff>
      <xdr:row>5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90079EB-A6E6-4519-9229-BCBBEDE185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619500" y="190500"/>
          <a:ext cx="2185987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1381123</xdr:colOff>
      <xdr:row>7</xdr:row>
      <xdr:rowOff>178595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2FF41DEE-7752-47B1-B32E-FE723B3F9DDA}"/>
            </a:ext>
          </a:extLst>
        </xdr:cNvPr>
        <xdr:cNvSpPr/>
      </xdr:nvSpPr>
      <xdr:spPr>
        <a:xfrm>
          <a:off x="0" y="1143001"/>
          <a:ext cx="13792198" cy="369094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246063</xdr:colOff>
      <xdr:row>6</xdr:row>
      <xdr:rowOff>31750</xdr:rowOff>
    </xdr:from>
    <xdr:to>
      <xdr:col>8</xdr:col>
      <xdr:colOff>195262</xdr:colOff>
      <xdr:row>7</xdr:row>
      <xdr:rowOff>146844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B10C767C-F086-4469-862B-3BE4788B5F57}"/>
            </a:ext>
          </a:extLst>
        </xdr:cNvPr>
        <xdr:cNvSpPr txBox="1"/>
      </xdr:nvSpPr>
      <xdr:spPr>
        <a:xfrm>
          <a:off x="246063" y="1174750"/>
          <a:ext cx="13736637" cy="305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23-08-2023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-1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B0B24433-759A-49BF-B90B-6C26B5A9C08B}"/>
            </a:ext>
          </a:extLst>
        </xdr:cNvPr>
        <xdr:cNvSpPr/>
      </xdr:nvSpPr>
      <xdr:spPr>
        <a:xfrm>
          <a:off x="0" y="0"/>
          <a:ext cx="1378267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202163</xdr:colOff>
      <xdr:row>0</xdr:row>
      <xdr:rowOff>119063</xdr:rowOff>
    </xdr:from>
    <xdr:to>
      <xdr:col>0</xdr:col>
      <xdr:colOff>3655219</xdr:colOff>
      <xdr:row>5</xdr:row>
      <xdr:rowOff>142875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765C60E-A96C-4F03-B020-7D8CF3BAC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163" y="119063"/>
          <a:ext cx="3453056" cy="976312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3619500</xdr:colOff>
      <xdr:row>1</xdr:row>
      <xdr:rowOff>0</xdr:rowOff>
    </xdr:from>
    <xdr:to>
      <xdr:col>2</xdr:col>
      <xdr:colOff>300037</xdr:colOff>
      <xdr:row>5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FCF252F-52AE-47DA-87C1-269CFBF20B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619500" y="190500"/>
          <a:ext cx="2185987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1381123</xdr:colOff>
      <xdr:row>7</xdr:row>
      <xdr:rowOff>178595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4DB9E54-45FA-4952-BCCF-7796C92F8C28}"/>
            </a:ext>
          </a:extLst>
        </xdr:cNvPr>
        <xdr:cNvSpPr/>
      </xdr:nvSpPr>
      <xdr:spPr>
        <a:xfrm>
          <a:off x="0" y="1143001"/>
          <a:ext cx="13782673" cy="369094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154782</xdr:colOff>
      <xdr:row>6</xdr:row>
      <xdr:rowOff>39689</xdr:rowOff>
    </xdr:from>
    <xdr:to>
      <xdr:col>8</xdr:col>
      <xdr:colOff>34132</xdr:colOff>
      <xdr:row>7</xdr:row>
      <xdr:rowOff>166688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15B9064-1DDE-4634-ADDE-70B17F5DA0CD}"/>
            </a:ext>
          </a:extLst>
        </xdr:cNvPr>
        <xdr:cNvSpPr txBox="1"/>
      </xdr:nvSpPr>
      <xdr:spPr>
        <a:xfrm>
          <a:off x="154782" y="1182689"/>
          <a:ext cx="13666788" cy="317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22-11-2023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-1</xdr:colOff>
      <xdr:row>5</xdr:row>
      <xdr:rowOff>178592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3C0EF5E7-1841-424C-9205-3C963B3D6A8B}"/>
            </a:ext>
          </a:extLst>
        </xdr:cNvPr>
        <xdr:cNvSpPr/>
      </xdr:nvSpPr>
      <xdr:spPr>
        <a:xfrm>
          <a:off x="0" y="0"/>
          <a:ext cx="13792199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202163</xdr:colOff>
      <xdr:row>0</xdr:row>
      <xdr:rowOff>119063</xdr:rowOff>
    </xdr:from>
    <xdr:to>
      <xdr:col>0</xdr:col>
      <xdr:colOff>3655219</xdr:colOff>
      <xdr:row>5</xdr:row>
      <xdr:rowOff>142875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6CCDCA4-68D9-42F5-8497-E2A97936C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163" y="119063"/>
          <a:ext cx="3453056" cy="976312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3619500</xdr:colOff>
      <xdr:row>1</xdr:row>
      <xdr:rowOff>0</xdr:rowOff>
    </xdr:from>
    <xdr:to>
      <xdr:col>2</xdr:col>
      <xdr:colOff>309562</xdr:colOff>
      <xdr:row>5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E24F2C9-FCA4-47E9-BC66-AF5211AD43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619500" y="190500"/>
          <a:ext cx="2185987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1381123</xdr:colOff>
      <xdr:row>7</xdr:row>
      <xdr:rowOff>178595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26EC98D-7A9A-43CF-98F5-619C37349CCD}"/>
            </a:ext>
          </a:extLst>
        </xdr:cNvPr>
        <xdr:cNvSpPr/>
      </xdr:nvSpPr>
      <xdr:spPr>
        <a:xfrm>
          <a:off x="0" y="1143001"/>
          <a:ext cx="13792198" cy="369094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95250</xdr:colOff>
      <xdr:row>6</xdr:row>
      <xdr:rowOff>27781</xdr:rowOff>
    </xdr:from>
    <xdr:to>
      <xdr:col>7</xdr:col>
      <xdr:colOff>1355725</xdr:colOff>
      <xdr:row>7</xdr:row>
      <xdr:rowOff>154780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E6312E14-038D-4B1C-AF57-3E66F1DC3E63}"/>
            </a:ext>
          </a:extLst>
        </xdr:cNvPr>
        <xdr:cNvSpPr txBox="1"/>
      </xdr:nvSpPr>
      <xdr:spPr>
        <a:xfrm>
          <a:off x="95250" y="1170781"/>
          <a:ext cx="13666788" cy="317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22-11-2023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-1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E87ABCD8-756D-496E-8FAE-1D19AA459985}"/>
            </a:ext>
          </a:extLst>
        </xdr:cNvPr>
        <xdr:cNvSpPr/>
      </xdr:nvSpPr>
      <xdr:spPr>
        <a:xfrm>
          <a:off x="0" y="0"/>
          <a:ext cx="1378267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202163</xdr:colOff>
      <xdr:row>0</xdr:row>
      <xdr:rowOff>119063</xdr:rowOff>
    </xdr:from>
    <xdr:to>
      <xdr:col>0</xdr:col>
      <xdr:colOff>3655219</xdr:colOff>
      <xdr:row>5</xdr:row>
      <xdr:rowOff>142875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4128678-4B5F-4B9A-80A2-BBFEA7C32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163" y="119063"/>
          <a:ext cx="3453056" cy="976312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3619500</xdr:colOff>
      <xdr:row>1</xdr:row>
      <xdr:rowOff>0</xdr:rowOff>
    </xdr:from>
    <xdr:to>
      <xdr:col>2</xdr:col>
      <xdr:colOff>309562</xdr:colOff>
      <xdr:row>5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DFC49A2-DD2C-4B1F-9B5B-66A3074A1B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619500" y="190500"/>
          <a:ext cx="2185987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1381123</xdr:colOff>
      <xdr:row>7</xdr:row>
      <xdr:rowOff>178595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A2ACF520-14D5-46A1-8F32-B13769FE3156}"/>
            </a:ext>
          </a:extLst>
        </xdr:cNvPr>
        <xdr:cNvSpPr/>
      </xdr:nvSpPr>
      <xdr:spPr>
        <a:xfrm>
          <a:off x="0" y="1143001"/>
          <a:ext cx="13782673" cy="369094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95251</xdr:colOff>
      <xdr:row>6</xdr:row>
      <xdr:rowOff>39688</xdr:rowOff>
    </xdr:from>
    <xdr:to>
      <xdr:col>7</xdr:col>
      <xdr:colOff>1355726</xdr:colOff>
      <xdr:row>7</xdr:row>
      <xdr:rowOff>166687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4D17D5B-57CB-465D-8E98-62739684E0CB}"/>
            </a:ext>
          </a:extLst>
        </xdr:cNvPr>
        <xdr:cNvSpPr txBox="1"/>
      </xdr:nvSpPr>
      <xdr:spPr>
        <a:xfrm>
          <a:off x="95251" y="1182688"/>
          <a:ext cx="13666788" cy="317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14-03-2024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</xdr:colOff>
      <xdr:row>13</xdr:row>
      <xdr:rowOff>18785</xdr:rowOff>
    </xdr:from>
    <xdr:to>
      <xdr:col>20</xdr:col>
      <xdr:colOff>59531</xdr:colOff>
      <xdr:row>33</xdr:row>
      <xdr:rowOff>95248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137582</xdr:colOff>
      <xdr:row>13</xdr:row>
      <xdr:rowOff>32015</xdr:rowOff>
    </xdr:from>
    <xdr:to>
      <xdr:col>31</xdr:col>
      <xdr:colOff>166686</xdr:colOff>
      <xdr:row>33</xdr:row>
      <xdr:rowOff>95249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31486</xdr:colOff>
      <xdr:row>34</xdr:row>
      <xdr:rowOff>35719</xdr:rowOff>
    </xdr:from>
    <xdr:to>
      <xdr:col>20</xdr:col>
      <xdr:colOff>83344</xdr:colOff>
      <xdr:row>54</xdr:row>
      <xdr:rowOff>119062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19841</xdr:colOff>
      <xdr:row>76</xdr:row>
      <xdr:rowOff>0</xdr:rowOff>
    </xdr:from>
    <xdr:to>
      <xdr:col>20</xdr:col>
      <xdr:colOff>440531</xdr:colOff>
      <xdr:row>89</xdr:row>
      <xdr:rowOff>178593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138905</xdr:colOff>
      <xdr:row>34</xdr:row>
      <xdr:rowOff>42596</xdr:rowOff>
    </xdr:from>
    <xdr:to>
      <xdr:col>32</xdr:col>
      <xdr:colOff>583406</xdr:colOff>
      <xdr:row>54</xdr:row>
      <xdr:rowOff>59531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29101</xdr:colOff>
      <xdr:row>55</xdr:row>
      <xdr:rowOff>71702</xdr:rowOff>
    </xdr:from>
    <xdr:to>
      <xdr:col>20</xdr:col>
      <xdr:colOff>71437</xdr:colOff>
      <xdr:row>75</xdr:row>
      <xdr:rowOff>154783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146843</xdr:colOff>
      <xdr:row>55</xdr:row>
      <xdr:rowOff>79637</xdr:rowOff>
    </xdr:from>
    <xdr:to>
      <xdr:col>31</xdr:col>
      <xdr:colOff>273843</xdr:colOff>
      <xdr:row>75</xdr:row>
      <xdr:rowOff>154780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-1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7D183BEC-02D3-4D4A-AEF7-43734CBC7197}"/>
            </a:ext>
          </a:extLst>
        </xdr:cNvPr>
        <xdr:cNvSpPr/>
      </xdr:nvSpPr>
      <xdr:spPr>
        <a:xfrm>
          <a:off x="0" y="0"/>
          <a:ext cx="1378267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202163</xdr:colOff>
      <xdr:row>0</xdr:row>
      <xdr:rowOff>119063</xdr:rowOff>
    </xdr:from>
    <xdr:to>
      <xdr:col>0</xdr:col>
      <xdr:colOff>3655219</xdr:colOff>
      <xdr:row>5</xdr:row>
      <xdr:rowOff>142875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291BFDE-FBCC-4F40-A8B3-D7E18BEB0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163" y="119063"/>
          <a:ext cx="3453056" cy="976312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3619500</xdr:colOff>
      <xdr:row>1</xdr:row>
      <xdr:rowOff>0</xdr:rowOff>
    </xdr:from>
    <xdr:to>
      <xdr:col>2</xdr:col>
      <xdr:colOff>300037</xdr:colOff>
      <xdr:row>5</xdr:row>
      <xdr:rowOff>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75C2DCA-4613-46C1-A030-A73A3074F0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3388" r="1826" b="1724"/>
        <a:stretch/>
      </xdr:blipFill>
      <xdr:spPr>
        <a:xfrm>
          <a:off x="3619500" y="190500"/>
          <a:ext cx="2185987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1381123</xdr:colOff>
      <xdr:row>7</xdr:row>
      <xdr:rowOff>178595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89D1705E-EF17-48A7-9C84-ED240A94E4CF}"/>
            </a:ext>
          </a:extLst>
        </xdr:cNvPr>
        <xdr:cNvSpPr/>
      </xdr:nvSpPr>
      <xdr:spPr>
        <a:xfrm>
          <a:off x="0" y="1143001"/>
          <a:ext cx="13782673" cy="369094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119064</xdr:colOff>
      <xdr:row>6</xdr:row>
      <xdr:rowOff>39689</xdr:rowOff>
    </xdr:from>
    <xdr:to>
      <xdr:col>7</xdr:col>
      <xdr:colOff>1379539</xdr:colOff>
      <xdr:row>7</xdr:row>
      <xdr:rowOff>166688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916185AF-403D-4FE7-BDF6-F1F699C2CCCA}"/>
            </a:ext>
          </a:extLst>
        </xdr:cNvPr>
        <xdr:cNvSpPr txBox="1"/>
      </xdr:nvSpPr>
      <xdr:spPr>
        <a:xfrm>
          <a:off x="119064" y="1182689"/>
          <a:ext cx="13666788" cy="317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14-03-2024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146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1.6640625" style="4" customWidth="1"/>
    <col min="2" max="8" width="20.6640625" style="4" customWidth="1"/>
    <col min="9" max="9" width="11.44140625" style="4"/>
    <col min="10" max="10" width="15.33203125" style="4" bestFit="1" customWidth="1"/>
    <col min="11" max="16384" width="11.44140625" style="4"/>
  </cols>
  <sheetData>
    <row r="9" spans="1:8" ht="15.6" x14ac:dyDescent="0.3">
      <c r="A9" s="30" t="s">
        <v>0</v>
      </c>
      <c r="B9" s="32" t="s">
        <v>1</v>
      </c>
      <c r="C9" s="34" t="s">
        <v>2</v>
      </c>
      <c r="D9" s="34"/>
      <c r="E9" s="34"/>
      <c r="F9" s="34"/>
      <c r="G9" s="34"/>
      <c r="H9" s="34"/>
    </row>
    <row r="10" spans="1:8" ht="47.4" thickBot="1" x14ac:dyDescent="0.35">
      <c r="A10" s="31"/>
      <c r="B10" s="33"/>
      <c r="C10" s="25" t="s">
        <v>38</v>
      </c>
      <c r="D10" s="24" t="s">
        <v>33</v>
      </c>
      <c r="E10" s="25" t="s">
        <v>39</v>
      </c>
      <c r="F10" s="25" t="s">
        <v>40</v>
      </c>
      <c r="G10" s="25" t="s">
        <v>41</v>
      </c>
      <c r="H10" s="25" t="s">
        <v>42</v>
      </c>
    </row>
    <row r="11" spans="1:8" ht="16.2" thickTop="1" x14ac:dyDescent="0.35">
      <c r="A11" s="6"/>
      <c r="B11" s="6"/>
      <c r="C11" s="6"/>
      <c r="D11" s="6"/>
      <c r="E11" s="6"/>
      <c r="F11" s="6"/>
      <c r="G11" s="6"/>
      <c r="H11" s="6"/>
    </row>
    <row r="12" spans="1:8" ht="15.6" x14ac:dyDescent="0.35">
      <c r="A12" s="7" t="s">
        <v>3</v>
      </c>
      <c r="B12" s="6"/>
      <c r="C12" s="6"/>
      <c r="D12" s="6"/>
      <c r="E12" s="6"/>
      <c r="F12" s="6"/>
      <c r="G12" s="6"/>
      <c r="H12" s="6"/>
    </row>
    <row r="13" spans="1:8" ht="15.6" x14ac:dyDescent="0.35">
      <c r="A13" s="6"/>
      <c r="B13" s="6"/>
      <c r="C13" s="6"/>
      <c r="D13" s="6"/>
      <c r="E13" s="6"/>
      <c r="F13" s="6"/>
      <c r="G13" s="6"/>
      <c r="H13" s="6"/>
    </row>
    <row r="14" spans="1:8" ht="15.6" x14ac:dyDescent="0.35">
      <c r="A14" s="7" t="s">
        <v>4</v>
      </c>
      <c r="B14" s="6"/>
      <c r="C14" s="6"/>
      <c r="D14" s="6"/>
      <c r="E14" s="6"/>
      <c r="F14" s="6"/>
      <c r="G14" s="6"/>
      <c r="H14" s="6"/>
    </row>
    <row r="15" spans="1:8" ht="15.6" x14ac:dyDescent="0.35">
      <c r="A15" s="8" t="s">
        <v>44</v>
      </c>
      <c r="B15" s="9">
        <f>+C15+D15+G15+H15</f>
        <v>851973</v>
      </c>
      <c r="C15" s="9">
        <v>535721</v>
      </c>
      <c r="D15" s="9">
        <f>E15+F15</f>
        <v>241088</v>
      </c>
      <c r="E15" s="9">
        <v>151939</v>
      </c>
      <c r="F15" s="9">
        <v>89149</v>
      </c>
      <c r="G15" s="9">
        <v>4803</v>
      </c>
      <c r="H15" s="9">
        <v>70361</v>
      </c>
    </row>
    <row r="16" spans="1:8" ht="15.6" x14ac:dyDescent="0.35">
      <c r="A16" s="8" t="s">
        <v>72</v>
      </c>
      <c r="B16" s="9">
        <f>C16+D16+G16+H16</f>
        <v>905511</v>
      </c>
      <c r="C16" s="9">
        <v>581503</v>
      </c>
      <c r="D16" s="9">
        <f>E16+F16</f>
        <v>241088</v>
      </c>
      <c r="E16" s="9">
        <v>151939</v>
      </c>
      <c r="F16" s="9">
        <v>89149</v>
      </c>
      <c r="G16" s="9">
        <v>4803</v>
      </c>
      <c r="H16" s="9">
        <v>78117</v>
      </c>
    </row>
    <row r="17" spans="1:10" ht="15.6" x14ac:dyDescent="0.35">
      <c r="A17" s="8" t="s">
        <v>73</v>
      </c>
      <c r="B17" s="9">
        <f>C17+D17+G17+H17</f>
        <v>831243</v>
      </c>
      <c r="C17" s="9">
        <v>527511</v>
      </c>
      <c r="D17" s="9">
        <f>E17+F17</f>
        <v>239113</v>
      </c>
      <c r="E17" s="9">
        <v>150949</v>
      </c>
      <c r="F17" s="9">
        <v>88164</v>
      </c>
      <c r="G17" s="9">
        <v>5128</v>
      </c>
      <c r="H17" s="9">
        <v>59491</v>
      </c>
    </row>
    <row r="18" spans="1:10" ht="15.6" x14ac:dyDescent="0.35">
      <c r="A18" s="8" t="s">
        <v>74</v>
      </c>
      <c r="B18" s="9">
        <f t="shared" ref="B18" si="0">C18+D18+G18+H18</f>
        <v>905511</v>
      </c>
      <c r="C18" s="9">
        <f>C16</f>
        <v>581503</v>
      </c>
      <c r="D18" s="9">
        <f t="shared" ref="D18" si="1">D16</f>
        <v>241088</v>
      </c>
      <c r="E18" s="9">
        <f>+E16</f>
        <v>151939</v>
      </c>
      <c r="F18" s="9">
        <f t="shared" ref="F18:H18" si="2">+F16</f>
        <v>89149</v>
      </c>
      <c r="G18" s="9">
        <f t="shared" si="2"/>
        <v>4803</v>
      </c>
      <c r="H18" s="9">
        <f t="shared" si="2"/>
        <v>78117</v>
      </c>
    </row>
    <row r="19" spans="1:10" ht="15.6" x14ac:dyDescent="0.35">
      <c r="A19" s="6"/>
      <c r="B19" s="9"/>
      <c r="C19" s="9"/>
      <c r="D19" s="9"/>
      <c r="E19" s="9"/>
      <c r="F19" s="9"/>
      <c r="G19" s="9"/>
      <c r="H19" s="9"/>
    </row>
    <row r="20" spans="1:10" ht="15.6" x14ac:dyDescent="0.35">
      <c r="A20" s="10" t="s">
        <v>5</v>
      </c>
      <c r="B20" s="9"/>
      <c r="C20" s="9"/>
      <c r="D20" s="9"/>
      <c r="E20" s="9"/>
      <c r="F20" s="9"/>
      <c r="G20" s="9"/>
      <c r="H20" s="9"/>
    </row>
    <row r="21" spans="1:10" ht="15.6" x14ac:dyDescent="0.35">
      <c r="A21" s="8" t="s">
        <v>44</v>
      </c>
      <c r="B21" s="9">
        <f>C21+D21+G21+H21</f>
        <v>23028730853.749981</v>
      </c>
      <c r="C21" s="9">
        <v>14988034620.519981</v>
      </c>
      <c r="D21" s="9">
        <f>E21+F21</f>
        <v>6315032949.6599998</v>
      </c>
      <c r="E21" s="9">
        <v>4046410163.9800005</v>
      </c>
      <c r="F21" s="9">
        <v>2268622785.6799994</v>
      </c>
      <c r="G21" s="9">
        <v>97565851.030000001</v>
      </c>
      <c r="H21" s="9">
        <v>1628097432.5400002</v>
      </c>
      <c r="J21" s="5"/>
    </row>
    <row r="22" spans="1:10" ht="15.6" x14ac:dyDescent="0.35">
      <c r="A22" s="8" t="s">
        <v>72</v>
      </c>
      <c r="B22" s="9">
        <f>C22+D22+G22+H22</f>
        <v>29521769197.200001</v>
      </c>
      <c r="C22" s="9">
        <v>19574771283.200001</v>
      </c>
      <c r="D22" s="9">
        <f>E22+F22</f>
        <v>7591811260</v>
      </c>
      <c r="E22" s="9">
        <v>4821654564</v>
      </c>
      <c r="F22" s="9">
        <v>2770156696</v>
      </c>
      <c r="G22" s="9">
        <v>130334598</v>
      </c>
      <c r="H22" s="9">
        <v>2224852056</v>
      </c>
    </row>
    <row r="23" spans="1:10" ht="15.6" x14ac:dyDescent="0.35">
      <c r="A23" s="8" t="s">
        <v>73</v>
      </c>
      <c r="B23" s="9">
        <f>C23+D23+G23+H23</f>
        <v>26976586102.019947</v>
      </c>
      <c r="C23" s="9">
        <v>17454833546.019951</v>
      </c>
      <c r="D23" s="9">
        <f>E23+F23</f>
        <v>7622506981.409997</v>
      </c>
      <c r="E23" s="9">
        <v>4857853400.2599964</v>
      </c>
      <c r="F23" s="9">
        <v>2764653581.1500006</v>
      </c>
      <c r="G23" s="9">
        <v>137421490.54000002</v>
      </c>
      <c r="H23" s="9">
        <v>1761824084.0500007</v>
      </c>
    </row>
    <row r="24" spans="1:10" ht="15.6" x14ac:dyDescent="0.35">
      <c r="A24" s="8" t="s">
        <v>74</v>
      </c>
      <c r="B24" s="9">
        <f>C24+D24+G24+H24</f>
        <v>51231448460</v>
      </c>
      <c r="C24" s="9">
        <v>33934884412.650002</v>
      </c>
      <c r="D24" s="9">
        <f>E24+F24</f>
        <v>13170067236.5</v>
      </c>
      <c r="E24" s="9">
        <v>8358611351.1000004</v>
      </c>
      <c r="F24" s="9">
        <v>4811455885.3999996</v>
      </c>
      <c r="G24" s="9">
        <v>223888911.44999999</v>
      </c>
      <c r="H24" s="9">
        <v>3902607899.4000001</v>
      </c>
    </row>
    <row r="25" spans="1:10" ht="15.6" x14ac:dyDescent="0.35">
      <c r="A25" s="8" t="s">
        <v>75</v>
      </c>
      <c r="B25" s="11">
        <f>B23</f>
        <v>26976586102.019947</v>
      </c>
      <c r="C25" s="11">
        <f>C23</f>
        <v>17454833546.019951</v>
      </c>
      <c r="D25" s="11">
        <f t="shared" ref="D25:H25" si="3">D23</f>
        <v>7622506981.409997</v>
      </c>
      <c r="E25" s="11">
        <f t="shared" si="3"/>
        <v>4857853400.2599964</v>
      </c>
      <c r="F25" s="11">
        <f t="shared" si="3"/>
        <v>2764653581.1500006</v>
      </c>
      <c r="G25" s="11">
        <f t="shared" si="3"/>
        <v>137421490.54000002</v>
      </c>
      <c r="H25" s="11">
        <f t="shared" si="3"/>
        <v>1761824084.0500007</v>
      </c>
    </row>
    <row r="26" spans="1:10" ht="15.6" x14ac:dyDescent="0.35">
      <c r="A26" s="6"/>
      <c r="B26" s="9"/>
      <c r="C26" s="9"/>
      <c r="D26" s="9"/>
      <c r="E26" s="9"/>
      <c r="F26" s="9"/>
      <c r="G26" s="9"/>
      <c r="H26" s="9"/>
    </row>
    <row r="27" spans="1:10" ht="15.6" x14ac:dyDescent="0.35">
      <c r="A27" s="10" t="s">
        <v>6</v>
      </c>
      <c r="B27" s="9"/>
      <c r="C27" s="9"/>
      <c r="D27" s="9"/>
      <c r="E27" s="9"/>
      <c r="F27" s="9"/>
      <c r="G27" s="9"/>
      <c r="H27" s="9"/>
    </row>
    <row r="28" spans="1:10" ht="15.6" x14ac:dyDescent="0.35">
      <c r="A28" s="8" t="s">
        <v>72</v>
      </c>
      <c r="B28" s="9">
        <f>B22</f>
        <v>29521769197.200001</v>
      </c>
      <c r="C28" s="9"/>
      <c r="D28" s="9"/>
      <c r="E28" s="9"/>
      <c r="F28" s="9"/>
      <c r="G28" s="9"/>
      <c r="H28" s="9"/>
    </row>
    <row r="29" spans="1:10" ht="15.6" x14ac:dyDescent="0.35">
      <c r="A29" s="8" t="s">
        <v>73</v>
      </c>
      <c r="B29" s="9">
        <v>29521769198</v>
      </c>
      <c r="C29" s="9"/>
      <c r="D29" s="9"/>
      <c r="E29" s="9"/>
      <c r="F29" s="9"/>
      <c r="G29" s="9"/>
      <c r="H29" s="9"/>
    </row>
    <row r="30" spans="1:10" ht="15.6" x14ac:dyDescent="0.35">
      <c r="A30" s="6"/>
      <c r="B30" s="12"/>
      <c r="C30" s="12"/>
      <c r="D30" s="12"/>
      <c r="E30" s="13"/>
      <c r="F30" s="12"/>
      <c r="G30" s="12"/>
      <c r="H30" s="12"/>
    </row>
    <row r="31" spans="1:10" ht="15.6" x14ac:dyDescent="0.35">
      <c r="A31" s="7" t="s">
        <v>7</v>
      </c>
      <c r="B31" s="12"/>
      <c r="C31" s="12"/>
      <c r="D31" s="12"/>
      <c r="E31" s="12"/>
      <c r="F31" s="12"/>
      <c r="G31" s="12"/>
      <c r="H31" s="12"/>
    </row>
    <row r="32" spans="1:10" ht="15.6" x14ac:dyDescent="0.35">
      <c r="A32" s="8" t="s">
        <v>45</v>
      </c>
      <c r="B32" s="14">
        <v>1.0573999999999999</v>
      </c>
      <c r="C32" s="14">
        <v>1.0573999999999999</v>
      </c>
      <c r="D32" s="14">
        <v>1.0573999999999999</v>
      </c>
      <c r="E32" s="14">
        <v>1.0573999999999999</v>
      </c>
      <c r="F32" s="14">
        <v>1.0573999999999999</v>
      </c>
      <c r="G32" s="14">
        <v>1.0573999999999999</v>
      </c>
      <c r="H32" s="14">
        <v>1.0573999999999999</v>
      </c>
    </row>
    <row r="33" spans="1:8" ht="15.6" x14ac:dyDescent="0.35">
      <c r="A33" s="8" t="s">
        <v>76</v>
      </c>
      <c r="B33" s="14">
        <v>1.1041000000000001</v>
      </c>
      <c r="C33" s="14">
        <v>1.1041000000000001</v>
      </c>
      <c r="D33" s="14">
        <v>1.1041000000000001</v>
      </c>
      <c r="E33" s="14">
        <v>1.1041000000000001</v>
      </c>
      <c r="F33" s="14">
        <v>1.1041000000000001</v>
      </c>
      <c r="G33" s="14">
        <v>1.1041000000000001</v>
      </c>
      <c r="H33" s="14">
        <v>1.1041000000000001</v>
      </c>
    </row>
    <row r="34" spans="1:8" ht="15.6" x14ac:dyDescent="0.35">
      <c r="A34" s="8" t="s">
        <v>8</v>
      </c>
      <c r="B34" s="9">
        <f>C34+D34+G34+H34</f>
        <v>378884</v>
      </c>
      <c r="C34" s="9">
        <v>219934</v>
      </c>
      <c r="D34" s="9">
        <f>E34+F34</f>
        <v>149599</v>
      </c>
      <c r="E34" s="9">
        <v>131239</v>
      </c>
      <c r="F34" s="9">
        <v>18360</v>
      </c>
      <c r="G34" s="9">
        <v>1664</v>
      </c>
      <c r="H34" s="9">
        <v>7687</v>
      </c>
    </row>
    <row r="35" spans="1:8" ht="15.6" x14ac:dyDescent="0.35">
      <c r="A35" s="6"/>
      <c r="B35" s="9"/>
      <c r="C35" s="9"/>
      <c r="D35" s="9"/>
      <c r="E35" s="9"/>
      <c r="F35" s="9"/>
      <c r="G35" s="9"/>
      <c r="H35" s="9"/>
    </row>
    <row r="36" spans="1:8" ht="15.6" x14ac:dyDescent="0.35">
      <c r="A36" s="15" t="s">
        <v>9</v>
      </c>
      <c r="B36" s="9"/>
      <c r="C36" s="9"/>
      <c r="D36" s="9"/>
      <c r="E36" s="9"/>
      <c r="F36" s="9"/>
      <c r="G36" s="9"/>
      <c r="H36" s="9"/>
    </row>
    <row r="37" spans="1:8" ht="15.6" x14ac:dyDescent="0.35">
      <c r="A37" s="8" t="s">
        <v>46</v>
      </c>
      <c r="B37" s="9">
        <f>B21/B32</f>
        <v>21778637085.067131</v>
      </c>
      <c r="C37" s="9">
        <f t="shared" ref="C37:G37" si="4">C21/C32</f>
        <v>14174422754.416477</v>
      </c>
      <c r="D37" s="9">
        <f t="shared" ref="D37" si="5">D21/D32</f>
        <v>5972227113.3535089</v>
      </c>
      <c r="E37" s="9">
        <f t="shared" si="4"/>
        <v>3826754458.0858717</v>
      </c>
      <c r="F37" s="9">
        <f t="shared" si="4"/>
        <v>2145472655.2676373</v>
      </c>
      <c r="G37" s="9">
        <f t="shared" si="4"/>
        <v>92269577.293361083</v>
      </c>
      <c r="H37" s="9">
        <f>H21/H32</f>
        <v>1539717640.0037832</v>
      </c>
    </row>
    <row r="38" spans="1:8" ht="15.6" x14ac:dyDescent="0.35">
      <c r="A38" s="8" t="s">
        <v>77</v>
      </c>
      <c r="B38" s="9">
        <f>B23/B33</f>
        <v>24433100355.058369</v>
      </c>
      <c r="C38" s="9">
        <f t="shared" ref="C38:H38" si="6">C23/C33</f>
        <v>15809105648.057196</v>
      </c>
      <c r="D38" s="9">
        <f t="shared" ref="D38" si="7">D23/D33</f>
        <v>6903819383.5793829</v>
      </c>
      <c r="E38" s="9">
        <f t="shared" si="6"/>
        <v>4399830993.8049049</v>
      </c>
      <c r="F38" s="9">
        <f t="shared" si="6"/>
        <v>2503988389.7744775</v>
      </c>
      <c r="G38" s="9">
        <f t="shared" si="6"/>
        <v>124464713.83026901</v>
      </c>
      <c r="H38" s="9">
        <f t="shared" si="6"/>
        <v>1595710609.5915229</v>
      </c>
    </row>
    <row r="39" spans="1:8" ht="15.6" x14ac:dyDescent="0.35">
      <c r="A39" s="8" t="s">
        <v>47</v>
      </c>
      <c r="B39" s="9">
        <f>B37/B15</f>
        <v>25562.59069837557</v>
      </c>
      <c r="C39" s="9">
        <f t="shared" ref="C39:H39" si="8">C37/C15</f>
        <v>26458.590860571971</v>
      </c>
      <c r="D39" s="9">
        <f t="shared" ref="D39" si="9">D37/D15</f>
        <v>24771.979996322956</v>
      </c>
      <c r="E39" s="9">
        <f t="shared" si="8"/>
        <v>25186.123760758408</v>
      </c>
      <c r="F39" s="9">
        <f t="shared" si="8"/>
        <v>24066.143818412289</v>
      </c>
      <c r="G39" s="9">
        <f t="shared" si="8"/>
        <v>19210.8218391341</v>
      </c>
      <c r="H39" s="9">
        <f t="shared" si="8"/>
        <v>21883.111951276747</v>
      </c>
    </row>
    <row r="40" spans="1:8" ht="15.6" x14ac:dyDescent="0.35">
      <c r="A40" s="8" t="s">
        <v>78</v>
      </c>
      <c r="B40" s="9">
        <f>B38/B17</f>
        <v>29393.450958454228</v>
      </c>
      <c r="C40" s="9">
        <f t="shared" ref="C40:H40" si="10">C38/C17</f>
        <v>29969.243576071771</v>
      </c>
      <c r="D40" s="9">
        <f t="shared" ref="D40" si="11">D38/D17</f>
        <v>28872.622498899611</v>
      </c>
      <c r="E40" s="9">
        <f t="shared" si="10"/>
        <v>29147.798221948506</v>
      </c>
      <c r="F40" s="9">
        <f t="shared" si="10"/>
        <v>28401.483482764819</v>
      </c>
      <c r="G40" s="9">
        <f t="shared" si="10"/>
        <v>24271.590060504877</v>
      </c>
      <c r="H40" s="9">
        <f t="shared" si="10"/>
        <v>26822.722926014405</v>
      </c>
    </row>
    <row r="41" spans="1:8" ht="15.6" x14ac:dyDescent="0.35">
      <c r="A41" s="6"/>
      <c r="B41" s="12"/>
      <c r="C41" s="12"/>
      <c r="D41" s="12"/>
      <c r="E41" s="12"/>
      <c r="F41" s="12"/>
      <c r="G41" s="12"/>
      <c r="H41" s="12"/>
    </row>
    <row r="42" spans="1:8" ht="15.6" x14ac:dyDescent="0.35">
      <c r="A42" s="7" t="s">
        <v>10</v>
      </c>
      <c r="B42" s="12"/>
      <c r="C42" s="12"/>
      <c r="D42" s="12"/>
      <c r="E42" s="12"/>
      <c r="F42" s="12"/>
      <c r="G42" s="12"/>
      <c r="H42" s="12"/>
    </row>
    <row r="43" spans="1:8" ht="15.6" x14ac:dyDescent="0.35">
      <c r="A43" s="6"/>
      <c r="B43" s="12"/>
      <c r="C43" s="12"/>
      <c r="D43" s="12"/>
      <c r="E43" s="12"/>
      <c r="F43" s="12"/>
      <c r="G43" s="12"/>
      <c r="H43" s="12"/>
    </row>
    <row r="44" spans="1:8" ht="15.6" x14ac:dyDescent="0.35">
      <c r="A44" s="7" t="s">
        <v>11</v>
      </c>
      <c r="B44" s="12"/>
      <c r="C44" s="12"/>
      <c r="D44" s="12"/>
      <c r="E44" s="12"/>
      <c r="F44" s="12"/>
      <c r="G44" s="12"/>
      <c r="H44" s="12"/>
    </row>
    <row r="45" spans="1:8" ht="15.6" x14ac:dyDescent="0.35">
      <c r="A45" s="6" t="s">
        <v>12</v>
      </c>
      <c r="B45" s="16">
        <f>(B16)/B34*100</f>
        <v>238.99425681739004</v>
      </c>
      <c r="C45" s="16">
        <f t="shared" ref="C45:H45" si="12">(C16)/C34*100</f>
        <v>264.39886511407968</v>
      </c>
      <c r="D45" s="16">
        <f t="shared" si="12"/>
        <v>161.15615746094559</v>
      </c>
      <c r="E45" s="16">
        <f t="shared" si="12"/>
        <v>115.77275047813531</v>
      </c>
      <c r="F45" s="16">
        <f t="shared" si="12"/>
        <v>485.56100217864923</v>
      </c>
      <c r="G45" s="16">
        <f t="shared" si="12"/>
        <v>288.64182692307691</v>
      </c>
      <c r="H45" s="16">
        <f t="shared" si="12"/>
        <v>1016.2221933133862</v>
      </c>
    </row>
    <row r="46" spans="1:8" ht="15.6" x14ac:dyDescent="0.35">
      <c r="A46" s="6" t="s">
        <v>13</v>
      </c>
      <c r="B46" s="16">
        <f>(B17)/B34*100</f>
        <v>219.39247896453799</v>
      </c>
      <c r="C46" s="16">
        <f t="shared" ref="C46:H46" si="13">(C17)/C34*100</f>
        <v>239.84968217738049</v>
      </c>
      <c r="D46" s="16">
        <f t="shared" si="13"/>
        <v>159.83596147033069</v>
      </c>
      <c r="E46" s="16">
        <f t="shared" si="13"/>
        <v>115.0184015422245</v>
      </c>
      <c r="F46" s="16">
        <f t="shared" si="13"/>
        <v>480.19607843137254</v>
      </c>
      <c r="G46" s="16">
        <f t="shared" si="13"/>
        <v>308.17307692307691</v>
      </c>
      <c r="H46" s="16">
        <f t="shared" si="13"/>
        <v>773.91700273188496</v>
      </c>
    </row>
    <row r="47" spans="1:8" ht="15.6" x14ac:dyDescent="0.35">
      <c r="A47" s="6"/>
      <c r="B47" s="16"/>
      <c r="C47" s="16"/>
      <c r="D47" s="16"/>
      <c r="E47" s="16"/>
      <c r="F47" s="16"/>
      <c r="G47" s="16"/>
      <c r="H47" s="16"/>
    </row>
    <row r="48" spans="1:8" ht="15.6" x14ac:dyDescent="0.35">
      <c r="A48" s="7" t="s">
        <v>14</v>
      </c>
      <c r="B48" s="16"/>
      <c r="C48" s="16"/>
      <c r="D48" s="16"/>
      <c r="E48" s="16"/>
      <c r="F48" s="16"/>
      <c r="G48" s="16"/>
      <c r="H48" s="16"/>
    </row>
    <row r="49" spans="1:18" ht="15.6" x14ac:dyDescent="0.35">
      <c r="A49" s="6" t="s">
        <v>15</v>
      </c>
      <c r="B49" s="16">
        <f>B17/B16*100</f>
        <v>91.798222219277292</v>
      </c>
      <c r="C49" s="16">
        <f t="shared" ref="C49:H49" si="14">C17/C16*100</f>
        <v>90.715095192974076</v>
      </c>
      <c r="D49" s="16">
        <f t="shared" ref="D49" si="15">D17/D16*100</f>
        <v>99.180797053358106</v>
      </c>
      <c r="E49" s="16">
        <f t="shared" si="14"/>
        <v>99.348422722276709</v>
      </c>
      <c r="F49" s="16">
        <f t="shared" si="14"/>
        <v>98.895108189660007</v>
      </c>
      <c r="G49" s="16">
        <f t="shared" si="14"/>
        <v>106.76660420570477</v>
      </c>
      <c r="H49" s="16">
        <f t="shared" si="14"/>
        <v>76.156278402908455</v>
      </c>
    </row>
    <row r="50" spans="1:18" ht="15.6" x14ac:dyDescent="0.35">
      <c r="A50" s="6" t="s">
        <v>16</v>
      </c>
      <c r="B50" s="16">
        <f>B23/B22*100</f>
        <v>91.378622743851494</v>
      </c>
      <c r="C50" s="16">
        <f t="shared" ref="C50:H50" si="16">C23/C22*100</f>
        <v>89.170051049334702</v>
      </c>
      <c r="D50" s="16">
        <f t="shared" ref="D50" si="17">D23/D22*100</f>
        <v>100.40432671939207</v>
      </c>
      <c r="E50" s="16">
        <f t="shared" si="16"/>
        <v>100.75075548817347</v>
      </c>
      <c r="F50" s="16">
        <f t="shared" si="16"/>
        <v>99.80134283169086</v>
      </c>
      <c r="G50" s="16">
        <f t="shared" si="16"/>
        <v>105.43746069635327</v>
      </c>
      <c r="H50" s="16">
        <f t="shared" si="16"/>
        <v>79.188370269326384</v>
      </c>
    </row>
    <row r="51" spans="1:18" ht="15.6" x14ac:dyDescent="0.35">
      <c r="A51" s="6" t="s">
        <v>17</v>
      </c>
      <c r="B51" s="16">
        <f>AVERAGE(B49:B50)</f>
        <v>91.588422481564393</v>
      </c>
      <c r="C51" s="16">
        <f t="shared" ref="C51:H51" si="18">AVERAGE(C49:C50)</f>
        <v>89.942573121154396</v>
      </c>
      <c r="D51" s="16">
        <f t="shared" ref="D51" si="19">AVERAGE(D49:D50)</f>
        <v>99.792561886375097</v>
      </c>
      <c r="E51" s="16">
        <f t="shared" si="18"/>
        <v>100.0495891052251</v>
      </c>
      <c r="F51" s="16">
        <f t="shared" si="18"/>
        <v>99.348225510675434</v>
      </c>
      <c r="G51" s="16">
        <f t="shared" si="18"/>
        <v>106.10203245102902</v>
      </c>
      <c r="H51" s="16">
        <f t="shared" si="18"/>
        <v>77.672324336117413</v>
      </c>
    </row>
    <row r="52" spans="1:18" ht="15.6" x14ac:dyDescent="0.35">
      <c r="A52" s="6"/>
      <c r="B52" s="16"/>
      <c r="C52" s="16"/>
      <c r="D52" s="16"/>
      <c r="E52" s="16"/>
      <c r="F52" s="16"/>
      <c r="G52" s="16"/>
      <c r="H52" s="16"/>
    </row>
    <row r="53" spans="1:18" ht="15.6" x14ac:dyDescent="0.35">
      <c r="A53" s="7" t="s">
        <v>18</v>
      </c>
      <c r="B53" s="16"/>
      <c r="C53" s="16"/>
      <c r="D53" s="16"/>
      <c r="E53" s="16"/>
      <c r="F53" s="16"/>
      <c r="G53" s="16"/>
      <c r="H53" s="16"/>
    </row>
    <row r="54" spans="1:18" ht="15.6" x14ac:dyDescent="0.35">
      <c r="A54" s="6" t="s">
        <v>19</v>
      </c>
      <c r="B54" s="16">
        <f>B17/B18*100</f>
        <v>91.798222219277292</v>
      </c>
      <c r="C54" s="16">
        <f t="shared" ref="C54:H54" si="20">C17/C18*100</f>
        <v>90.715095192974076</v>
      </c>
      <c r="D54" s="16">
        <f t="shared" si="20"/>
        <v>99.180797053358106</v>
      </c>
      <c r="E54" s="16">
        <f t="shared" si="20"/>
        <v>99.348422722276709</v>
      </c>
      <c r="F54" s="16">
        <f t="shared" si="20"/>
        <v>98.895108189660007</v>
      </c>
      <c r="G54" s="16">
        <f t="shared" si="20"/>
        <v>106.76660420570477</v>
      </c>
      <c r="H54" s="16">
        <f t="shared" si="20"/>
        <v>76.156278402908455</v>
      </c>
    </row>
    <row r="55" spans="1:18" ht="15.6" x14ac:dyDescent="0.35">
      <c r="A55" s="6" t="s">
        <v>20</v>
      </c>
      <c r="B55" s="16">
        <f>B23/B24*100</f>
        <v>52.656301769571222</v>
      </c>
      <c r="C55" s="16">
        <f t="shared" ref="C55:H55" si="21">C23/C24*100</f>
        <v>51.436254603870893</v>
      </c>
      <c r="D55" s="16">
        <f t="shared" ref="D55" si="22">D23/D24*100</f>
        <v>57.877509996947516</v>
      </c>
      <c r="E55" s="16">
        <f t="shared" si="21"/>
        <v>58.117948020405308</v>
      </c>
      <c r="F55" s="16">
        <f t="shared" si="21"/>
        <v>57.459813557454275</v>
      </c>
      <c r="G55" s="16">
        <f t="shared" si="21"/>
        <v>61.379319614356909</v>
      </c>
      <c r="H55" s="16">
        <f t="shared" si="21"/>
        <v>45.144788548213342</v>
      </c>
    </row>
    <row r="56" spans="1:18" ht="15.6" x14ac:dyDescent="0.35">
      <c r="A56" s="6" t="s">
        <v>21</v>
      </c>
      <c r="B56" s="16">
        <f>(B54+B55)/2</f>
        <v>72.227261994424254</v>
      </c>
      <c r="C56" s="16">
        <f t="shared" ref="C56:H56" si="23">(C54+C55)/2</f>
        <v>71.075674898422477</v>
      </c>
      <c r="D56" s="16">
        <f t="shared" ref="D56" si="24">(D54+D55)/2</f>
        <v>78.529153525152807</v>
      </c>
      <c r="E56" s="16">
        <f t="shared" si="23"/>
        <v>78.733185371341008</v>
      </c>
      <c r="F56" s="16">
        <f t="shared" si="23"/>
        <v>78.177460873557138</v>
      </c>
      <c r="G56" s="16">
        <f t="shared" si="23"/>
        <v>84.072961910030841</v>
      </c>
      <c r="H56" s="16">
        <f t="shared" si="23"/>
        <v>60.650533475560898</v>
      </c>
    </row>
    <row r="57" spans="1:18" ht="15.6" x14ac:dyDescent="0.35">
      <c r="A57" s="6"/>
      <c r="B57" s="16"/>
      <c r="C57" s="16"/>
      <c r="D57" s="16"/>
      <c r="E57" s="16"/>
      <c r="F57" s="16"/>
      <c r="G57" s="16"/>
      <c r="H57" s="16"/>
    </row>
    <row r="58" spans="1:18" ht="15.6" x14ac:dyDescent="0.35">
      <c r="A58" s="7" t="s">
        <v>32</v>
      </c>
      <c r="B58" s="16"/>
      <c r="C58" s="16"/>
      <c r="D58" s="16"/>
      <c r="E58" s="16"/>
      <c r="F58" s="16"/>
      <c r="G58" s="16"/>
      <c r="H58" s="16"/>
    </row>
    <row r="59" spans="1:18" ht="15.6" x14ac:dyDescent="0.35">
      <c r="A59" s="6" t="s">
        <v>22</v>
      </c>
      <c r="B59" s="16">
        <f>B25/B23*100</f>
        <v>100</v>
      </c>
      <c r="C59" s="16">
        <f>C25/C23*100</f>
        <v>100</v>
      </c>
      <c r="D59" s="16">
        <f t="shared" ref="D59:H59" si="25">D25/D23*100</f>
        <v>100</v>
      </c>
      <c r="E59" s="16">
        <f t="shared" si="25"/>
        <v>100</v>
      </c>
      <c r="F59" s="16">
        <f t="shared" si="25"/>
        <v>100</v>
      </c>
      <c r="G59" s="16">
        <f t="shared" si="25"/>
        <v>100</v>
      </c>
      <c r="H59" s="16">
        <f t="shared" si="25"/>
        <v>100</v>
      </c>
    </row>
    <row r="60" spans="1:18" ht="15.6" x14ac:dyDescent="0.35">
      <c r="A60" s="6"/>
      <c r="B60" s="16"/>
      <c r="C60" s="16"/>
      <c r="D60" s="16"/>
      <c r="E60" s="16"/>
      <c r="F60" s="16"/>
      <c r="G60" s="16"/>
      <c r="H60" s="16"/>
    </row>
    <row r="61" spans="1:18" ht="15.6" x14ac:dyDescent="0.35">
      <c r="A61" s="7" t="s">
        <v>23</v>
      </c>
      <c r="B61" s="16"/>
      <c r="C61" s="16"/>
      <c r="D61" s="16"/>
      <c r="E61" s="16"/>
      <c r="F61" s="16"/>
      <c r="G61" s="16"/>
      <c r="H61" s="16"/>
    </row>
    <row r="62" spans="1:18" ht="15.6" x14ac:dyDescent="0.35">
      <c r="A62" s="6" t="s">
        <v>24</v>
      </c>
      <c r="B62" s="16">
        <f>((B17/B15)-1)*100</f>
        <v>-2.4331756992299058</v>
      </c>
      <c r="C62" s="16">
        <f t="shared" ref="C62:H62" si="26">((C17/C15)-1)*100</f>
        <v>-1.5325141258229591</v>
      </c>
      <c r="D62" s="16">
        <f t="shared" ref="D62" si="27">((D17/D15)-1)*100</f>
        <v>-0.81920294664189486</v>
      </c>
      <c r="E62" s="16">
        <f t="shared" si="26"/>
        <v>-0.65157727772329199</v>
      </c>
      <c r="F62" s="16">
        <f t="shared" si="26"/>
        <v>-1.1048918103399918</v>
      </c>
      <c r="G62" s="16">
        <f t="shared" si="26"/>
        <v>6.7666042057047626</v>
      </c>
      <c r="H62" s="16">
        <f t="shared" si="26"/>
        <v>-15.448899248163039</v>
      </c>
    </row>
    <row r="63" spans="1:18" ht="15.6" x14ac:dyDescent="0.35">
      <c r="A63" s="6" t="s">
        <v>25</v>
      </c>
      <c r="B63" s="16">
        <f>((B38/B37)-1)*100</f>
        <v>12.188381025051886</v>
      </c>
      <c r="C63" s="16">
        <f t="shared" ref="C63:H63" si="28">((C38/C37)-1)*100</f>
        <v>11.532624093149636</v>
      </c>
      <c r="D63" s="16">
        <f t="shared" si="28"/>
        <v>15.598741517094927</v>
      </c>
      <c r="E63" s="16">
        <f t="shared" si="28"/>
        <v>14.975524089561887</v>
      </c>
      <c r="F63" s="16">
        <f t="shared" si="28"/>
        <v>16.710338098535082</v>
      </c>
      <c r="G63" s="16">
        <f t="shared" si="28"/>
        <v>34.892472124963781</v>
      </c>
      <c r="H63" s="16">
        <f t="shared" si="28"/>
        <v>3.6365738842611517</v>
      </c>
      <c r="J63" s="22"/>
      <c r="K63" s="22"/>
      <c r="L63" s="22"/>
      <c r="M63" s="22"/>
      <c r="N63" s="22"/>
      <c r="O63" s="22"/>
      <c r="P63" s="22"/>
      <c r="Q63" s="22"/>
      <c r="R63" s="22"/>
    </row>
    <row r="64" spans="1:18" ht="15.6" x14ac:dyDescent="0.35">
      <c r="A64" s="6" t="s">
        <v>26</v>
      </c>
      <c r="B64" s="16">
        <f>((B40/B39)-1)*100</f>
        <v>14.986197233608634</v>
      </c>
      <c r="C64" s="16">
        <f t="shared" ref="C64:H64" si="29">((C40/C39)-1)*100</f>
        <v>13.268479542239353</v>
      </c>
      <c r="D64" s="16">
        <f t="shared" ref="D64" si="30">((D40/D39)-1)*100</f>
        <v>16.55355164659964</v>
      </c>
      <c r="E64" s="16">
        <f t="shared" si="29"/>
        <v>15.729591813420063</v>
      </c>
      <c r="F64" s="16">
        <f t="shared" si="29"/>
        <v>18.014268081601379</v>
      </c>
      <c r="G64" s="16">
        <f t="shared" si="29"/>
        <v>26.343319737948722</v>
      </c>
      <c r="H64" s="16">
        <f t="shared" si="29"/>
        <v>22.572708057865889</v>
      </c>
    </row>
    <row r="65" spans="1:8" ht="15.6" x14ac:dyDescent="0.35">
      <c r="A65" s="6"/>
      <c r="B65" s="16"/>
      <c r="C65" s="16"/>
      <c r="D65" s="16"/>
      <c r="E65" s="16"/>
      <c r="F65" s="16"/>
      <c r="G65" s="16"/>
      <c r="H65" s="16"/>
    </row>
    <row r="66" spans="1:8" ht="15.6" x14ac:dyDescent="0.35">
      <c r="A66" s="7" t="s">
        <v>27</v>
      </c>
      <c r="B66" s="16"/>
      <c r="C66" s="16"/>
      <c r="D66" s="16"/>
      <c r="E66" s="16"/>
      <c r="F66" s="16"/>
      <c r="G66" s="16"/>
      <c r="H66" s="16"/>
    </row>
    <row r="67" spans="1:8" ht="15.6" x14ac:dyDescent="0.35">
      <c r="A67" s="6" t="s">
        <v>34</v>
      </c>
      <c r="B67" s="16">
        <f>B22/(B16*2)</f>
        <v>16301.165417758592</v>
      </c>
      <c r="C67" s="16">
        <f>C22/(C16*2)</f>
        <v>16831.186840996521</v>
      </c>
      <c r="D67" s="16">
        <f t="shared" ref="D67:H67" si="31">D22/(D16*2)</f>
        <v>15744.896593774887</v>
      </c>
      <c r="E67" s="16">
        <f t="shared" si="31"/>
        <v>15867.073509763786</v>
      </c>
      <c r="F67" s="16">
        <f t="shared" si="31"/>
        <v>15536.667242481688</v>
      </c>
      <c r="G67" s="16">
        <f t="shared" si="31"/>
        <v>13568.040599625234</v>
      </c>
      <c r="H67" s="16">
        <f t="shared" si="31"/>
        <v>14240.511386766006</v>
      </c>
    </row>
    <row r="68" spans="1:8" ht="15.6" x14ac:dyDescent="0.35">
      <c r="A68" s="6" t="s">
        <v>35</v>
      </c>
      <c r="B68" s="16">
        <f>B23/(B17*2)</f>
        <v>16226.654601614659</v>
      </c>
      <c r="C68" s="16">
        <f>C23/(C17*2)</f>
        <v>16544.520916170422</v>
      </c>
      <c r="D68" s="16">
        <f t="shared" ref="D68:H68" si="32">D23/(D17*2)</f>
        <v>15939.131250517532</v>
      </c>
      <c r="E68" s="16">
        <f t="shared" si="32"/>
        <v>16091.042008426675</v>
      </c>
      <c r="F68" s="16">
        <f t="shared" si="32"/>
        <v>15679.038956660319</v>
      </c>
      <c r="G68" s="16">
        <f t="shared" si="32"/>
        <v>13399.131292901719</v>
      </c>
      <c r="H68" s="16">
        <f t="shared" si="32"/>
        <v>14807.484191306254</v>
      </c>
    </row>
    <row r="69" spans="1:8" ht="15.6" x14ac:dyDescent="0.35">
      <c r="A69" s="6" t="s">
        <v>28</v>
      </c>
      <c r="B69" s="16">
        <f>(B68/B67)*B51</f>
        <v>91.169781977431953</v>
      </c>
      <c r="C69" s="16">
        <f>(C68/C67)*C51</f>
        <v>88.410686442657507</v>
      </c>
      <c r="D69" s="16">
        <f t="shared" ref="D69:H69" si="33">(D68/D67)*D51</f>
        <v>101.02363850145639</v>
      </c>
      <c r="E69" s="16">
        <f t="shared" si="33"/>
        <v>101.46181904478816</v>
      </c>
      <c r="F69" s="16">
        <f t="shared" si="33"/>
        <v>100.25861233597124</v>
      </c>
      <c r="G69" s="16">
        <f t="shared" si="33"/>
        <v>104.78116223313225</v>
      </c>
      <c r="H69" s="16">
        <f t="shared" si="33"/>
        <v>80.764776170742806</v>
      </c>
    </row>
    <row r="70" spans="1:8" ht="15.6" x14ac:dyDescent="0.35">
      <c r="A70" s="6" t="s">
        <v>36</v>
      </c>
      <c r="B70" s="16">
        <f>B22/B16</f>
        <v>32602.330835517183</v>
      </c>
      <c r="C70" s="16">
        <f t="shared" ref="C70:H70" si="34">C22/C16</f>
        <v>33662.373681993042</v>
      </c>
      <c r="D70" s="16">
        <f t="shared" si="34"/>
        <v>31489.793187549774</v>
      </c>
      <c r="E70" s="16">
        <f t="shared" si="34"/>
        <v>31734.147019527572</v>
      </c>
      <c r="F70" s="16">
        <f t="shared" si="34"/>
        <v>31073.334484963376</v>
      </c>
      <c r="G70" s="16">
        <f t="shared" si="34"/>
        <v>27136.081199250468</v>
      </c>
      <c r="H70" s="16">
        <f t="shared" si="34"/>
        <v>28481.022773532011</v>
      </c>
    </row>
    <row r="71" spans="1:8" ht="15.6" x14ac:dyDescent="0.35">
      <c r="A71" s="6" t="s">
        <v>37</v>
      </c>
      <c r="B71" s="16">
        <f>B23/B17</f>
        <v>32453.309203229317</v>
      </c>
      <c r="C71" s="16">
        <f t="shared" ref="C71:H71" si="35">C23/C17</f>
        <v>33089.041832340845</v>
      </c>
      <c r="D71" s="16">
        <f t="shared" si="35"/>
        <v>31878.262501035064</v>
      </c>
      <c r="E71" s="16">
        <f t="shared" si="35"/>
        <v>32182.08401685335</v>
      </c>
      <c r="F71" s="16">
        <f t="shared" si="35"/>
        <v>31358.077913320638</v>
      </c>
      <c r="G71" s="16">
        <f t="shared" si="35"/>
        <v>26798.262585803437</v>
      </c>
      <c r="H71" s="16">
        <f t="shared" si="35"/>
        <v>29614.968382612507</v>
      </c>
    </row>
    <row r="72" spans="1:8" ht="15.6" x14ac:dyDescent="0.35">
      <c r="A72" s="6"/>
      <c r="B72" s="16"/>
      <c r="C72" s="16"/>
      <c r="D72" s="16"/>
      <c r="E72" s="16"/>
      <c r="F72" s="16"/>
      <c r="G72" s="16"/>
      <c r="H72" s="16"/>
    </row>
    <row r="73" spans="1:8" ht="15.6" x14ac:dyDescent="0.35">
      <c r="A73" s="7" t="s">
        <v>29</v>
      </c>
      <c r="B73" s="16"/>
      <c r="C73" s="16"/>
      <c r="D73" s="16"/>
      <c r="E73" s="16"/>
      <c r="F73" s="16"/>
      <c r="G73" s="16"/>
      <c r="H73" s="16"/>
    </row>
    <row r="74" spans="1:8" ht="15.6" x14ac:dyDescent="0.35">
      <c r="A74" s="6" t="s">
        <v>30</v>
      </c>
      <c r="B74" s="16">
        <f>(B29/B28)*100</f>
        <v>100.00000000270985</v>
      </c>
      <c r="C74" s="16"/>
      <c r="D74" s="16"/>
      <c r="E74" s="16"/>
      <c r="F74" s="16"/>
      <c r="G74" s="16"/>
      <c r="H74" s="16"/>
    </row>
    <row r="75" spans="1:8" ht="15.6" x14ac:dyDescent="0.35">
      <c r="A75" s="6" t="s">
        <v>31</v>
      </c>
      <c r="B75" s="16">
        <f>(B23/B29)*100</f>
        <v>91.378622741375267</v>
      </c>
      <c r="C75" s="16"/>
      <c r="D75" s="16"/>
      <c r="E75" s="16"/>
      <c r="F75" s="16"/>
      <c r="G75" s="16"/>
      <c r="H75" s="16"/>
    </row>
    <row r="76" spans="1:8" ht="16.2" thickBot="1" x14ac:dyDescent="0.4">
      <c r="A76" s="17"/>
      <c r="B76" s="18"/>
      <c r="C76" s="18"/>
      <c r="D76" s="18"/>
      <c r="E76" s="18"/>
      <c r="F76" s="18"/>
      <c r="G76" s="18"/>
      <c r="H76" s="18"/>
    </row>
    <row r="77" spans="1:8" ht="16.2" thickTop="1" x14ac:dyDescent="0.35">
      <c r="A77" s="29" t="s">
        <v>79</v>
      </c>
      <c r="B77" s="29"/>
      <c r="C77" s="29"/>
      <c r="D77" s="29"/>
      <c r="E77" s="29"/>
      <c r="F77" s="29"/>
      <c r="G77" s="6"/>
      <c r="H77" s="6"/>
    </row>
    <row r="89" spans="1:8" ht="15.6" x14ac:dyDescent="0.35">
      <c r="A89" s="6"/>
      <c r="B89" s="6"/>
      <c r="C89" s="6"/>
      <c r="D89" s="6"/>
      <c r="E89" s="6"/>
      <c r="F89" s="6"/>
      <c r="G89" s="6"/>
      <c r="H89" s="6"/>
    </row>
    <row r="90" spans="1:8" ht="15.6" x14ac:dyDescent="0.35">
      <c r="A90" s="6"/>
      <c r="B90" s="6"/>
      <c r="C90" s="6"/>
      <c r="D90" s="6"/>
      <c r="E90" s="6"/>
      <c r="F90" s="6"/>
      <c r="G90" s="6"/>
      <c r="H90" s="6"/>
    </row>
    <row r="91" spans="1:8" ht="15.6" x14ac:dyDescent="0.35">
      <c r="A91" s="6"/>
      <c r="B91" s="6"/>
      <c r="C91" s="6"/>
      <c r="D91" s="6"/>
      <c r="E91" s="6"/>
      <c r="F91" s="6"/>
      <c r="G91" s="6"/>
      <c r="H91" s="6"/>
    </row>
    <row r="92" spans="1:8" ht="15.6" x14ac:dyDescent="0.35">
      <c r="A92" s="6"/>
      <c r="B92" s="6"/>
      <c r="C92" s="6"/>
      <c r="D92" s="6"/>
      <c r="E92" s="6"/>
      <c r="F92" s="6"/>
      <c r="G92" s="6"/>
      <c r="H92" s="6"/>
    </row>
    <row r="93" spans="1:8" ht="15.6" x14ac:dyDescent="0.35">
      <c r="A93" s="6"/>
      <c r="B93" s="6"/>
      <c r="C93" s="6"/>
      <c r="D93" s="6"/>
      <c r="E93" s="6"/>
      <c r="F93" s="6"/>
      <c r="G93" s="6"/>
      <c r="H93" s="6"/>
    </row>
    <row r="94" spans="1:8" ht="15.6" x14ac:dyDescent="0.35">
      <c r="A94" s="6"/>
      <c r="B94" s="6"/>
      <c r="C94" s="6"/>
      <c r="D94" s="6"/>
      <c r="E94" s="6"/>
      <c r="F94" s="6"/>
      <c r="G94" s="6"/>
      <c r="H94" s="6"/>
    </row>
    <row r="95" spans="1:8" ht="15.6" x14ac:dyDescent="0.35">
      <c r="A95" s="6"/>
      <c r="B95" s="6"/>
      <c r="C95" s="6"/>
      <c r="D95" s="6"/>
      <c r="E95" s="6"/>
      <c r="F95" s="6"/>
      <c r="G95" s="6"/>
      <c r="H95" s="6"/>
    </row>
    <row r="96" spans="1:8" ht="15.6" x14ac:dyDescent="0.35">
      <c r="A96" s="6"/>
      <c r="B96" s="6"/>
      <c r="C96" s="6"/>
      <c r="D96" s="6"/>
      <c r="E96" s="6"/>
      <c r="F96" s="6"/>
      <c r="G96" s="6"/>
      <c r="H96" s="6"/>
    </row>
    <row r="97" spans="1:8" ht="15.6" x14ac:dyDescent="0.35">
      <c r="A97" s="6"/>
      <c r="B97" s="6"/>
      <c r="C97" s="6"/>
      <c r="D97" s="6"/>
      <c r="E97" s="6"/>
      <c r="F97" s="6"/>
      <c r="G97" s="6"/>
      <c r="H97" s="6"/>
    </row>
    <row r="98" spans="1:8" ht="15.6" x14ac:dyDescent="0.35">
      <c r="A98" s="6"/>
      <c r="B98" s="6"/>
      <c r="C98" s="6"/>
      <c r="D98" s="6"/>
      <c r="E98" s="6"/>
      <c r="F98" s="6"/>
      <c r="G98" s="6"/>
      <c r="H98" s="6"/>
    </row>
    <row r="99" spans="1:8" ht="15.6" x14ac:dyDescent="0.35">
      <c r="A99" s="6"/>
      <c r="B99" s="6"/>
      <c r="C99" s="6"/>
      <c r="D99" s="6"/>
      <c r="E99" s="6"/>
      <c r="F99" s="6"/>
      <c r="G99" s="6"/>
      <c r="H99" s="6"/>
    </row>
    <row r="100" spans="1:8" ht="15.6" x14ac:dyDescent="0.35">
      <c r="A100" s="6"/>
      <c r="B100" s="6"/>
      <c r="C100" s="6"/>
      <c r="D100" s="6"/>
      <c r="E100" s="6"/>
      <c r="F100" s="6"/>
      <c r="G100" s="6"/>
      <c r="H100" s="6"/>
    </row>
    <row r="101" spans="1:8" ht="15.6" x14ac:dyDescent="0.35">
      <c r="A101" s="6"/>
      <c r="B101" s="6"/>
      <c r="C101" s="6"/>
      <c r="D101" s="6"/>
      <c r="E101" s="6"/>
      <c r="F101" s="6"/>
      <c r="G101" s="6"/>
      <c r="H101" s="6"/>
    </row>
    <row r="102" spans="1:8" ht="15.6" x14ac:dyDescent="0.35">
      <c r="A102" s="6"/>
      <c r="B102" s="6"/>
      <c r="C102" s="6"/>
      <c r="D102" s="6"/>
      <c r="E102" s="6"/>
      <c r="F102" s="6"/>
      <c r="G102" s="6"/>
      <c r="H102" s="6"/>
    </row>
    <row r="103" spans="1:8" ht="15.6" x14ac:dyDescent="0.35">
      <c r="A103" s="6"/>
      <c r="B103" s="6"/>
      <c r="C103" s="6"/>
      <c r="D103" s="6"/>
      <c r="E103" s="6"/>
      <c r="F103" s="6"/>
      <c r="G103" s="6"/>
      <c r="H103" s="6"/>
    </row>
    <row r="104" spans="1:8" ht="15.6" x14ac:dyDescent="0.35">
      <c r="A104" s="6"/>
      <c r="B104" s="6"/>
      <c r="C104" s="6"/>
      <c r="D104" s="6"/>
      <c r="E104" s="6"/>
      <c r="F104" s="6"/>
      <c r="G104" s="6"/>
      <c r="H104" s="6"/>
    </row>
    <row r="105" spans="1:8" ht="15.6" x14ac:dyDescent="0.35">
      <c r="A105" s="6"/>
      <c r="B105" s="6"/>
      <c r="C105" s="6"/>
      <c r="D105" s="6"/>
      <c r="E105" s="6"/>
      <c r="F105" s="6"/>
      <c r="G105" s="6"/>
      <c r="H105" s="6"/>
    </row>
    <row r="106" spans="1:8" ht="15.6" x14ac:dyDescent="0.35">
      <c r="A106" s="6"/>
      <c r="B106" s="6"/>
      <c r="C106" s="6"/>
      <c r="D106" s="6"/>
      <c r="E106" s="6"/>
      <c r="F106" s="6"/>
      <c r="G106" s="6"/>
      <c r="H106" s="6"/>
    </row>
    <row r="107" spans="1:8" ht="15.6" x14ac:dyDescent="0.35">
      <c r="A107" s="6"/>
      <c r="B107" s="6"/>
      <c r="C107" s="6"/>
      <c r="D107" s="6"/>
      <c r="E107" s="6"/>
      <c r="F107" s="6"/>
      <c r="G107" s="6"/>
      <c r="H107" s="6"/>
    </row>
    <row r="108" spans="1:8" ht="15.6" x14ac:dyDescent="0.35">
      <c r="A108" s="6"/>
      <c r="B108" s="6"/>
      <c r="C108" s="6"/>
      <c r="D108" s="6"/>
      <c r="E108" s="6"/>
      <c r="F108" s="6"/>
      <c r="G108" s="6"/>
      <c r="H108" s="6"/>
    </row>
    <row r="109" spans="1:8" ht="15.6" x14ac:dyDescent="0.35">
      <c r="A109" s="6"/>
      <c r="B109" s="6"/>
      <c r="C109" s="6"/>
      <c r="D109" s="6"/>
      <c r="E109" s="6"/>
      <c r="F109" s="6"/>
      <c r="G109" s="6"/>
      <c r="H109" s="6"/>
    </row>
    <row r="144" spans="8:13" x14ac:dyDescent="0.3">
      <c r="H144" s="1"/>
      <c r="I144" s="1"/>
      <c r="J144" s="1"/>
      <c r="K144" s="1"/>
      <c r="L144" s="1"/>
      <c r="M144" s="1"/>
    </row>
    <row r="145" spans="8:13" x14ac:dyDescent="0.3">
      <c r="H145" s="1"/>
      <c r="I145" s="1"/>
      <c r="J145" s="1"/>
      <c r="K145" s="1"/>
      <c r="L145" s="1"/>
      <c r="M145" s="1"/>
    </row>
    <row r="146" spans="8:13" x14ac:dyDescent="0.3">
      <c r="H146" s="1"/>
      <c r="I146" s="1"/>
      <c r="J146" s="1"/>
      <c r="K146" s="1"/>
      <c r="L146" s="1"/>
      <c r="M146" s="1"/>
    </row>
  </sheetData>
  <mergeCells count="4">
    <mergeCell ref="A77:F77"/>
    <mergeCell ref="A9:A10"/>
    <mergeCell ref="B9:B10"/>
    <mergeCell ref="C9:H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I84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1.88671875" style="4" customWidth="1"/>
    <col min="2" max="8" width="20.6640625" style="4" customWidth="1"/>
    <col min="9" max="9" width="17.88671875" style="4" bestFit="1" customWidth="1"/>
    <col min="10" max="16384" width="11.44140625" style="4"/>
  </cols>
  <sheetData>
    <row r="9" spans="1:8" ht="15.6" x14ac:dyDescent="0.3">
      <c r="A9" s="30" t="s">
        <v>0</v>
      </c>
      <c r="B9" s="32" t="s">
        <v>1</v>
      </c>
      <c r="C9" s="34" t="s">
        <v>2</v>
      </c>
      <c r="D9" s="34"/>
      <c r="E9" s="34"/>
      <c r="F9" s="34"/>
      <c r="G9" s="34"/>
      <c r="H9" s="34"/>
    </row>
    <row r="10" spans="1:8" ht="47.4" thickBot="1" x14ac:dyDescent="0.35">
      <c r="A10" s="31"/>
      <c r="B10" s="33"/>
      <c r="C10" s="25" t="s">
        <v>38</v>
      </c>
      <c r="D10" s="24" t="s">
        <v>33</v>
      </c>
      <c r="E10" s="25" t="s">
        <v>39</v>
      </c>
      <c r="F10" s="25" t="s">
        <v>40</v>
      </c>
      <c r="G10" s="25" t="s">
        <v>41</v>
      </c>
      <c r="H10" s="25" t="s">
        <v>42</v>
      </c>
    </row>
    <row r="11" spans="1:8" ht="16.2" thickTop="1" x14ac:dyDescent="0.35">
      <c r="A11" s="6"/>
      <c r="B11" s="6"/>
      <c r="C11" s="6"/>
      <c r="D11" s="6"/>
      <c r="E11" s="6"/>
      <c r="F11" s="6"/>
      <c r="G11" s="6"/>
      <c r="H11" s="6"/>
    </row>
    <row r="12" spans="1:8" ht="15.6" x14ac:dyDescent="0.35">
      <c r="A12" s="7" t="s">
        <v>3</v>
      </c>
      <c r="B12" s="6"/>
      <c r="C12" s="6"/>
      <c r="D12" s="6"/>
      <c r="E12" s="6"/>
      <c r="F12" s="6"/>
      <c r="G12" s="6"/>
      <c r="H12" s="6"/>
    </row>
    <row r="13" spans="1:8" ht="15.6" x14ac:dyDescent="0.35">
      <c r="A13" s="6"/>
      <c r="B13" s="6"/>
      <c r="C13" s="6"/>
      <c r="D13" s="6"/>
      <c r="E13" s="6"/>
      <c r="F13" s="6"/>
      <c r="G13" s="6"/>
      <c r="H13" s="6"/>
    </row>
    <row r="14" spans="1:8" ht="15.6" x14ac:dyDescent="0.35">
      <c r="A14" s="7" t="s">
        <v>4</v>
      </c>
      <c r="B14" s="6"/>
      <c r="C14" s="6"/>
      <c r="D14" s="6"/>
      <c r="E14" s="6"/>
      <c r="F14" s="6"/>
      <c r="G14" s="6"/>
      <c r="H14" s="6"/>
    </row>
    <row r="15" spans="1:8" ht="15.6" x14ac:dyDescent="0.35">
      <c r="A15" s="8" t="s">
        <v>48</v>
      </c>
      <c r="B15" s="9">
        <f>C15+D15+G15+H15</f>
        <v>755388</v>
      </c>
      <c r="C15" s="9">
        <v>440331</v>
      </c>
      <c r="D15" s="9">
        <f>E15+F15</f>
        <v>239974</v>
      </c>
      <c r="E15" s="9">
        <v>151428</v>
      </c>
      <c r="F15" s="9">
        <v>88546</v>
      </c>
      <c r="G15" s="9">
        <v>4803</v>
      </c>
      <c r="H15" s="9">
        <v>70280</v>
      </c>
    </row>
    <row r="16" spans="1:8" ht="15.6" x14ac:dyDescent="0.35">
      <c r="A16" s="8" t="s">
        <v>80</v>
      </c>
      <c r="B16" s="9">
        <f>C16+D16+G16+H16</f>
        <v>905511</v>
      </c>
      <c r="C16" s="9">
        <v>581503</v>
      </c>
      <c r="D16" s="9">
        <f>E16+F16</f>
        <v>241088</v>
      </c>
      <c r="E16" s="9">
        <v>151939</v>
      </c>
      <c r="F16" s="9">
        <v>89149</v>
      </c>
      <c r="G16" s="9">
        <v>4803</v>
      </c>
      <c r="H16" s="9">
        <v>78117</v>
      </c>
    </row>
    <row r="17" spans="1:9" ht="15.6" x14ac:dyDescent="0.35">
      <c r="A17" s="8" t="s">
        <v>81</v>
      </c>
      <c r="B17" s="9">
        <f>C17+D17+G17+H17</f>
        <v>694784.66666666674</v>
      </c>
      <c r="C17" s="9">
        <v>480551</v>
      </c>
      <c r="D17" s="9">
        <f>E17+F17</f>
        <v>149614.66666666669</v>
      </c>
      <c r="E17" s="9">
        <v>100394.66666666667</v>
      </c>
      <c r="F17" s="9">
        <v>49220</v>
      </c>
      <c r="G17" s="9">
        <v>5128</v>
      </c>
      <c r="H17" s="9">
        <v>59491</v>
      </c>
    </row>
    <row r="18" spans="1:9" ht="15.6" x14ac:dyDescent="0.35">
      <c r="A18" s="8" t="s">
        <v>74</v>
      </c>
      <c r="B18" s="9">
        <f>C18+D18+G18+H18</f>
        <v>905511</v>
      </c>
      <c r="C18" s="9">
        <f>C16</f>
        <v>581503</v>
      </c>
      <c r="D18" s="9">
        <f t="shared" ref="D18" si="0">E18+F18</f>
        <v>241088</v>
      </c>
      <c r="E18" s="9">
        <f t="shared" ref="E18:H18" si="1">E16</f>
        <v>151939</v>
      </c>
      <c r="F18" s="9">
        <f t="shared" si="1"/>
        <v>89149</v>
      </c>
      <c r="G18" s="9">
        <f t="shared" si="1"/>
        <v>4803</v>
      </c>
      <c r="H18" s="9">
        <f t="shared" si="1"/>
        <v>78117</v>
      </c>
    </row>
    <row r="19" spans="1:9" ht="15.6" x14ac:dyDescent="0.35">
      <c r="A19" s="6"/>
      <c r="B19" s="9"/>
      <c r="C19" s="9"/>
      <c r="D19" s="9"/>
      <c r="E19" s="9"/>
      <c r="F19" s="9"/>
      <c r="G19" s="9"/>
      <c r="H19" s="9"/>
    </row>
    <row r="20" spans="1:9" ht="15.6" x14ac:dyDescent="0.35">
      <c r="A20" s="10" t="s">
        <v>5</v>
      </c>
      <c r="B20" s="9"/>
      <c r="C20" s="9"/>
      <c r="D20" s="9"/>
      <c r="E20" s="9"/>
      <c r="F20" s="9"/>
      <c r="G20" s="9"/>
      <c r="H20" s="9"/>
    </row>
    <row r="21" spans="1:9" ht="15.6" x14ac:dyDescent="0.35">
      <c r="A21" s="8" t="s">
        <v>48</v>
      </c>
      <c r="B21" s="9">
        <f>C21+D21+G21+H21</f>
        <v>27646754726.200016</v>
      </c>
      <c r="C21" s="9">
        <v>19173375970.27002</v>
      </c>
      <c r="D21" s="9">
        <f>E21+F21</f>
        <v>6783061091.3499966</v>
      </c>
      <c r="E21" s="9">
        <v>4448724232.8399963</v>
      </c>
      <c r="F21" s="9">
        <v>2334336858.5100002</v>
      </c>
      <c r="G21" s="9">
        <v>124582014.25999999</v>
      </c>
      <c r="H21" s="9">
        <v>1565735650.3199999</v>
      </c>
    </row>
    <row r="22" spans="1:9" ht="15.6" x14ac:dyDescent="0.35">
      <c r="A22" s="8" t="s">
        <v>80</v>
      </c>
      <c r="B22" s="9">
        <f>C22+D22+G22+H22</f>
        <v>21709679262.800003</v>
      </c>
      <c r="C22" s="9">
        <v>14360113129.450001</v>
      </c>
      <c r="D22" s="9">
        <f>E22+F22</f>
        <v>5578255976.5</v>
      </c>
      <c r="E22" s="9">
        <v>3536956787.0999999</v>
      </c>
      <c r="F22" s="9">
        <v>2041299189.4000001</v>
      </c>
      <c r="G22" s="9">
        <v>93554313.449999988</v>
      </c>
      <c r="H22" s="9">
        <v>1677755843.4000001</v>
      </c>
    </row>
    <row r="23" spans="1:9" ht="15" customHeight="1" x14ac:dyDescent="0.35">
      <c r="A23" s="8" t="s">
        <v>81</v>
      </c>
      <c r="B23" s="9">
        <f t="shared" ref="B23" si="2">C23+D23+G23+H23</f>
        <v>24254860208.379997</v>
      </c>
      <c r="C23" s="9">
        <v>18649534334.559998</v>
      </c>
      <c r="D23" s="9">
        <f>E23+F23</f>
        <v>4869415256.25</v>
      </c>
      <c r="E23" s="9">
        <v>3636757510.1399999</v>
      </c>
      <c r="F23" s="9">
        <v>1232657746.1100001</v>
      </c>
      <c r="G23" s="9">
        <v>56414656.009999998</v>
      </c>
      <c r="H23" s="9">
        <v>679495961.55999994</v>
      </c>
    </row>
    <row r="24" spans="1:9" ht="15.6" x14ac:dyDescent="0.35">
      <c r="A24" s="8" t="s">
        <v>74</v>
      </c>
      <c r="B24" s="9">
        <f>C24+D24+G24+H24</f>
        <v>51231448460</v>
      </c>
      <c r="C24" s="9">
        <v>33934884412.650002</v>
      </c>
      <c r="D24" s="9">
        <f>E24+F24</f>
        <v>13170067236.5</v>
      </c>
      <c r="E24" s="9">
        <v>8358611351.1000004</v>
      </c>
      <c r="F24" s="9">
        <v>4811455885.3999996</v>
      </c>
      <c r="G24" s="9">
        <v>223888911.44999999</v>
      </c>
      <c r="H24" s="9">
        <v>3902607899.4000001</v>
      </c>
      <c r="I24" s="5"/>
    </row>
    <row r="25" spans="1:9" ht="15.6" x14ac:dyDescent="0.35">
      <c r="A25" s="8" t="s">
        <v>82</v>
      </c>
      <c r="B25" s="9">
        <f>B23</f>
        <v>24254860208.379997</v>
      </c>
      <c r="C25" s="9">
        <f t="shared" ref="C25" si="3">C23</f>
        <v>18649534334.559998</v>
      </c>
      <c r="D25" s="9">
        <f t="shared" ref="D25:H25" si="4">D23</f>
        <v>4869415256.25</v>
      </c>
      <c r="E25" s="9">
        <f t="shared" si="4"/>
        <v>3636757510.1399999</v>
      </c>
      <c r="F25" s="9">
        <f t="shared" si="4"/>
        <v>1232657746.1100001</v>
      </c>
      <c r="G25" s="9">
        <f t="shared" si="4"/>
        <v>56414656.009999998</v>
      </c>
      <c r="H25" s="9">
        <f t="shared" si="4"/>
        <v>679495961.55999994</v>
      </c>
      <c r="I25" s="5"/>
    </row>
    <row r="26" spans="1:9" ht="15.6" x14ac:dyDescent="0.35">
      <c r="A26" s="6"/>
      <c r="B26" s="9"/>
      <c r="C26" s="9"/>
      <c r="D26" s="9"/>
      <c r="E26" s="9"/>
      <c r="F26" s="9"/>
      <c r="G26" s="9"/>
      <c r="H26" s="9"/>
    </row>
    <row r="27" spans="1:9" ht="15.6" x14ac:dyDescent="0.35">
      <c r="A27" s="10" t="s">
        <v>6</v>
      </c>
      <c r="B27" s="9"/>
      <c r="C27" s="9"/>
      <c r="D27" s="9"/>
      <c r="E27" s="9"/>
      <c r="F27" s="9"/>
      <c r="G27" s="9"/>
      <c r="H27" s="9"/>
    </row>
    <row r="28" spans="1:9" ht="15.6" x14ac:dyDescent="0.35">
      <c r="A28" s="8" t="s">
        <v>80</v>
      </c>
      <c r="B28" s="9">
        <f>B22</f>
        <v>21709679262.800003</v>
      </c>
      <c r="C28" s="9"/>
      <c r="D28" s="9"/>
      <c r="E28" s="9"/>
      <c r="F28" s="9"/>
      <c r="G28" s="9"/>
      <c r="H28" s="9"/>
      <c r="I28" s="2"/>
    </row>
    <row r="29" spans="1:9" ht="15.6" x14ac:dyDescent="0.35">
      <c r="A29" s="8" t="s">
        <v>81</v>
      </c>
      <c r="B29" s="9">
        <v>21709679262</v>
      </c>
      <c r="C29" s="9"/>
      <c r="D29" s="9"/>
      <c r="E29" s="9"/>
      <c r="F29" s="9"/>
      <c r="G29" s="9"/>
      <c r="H29" s="9"/>
    </row>
    <row r="30" spans="1:9" ht="15.6" x14ac:dyDescent="0.35">
      <c r="A30" s="6"/>
      <c r="B30" s="12"/>
      <c r="C30" s="12"/>
      <c r="D30" s="12"/>
      <c r="E30" s="12"/>
      <c r="F30" s="12"/>
      <c r="G30" s="12"/>
      <c r="H30" s="12"/>
    </row>
    <row r="31" spans="1:9" ht="15.6" x14ac:dyDescent="0.35">
      <c r="A31" s="7" t="s">
        <v>7</v>
      </c>
      <c r="B31" s="12"/>
      <c r="C31" s="12"/>
      <c r="D31" s="12"/>
      <c r="E31" s="12"/>
      <c r="F31" s="12"/>
      <c r="G31" s="12"/>
      <c r="H31" s="12"/>
    </row>
    <row r="32" spans="1:9" ht="15.6" x14ac:dyDescent="0.35">
      <c r="A32" s="8" t="s">
        <v>49</v>
      </c>
      <c r="B32" s="26">
        <v>1.121</v>
      </c>
      <c r="C32" s="26">
        <v>1.121</v>
      </c>
      <c r="D32" s="26">
        <v>1.121</v>
      </c>
      <c r="E32" s="26">
        <v>1.121</v>
      </c>
      <c r="F32" s="26">
        <v>1.121</v>
      </c>
      <c r="G32" s="26">
        <v>1.121</v>
      </c>
      <c r="H32" s="26">
        <v>1.121</v>
      </c>
    </row>
    <row r="33" spans="1:8" ht="15.6" x14ac:dyDescent="0.35">
      <c r="A33" s="8" t="s">
        <v>83</v>
      </c>
      <c r="B33" s="26">
        <v>1.0973999999999999</v>
      </c>
      <c r="C33" s="26">
        <v>1.0973999999999999</v>
      </c>
      <c r="D33" s="26">
        <v>1.0973999999999999</v>
      </c>
      <c r="E33" s="26">
        <v>1.0973999999999999</v>
      </c>
      <c r="F33" s="26">
        <v>1.0973999999999999</v>
      </c>
      <c r="G33" s="26">
        <v>1.0973999999999999</v>
      </c>
      <c r="H33" s="26">
        <v>1.0973999999999999</v>
      </c>
    </row>
    <row r="34" spans="1:8" ht="15.6" x14ac:dyDescent="0.35">
      <c r="A34" s="8" t="s">
        <v>8</v>
      </c>
      <c r="B34" s="9">
        <f>C34+D34+G34+H34</f>
        <v>378884</v>
      </c>
      <c r="C34" s="9">
        <v>219934</v>
      </c>
      <c r="D34" s="9">
        <f>E34+F34</f>
        <v>149599</v>
      </c>
      <c r="E34" s="9">
        <v>131239</v>
      </c>
      <c r="F34" s="9">
        <v>18360</v>
      </c>
      <c r="G34" s="9">
        <v>1664</v>
      </c>
      <c r="H34" s="9">
        <v>7687</v>
      </c>
    </row>
    <row r="35" spans="1:8" ht="15.6" x14ac:dyDescent="0.35">
      <c r="A35" s="6"/>
      <c r="B35" s="9"/>
      <c r="C35" s="9"/>
      <c r="D35" s="9"/>
      <c r="E35" s="9"/>
      <c r="F35" s="9"/>
      <c r="G35" s="9"/>
      <c r="H35" s="9"/>
    </row>
    <row r="36" spans="1:8" ht="15.6" x14ac:dyDescent="0.35">
      <c r="A36" s="15" t="s">
        <v>9</v>
      </c>
      <c r="B36" s="9"/>
      <c r="C36" s="9"/>
      <c r="D36" s="9"/>
      <c r="E36" s="9"/>
      <c r="F36" s="9"/>
      <c r="G36" s="9"/>
      <c r="H36" s="9"/>
    </row>
    <row r="37" spans="1:8" ht="15.6" x14ac:dyDescent="0.35">
      <c r="A37" s="8" t="s">
        <v>50</v>
      </c>
      <c r="B37" s="9">
        <f t="shared" ref="B37:H37" si="5">B21/B32</f>
        <v>24662582271.364868</v>
      </c>
      <c r="C37" s="9">
        <f t="shared" si="5"/>
        <v>17103814424.861748</v>
      </c>
      <c r="D37" s="9">
        <f t="shared" ref="D37" si="6">D21/D32</f>
        <v>6050901954.8171244</v>
      </c>
      <c r="E37" s="9">
        <f t="shared" si="5"/>
        <v>3968531875.8608351</v>
      </c>
      <c r="F37" s="9">
        <f t="shared" si="5"/>
        <v>2082370078.9562893</v>
      </c>
      <c r="G37" s="9">
        <f t="shared" si="5"/>
        <v>111134713.88046387</v>
      </c>
      <c r="H37" s="9">
        <f t="shared" si="5"/>
        <v>1396731177.8055308</v>
      </c>
    </row>
    <row r="38" spans="1:8" ht="15.6" x14ac:dyDescent="0.35">
      <c r="A38" s="8" t="s">
        <v>84</v>
      </c>
      <c r="B38" s="9">
        <f t="shared" ref="B38:H38" si="7">B23/B33</f>
        <v>22102114277.729176</v>
      </c>
      <c r="C38" s="9">
        <f t="shared" si="7"/>
        <v>16994290445.197739</v>
      </c>
      <c r="D38" s="9">
        <f t="shared" ref="D38" si="8">D23/D33</f>
        <v>4437229138.1902685</v>
      </c>
      <c r="E38" s="9">
        <f t="shared" si="7"/>
        <v>3313976225.7517772</v>
      </c>
      <c r="F38" s="9">
        <f t="shared" si="7"/>
        <v>1123252912.4384911</v>
      </c>
      <c r="G38" s="9">
        <f t="shared" si="7"/>
        <v>51407559.695644252</v>
      </c>
      <c r="H38" s="9">
        <f t="shared" si="7"/>
        <v>619187134.64552581</v>
      </c>
    </row>
    <row r="39" spans="1:8" ht="15.6" x14ac:dyDescent="0.35">
      <c r="A39" s="8" t="s">
        <v>51</v>
      </c>
      <c r="B39" s="9">
        <f>B37/B15</f>
        <v>32648.893378455665</v>
      </c>
      <c r="C39" s="9">
        <f t="shared" ref="C39:H39" si="9">C37/C15</f>
        <v>38843.084917622764</v>
      </c>
      <c r="D39" s="9">
        <f t="shared" ref="D39" si="10">D37/D15</f>
        <v>25214.823084238811</v>
      </c>
      <c r="E39" s="9">
        <f>E37/E15</f>
        <v>26207.384868457848</v>
      </c>
      <c r="F39" s="9">
        <f t="shared" si="9"/>
        <v>23517.381688120178</v>
      </c>
      <c r="G39" s="9">
        <f t="shared" si="9"/>
        <v>23138.603764410549</v>
      </c>
      <c r="H39" s="9">
        <f t="shared" si="9"/>
        <v>19873.807310835669</v>
      </c>
    </row>
    <row r="40" spans="1:8" ht="15.6" x14ac:dyDescent="0.35">
      <c r="A40" s="8" t="s">
        <v>85</v>
      </c>
      <c r="B40" s="9">
        <f t="shared" ref="B40:H40" si="11">B38/B17</f>
        <v>31811.459489696816</v>
      </c>
      <c r="C40" s="9">
        <f t="shared" si="11"/>
        <v>35364.176633068579</v>
      </c>
      <c r="D40" s="9">
        <f t="shared" ref="D40" si="12">D38/D17</f>
        <v>29657.714962371789</v>
      </c>
      <c r="E40" s="9">
        <f t="shared" si="11"/>
        <v>33009.48482407874</v>
      </c>
      <c r="F40" s="9">
        <f t="shared" si="11"/>
        <v>22821.066892289538</v>
      </c>
      <c r="G40" s="9">
        <f t="shared" si="11"/>
        <v>10024.875135656055</v>
      </c>
      <c r="H40" s="9">
        <f t="shared" si="11"/>
        <v>10408.080796179687</v>
      </c>
    </row>
    <row r="41" spans="1:8" ht="15.6" x14ac:dyDescent="0.35">
      <c r="A41" s="6"/>
      <c r="B41" s="12"/>
      <c r="C41" s="12"/>
      <c r="D41" s="12"/>
      <c r="E41" s="12"/>
      <c r="F41" s="12"/>
      <c r="G41" s="12"/>
      <c r="H41" s="12"/>
    </row>
    <row r="42" spans="1:8" ht="15.6" x14ac:dyDescent="0.35">
      <c r="A42" s="7" t="s">
        <v>10</v>
      </c>
      <c r="B42" s="12"/>
      <c r="C42" s="12"/>
      <c r="D42" s="12"/>
      <c r="E42" s="12"/>
      <c r="F42" s="12"/>
      <c r="G42" s="12"/>
      <c r="H42" s="12"/>
    </row>
    <row r="43" spans="1:8" ht="15.6" x14ac:dyDescent="0.35">
      <c r="A43" s="6"/>
      <c r="B43" s="12"/>
      <c r="C43" s="12"/>
      <c r="D43" s="12"/>
      <c r="E43" s="12"/>
      <c r="F43" s="12"/>
      <c r="G43" s="12"/>
      <c r="H43" s="12"/>
    </row>
    <row r="44" spans="1:8" ht="15.6" x14ac:dyDescent="0.35">
      <c r="A44" s="7" t="s">
        <v>11</v>
      </c>
      <c r="B44" s="12"/>
      <c r="C44" s="12"/>
      <c r="D44" s="12"/>
      <c r="E44" s="12"/>
      <c r="F44" s="12"/>
      <c r="G44" s="12"/>
      <c r="H44" s="12"/>
    </row>
    <row r="45" spans="1:8" ht="15.6" x14ac:dyDescent="0.35">
      <c r="A45" s="6" t="s">
        <v>12</v>
      </c>
      <c r="B45" s="16">
        <f>(B16)/B34*100</f>
        <v>238.99425681739004</v>
      </c>
      <c r="C45" s="16">
        <f t="shared" ref="C45:H45" si="13">(C16)/C34*100</f>
        <v>264.39886511407968</v>
      </c>
      <c r="D45" s="16">
        <f t="shared" si="13"/>
        <v>161.15615746094559</v>
      </c>
      <c r="E45" s="16">
        <f t="shared" si="13"/>
        <v>115.77275047813531</v>
      </c>
      <c r="F45" s="16">
        <f t="shared" si="13"/>
        <v>485.56100217864923</v>
      </c>
      <c r="G45" s="16">
        <f t="shared" si="13"/>
        <v>288.64182692307691</v>
      </c>
      <c r="H45" s="16">
        <f t="shared" si="13"/>
        <v>1016.2221933133862</v>
      </c>
    </row>
    <row r="46" spans="1:8" ht="15.6" x14ac:dyDescent="0.35">
      <c r="A46" s="6" t="s">
        <v>13</v>
      </c>
      <c r="B46" s="16">
        <f>(B17)/B34*100</f>
        <v>183.37661834932771</v>
      </c>
      <c r="C46" s="16">
        <f t="shared" ref="C46:H46" si="14">(C17)/C34*100</f>
        <v>218.49782207389489</v>
      </c>
      <c r="D46" s="16">
        <f t="shared" si="14"/>
        <v>100.01047244076943</v>
      </c>
      <c r="E46" s="16">
        <f t="shared" si="14"/>
        <v>76.497585829415556</v>
      </c>
      <c r="F46" s="16">
        <f t="shared" si="14"/>
        <v>268.08278867102399</v>
      </c>
      <c r="G46" s="16">
        <f t="shared" si="14"/>
        <v>308.17307692307691</v>
      </c>
      <c r="H46" s="16">
        <f t="shared" si="14"/>
        <v>773.91700273188496</v>
      </c>
    </row>
    <row r="47" spans="1:8" ht="15.6" x14ac:dyDescent="0.35">
      <c r="A47" s="6"/>
      <c r="B47" s="16"/>
      <c r="C47" s="16"/>
      <c r="D47" s="16"/>
      <c r="E47" s="16"/>
      <c r="F47" s="16"/>
      <c r="G47" s="16"/>
      <c r="H47" s="16"/>
    </row>
    <row r="48" spans="1:8" ht="15.6" x14ac:dyDescent="0.35">
      <c r="A48" s="7" t="s">
        <v>14</v>
      </c>
      <c r="B48" s="16"/>
      <c r="C48" s="16"/>
      <c r="D48" s="16"/>
      <c r="E48" s="16"/>
      <c r="F48" s="16"/>
      <c r="G48" s="16"/>
      <c r="H48" s="16"/>
    </row>
    <row r="49" spans="1:8" ht="15.6" x14ac:dyDescent="0.35">
      <c r="A49" s="6" t="s">
        <v>15</v>
      </c>
      <c r="B49" s="16">
        <f>B17/B16*100</f>
        <v>76.728462345202516</v>
      </c>
      <c r="C49" s="16">
        <f t="shared" ref="C49:H49" si="15">C17/C16*100</f>
        <v>82.639470475646732</v>
      </c>
      <c r="D49" s="16">
        <f t="shared" ref="D49" si="16">D17/D16*100</f>
        <v>62.058114326165835</v>
      </c>
      <c r="E49" s="16">
        <f t="shared" si="15"/>
        <v>66.075640004650992</v>
      </c>
      <c r="F49" s="16">
        <f t="shared" si="15"/>
        <v>55.210938989781155</v>
      </c>
      <c r="G49" s="16">
        <f t="shared" si="15"/>
        <v>106.76660420570477</v>
      </c>
      <c r="H49" s="16">
        <f t="shared" si="15"/>
        <v>76.156278402908455</v>
      </c>
    </row>
    <row r="50" spans="1:8" ht="15.6" x14ac:dyDescent="0.35">
      <c r="A50" s="6" t="s">
        <v>16</v>
      </c>
      <c r="B50" s="16">
        <f>B23/B22*100</f>
        <v>111.72371509855152</v>
      </c>
      <c r="C50" s="16">
        <f t="shared" ref="C50:H50" si="17">C23/C22*100</f>
        <v>129.87038588375162</v>
      </c>
      <c r="D50" s="16">
        <f t="shared" ref="D50" si="18">D23/D22*100</f>
        <v>87.29278965977548</v>
      </c>
      <c r="E50" s="16">
        <f t="shared" si="17"/>
        <v>102.82165514161761</v>
      </c>
      <c r="F50" s="16">
        <f t="shared" si="17"/>
        <v>60.385942076051855</v>
      </c>
      <c r="G50" s="16">
        <f t="shared" si="17"/>
        <v>60.301501801037482</v>
      </c>
      <c r="H50" s="16">
        <f t="shared" si="17"/>
        <v>40.500288777596509</v>
      </c>
    </row>
    <row r="51" spans="1:8" ht="15.6" x14ac:dyDescent="0.35">
      <c r="A51" s="6" t="s">
        <v>17</v>
      </c>
      <c r="B51" s="16">
        <f>AVERAGE(B49:B50)</f>
        <v>94.226088721877019</v>
      </c>
      <c r="C51" s="16">
        <f t="shared" ref="C51:H51" si="19">AVERAGE(C49:C50)</f>
        <v>106.25492817969918</v>
      </c>
      <c r="D51" s="16">
        <f t="shared" ref="D51" si="20">AVERAGE(D49:D50)</f>
        <v>74.675451992970665</v>
      </c>
      <c r="E51" s="16">
        <f t="shared" si="19"/>
        <v>84.448647573134309</v>
      </c>
      <c r="F51" s="16">
        <f t="shared" si="19"/>
        <v>57.798440532916501</v>
      </c>
      <c r="G51" s="16">
        <f t="shared" si="19"/>
        <v>83.534053003371127</v>
      </c>
      <c r="H51" s="16">
        <f t="shared" si="19"/>
        <v>58.328283590252482</v>
      </c>
    </row>
    <row r="52" spans="1:8" ht="15.6" x14ac:dyDescent="0.35">
      <c r="A52" s="6"/>
      <c r="B52" s="16"/>
      <c r="C52" s="16"/>
      <c r="D52" s="16"/>
      <c r="E52" s="16"/>
      <c r="F52" s="16"/>
      <c r="G52" s="16"/>
      <c r="H52" s="16"/>
    </row>
    <row r="53" spans="1:8" ht="15.6" x14ac:dyDescent="0.35">
      <c r="A53" s="7" t="s">
        <v>18</v>
      </c>
      <c r="B53" s="16"/>
      <c r="C53" s="16"/>
      <c r="D53" s="16"/>
      <c r="E53" s="16"/>
      <c r="F53" s="16"/>
      <c r="G53" s="16"/>
      <c r="H53" s="16"/>
    </row>
    <row r="54" spans="1:8" ht="15.6" x14ac:dyDescent="0.35">
      <c r="A54" s="6" t="s">
        <v>19</v>
      </c>
      <c r="B54" s="16">
        <f>B17/B18*100</f>
        <v>76.728462345202516</v>
      </c>
      <c r="C54" s="16">
        <f t="shared" ref="C54:H54" si="21">C17/C18*100</f>
        <v>82.639470475646732</v>
      </c>
      <c r="D54" s="16">
        <f t="shared" si="21"/>
        <v>62.058114326165835</v>
      </c>
      <c r="E54" s="16">
        <f t="shared" si="21"/>
        <v>66.075640004650992</v>
      </c>
      <c r="F54" s="16">
        <f t="shared" si="21"/>
        <v>55.210938989781155</v>
      </c>
      <c r="G54" s="16">
        <f t="shared" si="21"/>
        <v>106.76660420570477</v>
      </c>
      <c r="H54" s="16">
        <f t="shared" si="21"/>
        <v>76.156278402908455</v>
      </c>
    </row>
    <row r="55" spans="1:8" ht="15.6" x14ac:dyDescent="0.35">
      <c r="A55" s="6" t="s">
        <v>20</v>
      </c>
      <c r="B55" s="16">
        <f>B23/B24*100</f>
        <v>47.343694034568387</v>
      </c>
      <c r="C55" s="16">
        <f t="shared" ref="C55:H55" si="22">C23/C24*100</f>
        <v>54.95682291939076</v>
      </c>
      <c r="D55" s="16">
        <f t="shared" ref="D55" si="23">D23/D24*100</f>
        <v>36.973351531226257</v>
      </c>
      <c r="E55" s="16">
        <f t="shared" si="22"/>
        <v>43.509111231274069</v>
      </c>
      <c r="F55" s="16">
        <f t="shared" si="22"/>
        <v>25.619225770112685</v>
      </c>
      <c r="G55" s="16">
        <f t="shared" si="22"/>
        <v>25.197610567059641</v>
      </c>
      <c r="H55" s="16">
        <f t="shared" si="22"/>
        <v>17.411330553204383</v>
      </c>
    </row>
    <row r="56" spans="1:8" ht="15.6" x14ac:dyDescent="0.35">
      <c r="A56" s="6" t="s">
        <v>21</v>
      </c>
      <c r="B56" s="16">
        <f>(B54+B55)/2</f>
        <v>62.036078189885451</v>
      </c>
      <c r="C56" s="16">
        <f t="shared" ref="C56:H56" si="24">(C54+C55)/2</f>
        <v>68.798146697518746</v>
      </c>
      <c r="D56" s="16">
        <f t="shared" ref="D56" si="25">(D54+D55)/2</f>
        <v>49.515732928696046</v>
      </c>
      <c r="E56" s="16">
        <f t="shared" si="24"/>
        <v>54.792375617962534</v>
      </c>
      <c r="F56" s="16">
        <f t="shared" si="24"/>
        <v>40.415082379946924</v>
      </c>
      <c r="G56" s="16">
        <f t="shared" si="24"/>
        <v>65.982107386382211</v>
      </c>
      <c r="H56" s="16">
        <f t="shared" si="24"/>
        <v>46.783804478056418</v>
      </c>
    </row>
    <row r="57" spans="1:8" ht="15.6" x14ac:dyDescent="0.35">
      <c r="A57" s="6"/>
      <c r="B57" s="16"/>
      <c r="C57" s="16"/>
      <c r="D57" s="16"/>
      <c r="E57" s="16"/>
      <c r="F57" s="16"/>
      <c r="G57" s="16"/>
      <c r="H57" s="16"/>
    </row>
    <row r="58" spans="1:8" ht="15.6" x14ac:dyDescent="0.35">
      <c r="A58" s="7" t="s">
        <v>32</v>
      </c>
      <c r="B58" s="16"/>
      <c r="C58" s="16"/>
      <c r="D58" s="16"/>
      <c r="E58" s="16"/>
      <c r="F58" s="16"/>
      <c r="G58" s="16"/>
      <c r="H58" s="16"/>
    </row>
    <row r="59" spans="1:8" ht="15.6" x14ac:dyDescent="0.35">
      <c r="A59" s="6" t="s">
        <v>22</v>
      </c>
      <c r="B59" s="16">
        <f>B25/B23*100</f>
        <v>100</v>
      </c>
      <c r="C59" s="16">
        <f>C25/C23*100</f>
        <v>100</v>
      </c>
      <c r="D59" s="16">
        <f>D25/D23*100</f>
        <v>100</v>
      </c>
      <c r="E59" s="16">
        <f t="shared" ref="E59:H59" si="26">E25/E23*100</f>
        <v>100</v>
      </c>
      <c r="F59" s="16">
        <f t="shared" si="26"/>
        <v>100</v>
      </c>
      <c r="G59" s="16">
        <f t="shared" si="26"/>
        <v>100</v>
      </c>
      <c r="H59" s="16">
        <f t="shared" si="26"/>
        <v>100</v>
      </c>
    </row>
    <row r="60" spans="1:8" ht="15.6" x14ac:dyDescent="0.35">
      <c r="A60" s="6"/>
      <c r="B60" s="16"/>
      <c r="C60" s="16"/>
      <c r="D60" s="16"/>
      <c r="E60" s="16"/>
      <c r="F60" s="16"/>
      <c r="G60" s="16"/>
      <c r="H60" s="16"/>
    </row>
    <row r="61" spans="1:8" ht="15.6" x14ac:dyDescent="0.35">
      <c r="A61" s="7" t="s">
        <v>23</v>
      </c>
      <c r="B61" s="16"/>
      <c r="C61" s="16"/>
      <c r="D61" s="16"/>
      <c r="E61" s="16"/>
      <c r="F61" s="16"/>
      <c r="G61" s="16"/>
      <c r="H61" s="16"/>
    </row>
    <row r="62" spans="1:8" ht="15.6" x14ac:dyDescent="0.35">
      <c r="A62" s="6" t="s">
        <v>24</v>
      </c>
      <c r="B62" s="16">
        <f>((B17/B15)-1)*100</f>
        <v>-8.0228085875514665</v>
      </c>
      <c r="C62" s="16">
        <f t="shared" ref="C62:H62" si="27">((C17/C15)-1)*100</f>
        <v>9.1340378033797354</v>
      </c>
      <c r="D62" s="16">
        <f t="shared" ref="D62" si="28">((D17/D15)-1)*100</f>
        <v>-37.653801384038822</v>
      </c>
      <c r="E62" s="16">
        <f t="shared" si="27"/>
        <v>-33.701385036673095</v>
      </c>
      <c r="F62" s="16">
        <f t="shared" si="27"/>
        <v>-44.413073430759155</v>
      </c>
      <c r="G62" s="16">
        <f t="shared" si="27"/>
        <v>6.7666042057047626</v>
      </c>
      <c r="H62" s="16">
        <f t="shared" si="27"/>
        <v>-15.351451337507116</v>
      </c>
    </row>
    <row r="63" spans="1:8" ht="15.6" x14ac:dyDescent="0.35">
      <c r="A63" s="6" t="s">
        <v>25</v>
      </c>
      <c r="B63" s="16">
        <f>((B38/B37)-1)*100</f>
        <v>-10.381994737868915</v>
      </c>
      <c r="C63" s="16">
        <f t="shared" ref="C63:H63" si="29">((C38/C37)-1)*100</f>
        <v>-0.6403482693591811</v>
      </c>
      <c r="D63" s="16">
        <f t="shared" si="29"/>
        <v>-26.668302158527133</v>
      </c>
      <c r="E63" s="16">
        <f t="shared" si="29"/>
        <v>-16.493647287816604</v>
      </c>
      <c r="F63" s="16">
        <f t="shared" si="29"/>
        <v>-46.058919891824424</v>
      </c>
      <c r="G63" s="16">
        <f t="shared" si="29"/>
        <v>-53.743022408877515</v>
      </c>
      <c r="H63" s="16">
        <f t="shared" si="29"/>
        <v>-55.668839896710878</v>
      </c>
    </row>
    <row r="64" spans="1:8" ht="15.6" x14ac:dyDescent="0.35">
      <c r="A64" s="6" t="s">
        <v>26</v>
      </c>
      <c r="B64" s="16">
        <f>((B40/B39)-1)*100</f>
        <v>-2.5649686776564873</v>
      </c>
      <c r="C64" s="16">
        <f>((C40/C39)-1)*100</f>
        <v>-8.9563130527149148</v>
      </c>
      <c r="D64" s="16">
        <f>((D40/D39)-1)*100</f>
        <v>17.620158837878684</v>
      </c>
      <c r="E64" s="16">
        <f t="shared" ref="E64:H64" si="30">((E40/E39)-1)*100</f>
        <v>25.954897788400189</v>
      </c>
      <c r="F64" s="16">
        <f t="shared" si="30"/>
        <v>-2.9608517013710922</v>
      </c>
      <c r="G64" s="16">
        <f t="shared" si="30"/>
        <v>-56.674675629843755</v>
      </c>
      <c r="H64" s="16">
        <f t="shared" si="30"/>
        <v>-47.629155131714718</v>
      </c>
    </row>
    <row r="65" spans="1:8" ht="15.6" x14ac:dyDescent="0.35">
      <c r="A65" s="6"/>
      <c r="B65" s="16"/>
      <c r="C65" s="16"/>
      <c r="D65" s="16"/>
      <c r="E65" s="16"/>
      <c r="F65" s="16"/>
      <c r="G65" s="16"/>
      <c r="H65" s="16"/>
    </row>
    <row r="66" spans="1:8" ht="15.6" x14ac:dyDescent="0.35">
      <c r="A66" s="7" t="s">
        <v>27</v>
      </c>
      <c r="B66" s="16"/>
      <c r="C66" s="16"/>
      <c r="D66" s="16"/>
      <c r="E66" s="16"/>
      <c r="F66" s="16"/>
      <c r="G66" s="16"/>
      <c r="H66" s="16"/>
    </row>
    <row r="67" spans="1:8" ht="15.6" x14ac:dyDescent="0.35">
      <c r="A67" s="6" t="s">
        <v>34</v>
      </c>
      <c r="B67" s="16">
        <f t="shared" ref="B67:H68" si="31">B22/(B16*2)</f>
        <v>11987.529286115798</v>
      </c>
      <c r="C67" s="16">
        <f t="shared" si="31"/>
        <v>12347.411044697965</v>
      </c>
      <c r="D67" s="16">
        <f t="shared" si="31"/>
        <v>11568.920843219074</v>
      </c>
      <c r="E67" s="16">
        <f t="shared" si="31"/>
        <v>11639.397347290689</v>
      </c>
      <c r="F67" s="16">
        <f t="shared" si="31"/>
        <v>11448.8058721915</v>
      </c>
      <c r="G67" s="16">
        <f t="shared" si="31"/>
        <v>9739.1540131168003</v>
      </c>
      <c r="H67" s="16">
        <f t="shared" si="31"/>
        <v>10738.73704443335</v>
      </c>
    </row>
    <row r="68" spans="1:8" ht="15.6" x14ac:dyDescent="0.35">
      <c r="A68" s="6" t="s">
        <v>35</v>
      </c>
      <c r="B68" s="16">
        <f t="shared" si="31"/>
        <v>17454.947821996644</v>
      </c>
      <c r="C68" s="16">
        <f t="shared" si="31"/>
        <v>19404.323718564727</v>
      </c>
      <c r="D68" s="16">
        <f t="shared" si="31"/>
        <v>16273.188199853399</v>
      </c>
      <c r="E68" s="16">
        <f t="shared" si="31"/>
        <v>18112.304322972002</v>
      </c>
      <c r="F68" s="16">
        <f t="shared" si="31"/>
        <v>12521.919403799269</v>
      </c>
      <c r="G68" s="16">
        <f t="shared" si="31"/>
        <v>5500.6489869344769</v>
      </c>
      <c r="H68" s="16">
        <f t="shared" si="31"/>
        <v>5710.9139328637939</v>
      </c>
    </row>
    <row r="69" spans="1:8" ht="15.6" x14ac:dyDescent="0.35">
      <c r="A69" s="6" t="s">
        <v>28</v>
      </c>
      <c r="B69" s="16">
        <f>(B68/B67)*B51</f>
        <v>137.20187228373476</v>
      </c>
      <c r="C69" s="16">
        <f t="shared" ref="C69:H69" si="32">(C68/C67)*C51</f>
        <v>166.98278008466212</v>
      </c>
      <c r="D69" s="16">
        <f t="shared" si="32"/>
        <v>105.04071215103892</v>
      </c>
      <c r="E69" s="16">
        <f t="shared" si="32"/>
        <v>131.41226808139308</v>
      </c>
      <c r="F69" s="16">
        <f t="shared" si="32"/>
        <v>63.215973971259899</v>
      </c>
      <c r="G69" s="16">
        <f t="shared" si="32"/>
        <v>47.179816995262215</v>
      </c>
      <c r="H69" s="16">
        <f t="shared" si="32"/>
        <v>31.019272197215866</v>
      </c>
    </row>
    <row r="70" spans="1:8" ht="15.6" x14ac:dyDescent="0.35">
      <c r="A70" s="6" t="s">
        <v>36</v>
      </c>
      <c r="B70" s="16">
        <f>B22/B16</f>
        <v>23975.058572231595</v>
      </c>
      <c r="C70" s="16">
        <f t="shared" ref="C70:H70" si="33">C22/C16</f>
        <v>24694.82208939593</v>
      </c>
      <c r="D70" s="16">
        <f t="shared" si="33"/>
        <v>23137.841686438147</v>
      </c>
      <c r="E70" s="16">
        <f t="shared" si="33"/>
        <v>23278.794694581378</v>
      </c>
      <c r="F70" s="16">
        <f t="shared" si="33"/>
        <v>22897.611744383001</v>
      </c>
      <c r="G70" s="16">
        <f t="shared" si="33"/>
        <v>19478.308026233601</v>
      </c>
      <c r="H70" s="16">
        <f t="shared" si="33"/>
        <v>21477.4740888667</v>
      </c>
    </row>
    <row r="71" spans="1:8" ht="15.6" x14ac:dyDescent="0.35">
      <c r="A71" s="6" t="s">
        <v>37</v>
      </c>
      <c r="B71" s="16">
        <f>B23/B17</f>
        <v>34909.895643993288</v>
      </c>
      <c r="C71" s="16">
        <f t="shared" ref="C71:H71" si="34">C23/C17</f>
        <v>38808.647437129453</v>
      </c>
      <c r="D71" s="16">
        <f t="shared" si="34"/>
        <v>32546.376399706798</v>
      </c>
      <c r="E71" s="16">
        <f t="shared" si="34"/>
        <v>36224.608645944005</v>
      </c>
      <c r="F71" s="16">
        <f t="shared" si="34"/>
        <v>25043.838807598539</v>
      </c>
      <c r="G71" s="16">
        <f t="shared" si="34"/>
        <v>11001.297973868954</v>
      </c>
      <c r="H71" s="16">
        <f t="shared" si="34"/>
        <v>11421.827865727588</v>
      </c>
    </row>
    <row r="72" spans="1:8" ht="15.6" x14ac:dyDescent="0.35">
      <c r="A72" s="6"/>
      <c r="B72" s="16"/>
      <c r="C72" s="16"/>
      <c r="D72" s="16"/>
      <c r="E72" s="16"/>
      <c r="F72" s="16"/>
      <c r="G72" s="16"/>
      <c r="H72" s="16"/>
    </row>
    <row r="73" spans="1:8" ht="15.6" x14ac:dyDescent="0.35">
      <c r="A73" s="7" t="s">
        <v>29</v>
      </c>
      <c r="B73" s="16"/>
      <c r="C73" s="16"/>
      <c r="D73" s="16"/>
      <c r="E73" s="16"/>
      <c r="F73" s="16"/>
      <c r="G73" s="16"/>
      <c r="H73" s="16"/>
    </row>
    <row r="74" spans="1:8" ht="15.6" x14ac:dyDescent="0.35">
      <c r="A74" s="6" t="s">
        <v>30</v>
      </c>
      <c r="B74" s="16">
        <f>(B29/B28)*100</f>
        <v>99.999999996314997</v>
      </c>
      <c r="C74" s="16"/>
      <c r="D74" s="16"/>
      <c r="E74" s="16"/>
      <c r="F74" s="16"/>
      <c r="G74" s="16"/>
      <c r="H74" s="16"/>
    </row>
    <row r="75" spans="1:8" ht="15.6" x14ac:dyDescent="0.35">
      <c r="A75" s="6" t="s">
        <v>31</v>
      </c>
      <c r="B75" s="16">
        <f>(B23/B29)*100</f>
        <v>111.72371510266856</v>
      </c>
      <c r="C75" s="16"/>
      <c r="D75" s="16"/>
      <c r="E75" s="16"/>
      <c r="F75" s="16"/>
      <c r="G75" s="16"/>
      <c r="H75" s="16"/>
    </row>
    <row r="76" spans="1:8" ht="16.2" thickBot="1" x14ac:dyDescent="0.4">
      <c r="A76" s="17"/>
      <c r="B76" s="18"/>
      <c r="C76" s="18"/>
      <c r="D76" s="18"/>
      <c r="E76" s="18"/>
      <c r="F76" s="18"/>
      <c r="G76" s="18"/>
      <c r="H76" s="18"/>
    </row>
    <row r="77" spans="1:8" ht="16.2" thickTop="1" x14ac:dyDescent="0.35">
      <c r="A77" s="29" t="s">
        <v>79</v>
      </c>
      <c r="B77" s="29"/>
      <c r="C77" s="29"/>
      <c r="D77" s="29"/>
      <c r="E77" s="29"/>
      <c r="F77" s="29"/>
      <c r="G77" s="6"/>
      <c r="H77" s="6"/>
    </row>
    <row r="81" s="4" customFormat="1" x14ac:dyDescent="0.3"/>
    <row r="82" s="4" customFormat="1" x14ac:dyDescent="0.3"/>
    <row r="83" s="4" customFormat="1" x14ac:dyDescent="0.3"/>
    <row r="84" s="4" customFormat="1" x14ac:dyDescent="0.3"/>
  </sheetData>
  <mergeCells count="4">
    <mergeCell ref="A77:F77"/>
    <mergeCell ref="A9:A10"/>
    <mergeCell ref="B9:B10"/>
    <mergeCell ref="C9:H9"/>
  </mergeCells>
  <pageMargins left="0.7" right="0.7" top="0.75" bottom="0.75" header="0.3" footer="0.3"/>
  <ignoredErrors>
    <ignoredError sqref="D18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I85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1.6640625" style="4" customWidth="1"/>
    <col min="2" max="8" width="20.6640625" style="4" customWidth="1"/>
    <col min="9" max="9" width="17.88671875" style="4" bestFit="1" customWidth="1"/>
    <col min="10" max="16384" width="11.44140625" style="4"/>
  </cols>
  <sheetData>
    <row r="9" spans="1:9" ht="15.6" x14ac:dyDescent="0.3">
      <c r="A9" s="30" t="s">
        <v>0</v>
      </c>
      <c r="B9" s="32" t="s">
        <v>1</v>
      </c>
      <c r="C9" s="34" t="s">
        <v>2</v>
      </c>
      <c r="D9" s="34"/>
      <c r="E9" s="34"/>
      <c r="F9" s="34"/>
      <c r="G9" s="34"/>
      <c r="H9" s="34"/>
    </row>
    <row r="10" spans="1:9" ht="47.4" thickBot="1" x14ac:dyDescent="0.35">
      <c r="A10" s="31"/>
      <c r="B10" s="33"/>
      <c r="C10" s="25" t="s">
        <v>38</v>
      </c>
      <c r="D10" s="24" t="s">
        <v>33</v>
      </c>
      <c r="E10" s="25" t="s">
        <v>39</v>
      </c>
      <c r="F10" s="25" t="s">
        <v>40</v>
      </c>
      <c r="G10" s="25" t="s">
        <v>41</v>
      </c>
      <c r="H10" s="25" t="s">
        <v>42</v>
      </c>
    </row>
    <row r="11" spans="1:9" ht="16.2" thickTop="1" x14ac:dyDescent="0.35">
      <c r="A11" s="6"/>
      <c r="B11" s="6"/>
      <c r="C11" s="6"/>
      <c r="D11" s="6"/>
      <c r="E11" s="6"/>
      <c r="F11" s="6"/>
      <c r="G11" s="6"/>
      <c r="H11" s="6"/>
    </row>
    <row r="12" spans="1:9" ht="15.6" x14ac:dyDescent="0.35">
      <c r="A12" s="7" t="s">
        <v>3</v>
      </c>
      <c r="B12" s="6"/>
      <c r="C12" s="6"/>
      <c r="D12" s="6"/>
      <c r="E12" s="6"/>
      <c r="F12" s="6"/>
      <c r="G12" s="6"/>
      <c r="H12" s="6"/>
    </row>
    <row r="13" spans="1:9" ht="15.6" x14ac:dyDescent="0.35">
      <c r="A13" s="6"/>
      <c r="B13" s="6"/>
      <c r="C13" s="6"/>
      <c r="D13" s="6"/>
      <c r="E13" s="6"/>
      <c r="F13" s="6"/>
      <c r="G13" s="6"/>
      <c r="H13" s="6"/>
    </row>
    <row r="14" spans="1:9" ht="15.6" x14ac:dyDescent="0.35">
      <c r="A14" s="7" t="s">
        <v>4</v>
      </c>
      <c r="B14" s="6"/>
      <c r="C14" s="6"/>
      <c r="D14" s="6"/>
      <c r="E14" s="6"/>
      <c r="F14" s="6"/>
      <c r="G14" s="6"/>
      <c r="H14" s="6"/>
    </row>
    <row r="15" spans="1:9" ht="15.6" x14ac:dyDescent="0.35">
      <c r="A15" s="8" t="s">
        <v>52</v>
      </c>
      <c r="B15" s="9">
        <f>(+'I Trimestre'!B15+'II trimestre'!B15)/2</f>
        <v>803680.5</v>
      </c>
      <c r="C15" s="9">
        <f>(+'I Trimestre'!C15+'II trimestre'!C15)/2</f>
        <v>488026</v>
      </c>
      <c r="D15" s="9">
        <f>+E15+F15</f>
        <v>240531</v>
      </c>
      <c r="E15" s="9">
        <f>(+'I Trimestre'!E15+'II trimestre'!E15)/2</f>
        <v>151683.5</v>
      </c>
      <c r="F15" s="9">
        <f>(+'I Trimestre'!F15+'II trimestre'!F15)/2</f>
        <v>88847.5</v>
      </c>
      <c r="G15" s="9">
        <f>(+'I Trimestre'!G15+'II trimestre'!G15)/2</f>
        <v>4803</v>
      </c>
      <c r="H15" s="9">
        <f>(+'I Trimestre'!H15+'II trimestre'!H15)/2</f>
        <v>70320.5</v>
      </c>
      <c r="I15" s="23"/>
    </row>
    <row r="16" spans="1:9" ht="15.6" x14ac:dyDescent="0.35">
      <c r="A16" s="8" t="s">
        <v>86</v>
      </c>
      <c r="B16" s="9">
        <f>(+'I Trimestre'!B16+'II trimestre'!B16)/2</f>
        <v>905511</v>
      </c>
      <c r="C16" s="9">
        <f>(+'I Trimestre'!C16+'II trimestre'!C16)/2</f>
        <v>581503</v>
      </c>
      <c r="D16" s="9">
        <f>+E16+F16</f>
        <v>241088</v>
      </c>
      <c r="E16" s="9">
        <f>(+'I Trimestre'!E16+'II trimestre'!E16)/2</f>
        <v>151939</v>
      </c>
      <c r="F16" s="9">
        <f>(+'I Trimestre'!F16+'II trimestre'!F16)/2</f>
        <v>89149</v>
      </c>
      <c r="G16" s="9">
        <f>(+'I Trimestre'!G16+'II trimestre'!G16)/2</f>
        <v>4803</v>
      </c>
      <c r="H16" s="9">
        <f>(+'I Trimestre'!H16+'II trimestre'!H16)/2</f>
        <v>78117</v>
      </c>
      <c r="I16" s="23"/>
    </row>
    <row r="17" spans="1:9" ht="15.6" x14ac:dyDescent="0.35">
      <c r="A17" s="8" t="s">
        <v>87</v>
      </c>
      <c r="B17" s="9">
        <f>+C17+D17++G17+H17</f>
        <v>763013.83333333337</v>
      </c>
      <c r="C17" s="9">
        <f>(+'I Trimestre'!C17+'II trimestre'!C17)/2</f>
        <v>504031</v>
      </c>
      <c r="D17" s="9">
        <f>+E17+F17</f>
        <v>194363.83333333334</v>
      </c>
      <c r="E17" s="9">
        <f>(+'I Trimestre'!E17+'II trimestre'!E17)/2</f>
        <v>125671.83333333334</v>
      </c>
      <c r="F17" s="9">
        <f>(+'I Trimestre'!F17+'II trimestre'!F17)/2</f>
        <v>68692</v>
      </c>
      <c r="G17" s="9">
        <f>(+'I Trimestre'!G17+'II trimestre'!G17)/2</f>
        <v>5128</v>
      </c>
      <c r="H17" s="9">
        <f>(+'I Trimestre'!H17+'II trimestre'!H17)/2</f>
        <v>59491</v>
      </c>
      <c r="I17" s="23"/>
    </row>
    <row r="18" spans="1:9" ht="15.6" x14ac:dyDescent="0.35">
      <c r="A18" s="8" t="s">
        <v>74</v>
      </c>
      <c r="B18" s="9">
        <f>+'II trimestre'!B18</f>
        <v>905511</v>
      </c>
      <c r="C18" s="9">
        <f>+'II trimestre'!C18</f>
        <v>581503</v>
      </c>
      <c r="D18" s="9">
        <f>+'II trimestre'!D18</f>
        <v>241088</v>
      </c>
      <c r="E18" s="9">
        <f>+'II trimestre'!E18</f>
        <v>151939</v>
      </c>
      <c r="F18" s="9">
        <f>+'II trimestre'!F18</f>
        <v>89149</v>
      </c>
      <c r="G18" s="9">
        <f>+'II trimestre'!G18</f>
        <v>4803</v>
      </c>
      <c r="H18" s="9">
        <f>+'II trimestre'!H18</f>
        <v>78117</v>
      </c>
      <c r="I18" s="23"/>
    </row>
    <row r="19" spans="1:9" ht="15.6" x14ac:dyDescent="0.35">
      <c r="A19" s="6"/>
      <c r="B19" s="9"/>
      <c r="C19" s="9"/>
      <c r="D19" s="9"/>
      <c r="E19" s="9"/>
      <c r="F19" s="9"/>
      <c r="G19" s="9"/>
      <c r="H19" s="9"/>
    </row>
    <row r="20" spans="1:9" ht="15.6" x14ac:dyDescent="0.35">
      <c r="A20" s="10" t="s">
        <v>5</v>
      </c>
      <c r="B20" s="9"/>
      <c r="C20" s="9"/>
      <c r="D20" s="9"/>
      <c r="E20" s="9"/>
      <c r="F20" s="9"/>
      <c r="G20" s="9"/>
      <c r="H20" s="9"/>
    </row>
    <row r="21" spans="1:9" ht="15.6" x14ac:dyDescent="0.35">
      <c r="A21" s="8" t="s">
        <v>52</v>
      </c>
      <c r="B21" s="9">
        <f>+'I Trimestre'!B21+'II trimestre'!B21</f>
        <v>50675485579.949997</v>
      </c>
      <c r="C21" s="9">
        <f>+'I Trimestre'!C21+'II trimestre'!C21</f>
        <v>34161410590.790001</v>
      </c>
      <c r="D21" s="9">
        <f>+'I Trimestre'!D21+'II trimestre'!D21</f>
        <v>13098094041.009996</v>
      </c>
      <c r="E21" s="9">
        <f>+'I Trimestre'!E21+'II trimestre'!E21</f>
        <v>8495134396.8199968</v>
      </c>
      <c r="F21" s="9">
        <f>+'I Trimestre'!F21+'II trimestre'!F21</f>
        <v>4602959644.1899996</v>
      </c>
      <c r="G21" s="9">
        <f>+'I Trimestre'!G21+'II trimestre'!G21</f>
        <v>222147865.28999999</v>
      </c>
      <c r="H21" s="9">
        <f>+'I Trimestre'!H21+'II trimestre'!H21</f>
        <v>3193833082.8600001</v>
      </c>
    </row>
    <row r="22" spans="1:9" ht="15.6" x14ac:dyDescent="0.35">
      <c r="A22" s="8" t="s">
        <v>86</v>
      </c>
      <c r="B22" s="9">
        <f>+'I Trimestre'!B22+'II trimestre'!B22</f>
        <v>51231448460</v>
      </c>
      <c r="C22" s="9">
        <f>+'I Trimestre'!C22+'II trimestre'!C22</f>
        <v>33934884412.650002</v>
      </c>
      <c r="D22" s="9">
        <f>+'I Trimestre'!D22+'II trimestre'!D22</f>
        <v>13170067236.5</v>
      </c>
      <c r="E22" s="9">
        <f>+'I Trimestre'!E22+'II trimestre'!E22</f>
        <v>8358611351.1000004</v>
      </c>
      <c r="F22" s="9">
        <f>+'I Trimestre'!F22+'II trimestre'!F22</f>
        <v>4811455885.3999996</v>
      </c>
      <c r="G22" s="9">
        <f>+'I Trimestre'!G22+'II trimestre'!G22</f>
        <v>223888911.44999999</v>
      </c>
      <c r="H22" s="9">
        <f>+'I Trimestre'!H22+'II trimestre'!H22</f>
        <v>3902607899.4000001</v>
      </c>
    </row>
    <row r="23" spans="1:9" ht="15.6" x14ac:dyDescent="0.35">
      <c r="A23" s="8" t="s">
        <v>87</v>
      </c>
      <c r="B23" s="9">
        <f>+'I Trimestre'!B23+'II trimestre'!B23</f>
        <v>51231446310.399948</v>
      </c>
      <c r="C23" s="9">
        <f>+'I Trimestre'!C23+'II trimestre'!C23</f>
        <v>36104367880.579948</v>
      </c>
      <c r="D23" s="9">
        <f>+'I Trimestre'!D23+'II trimestre'!D23</f>
        <v>12491922237.659996</v>
      </c>
      <c r="E23" s="9">
        <f>+'I Trimestre'!E23+'II trimestre'!E23</f>
        <v>8494610910.3999958</v>
      </c>
      <c r="F23" s="9">
        <f>+'I Trimestre'!F23+'II trimestre'!F23</f>
        <v>3997311327.2600007</v>
      </c>
      <c r="G23" s="9">
        <f>+'I Trimestre'!G23+'II trimestre'!G23</f>
        <v>193836146.55000001</v>
      </c>
      <c r="H23" s="9">
        <f>+'I Trimestre'!H23+'II trimestre'!H23</f>
        <v>2441320045.6100006</v>
      </c>
    </row>
    <row r="24" spans="1:9" ht="15.6" x14ac:dyDescent="0.35">
      <c r="A24" s="8" t="s">
        <v>74</v>
      </c>
      <c r="B24" s="9">
        <f>+'II trimestre'!B24</f>
        <v>51231448460</v>
      </c>
      <c r="C24" s="9">
        <f>+'II trimestre'!C24</f>
        <v>33934884412.650002</v>
      </c>
      <c r="D24" s="9">
        <f>+'II trimestre'!D24</f>
        <v>13170067236.5</v>
      </c>
      <c r="E24" s="9">
        <f>+'II trimestre'!E24</f>
        <v>8358611351.1000004</v>
      </c>
      <c r="F24" s="9">
        <f>+'II trimestre'!F24</f>
        <v>4811455885.3999996</v>
      </c>
      <c r="G24" s="9">
        <f>+'II trimestre'!G24</f>
        <v>223888911.44999999</v>
      </c>
      <c r="H24" s="9">
        <f>+'II trimestre'!H24</f>
        <v>3902607899.4000001</v>
      </c>
      <c r="I24" s="5"/>
    </row>
    <row r="25" spans="1:9" ht="15.6" x14ac:dyDescent="0.35">
      <c r="A25" s="8" t="s">
        <v>88</v>
      </c>
      <c r="B25" s="9">
        <f>B23</f>
        <v>51231446310.399948</v>
      </c>
      <c r="C25" s="9">
        <f t="shared" ref="C25:H25" si="0">C23</f>
        <v>36104367880.579948</v>
      </c>
      <c r="D25" s="9">
        <f t="shared" si="0"/>
        <v>12491922237.659996</v>
      </c>
      <c r="E25" s="9">
        <f t="shared" si="0"/>
        <v>8494610910.3999958</v>
      </c>
      <c r="F25" s="9">
        <f t="shared" si="0"/>
        <v>3997311327.2600007</v>
      </c>
      <c r="G25" s="9">
        <f t="shared" si="0"/>
        <v>193836146.55000001</v>
      </c>
      <c r="H25" s="9">
        <f t="shared" si="0"/>
        <v>2441320045.6100006</v>
      </c>
      <c r="I25" s="5"/>
    </row>
    <row r="26" spans="1:9" ht="15.6" x14ac:dyDescent="0.35">
      <c r="A26" s="6"/>
      <c r="B26" s="9"/>
      <c r="C26" s="9"/>
      <c r="D26" s="9"/>
      <c r="E26" s="9"/>
      <c r="F26" s="9"/>
      <c r="G26" s="9"/>
      <c r="H26" s="9"/>
    </row>
    <row r="27" spans="1:9" ht="15.6" x14ac:dyDescent="0.35">
      <c r="A27" s="10" t="s">
        <v>6</v>
      </c>
      <c r="B27" s="9"/>
      <c r="C27" s="9"/>
      <c r="D27" s="9"/>
      <c r="E27" s="9"/>
      <c r="F27" s="9"/>
      <c r="G27" s="9"/>
      <c r="H27" s="9"/>
    </row>
    <row r="28" spans="1:9" ht="15.6" x14ac:dyDescent="0.35">
      <c r="A28" s="8" t="s">
        <v>86</v>
      </c>
      <c r="B28" s="9">
        <f>'I Trimestre'!B28+'II trimestre'!B28</f>
        <v>51231448460</v>
      </c>
      <c r="C28" s="9"/>
      <c r="D28" s="9"/>
      <c r="E28" s="9"/>
      <c r="F28" s="9"/>
      <c r="G28" s="9"/>
      <c r="H28" s="9"/>
      <c r="I28" s="2"/>
    </row>
    <row r="29" spans="1:9" ht="15.6" x14ac:dyDescent="0.35">
      <c r="A29" s="8" t="s">
        <v>87</v>
      </c>
      <c r="B29" s="9">
        <f>'I Trimestre'!B29+'II trimestre'!B29</f>
        <v>51231448460</v>
      </c>
      <c r="C29" s="9"/>
      <c r="D29" s="9"/>
      <c r="E29" s="9"/>
      <c r="F29" s="9"/>
      <c r="G29" s="9"/>
      <c r="H29" s="9"/>
    </row>
    <row r="30" spans="1:9" ht="15.6" x14ac:dyDescent="0.35">
      <c r="A30" s="6"/>
      <c r="B30" s="12"/>
      <c r="C30" s="12"/>
      <c r="D30" s="12"/>
      <c r="E30" s="12"/>
      <c r="F30" s="12"/>
      <c r="G30" s="12"/>
      <c r="H30" s="12"/>
    </row>
    <row r="31" spans="1:9" ht="15.6" x14ac:dyDescent="0.35">
      <c r="A31" s="7" t="s">
        <v>7</v>
      </c>
      <c r="B31" s="12"/>
      <c r="C31" s="12"/>
      <c r="D31" s="12"/>
      <c r="E31" s="12"/>
      <c r="F31" s="12"/>
      <c r="G31" s="12"/>
      <c r="H31" s="12"/>
    </row>
    <row r="32" spans="1:9" ht="15.6" x14ac:dyDescent="0.35">
      <c r="A32" s="8" t="s">
        <v>53</v>
      </c>
      <c r="B32" s="26">
        <v>1.121</v>
      </c>
      <c r="C32" s="26">
        <v>1.121</v>
      </c>
      <c r="D32" s="26">
        <v>1.121</v>
      </c>
      <c r="E32" s="26">
        <v>1.121</v>
      </c>
      <c r="F32" s="26">
        <v>1.121</v>
      </c>
      <c r="G32" s="26">
        <v>1.121</v>
      </c>
      <c r="H32" s="26">
        <v>1.121</v>
      </c>
    </row>
    <row r="33" spans="1:8" ht="15.6" x14ac:dyDescent="0.35">
      <c r="A33" s="8" t="s">
        <v>89</v>
      </c>
      <c r="B33" s="26">
        <v>1.0973999999999999</v>
      </c>
      <c r="C33" s="26">
        <v>1.0973999999999999</v>
      </c>
      <c r="D33" s="26">
        <v>1.0973999999999999</v>
      </c>
      <c r="E33" s="26">
        <v>1.0973999999999999</v>
      </c>
      <c r="F33" s="26">
        <v>1.0973999999999999</v>
      </c>
      <c r="G33" s="26">
        <v>1.0973999999999999</v>
      </c>
      <c r="H33" s="26">
        <v>1.0973999999999999</v>
      </c>
    </row>
    <row r="34" spans="1:8" ht="15.6" x14ac:dyDescent="0.35">
      <c r="A34" s="8" t="s">
        <v>8</v>
      </c>
      <c r="B34" s="9">
        <f>C34+D34+G34+H34</f>
        <v>378884</v>
      </c>
      <c r="C34" s="9">
        <v>219934</v>
      </c>
      <c r="D34" s="9">
        <f>E34+F34</f>
        <v>149599</v>
      </c>
      <c r="E34" s="9">
        <v>131239</v>
      </c>
      <c r="F34" s="9">
        <v>18360</v>
      </c>
      <c r="G34" s="9">
        <v>1664</v>
      </c>
      <c r="H34" s="9">
        <v>7687</v>
      </c>
    </row>
    <row r="35" spans="1:8" ht="15.6" x14ac:dyDescent="0.35">
      <c r="A35" s="6"/>
      <c r="B35" s="9"/>
      <c r="C35" s="9"/>
      <c r="D35" s="9"/>
      <c r="E35" s="9"/>
      <c r="F35" s="9"/>
      <c r="G35" s="9"/>
      <c r="H35" s="9"/>
    </row>
    <row r="36" spans="1:8" ht="15.6" x14ac:dyDescent="0.35">
      <c r="A36" s="10" t="s">
        <v>9</v>
      </c>
      <c r="B36" s="9"/>
      <c r="C36" s="9"/>
      <c r="D36" s="9"/>
      <c r="E36" s="9"/>
      <c r="F36" s="9"/>
      <c r="G36" s="9"/>
      <c r="H36" s="9"/>
    </row>
    <row r="37" spans="1:8" ht="15.6" x14ac:dyDescent="0.35">
      <c r="A37" s="8" t="s">
        <v>54</v>
      </c>
      <c r="B37" s="9">
        <f>B21/B32</f>
        <v>45205607118.599464</v>
      </c>
      <c r="C37" s="9">
        <f t="shared" ref="C37:H37" si="1">C21/C32</f>
        <v>30474050482.417484</v>
      </c>
      <c r="D37" s="9">
        <f t="shared" ref="D37" si="2">D21/D32</f>
        <v>11684294416.601246</v>
      </c>
      <c r="E37" s="9">
        <f t="shared" si="1"/>
        <v>7578175197.876893</v>
      </c>
      <c r="F37" s="9">
        <f>F21/F32</f>
        <v>4106119218.7243528</v>
      </c>
      <c r="G37" s="9">
        <f t="shared" si="1"/>
        <v>198169371.35593221</v>
      </c>
      <c r="H37" s="9">
        <f t="shared" si="1"/>
        <v>2849092848.2247996</v>
      </c>
    </row>
    <row r="38" spans="1:8" ht="15.6" x14ac:dyDescent="0.35">
      <c r="A38" s="8" t="s">
        <v>90</v>
      </c>
      <c r="B38" s="9">
        <f>B23/B33</f>
        <v>46684387015.126617</v>
      </c>
      <c r="C38" s="9">
        <f t="shared" ref="C38:H38" si="3">C23/C33</f>
        <v>32899916056.661156</v>
      </c>
      <c r="D38" s="9">
        <f t="shared" ref="D38" si="4">D23/D33</f>
        <v>11383198685.67523</v>
      </c>
      <c r="E38" s="9">
        <f t="shared" si="3"/>
        <v>7740669683.251318</v>
      </c>
      <c r="F38" s="9">
        <f t="shared" si="3"/>
        <v>3642529002.423912</v>
      </c>
      <c r="G38" s="9">
        <f t="shared" si="3"/>
        <v>176632172.90869328</v>
      </c>
      <c r="H38" s="9">
        <f t="shared" si="3"/>
        <v>2224640099.8815389</v>
      </c>
    </row>
    <row r="39" spans="1:8" ht="15.6" x14ac:dyDescent="0.35">
      <c r="A39" s="8" t="s">
        <v>55</v>
      </c>
      <c r="B39" s="9">
        <f>B37/B15</f>
        <v>56248.231876472637</v>
      </c>
      <c r="C39" s="9">
        <f t="shared" ref="C39:H39" si="5">C37/C15</f>
        <v>62443.497851379812</v>
      </c>
      <c r="D39" s="9">
        <f t="shared" ref="D39" si="6">D37/D15</f>
        <v>48577.083272431606</v>
      </c>
      <c r="E39" s="9">
        <f t="shared" si="5"/>
        <v>49960.445255264371</v>
      </c>
      <c r="F39" s="9">
        <f t="shared" si="5"/>
        <v>46215.360237759676</v>
      </c>
      <c r="G39" s="9">
        <f t="shared" si="5"/>
        <v>41259.498512582177</v>
      </c>
      <c r="H39" s="9">
        <f t="shared" si="5"/>
        <v>40515.821819025739</v>
      </c>
    </row>
    <row r="40" spans="1:8" ht="15.6" x14ac:dyDescent="0.35">
      <c r="A40" s="8" t="s">
        <v>91</v>
      </c>
      <c r="B40" s="9">
        <f>B38/B17</f>
        <v>61184.194801789243</v>
      </c>
      <c r="C40" s="9">
        <f t="shared" ref="C40:H40" si="7">C38/C17</f>
        <v>65273.596379312294</v>
      </c>
      <c r="D40" s="9">
        <f t="shared" ref="D40" si="8">D38/D17</f>
        <v>58566.444643809227</v>
      </c>
      <c r="E40" s="9">
        <f t="shared" si="7"/>
        <v>61594.308588782034</v>
      </c>
      <c r="F40" s="9">
        <f t="shared" si="7"/>
        <v>53026.975520059277</v>
      </c>
      <c r="G40" s="9">
        <f t="shared" si="7"/>
        <v>34444.651503255322</v>
      </c>
      <c r="H40" s="9">
        <f t="shared" si="7"/>
        <v>37394.565562547927</v>
      </c>
    </row>
    <row r="41" spans="1:8" ht="15.6" x14ac:dyDescent="0.35">
      <c r="A41" s="6"/>
      <c r="B41" s="12"/>
      <c r="C41" s="12"/>
      <c r="D41" s="12"/>
      <c r="E41" s="12"/>
      <c r="F41" s="12"/>
      <c r="G41" s="12"/>
      <c r="H41" s="12"/>
    </row>
    <row r="42" spans="1:8" ht="15.6" x14ac:dyDescent="0.35">
      <c r="A42" s="7" t="s">
        <v>10</v>
      </c>
      <c r="B42" s="12"/>
      <c r="C42" s="12"/>
      <c r="D42" s="12"/>
      <c r="E42" s="12"/>
      <c r="F42" s="12"/>
      <c r="G42" s="12"/>
      <c r="H42" s="12"/>
    </row>
    <row r="43" spans="1:8" ht="15.6" x14ac:dyDescent="0.35">
      <c r="A43" s="6"/>
      <c r="B43" s="12"/>
      <c r="C43" s="12"/>
      <c r="D43" s="12"/>
      <c r="E43" s="12"/>
      <c r="F43" s="12"/>
      <c r="G43" s="12"/>
      <c r="H43" s="12"/>
    </row>
    <row r="44" spans="1:8" ht="15.6" x14ac:dyDescent="0.35">
      <c r="A44" s="7" t="s">
        <v>11</v>
      </c>
      <c r="B44" s="12"/>
      <c r="C44" s="12"/>
      <c r="D44" s="12"/>
      <c r="E44" s="12"/>
      <c r="F44" s="12"/>
      <c r="G44" s="12"/>
      <c r="H44" s="12"/>
    </row>
    <row r="45" spans="1:8" ht="15.6" x14ac:dyDescent="0.35">
      <c r="A45" s="6" t="s">
        <v>12</v>
      </c>
      <c r="B45" s="16">
        <f>((B16)/B34)*100</f>
        <v>238.99425681739004</v>
      </c>
      <c r="C45" s="16">
        <f t="shared" ref="C45:H45" si="9">((C16)/C34)*100</f>
        <v>264.39886511407968</v>
      </c>
      <c r="D45" s="16">
        <f t="shared" si="9"/>
        <v>161.15615746094559</v>
      </c>
      <c r="E45" s="16">
        <f t="shared" si="9"/>
        <v>115.77275047813531</v>
      </c>
      <c r="F45" s="16">
        <f t="shared" si="9"/>
        <v>485.56100217864923</v>
      </c>
      <c r="G45" s="16">
        <f t="shared" si="9"/>
        <v>288.64182692307691</v>
      </c>
      <c r="H45" s="16">
        <f t="shared" si="9"/>
        <v>1016.2221933133862</v>
      </c>
    </row>
    <row r="46" spans="1:8" ht="15.6" x14ac:dyDescent="0.35">
      <c r="A46" s="6" t="s">
        <v>13</v>
      </c>
      <c r="B46" s="16">
        <f>((B17)/B34)*100</f>
        <v>201.38454865693282</v>
      </c>
      <c r="C46" s="16">
        <f t="shared" ref="C46:H46" si="10">((C17)/C34)*100</f>
        <v>229.17375212563772</v>
      </c>
      <c r="D46" s="16">
        <f t="shared" si="10"/>
        <v>129.92321695555006</v>
      </c>
      <c r="E46" s="16">
        <f t="shared" si="10"/>
        <v>95.757993685820026</v>
      </c>
      <c r="F46" s="16">
        <f t="shared" si="10"/>
        <v>374.13943355119829</v>
      </c>
      <c r="G46" s="16">
        <f t="shared" si="10"/>
        <v>308.17307692307691</v>
      </c>
      <c r="H46" s="16">
        <f t="shared" si="10"/>
        <v>773.91700273188496</v>
      </c>
    </row>
    <row r="47" spans="1:8" ht="15.6" x14ac:dyDescent="0.35">
      <c r="A47" s="6"/>
      <c r="B47" s="16"/>
      <c r="C47" s="16"/>
      <c r="D47" s="16"/>
      <c r="E47" s="16"/>
      <c r="F47" s="16"/>
      <c r="G47" s="16"/>
      <c r="H47" s="16"/>
    </row>
    <row r="48" spans="1:8" ht="15.6" x14ac:dyDescent="0.35">
      <c r="A48" s="7" t="s">
        <v>14</v>
      </c>
      <c r="B48" s="16"/>
      <c r="C48" s="16"/>
      <c r="D48" s="16"/>
      <c r="E48" s="16"/>
      <c r="F48" s="16"/>
      <c r="G48" s="16"/>
      <c r="H48" s="16"/>
    </row>
    <row r="49" spans="1:8" ht="15.6" x14ac:dyDescent="0.35">
      <c r="A49" s="6" t="s">
        <v>15</v>
      </c>
      <c r="B49" s="16">
        <f>B17/B16*100</f>
        <v>84.263342282239904</v>
      </c>
      <c r="C49" s="16">
        <f t="shared" ref="C49:H49" si="11">C17/C16*100</f>
        <v>86.677282834310404</v>
      </c>
      <c r="D49" s="16">
        <f t="shared" ref="D49" si="12">D17/D16*100</f>
        <v>80.619455689761978</v>
      </c>
      <c r="E49" s="16">
        <f t="shared" si="11"/>
        <v>82.712031363463851</v>
      </c>
      <c r="F49" s="16">
        <f t="shared" si="11"/>
        <v>77.053023589720581</v>
      </c>
      <c r="G49" s="16">
        <f t="shared" si="11"/>
        <v>106.76660420570477</v>
      </c>
      <c r="H49" s="16">
        <f t="shared" si="11"/>
        <v>76.156278402908455</v>
      </c>
    </row>
    <row r="50" spans="1:8" ht="15.6" x14ac:dyDescent="0.35">
      <c r="A50" s="6" t="s">
        <v>16</v>
      </c>
      <c r="B50" s="16">
        <f>B23/B22*100</f>
        <v>99.999995804139601</v>
      </c>
      <c r="C50" s="16">
        <f t="shared" ref="C50:H50" si="13">C23/C22*100</f>
        <v>106.39307752326164</v>
      </c>
      <c r="D50" s="16">
        <f t="shared" ref="D50" si="14">D23/D22*100</f>
        <v>94.850861528173766</v>
      </c>
      <c r="E50" s="16">
        <f t="shared" si="13"/>
        <v>101.62705925167938</v>
      </c>
      <c r="F50" s="16">
        <f t="shared" si="13"/>
        <v>83.07903932756696</v>
      </c>
      <c r="G50" s="16">
        <f t="shared" si="13"/>
        <v>86.576930181416543</v>
      </c>
      <c r="H50" s="16">
        <f t="shared" si="13"/>
        <v>62.556119101417728</v>
      </c>
    </row>
    <row r="51" spans="1:8" ht="15.6" x14ac:dyDescent="0.35">
      <c r="A51" s="6" t="s">
        <v>17</v>
      </c>
      <c r="B51" s="16">
        <f>AVERAGE(B49:B50)</f>
        <v>92.13166904318976</v>
      </c>
      <c r="C51" s="16">
        <f t="shared" ref="C51:H51" si="15">AVERAGE(C49:C50)</f>
        <v>96.535180178786021</v>
      </c>
      <c r="D51" s="16">
        <f t="shared" ref="D51" si="16">AVERAGE(D49:D50)</f>
        <v>87.735158608967879</v>
      </c>
      <c r="E51" s="16">
        <f t="shared" si="15"/>
        <v>92.16954530757161</v>
      </c>
      <c r="F51" s="16">
        <f t="shared" si="15"/>
        <v>80.066031458643778</v>
      </c>
      <c r="G51" s="16">
        <f t="shared" si="15"/>
        <v>96.671767193560655</v>
      </c>
      <c r="H51" s="16">
        <f t="shared" si="15"/>
        <v>69.356198752163095</v>
      </c>
    </row>
    <row r="52" spans="1:8" ht="15.6" x14ac:dyDescent="0.35">
      <c r="A52" s="6"/>
      <c r="B52" s="16"/>
      <c r="C52" s="16"/>
      <c r="D52" s="16"/>
      <c r="E52" s="16"/>
      <c r="F52" s="16"/>
      <c r="G52" s="16"/>
      <c r="H52" s="16"/>
    </row>
    <row r="53" spans="1:8" ht="15.6" x14ac:dyDescent="0.35">
      <c r="A53" s="7" t="s">
        <v>18</v>
      </c>
      <c r="B53" s="16"/>
      <c r="C53" s="16"/>
      <c r="D53" s="16"/>
      <c r="E53" s="16"/>
      <c r="F53" s="16"/>
      <c r="G53" s="16"/>
      <c r="H53" s="16"/>
    </row>
    <row r="54" spans="1:8" ht="15.6" x14ac:dyDescent="0.35">
      <c r="A54" s="6" t="s">
        <v>19</v>
      </c>
      <c r="B54" s="16">
        <f>B17/B18*100</f>
        <v>84.263342282239904</v>
      </c>
      <c r="C54" s="16">
        <f t="shared" ref="C54:H54" si="17">C17/C18*100</f>
        <v>86.677282834310404</v>
      </c>
      <c r="D54" s="16">
        <f t="shared" si="17"/>
        <v>80.619455689761978</v>
      </c>
      <c r="E54" s="16">
        <f t="shared" si="17"/>
        <v>82.712031363463851</v>
      </c>
      <c r="F54" s="16">
        <f t="shared" si="17"/>
        <v>77.053023589720581</v>
      </c>
      <c r="G54" s="16">
        <f t="shared" si="17"/>
        <v>106.76660420570477</v>
      </c>
      <c r="H54" s="16">
        <f t="shared" si="17"/>
        <v>76.156278402908455</v>
      </c>
    </row>
    <row r="55" spans="1:8" ht="15.6" x14ac:dyDescent="0.35">
      <c r="A55" s="6" t="s">
        <v>20</v>
      </c>
      <c r="B55" s="16">
        <f>B23/B24*100</f>
        <v>99.999995804139601</v>
      </c>
      <c r="C55" s="16">
        <f t="shared" ref="C55:H55" si="18">C23/C24*100</f>
        <v>106.39307752326164</v>
      </c>
      <c r="D55" s="16">
        <f t="shared" ref="D55" si="19">D23/D24*100</f>
        <v>94.850861528173766</v>
      </c>
      <c r="E55" s="16">
        <f t="shared" si="18"/>
        <v>101.62705925167938</v>
      </c>
      <c r="F55" s="16">
        <f t="shared" si="18"/>
        <v>83.07903932756696</v>
      </c>
      <c r="G55" s="16">
        <f t="shared" si="18"/>
        <v>86.576930181416543</v>
      </c>
      <c r="H55" s="16">
        <f t="shared" si="18"/>
        <v>62.556119101417728</v>
      </c>
    </row>
    <row r="56" spans="1:8" ht="15.6" x14ac:dyDescent="0.35">
      <c r="A56" s="6" t="s">
        <v>21</v>
      </c>
      <c r="B56" s="16">
        <f>(B54+B55)/2</f>
        <v>92.13166904318976</v>
      </c>
      <c r="C56" s="16">
        <f t="shared" ref="C56:H56" si="20">(C54+C55)/2</f>
        <v>96.535180178786021</v>
      </c>
      <c r="D56" s="16">
        <f t="shared" ref="D56" si="21">(D54+D55)/2</f>
        <v>87.735158608967879</v>
      </c>
      <c r="E56" s="16">
        <f t="shared" si="20"/>
        <v>92.16954530757161</v>
      </c>
      <c r="F56" s="16">
        <f t="shared" si="20"/>
        <v>80.066031458643778</v>
      </c>
      <c r="G56" s="16">
        <f t="shared" si="20"/>
        <v>96.671767193560655</v>
      </c>
      <c r="H56" s="16">
        <f t="shared" si="20"/>
        <v>69.356198752163095</v>
      </c>
    </row>
    <row r="57" spans="1:8" ht="15.6" x14ac:dyDescent="0.35">
      <c r="A57" s="6"/>
      <c r="B57" s="16"/>
      <c r="C57" s="16"/>
      <c r="D57" s="16"/>
      <c r="E57" s="16"/>
      <c r="F57" s="16"/>
      <c r="G57" s="16"/>
      <c r="H57" s="16"/>
    </row>
    <row r="58" spans="1:8" ht="15.6" x14ac:dyDescent="0.35">
      <c r="A58" s="6" t="s">
        <v>32</v>
      </c>
      <c r="B58" s="16"/>
      <c r="C58" s="16"/>
      <c r="D58" s="16"/>
      <c r="E58" s="16"/>
      <c r="F58" s="16"/>
      <c r="G58" s="16"/>
      <c r="H58" s="16"/>
    </row>
    <row r="59" spans="1:8" ht="15.6" x14ac:dyDescent="0.35">
      <c r="A59" s="6" t="s">
        <v>22</v>
      </c>
      <c r="B59" s="16">
        <f>B25/B23*100</f>
        <v>100</v>
      </c>
      <c r="C59" s="16">
        <f>C25/C23*100</f>
        <v>100</v>
      </c>
      <c r="D59" s="16">
        <f>D25/D23*100</f>
        <v>100</v>
      </c>
      <c r="E59" s="16">
        <f t="shared" ref="E59:H59" si="22">E25/E23*100</f>
        <v>100</v>
      </c>
      <c r="F59" s="16">
        <f t="shared" si="22"/>
        <v>100</v>
      </c>
      <c r="G59" s="16">
        <f t="shared" si="22"/>
        <v>100</v>
      </c>
      <c r="H59" s="16">
        <f t="shared" si="22"/>
        <v>100</v>
      </c>
    </row>
    <row r="60" spans="1:8" ht="15.6" x14ac:dyDescent="0.35">
      <c r="A60" s="6"/>
      <c r="B60" s="16"/>
      <c r="C60" s="16"/>
      <c r="D60" s="16"/>
      <c r="E60" s="16"/>
      <c r="F60" s="16"/>
      <c r="G60" s="16"/>
      <c r="H60" s="16"/>
    </row>
    <row r="61" spans="1:8" ht="15.6" x14ac:dyDescent="0.35">
      <c r="A61" s="7" t="s">
        <v>23</v>
      </c>
      <c r="B61" s="16"/>
      <c r="C61" s="16"/>
      <c r="D61" s="16"/>
      <c r="E61" s="16"/>
      <c r="F61" s="16"/>
      <c r="G61" s="16"/>
      <c r="H61" s="16"/>
    </row>
    <row r="62" spans="1:8" ht="15.6" x14ac:dyDescent="0.35">
      <c r="A62" s="6" t="s">
        <v>24</v>
      </c>
      <c r="B62" s="16">
        <f>((B17/B15)-1)*100</f>
        <v>-5.0600539227549586</v>
      </c>
      <c r="C62" s="16">
        <f t="shared" ref="C62:H62" si="23">((C17/C15)-1)*100</f>
        <v>3.2795383852499693</v>
      </c>
      <c r="D62" s="16">
        <f t="shared" ref="D62" si="24">((D17/D15)-1)*100</f>
        <v>-19.1938530445833</v>
      </c>
      <c r="E62" s="16">
        <f t="shared" si="23"/>
        <v>-17.148646139274646</v>
      </c>
      <c r="F62" s="16">
        <f t="shared" si="23"/>
        <v>-22.685500436140583</v>
      </c>
      <c r="G62" s="16">
        <f t="shared" si="23"/>
        <v>6.7666042057047626</v>
      </c>
      <c r="H62" s="16">
        <f t="shared" si="23"/>
        <v>-15.40020335464054</v>
      </c>
    </row>
    <row r="63" spans="1:8" ht="15.6" x14ac:dyDescent="0.35">
      <c r="A63" s="6" t="s">
        <v>25</v>
      </c>
      <c r="B63" s="16">
        <f>((B38/B37)-1)*100</f>
        <v>3.2712311387556259</v>
      </c>
      <c r="C63" s="16">
        <f t="shared" ref="C63:H63" si="25">((C38/C37)-1)*100</f>
        <v>7.9604303853316516</v>
      </c>
      <c r="D63" s="16">
        <f t="shared" si="25"/>
        <v>-2.5769269430442776</v>
      </c>
      <c r="E63" s="16">
        <f t="shared" si="25"/>
        <v>2.14424292301858</v>
      </c>
      <c r="F63" s="16">
        <f t="shared" si="25"/>
        <v>-11.290227867384338</v>
      </c>
      <c r="G63" s="16">
        <f t="shared" si="25"/>
        <v>-10.868076282361482</v>
      </c>
      <c r="H63" s="16">
        <f t="shared" si="25"/>
        <v>-21.917599095878604</v>
      </c>
    </row>
    <row r="64" spans="1:8" ht="15.6" x14ac:dyDescent="0.35">
      <c r="A64" s="6" t="s">
        <v>26</v>
      </c>
      <c r="B64" s="16">
        <f>((B40/B39)-1)*100</f>
        <v>8.7753210379243995</v>
      </c>
      <c r="C64" s="16">
        <f t="shared" ref="C64:H64" si="26">((C40/C39)-1)*100</f>
        <v>4.5322549589843941</v>
      </c>
      <c r="D64" s="16">
        <f t="shared" ref="D64" si="27">((D40/D39)-1)*100</f>
        <v>20.563938175034014</v>
      </c>
      <c r="E64" s="16">
        <f t="shared" si="26"/>
        <v>23.286148220009693</v>
      </c>
      <c r="F64" s="16">
        <f t="shared" si="26"/>
        <v>14.73885575543834</v>
      </c>
      <c r="G64" s="16">
        <f t="shared" si="26"/>
        <v>-16.517037906431785</v>
      </c>
      <c r="H64" s="16">
        <f t="shared" si="26"/>
        <v>-7.7037959896745996</v>
      </c>
    </row>
    <row r="65" spans="1:8" ht="15.6" x14ac:dyDescent="0.35">
      <c r="A65" s="6"/>
      <c r="B65" s="16"/>
      <c r="C65" s="16"/>
      <c r="D65" s="16"/>
      <c r="E65" s="16"/>
      <c r="F65" s="16"/>
      <c r="G65" s="16"/>
      <c r="H65" s="16"/>
    </row>
    <row r="66" spans="1:8" ht="15.6" x14ac:dyDescent="0.35">
      <c r="A66" s="7" t="s">
        <v>27</v>
      </c>
      <c r="B66" s="16"/>
      <c r="C66" s="16"/>
      <c r="D66" s="16"/>
      <c r="E66" s="16"/>
      <c r="F66" s="16"/>
      <c r="G66" s="16"/>
      <c r="H66" s="16"/>
    </row>
    <row r="67" spans="1:8" ht="15.6" x14ac:dyDescent="0.35">
      <c r="A67" s="6" t="s">
        <v>34</v>
      </c>
      <c r="B67" s="16">
        <f t="shared" ref="B67:D68" si="28">B22/(B16*4)</f>
        <v>14144.347351937193</v>
      </c>
      <c r="C67" s="16">
        <f t="shared" si="28"/>
        <v>14589.298942847243</v>
      </c>
      <c r="D67" s="16">
        <f t="shared" si="28"/>
        <v>13656.908718496981</v>
      </c>
      <c r="E67" s="16">
        <f t="shared" ref="E67:H67" si="29">E22/(E16*4)</f>
        <v>13753.235428527238</v>
      </c>
      <c r="F67" s="16">
        <f t="shared" si="29"/>
        <v>13492.736557336593</v>
      </c>
      <c r="G67" s="16">
        <f t="shared" si="29"/>
        <v>11653.597306371017</v>
      </c>
      <c r="H67" s="16">
        <f t="shared" si="29"/>
        <v>12489.624215599677</v>
      </c>
    </row>
    <row r="68" spans="1:8" ht="15.6" x14ac:dyDescent="0.35">
      <c r="A68" s="6" t="s">
        <v>35</v>
      </c>
      <c r="B68" s="16">
        <f t="shared" si="28"/>
        <v>16785.883843870877</v>
      </c>
      <c r="C68" s="16">
        <f t="shared" si="28"/>
        <v>17907.811166664327</v>
      </c>
      <c r="D68" s="16">
        <f t="shared" si="28"/>
        <v>16067.704088029061</v>
      </c>
      <c r="E68" s="16">
        <f t="shared" ref="E68:H68" si="30">E23/(E17*4)</f>
        <v>16898.398561332349</v>
      </c>
      <c r="F68" s="16">
        <f t="shared" si="30"/>
        <v>14547.950733928263</v>
      </c>
      <c r="G68" s="16">
        <f t="shared" si="30"/>
        <v>9449.8901399180977</v>
      </c>
      <c r="H68" s="16">
        <f t="shared" si="30"/>
        <v>10259.199062085025</v>
      </c>
    </row>
    <row r="69" spans="1:8" ht="15.6" x14ac:dyDescent="0.35">
      <c r="A69" s="6" t="s">
        <v>28</v>
      </c>
      <c r="B69" s="16">
        <f>(B68/B67)*B51</f>
        <v>109.33777688152782</v>
      </c>
      <c r="C69" s="16">
        <f t="shared" ref="C69:H69" si="31">(C68/C67)*C51</f>
        <v>118.49327266195822</v>
      </c>
      <c r="D69" s="16">
        <f t="shared" si="31"/>
        <v>103.22266888522756</v>
      </c>
      <c r="E69" s="16">
        <f t="shared" si="31"/>
        <v>113.24736785887416</v>
      </c>
      <c r="F69" s="16">
        <f t="shared" si="31"/>
        <v>86.327682762630459</v>
      </c>
      <c r="G69" s="16">
        <f t="shared" si="31"/>
        <v>78.391037170252659</v>
      </c>
      <c r="H69" s="16">
        <f t="shared" si="31"/>
        <v>56.970412952797581</v>
      </c>
    </row>
    <row r="70" spans="1:8" ht="15.6" x14ac:dyDescent="0.35">
      <c r="A70" s="6" t="s">
        <v>36</v>
      </c>
      <c r="B70" s="16">
        <f>B22/B16</f>
        <v>56577.389407748771</v>
      </c>
      <c r="C70" s="16">
        <f t="shared" ref="C70:H71" si="32">C22/C16</f>
        <v>58357.195771388971</v>
      </c>
      <c r="D70" s="16">
        <f t="shared" si="32"/>
        <v>54627.634873987925</v>
      </c>
      <c r="E70" s="16">
        <f t="shared" si="32"/>
        <v>55012.941714108951</v>
      </c>
      <c r="F70" s="16">
        <f t="shared" si="32"/>
        <v>53970.946229346373</v>
      </c>
      <c r="G70" s="16">
        <f t="shared" si="32"/>
        <v>46614.389225484068</v>
      </c>
      <c r="H70" s="16">
        <f t="shared" si="32"/>
        <v>49958.496862398708</v>
      </c>
    </row>
    <row r="71" spans="1:8" ht="15.6" x14ac:dyDescent="0.35">
      <c r="A71" s="6" t="s">
        <v>37</v>
      </c>
      <c r="B71" s="16">
        <f>B23/B17</f>
        <v>67143.535375483509</v>
      </c>
      <c r="C71" s="16">
        <f t="shared" si="32"/>
        <v>71631.244666657309</v>
      </c>
      <c r="D71" s="16">
        <f t="shared" si="32"/>
        <v>64270.816352116242</v>
      </c>
      <c r="E71" s="16">
        <f t="shared" si="32"/>
        <v>67593.594245329397</v>
      </c>
      <c r="F71" s="16">
        <f t="shared" si="32"/>
        <v>58191.802935713051</v>
      </c>
      <c r="G71" s="16">
        <f t="shared" si="32"/>
        <v>37799.560559672391</v>
      </c>
      <c r="H71" s="16">
        <f t="shared" si="32"/>
        <v>41036.796248340099</v>
      </c>
    </row>
    <row r="72" spans="1:8" ht="15.6" x14ac:dyDescent="0.35">
      <c r="A72" s="6"/>
      <c r="B72" s="16"/>
      <c r="C72" s="16"/>
      <c r="D72" s="16"/>
      <c r="E72" s="16"/>
      <c r="F72" s="16"/>
      <c r="G72" s="16"/>
      <c r="H72" s="16"/>
    </row>
    <row r="73" spans="1:8" ht="15.6" x14ac:dyDescent="0.35">
      <c r="A73" s="7" t="s">
        <v>29</v>
      </c>
      <c r="B73" s="16"/>
      <c r="C73" s="16"/>
      <c r="D73" s="16"/>
      <c r="E73" s="16"/>
      <c r="F73" s="16"/>
      <c r="G73" s="16"/>
      <c r="H73" s="16"/>
    </row>
    <row r="74" spans="1:8" ht="15.6" x14ac:dyDescent="0.35">
      <c r="A74" s="6" t="s">
        <v>30</v>
      </c>
      <c r="B74" s="16">
        <f>(B29/B28)*100</f>
        <v>100</v>
      </c>
      <c r="C74" s="16"/>
      <c r="D74" s="16"/>
      <c r="E74" s="16"/>
      <c r="F74" s="16"/>
      <c r="G74" s="16"/>
      <c r="H74" s="16"/>
    </row>
    <row r="75" spans="1:8" ht="15.6" x14ac:dyDescent="0.35">
      <c r="A75" s="6" t="s">
        <v>31</v>
      </c>
      <c r="B75" s="16">
        <f>(B23/B29)*100</f>
        <v>99.999995804139601</v>
      </c>
      <c r="C75" s="16"/>
      <c r="D75" s="16"/>
      <c r="E75" s="16"/>
      <c r="F75" s="16"/>
      <c r="G75" s="16"/>
      <c r="H75" s="16"/>
    </row>
    <row r="76" spans="1:8" ht="16.2" thickBot="1" x14ac:dyDescent="0.4">
      <c r="A76" s="17"/>
      <c r="B76" s="17"/>
      <c r="C76" s="17"/>
      <c r="D76" s="17"/>
      <c r="E76" s="17"/>
      <c r="F76" s="17"/>
      <c r="G76" s="17"/>
      <c r="H76" s="17"/>
    </row>
    <row r="77" spans="1:8" ht="16.2" thickTop="1" x14ac:dyDescent="0.35">
      <c r="A77" s="29" t="s">
        <v>79</v>
      </c>
      <c r="B77" s="29"/>
      <c r="C77" s="29"/>
      <c r="D77" s="29"/>
      <c r="E77" s="29"/>
      <c r="F77" s="29"/>
      <c r="G77" s="6"/>
      <c r="H77" s="6"/>
    </row>
    <row r="78" spans="1:8" ht="24.75" customHeight="1" x14ac:dyDescent="0.3">
      <c r="A78" s="35" t="s">
        <v>92</v>
      </c>
      <c r="B78" s="35"/>
      <c r="C78" s="35"/>
      <c r="D78" s="35"/>
      <c r="E78" s="35"/>
      <c r="F78" s="35"/>
      <c r="G78" s="35"/>
      <c r="H78" s="35"/>
    </row>
    <row r="79" spans="1:8" ht="15.6" x14ac:dyDescent="0.35">
      <c r="A79" s="6"/>
      <c r="B79" s="6"/>
      <c r="C79" s="6"/>
      <c r="D79" s="6"/>
      <c r="E79" s="6"/>
      <c r="F79" s="6"/>
      <c r="G79" s="6"/>
      <c r="H79" s="6"/>
    </row>
    <row r="80" spans="1:8" ht="15.6" x14ac:dyDescent="0.35">
      <c r="A80" s="6"/>
      <c r="B80" s="6"/>
      <c r="C80" s="6"/>
      <c r="D80" s="6"/>
      <c r="E80" s="6"/>
      <c r="F80" s="6"/>
      <c r="G80" s="6"/>
      <c r="H80" s="6"/>
    </row>
    <row r="81" spans="1:8" ht="15.6" x14ac:dyDescent="0.35">
      <c r="A81" s="19"/>
      <c r="B81" s="6"/>
      <c r="C81" s="6"/>
      <c r="D81" s="6"/>
      <c r="E81" s="6"/>
      <c r="F81" s="6"/>
      <c r="G81" s="6"/>
      <c r="H81" s="6"/>
    </row>
    <row r="82" spans="1:8" x14ac:dyDescent="0.3">
      <c r="A82" s="3"/>
    </row>
    <row r="83" spans="1:8" x14ac:dyDescent="0.3">
      <c r="A83" s="3"/>
    </row>
    <row r="84" spans="1:8" x14ac:dyDescent="0.3">
      <c r="A84" s="3"/>
    </row>
    <row r="85" spans="1:8" x14ac:dyDescent="0.3">
      <c r="A85" s="3"/>
    </row>
  </sheetData>
  <mergeCells count="5">
    <mergeCell ref="A77:F77"/>
    <mergeCell ref="A78:H78"/>
    <mergeCell ref="A9:A10"/>
    <mergeCell ref="B9:B10"/>
    <mergeCell ref="C9:H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9:I84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1.88671875" style="4" customWidth="1"/>
    <col min="2" max="8" width="20.6640625" style="4" customWidth="1"/>
    <col min="9" max="9" width="17.88671875" style="4" bestFit="1" customWidth="1"/>
    <col min="10" max="16384" width="11.44140625" style="4"/>
  </cols>
  <sheetData>
    <row r="9" spans="1:8" ht="15.6" x14ac:dyDescent="0.3">
      <c r="A9" s="30" t="s">
        <v>0</v>
      </c>
      <c r="B9" s="32" t="s">
        <v>1</v>
      </c>
      <c r="C9" s="34" t="s">
        <v>2</v>
      </c>
      <c r="D9" s="34"/>
      <c r="E9" s="34"/>
      <c r="F9" s="34"/>
      <c r="G9" s="34"/>
      <c r="H9" s="34"/>
    </row>
    <row r="10" spans="1:8" ht="47.4" thickBot="1" x14ac:dyDescent="0.35">
      <c r="A10" s="31"/>
      <c r="B10" s="33"/>
      <c r="C10" s="25" t="s">
        <v>38</v>
      </c>
      <c r="D10" s="24" t="s">
        <v>33</v>
      </c>
      <c r="E10" s="25" t="s">
        <v>39</v>
      </c>
      <c r="F10" s="25" t="s">
        <v>40</v>
      </c>
      <c r="G10" s="25" t="s">
        <v>41</v>
      </c>
      <c r="H10" s="25" t="s">
        <v>42</v>
      </c>
    </row>
    <row r="11" spans="1:8" ht="16.2" thickTop="1" x14ac:dyDescent="0.35">
      <c r="A11" s="6"/>
      <c r="B11" s="6"/>
      <c r="C11" s="6"/>
      <c r="D11" s="6"/>
      <c r="E11" s="6"/>
      <c r="F11" s="6"/>
      <c r="G11" s="6"/>
      <c r="H11" s="6"/>
    </row>
    <row r="12" spans="1:8" ht="15.6" x14ac:dyDescent="0.35">
      <c r="A12" s="7" t="s">
        <v>3</v>
      </c>
      <c r="B12" s="6"/>
      <c r="C12" s="6"/>
      <c r="D12" s="6"/>
      <c r="E12" s="6"/>
      <c r="F12" s="6"/>
      <c r="G12" s="6"/>
      <c r="H12" s="6"/>
    </row>
    <row r="13" spans="1:8" ht="15.6" x14ac:dyDescent="0.35">
      <c r="A13" s="6"/>
      <c r="B13" s="6"/>
      <c r="C13" s="6"/>
      <c r="D13" s="6"/>
      <c r="E13" s="6"/>
      <c r="F13" s="6"/>
      <c r="G13" s="6"/>
      <c r="H13" s="6"/>
    </row>
    <row r="14" spans="1:8" ht="15.6" x14ac:dyDescent="0.35">
      <c r="A14" s="7" t="s">
        <v>4</v>
      </c>
      <c r="B14" s="6"/>
      <c r="C14" s="6"/>
      <c r="D14" s="6"/>
      <c r="E14" s="6"/>
      <c r="F14" s="6"/>
      <c r="G14" s="6"/>
      <c r="H14" s="6"/>
    </row>
    <row r="15" spans="1:8" ht="15.6" x14ac:dyDescent="0.35">
      <c r="A15" s="8" t="s">
        <v>56</v>
      </c>
      <c r="B15" s="9">
        <f>C15+D15+G15+H15</f>
        <v>0</v>
      </c>
      <c r="C15" s="9">
        <v>0</v>
      </c>
      <c r="D15" s="9">
        <f>E15+F15</f>
        <v>0</v>
      </c>
      <c r="E15" s="9">
        <v>0</v>
      </c>
      <c r="F15" s="9">
        <v>0</v>
      </c>
      <c r="G15" s="9">
        <v>0</v>
      </c>
      <c r="H15" s="9">
        <v>0</v>
      </c>
    </row>
    <row r="16" spans="1:8" ht="15.6" x14ac:dyDescent="0.35">
      <c r="A16" s="8" t="s">
        <v>93</v>
      </c>
      <c r="B16" s="9">
        <f>C16+D16+G16+H16</f>
        <v>0</v>
      </c>
      <c r="C16" s="9">
        <v>0</v>
      </c>
      <c r="D16" s="9">
        <f>E16+F16</f>
        <v>0</v>
      </c>
      <c r="E16" s="9">
        <v>0</v>
      </c>
      <c r="F16" s="9">
        <v>0</v>
      </c>
      <c r="G16" s="9">
        <v>0</v>
      </c>
      <c r="H16" s="9">
        <v>0</v>
      </c>
    </row>
    <row r="17" spans="1:9" ht="15.6" x14ac:dyDescent="0.35">
      <c r="A17" s="8" t="s">
        <v>94</v>
      </c>
      <c r="B17" s="9">
        <f t="shared" ref="B17" si="0">C17+D17+G17+H17</f>
        <v>5</v>
      </c>
      <c r="C17" s="9">
        <v>5</v>
      </c>
      <c r="D17" s="9">
        <f>E17+F17</f>
        <v>0</v>
      </c>
      <c r="E17" s="9">
        <v>0</v>
      </c>
      <c r="F17" s="9">
        <v>0</v>
      </c>
      <c r="G17" s="9">
        <v>0</v>
      </c>
      <c r="H17" s="9">
        <v>0</v>
      </c>
    </row>
    <row r="18" spans="1:9" ht="15.6" x14ac:dyDescent="0.35">
      <c r="A18" s="8" t="s">
        <v>74</v>
      </c>
      <c r="B18" s="9">
        <f>C18+D18+G18+H18</f>
        <v>905511</v>
      </c>
      <c r="C18" s="9">
        <v>581503</v>
      </c>
      <c r="D18" s="9">
        <f t="shared" ref="D18" si="1">E18+F18</f>
        <v>241088</v>
      </c>
      <c r="E18" s="9">
        <v>151939</v>
      </c>
      <c r="F18" s="9">
        <v>89149</v>
      </c>
      <c r="G18" s="9">
        <v>4803</v>
      </c>
      <c r="H18" s="9">
        <v>78117</v>
      </c>
    </row>
    <row r="19" spans="1:9" ht="15.6" x14ac:dyDescent="0.35">
      <c r="A19" s="6"/>
      <c r="B19" s="9"/>
      <c r="C19" s="9"/>
      <c r="D19" s="9"/>
      <c r="E19" s="9"/>
      <c r="F19" s="9"/>
      <c r="G19" s="9"/>
      <c r="H19" s="9"/>
    </row>
    <row r="20" spans="1:9" ht="15.6" x14ac:dyDescent="0.35">
      <c r="A20" s="10" t="s">
        <v>5</v>
      </c>
      <c r="B20" s="9"/>
      <c r="C20" s="9"/>
      <c r="D20" s="9"/>
      <c r="E20" s="9"/>
      <c r="F20" s="9"/>
      <c r="G20" s="9"/>
      <c r="H20" s="9"/>
    </row>
    <row r="21" spans="1:9" ht="15.6" x14ac:dyDescent="0.35">
      <c r="A21" s="8" t="s">
        <v>56</v>
      </c>
      <c r="B21" s="9">
        <f>C21+D21+G21+H21</f>
        <v>555962880.05000043</v>
      </c>
      <c r="C21" s="9">
        <v>555962880.05000043</v>
      </c>
      <c r="D21" s="9">
        <f>E21+F21</f>
        <v>0</v>
      </c>
      <c r="E21" s="9">
        <v>0</v>
      </c>
      <c r="F21" s="9">
        <v>0</v>
      </c>
      <c r="G21" s="9">
        <v>0</v>
      </c>
      <c r="H21" s="9">
        <v>0</v>
      </c>
    </row>
    <row r="22" spans="1:9" ht="15.6" x14ac:dyDescent="0.35">
      <c r="A22" s="8" t="s">
        <v>93</v>
      </c>
      <c r="B22" s="9">
        <f>C22+D22+G22+H22</f>
        <v>0</v>
      </c>
      <c r="C22" s="9">
        <v>0</v>
      </c>
      <c r="D22" s="9">
        <f>E22+F22</f>
        <v>0</v>
      </c>
      <c r="E22" s="9">
        <v>0</v>
      </c>
      <c r="F22" s="9">
        <v>0</v>
      </c>
      <c r="G22" s="9">
        <v>0</v>
      </c>
      <c r="H22" s="9">
        <v>0</v>
      </c>
    </row>
    <row r="23" spans="1:9" ht="15.6" x14ac:dyDescent="0.35">
      <c r="A23" s="8" t="s">
        <v>94</v>
      </c>
      <c r="B23" s="9">
        <f t="shared" ref="B23" si="2">C23+D23+G23+H23</f>
        <v>2149.6</v>
      </c>
      <c r="C23" s="9">
        <v>2149.6</v>
      </c>
      <c r="D23" s="9">
        <f>E23+F23</f>
        <v>0</v>
      </c>
      <c r="E23" s="9">
        <v>0</v>
      </c>
      <c r="F23" s="9">
        <v>0</v>
      </c>
      <c r="G23" s="9">
        <v>0</v>
      </c>
      <c r="H23" s="9">
        <v>0</v>
      </c>
    </row>
    <row r="24" spans="1:9" ht="15.6" x14ac:dyDescent="0.35">
      <c r="A24" s="8" t="s">
        <v>74</v>
      </c>
      <c r="B24" s="9">
        <f>C24+D24+G24+H24</f>
        <v>51231448460</v>
      </c>
      <c r="C24" s="9">
        <v>33934884412.650002</v>
      </c>
      <c r="D24" s="9">
        <f>E24+F24</f>
        <v>13170067236.5</v>
      </c>
      <c r="E24" s="9">
        <v>8358611351.1000004</v>
      </c>
      <c r="F24" s="9">
        <v>4811455885.3999996</v>
      </c>
      <c r="G24" s="9">
        <v>223888911.44999999</v>
      </c>
      <c r="H24" s="9">
        <v>3902607899.4000001</v>
      </c>
      <c r="I24" s="5"/>
    </row>
    <row r="25" spans="1:9" ht="15.6" x14ac:dyDescent="0.35">
      <c r="A25" s="8" t="s">
        <v>95</v>
      </c>
      <c r="B25" s="9">
        <f>B23</f>
        <v>2149.6</v>
      </c>
      <c r="C25" s="9">
        <f t="shared" ref="C25" si="3">C23</f>
        <v>2149.6</v>
      </c>
      <c r="D25" s="9">
        <f t="shared" ref="D25:H25" si="4">D23</f>
        <v>0</v>
      </c>
      <c r="E25" s="9">
        <f t="shared" si="4"/>
        <v>0</v>
      </c>
      <c r="F25" s="9">
        <f t="shared" si="4"/>
        <v>0</v>
      </c>
      <c r="G25" s="9">
        <f t="shared" si="4"/>
        <v>0</v>
      </c>
      <c r="H25" s="9">
        <f t="shared" si="4"/>
        <v>0</v>
      </c>
      <c r="I25" s="5"/>
    </row>
    <row r="26" spans="1:9" ht="15.6" x14ac:dyDescent="0.35">
      <c r="A26" s="10"/>
      <c r="B26" s="9"/>
      <c r="C26" s="9"/>
      <c r="D26" s="9"/>
      <c r="E26" s="9"/>
      <c r="F26" s="9"/>
      <c r="G26" s="9"/>
      <c r="H26" s="9"/>
    </row>
    <row r="27" spans="1:9" ht="15.6" x14ac:dyDescent="0.35">
      <c r="A27" s="10" t="s">
        <v>6</v>
      </c>
      <c r="B27" s="9"/>
      <c r="C27" s="9"/>
      <c r="D27" s="9"/>
      <c r="E27" s="9"/>
      <c r="F27" s="9"/>
      <c r="G27" s="9"/>
      <c r="H27" s="9"/>
    </row>
    <row r="28" spans="1:9" ht="15.6" x14ac:dyDescent="0.35">
      <c r="A28" s="8" t="s">
        <v>93</v>
      </c>
      <c r="B28" s="9">
        <f>B22</f>
        <v>0</v>
      </c>
      <c r="C28" s="9"/>
      <c r="D28" s="9"/>
      <c r="E28" s="9"/>
      <c r="F28" s="9"/>
      <c r="G28" s="9"/>
      <c r="H28" s="9"/>
      <c r="I28" s="2"/>
    </row>
    <row r="29" spans="1:9" ht="15.6" x14ac:dyDescent="0.35">
      <c r="A29" s="8" t="s">
        <v>94</v>
      </c>
      <c r="B29" s="9">
        <v>0</v>
      </c>
      <c r="C29" s="9"/>
      <c r="D29" s="9"/>
      <c r="E29" s="9"/>
      <c r="F29" s="9"/>
      <c r="G29" s="9"/>
      <c r="H29" s="9"/>
    </row>
    <row r="30" spans="1:9" ht="15.6" x14ac:dyDescent="0.35">
      <c r="A30" s="6"/>
      <c r="B30" s="12"/>
      <c r="C30" s="12"/>
      <c r="D30" s="12"/>
      <c r="E30" s="12"/>
      <c r="F30" s="12"/>
      <c r="G30" s="12"/>
      <c r="H30" s="12"/>
    </row>
    <row r="31" spans="1:9" ht="15.6" x14ac:dyDescent="0.35">
      <c r="A31" s="7" t="s">
        <v>7</v>
      </c>
      <c r="B31" s="12"/>
      <c r="C31" s="12"/>
      <c r="D31" s="12"/>
      <c r="E31" s="12"/>
      <c r="F31" s="12"/>
      <c r="G31" s="12"/>
      <c r="H31" s="12"/>
    </row>
    <row r="32" spans="1:9" ht="15.6" x14ac:dyDescent="0.35">
      <c r="A32" s="8" t="s">
        <v>57</v>
      </c>
      <c r="B32" s="14">
        <v>1.1197999999999999</v>
      </c>
      <c r="C32" s="14">
        <v>1.1197999999999999</v>
      </c>
      <c r="D32" s="14">
        <v>1.1197999999999999</v>
      </c>
      <c r="E32" s="14">
        <v>1.1197999999999999</v>
      </c>
      <c r="F32" s="14">
        <v>1.1197999999999999</v>
      </c>
      <c r="G32" s="14">
        <v>1.1197999999999999</v>
      </c>
      <c r="H32" s="14">
        <v>1.1197999999999999</v>
      </c>
    </row>
    <row r="33" spans="1:8" ht="15.6" x14ac:dyDescent="0.35">
      <c r="A33" s="8" t="s">
        <v>96</v>
      </c>
      <c r="B33" s="14">
        <v>1.0948</v>
      </c>
      <c r="C33" s="14">
        <v>1.0948</v>
      </c>
      <c r="D33" s="14">
        <v>1.0948</v>
      </c>
      <c r="E33" s="14">
        <v>1.0948</v>
      </c>
      <c r="F33" s="14">
        <v>1.0948</v>
      </c>
      <c r="G33" s="14">
        <v>1.0948</v>
      </c>
      <c r="H33" s="14">
        <v>1.0948</v>
      </c>
    </row>
    <row r="34" spans="1:8" ht="15.6" x14ac:dyDescent="0.35">
      <c r="A34" s="8" t="s">
        <v>8</v>
      </c>
      <c r="B34" s="9">
        <f>C34+D34+G34+H34</f>
        <v>378884</v>
      </c>
      <c r="C34" s="9">
        <v>219934</v>
      </c>
      <c r="D34" s="9">
        <f>E34+F34</f>
        <v>149599</v>
      </c>
      <c r="E34" s="9">
        <v>131239</v>
      </c>
      <c r="F34" s="9">
        <v>18360</v>
      </c>
      <c r="G34" s="9">
        <v>1664</v>
      </c>
      <c r="H34" s="9">
        <v>7687</v>
      </c>
    </row>
    <row r="35" spans="1:8" ht="15.6" x14ac:dyDescent="0.35">
      <c r="A35" s="6"/>
      <c r="B35" s="9"/>
      <c r="C35" s="9"/>
      <c r="D35" s="9"/>
      <c r="E35" s="9"/>
      <c r="F35" s="9"/>
      <c r="G35" s="9"/>
      <c r="H35" s="9"/>
    </row>
    <row r="36" spans="1:8" ht="15.6" x14ac:dyDescent="0.35">
      <c r="A36" s="15" t="s">
        <v>9</v>
      </c>
      <c r="B36" s="9"/>
      <c r="C36" s="9"/>
      <c r="D36" s="9"/>
      <c r="E36" s="9"/>
      <c r="F36" s="9"/>
      <c r="G36" s="9"/>
      <c r="H36" s="9"/>
    </row>
    <row r="37" spans="1:8" ht="15.6" x14ac:dyDescent="0.35">
      <c r="A37" s="8" t="s">
        <v>58</v>
      </c>
      <c r="B37" s="9">
        <f>B21/B32</f>
        <v>496484086.48865914</v>
      </c>
      <c r="C37" s="9">
        <f>C21/C32</f>
        <v>496484086.48865914</v>
      </c>
      <c r="D37" s="9">
        <f t="shared" ref="D37:H37" si="5">D21/D32</f>
        <v>0</v>
      </c>
      <c r="E37" s="9">
        <f t="shared" si="5"/>
        <v>0</v>
      </c>
      <c r="F37" s="9">
        <f t="shared" si="5"/>
        <v>0</v>
      </c>
      <c r="G37" s="9">
        <f t="shared" si="5"/>
        <v>0</v>
      </c>
      <c r="H37" s="9">
        <f t="shared" si="5"/>
        <v>0</v>
      </c>
    </row>
    <row r="38" spans="1:8" ht="15.6" x14ac:dyDescent="0.35">
      <c r="A38" s="8" t="s">
        <v>97</v>
      </c>
      <c r="B38" s="9">
        <f>B23/B33</f>
        <v>1963.4636463280963</v>
      </c>
      <c r="C38" s="9">
        <f>C23/C33</f>
        <v>1963.4636463280963</v>
      </c>
      <c r="D38" s="9">
        <f t="shared" ref="D38:H38" si="6">D23/D33</f>
        <v>0</v>
      </c>
      <c r="E38" s="9">
        <f t="shared" si="6"/>
        <v>0</v>
      </c>
      <c r="F38" s="9">
        <f t="shared" si="6"/>
        <v>0</v>
      </c>
      <c r="G38" s="9">
        <f t="shared" si="6"/>
        <v>0</v>
      </c>
      <c r="H38" s="9">
        <f t="shared" si="6"/>
        <v>0</v>
      </c>
    </row>
    <row r="39" spans="1:8" ht="15.6" x14ac:dyDescent="0.35">
      <c r="A39" s="8" t="s">
        <v>59</v>
      </c>
      <c r="B39" s="16" t="s">
        <v>43</v>
      </c>
      <c r="C39" s="16" t="s">
        <v>43</v>
      </c>
      <c r="D39" s="16" t="s">
        <v>43</v>
      </c>
      <c r="E39" s="16" t="s">
        <v>43</v>
      </c>
      <c r="F39" s="16" t="s">
        <v>43</v>
      </c>
      <c r="G39" s="16" t="s">
        <v>43</v>
      </c>
      <c r="H39" s="16" t="s">
        <v>43</v>
      </c>
    </row>
    <row r="40" spans="1:8" ht="15.6" x14ac:dyDescent="0.35">
      <c r="A40" s="8" t="s">
        <v>98</v>
      </c>
      <c r="B40" s="16">
        <f>B38/B17</f>
        <v>392.69272926561928</v>
      </c>
      <c r="C40" s="16">
        <f>C38/C17</f>
        <v>392.69272926561928</v>
      </c>
      <c r="D40" s="16" t="s">
        <v>43</v>
      </c>
      <c r="E40" s="16" t="s">
        <v>43</v>
      </c>
      <c r="F40" s="16" t="s">
        <v>43</v>
      </c>
      <c r="G40" s="16" t="s">
        <v>43</v>
      </c>
      <c r="H40" s="16" t="s">
        <v>43</v>
      </c>
    </row>
    <row r="41" spans="1:8" ht="15.6" x14ac:dyDescent="0.35">
      <c r="A41" s="6"/>
      <c r="B41" s="12"/>
      <c r="C41" s="12"/>
      <c r="D41" s="12"/>
      <c r="E41" s="12"/>
      <c r="F41" s="12"/>
      <c r="G41" s="12"/>
      <c r="H41" s="12"/>
    </row>
    <row r="42" spans="1:8" ht="15.6" x14ac:dyDescent="0.35">
      <c r="A42" s="7" t="s">
        <v>10</v>
      </c>
      <c r="B42" s="12"/>
      <c r="C42" s="12"/>
      <c r="D42" s="12"/>
      <c r="E42" s="12"/>
      <c r="F42" s="12"/>
      <c r="G42" s="12"/>
      <c r="H42" s="12"/>
    </row>
    <row r="43" spans="1:8" ht="15.6" x14ac:dyDescent="0.35">
      <c r="A43" s="6"/>
      <c r="B43" s="12"/>
      <c r="C43" s="12"/>
      <c r="D43" s="12"/>
      <c r="E43" s="12"/>
      <c r="F43" s="12"/>
      <c r="G43" s="12"/>
      <c r="H43" s="12"/>
    </row>
    <row r="44" spans="1:8" ht="15.6" x14ac:dyDescent="0.35">
      <c r="A44" s="7" t="s">
        <v>11</v>
      </c>
      <c r="B44" s="12"/>
      <c r="C44" s="12"/>
      <c r="D44" s="12"/>
      <c r="E44" s="12"/>
      <c r="F44" s="12"/>
      <c r="G44" s="12"/>
      <c r="H44" s="12"/>
    </row>
    <row r="45" spans="1:8" ht="15.6" x14ac:dyDescent="0.35">
      <c r="A45" s="6" t="s">
        <v>12</v>
      </c>
      <c r="B45" s="16">
        <f>(B16)/B34*100</f>
        <v>0</v>
      </c>
      <c r="C45" s="16">
        <f t="shared" ref="C45:H45" si="7">(C16)/C34*100</f>
        <v>0</v>
      </c>
      <c r="D45" s="16">
        <f t="shared" si="7"/>
        <v>0</v>
      </c>
      <c r="E45" s="16">
        <f t="shared" si="7"/>
        <v>0</v>
      </c>
      <c r="F45" s="16">
        <f t="shared" si="7"/>
        <v>0</v>
      </c>
      <c r="G45" s="16">
        <f t="shared" si="7"/>
        <v>0</v>
      </c>
      <c r="H45" s="16">
        <f t="shared" si="7"/>
        <v>0</v>
      </c>
    </row>
    <row r="46" spans="1:8" ht="15.6" x14ac:dyDescent="0.35">
      <c r="A46" s="6" t="s">
        <v>13</v>
      </c>
      <c r="B46" s="16">
        <f>(B17)/B34*100</f>
        <v>1.3196651217786974E-3</v>
      </c>
      <c r="C46" s="16">
        <f t="shared" ref="C46:H46" si="8">(C17)/C34*100</f>
        <v>2.2734092955159274E-3</v>
      </c>
      <c r="D46" s="16">
        <f t="shared" si="8"/>
        <v>0</v>
      </c>
      <c r="E46" s="16">
        <f t="shared" si="8"/>
        <v>0</v>
      </c>
      <c r="F46" s="16">
        <f t="shared" si="8"/>
        <v>0</v>
      </c>
      <c r="G46" s="16">
        <f t="shared" si="8"/>
        <v>0</v>
      </c>
      <c r="H46" s="16">
        <f t="shared" si="8"/>
        <v>0</v>
      </c>
    </row>
    <row r="47" spans="1:8" ht="15.6" x14ac:dyDescent="0.35">
      <c r="A47" s="6"/>
      <c r="B47" s="16"/>
      <c r="C47" s="16"/>
      <c r="D47" s="16"/>
      <c r="E47" s="16"/>
      <c r="F47" s="16"/>
      <c r="G47" s="16"/>
      <c r="H47" s="16"/>
    </row>
    <row r="48" spans="1:8" ht="15.6" x14ac:dyDescent="0.35">
      <c r="A48" s="7" t="s">
        <v>14</v>
      </c>
      <c r="B48" s="16"/>
      <c r="C48" s="16"/>
      <c r="D48" s="16"/>
      <c r="E48" s="16"/>
      <c r="F48" s="16"/>
      <c r="G48" s="16"/>
      <c r="H48" s="16"/>
    </row>
    <row r="49" spans="1:8" ht="15.6" x14ac:dyDescent="0.35">
      <c r="A49" s="6" t="s">
        <v>15</v>
      </c>
      <c r="B49" s="16" t="s">
        <v>43</v>
      </c>
      <c r="C49" s="16" t="s">
        <v>43</v>
      </c>
      <c r="D49" s="16" t="s">
        <v>43</v>
      </c>
      <c r="E49" s="16" t="s">
        <v>43</v>
      </c>
      <c r="F49" s="16" t="s">
        <v>43</v>
      </c>
      <c r="G49" s="16" t="s">
        <v>43</v>
      </c>
      <c r="H49" s="16" t="s">
        <v>43</v>
      </c>
    </row>
    <row r="50" spans="1:8" ht="15.6" x14ac:dyDescent="0.35">
      <c r="A50" s="6" t="s">
        <v>16</v>
      </c>
      <c r="B50" s="16" t="s">
        <v>43</v>
      </c>
      <c r="C50" s="16" t="s">
        <v>43</v>
      </c>
      <c r="D50" s="16" t="s">
        <v>43</v>
      </c>
      <c r="E50" s="16" t="s">
        <v>43</v>
      </c>
      <c r="F50" s="16" t="s">
        <v>43</v>
      </c>
      <c r="G50" s="16" t="s">
        <v>43</v>
      </c>
      <c r="H50" s="16" t="s">
        <v>43</v>
      </c>
    </row>
    <row r="51" spans="1:8" ht="15.6" x14ac:dyDescent="0.35">
      <c r="A51" s="6" t="s">
        <v>17</v>
      </c>
      <c r="B51" s="16" t="s">
        <v>43</v>
      </c>
      <c r="C51" s="16" t="s">
        <v>43</v>
      </c>
      <c r="D51" s="16" t="s">
        <v>43</v>
      </c>
      <c r="E51" s="16" t="s">
        <v>43</v>
      </c>
      <c r="F51" s="16" t="s">
        <v>43</v>
      </c>
      <c r="G51" s="16" t="s">
        <v>43</v>
      </c>
      <c r="H51" s="16" t="s">
        <v>43</v>
      </c>
    </row>
    <row r="52" spans="1:8" ht="15.6" x14ac:dyDescent="0.35">
      <c r="A52" s="6"/>
      <c r="B52" s="16"/>
      <c r="C52" s="16"/>
      <c r="D52" s="16"/>
      <c r="E52" s="16"/>
      <c r="F52" s="16"/>
      <c r="G52" s="16"/>
      <c r="H52" s="16"/>
    </row>
    <row r="53" spans="1:8" ht="15.6" x14ac:dyDescent="0.35">
      <c r="A53" s="7" t="s">
        <v>18</v>
      </c>
      <c r="B53" s="16"/>
      <c r="C53" s="16"/>
      <c r="D53" s="16"/>
      <c r="E53" s="16"/>
      <c r="F53" s="16"/>
      <c r="G53" s="16"/>
      <c r="H53" s="16"/>
    </row>
    <row r="54" spans="1:8" ht="15.6" x14ac:dyDescent="0.35">
      <c r="A54" s="6" t="s">
        <v>19</v>
      </c>
      <c r="B54" s="16">
        <f>B17/B18*100</f>
        <v>5.5217440759968675E-4</v>
      </c>
      <c r="C54" s="16">
        <f t="shared" ref="C54:H54" si="9">C17/C18*100</f>
        <v>8.5984079187897565E-4</v>
      </c>
      <c r="D54" s="16">
        <f t="shared" si="9"/>
        <v>0</v>
      </c>
      <c r="E54" s="16">
        <f t="shared" si="9"/>
        <v>0</v>
      </c>
      <c r="F54" s="16">
        <f t="shared" si="9"/>
        <v>0</v>
      </c>
      <c r="G54" s="16">
        <f t="shared" si="9"/>
        <v>0</v>
      </c>
      <c r="H54" s="16">
        <f t="shared" si="9"/>
        <v>0</v>
      </c>
    </row>
    <row r="55" spans="1:8" ht="15.6" x14ac:dyDescent="0.35">
      <c r="A55" s="6" t="s">
        <v>20</v>
      </c>
      <c r="B55" s="16">
        <f>B23/B24*100</f>
        <v>4.1958602862426267E-6</v>
      </c>
      <c r="C55" s="16">
        <f t="shared" ref="C55:H55" si="10">C23/C24*100</f>
        <v>6.334484520002336E-6</v>
      </c>
      <c r="D55" s="16">
        <f t="shared" si="10"/>
        <v>0</v>
      </c>
      <c r="E55" s="16">
        <f t="shared" si="10"/>
        <v>0</v>
      </c>
      <c r="F55" s="16">
        <f t="shared" si="10"/>
        <v>0</v>
      </c>
      <c r="G55" s="16">
        <f t="shared" si="10"/>
        <v>0</v>
      </c>
      <c r="H55" s="16">
        <f t="shared" si="10"/>
        <v>0</v>
      </c>
    </row>
    <row r="56" spans="1:8" ht="15.6" x14ac:dyDescent="0.35">
      <c r="A56" s="6" t="s">
        <v>21</v>
      </c>
      <c r="B56" s="16">
        <f>(B54+B55)/2</f>
        <v>2.781851339429647E-4</v>
      </c>
      <c r="C56" s="16">
        <f t="shared" ref="C56:H56" si="11">(C54+C55)/2</f>
        <v>4.3308763819948899E-4</v>
      </c>
      <c r="D56" s="16">
        <f t="shared" si="11"/>
        <v>0</v>
      </c>
      <c r="E56" s="16">
        <f t="shared" si="11"/>
        <v>0</v>
      </c>
      <c r="F56" s="16">
        <f t="shared" si="11"/>
        <v>0</v>
      </c>
      <c r="G56" s="16">
        <f t="shared" si="11"/>
        <v>0</v>
      </c>
      <c r="H56" s="16">
        <f t="shared" si="11"/>
        <v>0</v>
      </c>
    </row>
    <row r="57" spans="1:8" ht="15.6" x14ac:dyDescent="0.35">
      <c r="A57" s="6"/>
      <c r="B57" s="16"/>
      <c r="C57" s="16"/>
      <c r="D57" s="16"/>
      <c r="E57" s="16"/>
      <c r="F57" s="16"/>
      <c r="G57" s="16"/>
      <c r="H57" s="16"/>
    </row>
    <row r="58" spans="1:8" ht="15.6" x14ac:dyDescent="0.35">
      <c r="A58" s="7" t="s">
        <v>32</v>
      </c>
      <c r="B58" s="16"/>
      <c r="C58" s="16"/>
      <c r="D58" s="16"/>
      <c r="E58" s="16"/>
      <c r="F58" s="16"/>
      <c r="G58" s="16"/>
      <c r="H58" s="16"/>
    </row>
    <row r="59" spans="1:8" ht="15.6" x14ac:dyDescent="0.35">
      <c r="A59" s="6" t="s">
        <v>22</v>
      </c>
      <c r="B59" s="16">
        <f>B25/B23*100</f>
        <v>100</v>
      </c>
      <c r="C59" s="16">
        <f>C25/C23*100</f>
        <v>100</v>
      </c>
      <c r="D59" s="16" t="s">
        <v>43</v>
      </c>
      <c r="E59" s="16" t="s">
        <v>43</v>
      </c>
      <c r="F59" s="16" t="s">
        <v>43</v>
      </c>
      <c r="G59" s="16" t="s">
        <v>43</v>
      </c>
      <c r="H59" s="16" t="s">
        <v>43</v>
      </c>
    </row>
    <row r="60" spans="1:8" ht="15.6" x14ac:dyDescent="0.35">
      <c r="A60" s="6"/>
      <c r="B60" s="16"/>
      <c r="C60" s="16"/>
      <c r="D60" s="16"/>
      <c r="E60" s="16"/>
      <c r="F60" s="16"/>
      <c r="G60" s="16"/>
      <c r="H60" s="16"/>
    </row>
    <row r="61" spans="1:8" ht="15.6" x14ac:dyDescent="0.35">
      <c r="A61" s="7" t="s">
        <v>23</v>
      </c>
      <c r="B61" s="16"/>
      <c r="C61" s="16"/>
      <c r="D61" s="16"/>
      <c r="E61" s="16"/>
      <c r="F61" s="16"/>
      <c r="G61" s="16"/>
      <c r="H61" s="16"/>
    </row>
    <row r="62" spans="1:8" ht="15.6" x14ac:dyDescent="0.35">
      <c r="A62" s="6" t="s">
        <v>24</v>
      </c>
      <c r="B62" s="16" t="s">
        <v>43</v>
      </c>
      <c r="C62" s="16" t="s">
        <v>43</v>
      </c>
      <c r="D62" s="16" t="s">
        <v>43</v>
      </c>
      <c r="E62" s="16" t="s">
        <v>43</v>
      </c>
      <c r="F62" s="16" t="s">
        <v>43</v>
      </c>
      <c r="G62" s="16" t="s">
        <v>43</v>
      </c>
      <c r="H62" s="16" t="s">
        <v>43</v>
      </c>
    </row>
    <row r="63" spans="1:8" ht="15.6" x14ac:dyDescent="0.35">
      <c r="A63" s="6" t="s">
        <v>25</v>
      </c>
      <c r="B63" s="16">
        <f>((B38/B37)-1)*100</f>
        <v>-99.999604526368572</v>
      </c>
      <c r="C63" s="16">
        <f t="shared" ref="C63" si="12">((C38/C37)-1)*100</f>
        <v>-99.999604526368572</v>
      </c>
      <c r="D63" s="16" t="s">
        <v>43</v>
      </c>
      <c r="E63" s="16" t="s">
        <v>43</v>
      </c>
      <c r="F63" s="16" t="s">
        <v>43</v>
      </c>
      <c r="G63" s="16" t="s">
        <v>43</v>
      </c>
      <c r="H63" s="16" t="s">
        <v>43</v>
      </c>
    </row>
    <row r="64" spans="1:8" ht="15.6" x14ac:dyDescent="0.35">
      <c r="A64" s="6" t="s">
        <v>26</v>
      </c>
      <c r="B64" s="16" t="s">
        <v>43</v>
      </c>
      <c r="C64" s="16" t="s">
        <v>43</v>
      </c>
      <c r="D64" s="16" t="s">
        <v>43</v>
      </c>
      <c r="E64" s="16" t="s">
        <v>43</v>
      </c>
      <c r="F64" s="16" t="s">
        <v>43</v>
      </c>
      <c r="G64" s="16" t="s">
        <v>43</v>
      </c>
      <c r="H64" s="16" t="s">
        <v>43</v>
      </c>
    </row>
    <row r="65" spans="1:8" ht="15.6" x14ac:dyDescent="0.35">
      <c r="A65" s="6"/>
      <c r="B65" s="16"/>
      <c r="C65" s="16"/>
      <c r="D65" s="16"/>
      <c r="E65" s="16"/>
      <c r="F65" s="16"/>
      <c r="G65" s="16"/>
      <c r="H65" s="16"/>
    </row>
    <row r="66" spans="1:8" ht="15.6" x14ac:dyDescent="0.35">
      <c r="A66" s="7" t="s">
        <v>27</v>
      </c>
      <c r="B66" s="16"/>
      <c r="C66" s="16"/>
      <c r="D66" s="16"/>
      <c r="E66" s="16"/>
      <c r="F66" s="16"/>
      <c r="G66" s="16"/>
      <c r="H66" s="16"/>
    </row>
    <row r="67" spans="1:8" ht="15.6" x14ac:dyDescent="0.35">
      <c r="A67" s="6" t="s">
        <v>34</v>
      </c>
      <c r="B67" s="16" t="s">
        <v>43</v>
      </c>
      <c r="C67" s="16" t="s">
        <v>43</v>
      </c>
      <c r="D67" s="16" t="s">
        <v>43</v>
      </c>
      <c r="E67" s="16" t="s">
        <v>43</v>
      </c>
      <c r="F67" s="16" t="s">
        <v>43</v>
      </c>
      <c r="G67" s="16" t="s">
        <v>43</v>
      </c>
      <c r="H67" s="16" t="s">
        <v>43</v>
      </c>
    </row>
    <row r="68" spans="1:8" ht="15.6" x14ac:dyDescent="0.35">
      <c r="A68" s="6" t="s">
        <v>35</v>
      </c>
      <c r="B68" s="16">
        <f t="shared" ref="B68:C68" si="13">B23/(B17*2)</f>
        <v>214.95999999999998</v>
      </c>
      <c r="C68" s="16">
        <f t="shared" si="13"/>
        <v>214.95999999999998</v>
      </c>
      <c r="D68" s="16" t="s">
        <v>43</v>
      </c>
      <c r="E68" s="16" t="s">
        <v>43</v>
      </c>
      <c r="F68" s="16" t="s">
        <v>43</v>
      </c>
      <c r="G68" s="16" t="s">
        <v>43</v>
      </c>
      <c r="H68" s="16" t="s">
        <v>43</v>
      </c>
    </row>
    <row r="69" spans="1:8" ht="15.6" x14ac:dyDescent="0.35">
      <c r="A69" s="6" t="s">
        <v>28</v>
      </c>
      <c r="B69" s="16" t="s">
        <v>43</v>
      </c>
      <c r="C69" s="16" t="s">
        <v>43</v>
      </c>
      <c r="D69" s="16" t="s">
        <v>43</v>
      </c>
      <c r="E69" s="16" t="s">
        <v>43</v>
      </c>
      <c r="F69" s="16" t="s">
        <v>43</v>
      </c>
      <c r="G69" s="16" t="s">
        <v>43</v>
      </c>
      <c r="H69" s="16" t="s">
        <v>43</v>
      </c>
    </row>
    <row r="70" spans="1:8" ht="15.6" x14ac:dyDescent="0.35">
      <c r="A70" s="6" t="s">
        <v>36</v>
      </c>
      <c r="B70" s="16" t="s">
        <v>43</v>
      </c>
      <c r="C70" s="16" t="s">
        <v>43</v>
      </c>
      <c r="D70" s="16" t="s">
        <v>43</v>
      </c>
      <c r="E70" s="16" t="s">
        <v>43</v>
      </c>
      <c r="F70" s="16" t="s">
        <v>43</v>
      </c>
      <c r="G70" s="16" t="s">
        <v>43</v>
      </c>
      <c r="H70" s="16" t="s">
        <v>43</v>
      </c>
    </row>
    <row r="71" spans="1:8" ht="15.6" x14ac:dyDescent="0.35">
      <c r="A71" s="6" t="s">
        <v>37</v>
      </c>
      <c r="B71" s="16">
        <f>B23/B17</f>
        <v>429.91999999999996</v>
      </c>
      <c r="C71" s="16">
        <f t="shared" ref="C71" si="14">C23/C17</f>
        <v>429.91999999999996</v>
      </c>
      <c r="D71" s="16" t="s">
        <v>43</v>
      </c>
      <c r="E71" s="16" t="s">
        <v>43</v>
      </c>
      <c r="F71" s="16" t="s">
        <v>43</v>
      </c>
      <c r="G71" s="16" t="s">
        <v>43</v>
      </c>
      <c r="H71" s="16" t="s">
        <v>43</v>
      </c>
    </row>
    <row r="72" spans="1:8" ht="15.6" x14ac:dyDescent="0.35">
      <c r="A72" s="6"/>
      <c r="B72" s="16"/>
      <c r="C72" s="16"/>
      <c r="D72" s="16"/>
      <c r="E72" s="16"/>
      <c r="F72" s="16"/>
      <c r="G72" s="16"/>
      <c r="H72" s="16"/>
    </row>
    <row r="73" spans="1:8" ht="15.6" x14ac:dyDescent="0.35">
      <c r="A73" s="7" t="s">
        <v>29</v>
      </c>
      <c r="B73" s="16"/>
      <c r="C73" s="16"/>
      <c r="D73" s="16"/>
      <c r="E73" s="16"/>
      <c r="F73" s="16"/>
      <c r="G73" s="16"/>
      <c r="H73" s="16"/>
    </row>
    <row r="74" spans="1:8" ht="15.6" x14ac:dyDescent="0.35">
      <c r="A74" s="6" t="s">
        <v>30</v>
      </c>
      <c r="B74" s="16" t="s">
        <v>43</v>
      </c>
      <c r="C74" s="16"/>
      <c r="D74" s="16"/>
      <c r="E74" s="16"/>
      <c r="F74" s="16"/>
      <c r="G74" s="16"/>
      <c r="H74" s="16"/>
    </row>
    <row r="75" spans="1:8" ht="15.6" x14ac:dyDescent="0.35">
      <c r="A75" s="6" t="s">
        <v>31</v>
      </c>
      <c r="B75" s="16" t="s">
        <v>43</v>
      </c>
      <c r="C75" s="16"/>
      <c r="D75" s="16"/>
      <c r="E75" s="16"/>
      <c r="F75" s="16"/>
      <c r="G75" s="16"/>
      <c r="H75" s="16"/>
    </row>
    <row r="76" spans="1:8" ht="16.2" thickBot="1" x14ac:dyDescent="0.4">
      <c r="A76" s="17"/>
      <c r="B76" s="17"/>
      <c r="C76" s="17"/>
      <c r="D76" s="17"/>
      <c r="E76" s="17"/>
      <c r="F76" s="17"/>
      <c r="G76" s="17"/>
      <c r="H76" s="17"/>
    </row>
    <row r="77" spans="1:8" ht="16.2" thickTop="1" x14ac:dyDescent="0.35">
      <c r="A77" s="29" t="s">
        <v>79</v>
      </c>
      <c r="B77" s="29"/>
      <c r="C77" s="29"/>
      <c r="D77" s="29"/>
      <c r="E77" s="29"/>
      <c r="F77" s="29"/>
      <c r="G77" s="6"/>
      <c r="H77" s="6"/>
    </row>
    <row r="78" spans="1:8" ht="15.6" x14ac:dyDescent="0.35">
      <c r="A78" s="19"/>
      <c r="B78" s="6"/>
      <c r="C78" s="6"/>
      <c r="D78" s="6"/>
      <c r="E78" s="6"/>
      <c r="F78" s="6"/>
      <c r="G78" s="6"/>
      <c r="H78" s="6"/>
    </row>
    <row r="79" spans="1:8" ht="15.6" x14ac:dyDescent="0.35">
      <c r="A79" s="19"/>
      <c r="B79" s="6"/>
      <c r="C79" s="6"/>
      <c r="D79" s="6"/>
      <c r="E79" s="6"/>
      <c r="F79" s="6"/>
      <c r="G79" s="6"/>
      <c r="H79" s="6"/>
    </row>
    <row r="80" spans="1:8" ht="15.6" x14ac:dyDescent="0.35">
      <c r="A80" s="19"/>
      <c r="B80" s="6"/>
      <c r="C80" s="6"/>
      <c r="D80" s="6"/>
      <c r="E80" s="6"/>
      <c r="F80" s="6"/>
      <c r="G80" s="6"/>
      <c r="H80" s="6"/>
    </row>
    <row r="81" spans="1:1" x14ac:dyDescent="0.3">
      <c r="A81" s="3"/>
    </row>
    <row r="82" spans="1:1" x14ac:dyDescent="0.3">
      <c r="A82" s="3"/>
    </row>
    <row r="83" spans="1:1" x14ac:dyDescent="0.3">
      <c r="A83" s="3"/>
    </row>
    <row r="84" spans="1:1" x14ac:dyDescent="0.3">
      <c r="A84" s="3"/>
    </row>
  </sheetData>
  <mergeCells count="4">
    <mergeCell ref="A77:F77"/>
    <mergeCell ref="A9:A10"/>
    <mergeCell ref="B9:B10"/>
    <mergeCell ref="C9:H9"/>
  </mergeCells>
  <pageMargins left="0.7" right="0.7" top="0.75" bottom="0.75" header="0.3" footer="0.3"/>
  <pageSetup paperSize="9" orientation="portrait" r:id="rId1"/>
  <ignoredErrors>
    <ignoredError sqref="D18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9:I84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1.6640625" style="4" customWidth="1"/>
    <col min="2" max="8" width="20.6640625" style="4" customWidth="1"/>
    <col min="9" max="9" width="17.88671875" style="4" bestFit="1" customWidth="1"/>
    <col min="10" max="16384" width="11.44140625" style="4"/>
  </cols>
  <sheetData>
    <row r="9" spans="1:8" ht="15.6" x14ac:dyDescent="0.3">
      <c r="A9" s="30" t="s">
        <v>0</v>
      </c>
      <c r="B9" s="32" t="s">
        <v>1</v>
      </c>
      <c r="C9" s="34" t="s">
        <v>2</v>
      </c>
      <c r="D9" s="34"/>
      <c r="E9" s="34"/>
      <c r="F9" s="34"/>
      <c r="G9" s="34"/>
      <c r="H9" s="34"/>
    </row>
    <row r="10" spans="1:8" ht="47.4" thickBot="1" x14ac:dyDescent="0.35">
      <c r="A10" s="31"/>
      <c r="B10" s="33"/>
      <c r="C10" s="25" t="s">
        <v>38</v>
      </c>
      <c r="D10" s="24" t="s">
        <v>33</v>
      </c>
      <c r="E10" s="25" t="s">
        <v>39</v>
      </c>
      <c r="F10" s="25" t="s">
        <v>40</v>
      </c>
      <c r="G10" s="25" t="s">
        <v>41</v>
      </c>
      <c r="H10" s="25" t="s">
        <v>42</v>
      </c>
    </row>
    <row r="11" spans="1:8" ht="15" customHeight="1" thickTop="1" x14ac:dyDescent="0.35">
      <c r="A11" s="6"/>
      <c r="B11" s="6"/>
      <c r="C11" s="6"/>
      <c r="D11" s="6"/>
      <c r="E11" s="6"/>
      <c r="F11" s="6"/>
      <c r="G11" s="6"/>
      <c r="H11" s="6"/>
    </row>
    <row r="12" spans="1:8" ht="15.6" x14ac:dyDescent="0.35">
      <c r="A12" s="7" t="s">
        <v>3</v>
      </c>
      <c r="B12" s="6"/>
      <c r="C12" s="6"/>
      <c r="D12" s="6"/>
      <c r="E12" s="6"/>
      <c r="F12" s="6"/>
      <c r="G12" s="6"/>
      <c r="H12" s="6"/>
    </row>
    <row r="13" spans="1:8" ht="15.6" x14ac:dyDescent="0.35">
      <c r="A13" s="6"/>
      <c r="B13" s="6"/>
      <c r="C13" s="6"/>
      <c r="D13" s="6"/>
      <c r="E13" s="6"/>
      <c r="F13" s="6"/>
      <c r="G13" s="6"/>
      <c r="H13" s="6"/>
    </row>
    <row r="14" spans="1:8" ht="15.6" x14ac:dyDescent="0.35">
      <c r="A14" s="7" t="s">
        <v>4</v>
      </c>
      <c r="B14" s="6"/>
      <c r="C14" s="6"/>
      <c r="D14" s="6"/>
      <c r="E14" s="6"/>
      <c r="F14" s="6"/>
      <c r="G14" s="6"/>
      <c r="H14" s="6"/>
    </row>
    <row r="15" spans="1:8" ht="15.6" x14ac:dyDescent="0.35">
      <c r="A15" s="8" t="s">
        <v>60</v>
      </c>
      <c r="B15" s="20">
        <f>(+'I Trimestre'!B15+'II trimestre'!B15+'III Trimestre'!B15)/2</f>
        <v>803680.5</v>
      </c>
      <c r="C15" s="20">
        <f>(+'I Trimestre'!C15+'II trimestre'!C15+'III Trimestre'!C15)/2</f>
        <v>488026</v>
      </c>
      <c r="D15" s="20">
        <f>+E15+F15</f>
        <v>240531</v>
      </c>
      <c r="E15" s="20">
        <f>(+'I Trimestre'!E15+'II trimestre'!E15+'III Trimestre'!E15)/2</f>
        <v>151683.5</v>
      </c>
      <c r="F15" s="20">
        <f>(+'I Trimestre'!F15+'II trimestre'!F15+'III Trimestre'!F15)/2</f>
        <v>88847.5</v>
      </c>
      <c r="G15" s="20">
        <f>(+'I Trimestre'!G15+'II trimestre'!G15+'III Trimestre'!G15)/2</f>
        <v>4803</v>
      </c>
      <c r="H15" s="20">
        <f>(+'I Trimestre'!H15+'II trimestre'!H15+'III Trimestre'!H15)/2</f>
        <v>70320.5</v>
      </c>
    </row>
    <row r="16" spans="1:8" ht="15.6" x14ac:dyDescent="0.35">
      <c r="A16" s="8" t="s">
        <v>99</v>
      </c>
      <c r="B16" s="20">
        <f>(+'I Trimestre'!B16+'II trimestre'!B16+'III Trimestre'!B16)/2</f>
        <v>905511</v>
      </c>
      <c r="C16" s="20">
        <f>(+'I Trimestre'!C16+'II trimestre'!C16+'III Trimestre'!C16)/2</f>
        <v>581503</v>
      </c>
      <c r="D16" s="20">
        <f t="shared" ref="D16:D17" si="0">+E16+F16</f>
        <v>241088</v>
      </c>
      <c r="E16" s="20">
        <f>(+'I Trimestre'!E16+'II trimestre'!E16+'III Trimestre'!E16)/2</f>
        <v>151939</v>
      </c>
      <c r="F16" s="20">
        <f>(+'I Trimestre'!F16+'II trimestre'!F16+'III Trimestre'!F16)/2</f>
        <v>89149</v>
      </c>
      <c r="G16" s="20">
        <f>(+'I Trimestre'!G16+'II trimestre'!G16+'III Trimestre'!G16)/2</f>
        <v>4803</v>
      </c>
      <c r="H16" s="20">
        <f>(+'I Trimestre'!H16+'II trimestre'!H16+'III Trimestre'!H16)/2</f>
        <v>78117</v>
      </c>
    </row>
    <row r="17" spans="1:9" ht="15.6" x14ac:dyDescent="0.35">
      <c r="A17" s="8" t="s">
        <v>100</v>
      </c>
      <c r="B17" s="20">
        <f>+C17+D17+G17+H17</f>
        <v>763018.83333333337</v>
      </c>
      <c r="C17" s="20">
        <f>(+'I Trimestre'!C17+'II trimestre'!C17)/2+'III Trimestre'!C17</f>
        <v>504036</v>
      </c>
      <c r="D17" s="20">
        <f t="shared" si="0"/>
        <v>194363.83333333334</v>
      </c>
      <c r="E17" s="20">
        <f>(+'I Trimestre'!E17+'II trimestre'!E17+'III Trimestre'!E17)/2</f>
        <v>125671.83333333334</v>
      </c>
      <c r="F17" s="20">
        <f>(+'I Trimestre'!F17+'II trimestre'!F17+'III Trimestre'!F17)/2</f>
        <v>68692</v>
      </c>
      <c r="G17" s="20">
        <f>(+'I Trimestre'!G17+'II trimestre'!G17+'III Trimestre'!G17)/2</f>
        <v>5128</v>
      </c>
      <c r="H17" s="20">
        <f>(+'I Trimestre'!H17+'II trimestre'!H17+'III Trimestre'!H17)/2</f>
        <v>59491</v>
      </c>
    </row>
    <row r="18" spans="1:9" ht="15.6" x14ac:dyDescent="0.35">
      <c r="A18" s="8" t="s">
        <v>74</v>
      </c>
      <c r="B18" s="20">
        <f>+'III Trimestre'!B18</f>
        <v>905511</v>
      </c>
      <c r="C18" s="20">
        <f>+'III Trimestre'!C18</f>
        <v>581503</v>
      </c>
      <c r="D18" s="20">
        <f>+'III Trimestre'!D18</f>
        <v>241088</v>
      </c>
      <c r="E18" s="20">
        <f>+'III Trimestre'!E18</f>
        <v>151939</v>
      </c>
      <c r="F18" s="20">
        <f>+'III Trimestre'!F18</f>
        <v>89149</v>
      </c>
      <c r="G18" s="20">
        <f>+'III Trimestre'!G18</f>
        <v>4803</v>
      </c>
      <c r="H18" s="20">
        <f>+'III Trimestre'!H18</f>
        <v>78117</v>
      </c>
    </row>
    <row r="19" spans="1:9" ht="15.6" x14ac:dyDescent="0.35">
      <c r="A19" s="6"/>
      <c r="B19" s="20"/>
      <c r="C19" s="20"/>
      <c r="D19" s="20"/>
      <c r="E19" s="20"/>
      <c r="F19" s="20"/>
      <c r="G19" s="20"/>
      <c r="H19" s="20"/>
    </row>
    <row r="20" spans="1:9" ht="15.6" x14ac:dyDescent="0.35">
      <c r="A20" s="10" t="s">
        <v>5</v>
      </c>
      <c r="B20" s="20"/>
      <c r="C20" s="20"/>
      <c r="D20" s="20"/>
      <c r="E20" s="20"/>
      <c r="F20" s="20"/>
      <c r="G20" s="20"/>
      <c r="H20" s="20"/>
    </row>
    <row r="21" spans="1:9" ht="15.6" x14ac:dyDescent="0.35">
      <c r="A21" s="8" t="s">
        <v>60</v>
      </c>
      <c r="B21" s="20">
        <f>+'I Trimestre'!B21+'II trimestre'!B21+'III Trimestre'!B21</f>
        <v>51231448460</v>
      </c>
      <c r="C21" s="20">
        <f>+'I Trimestre'!C21+'II trimestre'!C21+'III Trimestre'!C21</f>
        <v>34717373470.840004</v>
      </c>
      <c r="D21" s="20">
        <f>+'I Trimestre'!D21+'II trimestre'!D21+'III Trimestre'!D21</f>
        <v>13098094041.009996</v>
      </c>
      <c r="E21" s="20">
        <f>+'I Trimestre'!E21+'II trimestre'!E21+'III Trimestre'!E21</f>
        <v>8495134396.8199968</v>
      </c>
      <c r="F21" s="20">
        <f>+'I Trimestre'!F21+'II trimestre'!F21+'III Trimestre'!F21</f>
        <v>4602959644.1899996</v>
      </c>
      <c r="G21" s="20">
        <f>+'I Trimestre'!G21+'II trimestre'!G21+'III Trimestre'!G21</f>
        <v>222147865.28999999</v>
      </c>
      <c r="H21" s="20">
        <f>+'I Trimestre'!H21+'II trimestre'!H21+'III Trimestre'!H21</f>
        <v>3193833082.8600001</v>
      </c>
    </row>
    <row r="22" spans="1:9" ht="15.6" x14ac:dyDescent="0.35">
      <c r="A22" s="8" t="s">
        <v>99</v>
      </c>
      <c r="B22" s="20">
        <f>+'I Trimestre'!B22+'II trimestre'!B22+'III Trimestre'!B22</f>
        <v>51231448460</v>
      </c>
      <c r="C22" s="20">
        <f>+'I Trimestre'!C22+'II trimestre'!C22+'III Trimestre'!C22</f>
        <v>33934884412.650002</v>
      </c>
      <c r="D22" s="20">
        <f>+'I Trimestre'!D22+'II trimestre'!D22+'III Trimestre'!D22</f>
        <v>13170067236.5</v>
      </c>
      <c r="E22" s="20">
        <f>+'I Trimestre'!E22+'II trimestre'!E22+'III Trimestre'!E22</f>
        <v>8358611351.1000004</v>
      </c>
      <c r="F22" s="20">
        <f>+'I Trimestre'!F22+'II trimestre'!F22+'III Trimestre'!F22</f>
        <v>4811455885.3999996</v>
      </c>
      <c r="G22" s="20">
        <f>+'I Trimestre'!G22+'II trimestre'!G22+'III Trimestre'!G22</f>
        <v>223888911.44999999</v>
      </c>
      <c r="H22" s="20">
        <f>+'I Trimestre'!H22+'II trimestre'!H22+'III Trimestre'!H22</f>
        <v>3902607899.4000001</v>
      </c>
    </row>
    <row r="23" spans="1:9" ht="15.6" x14ac:dyDescent="0.35">
      <c r="A23" s="8" t="s">
        <v>100</v>
      </c>
      <c r="B23" s="20">
        <f>+'I Trimestre'!B23+'II trimestre'!B23+'III Trimestre'!B23</f>
        <v>51231448459.999947</v>
      </c>
      <c r="C23" s="20">
        <f>+'I Trimestre'!C23+'II trimestre'!C23+'III Trimestre'!C23</f>
        <v>36104370030.179947</v>
      </c>
      <c r="D23" s="20">
        <f>+'I Trimestre'!D23+'II trimestre'!D23+'III Trimestre'!D23</f>
        <v>12491922237.659996</v>
      </c>
      <c r="E23" s="20">
        <f>+'I Trimestre'!E23+'II trimestre'!E23+'III Trimestre'!E23</f>
        <v>8494610910.3999958</v>
      </c>
      <c r="F23" s="20">
        <f>+'I Trimestre'!F23+'II trimestre'!F23+'III Trimestre'!F23</f>
        <v>3997311327.2600007</v>
      </c>
      <c r="G23" s="20">
        <f>+'I Trimestre'!G23+'II trimestre'!G23+'III Trimestre'!G23</f>
        <v>193836146.55000001</v>
      </c>
      <c r="H23" s="20">
        <f>+'I Trimestre'!H23+'II trimestre'!H23+'III Trimestre'!H23</f>
        <v>2441320045.6100006</v>
      </c>
    </row>
    <row r="24" spans="1:9" ht="15.6" x14ac:dyDescent="0.35">
      <c r="A24" s="8" t="s">
        <v>74</v>
      </c>
      <c r="B24" s="20">
        <f>+'III Trimestre'!B24</f>
        <v>51231448460</v>
      </c>
      <c r="C24" s="20">
        <f>+'III Trimestre'!C24</f>
        <v>33934884412.650002</v>
      </c>
      <c r="D24" s="20">
        <f>+'III Trimestre'!D24</f>
        <v>13170067236.5</v>
      </c>
      <c r="E24" s="20">
        <f>+'III Trimestre'!E24</f>
        <v>8358611351.1000004</v>
      </c>
      <c r="F24" s="20">
        <f>+'III Trimestre'!F24</f>
        <v>4811455885.3999996</v>
      </c>
      <c r="G24" s="20">
        <f>+'III Trimestre'!G24</f>
        <v>223888911.44999999</v>
      </c>
      <c r="H24" s="20">
        <f>+'III Trimestre'!H24</f>
        <v>3902607899.4000001</v>
      </c>
      <c r="I24" s="5"/>
    </row>
    <row r="25" spans="1:9" ht="15.6" x14ac:dyDescent="0.35">
      <c r="A25" s="8" t="s">
        <v>101</v>
      </c>
      <c r="B25" s="20">
        <f>B23</f>
        <v>51231448459.999947</v>
      </c>
      <c r="C25" s="20">
        <f t="shared" ref="C25:H25" si="1">C23</f>
        <v>36104370030.179947</v>
      </c>
      <c r="D25" s="20">
        <f t="shared" si="1"/>
        <v>12491922237.659996</v>
      </c>
      <c r="E25" s="20">
        <f t="shared" si="1"/>
        <v>8494610910.3999958</v>
      </c>
      <c r="F25" s="20">
        <f t="shared" si="1"/>
        <v>3997311327.2600007</v>
      </c>
      <c r="G25" s="20">
        <f t="shared" si="1"/>
        <v>193836146.55000001</v>
      </c>
      <c r="H25" s="20">
        <f t="shared" si="1"/>
        <v>2441320045.6100006</v>
      </c>
      <c r="I25" s="5"/>
    </row>
    <row r="26" spans="1:9" ht="15.6" x14ac:dyDescent="0.35">
      <c r="A26" s="6"/>
      <c r="B26" s="20"/>
      <c r="C26" s="20"/>
      <c r="D26" s="20"/>
      <c r="E26" s="20"/>
      <c r="F26" s="20"/>
      <c r="G26" s="20"/>
      <c r="H26" s="20"/>
    </row>
    <row r="27" spans="1:9" ht="15.6" x14ac:dyDescent="0.35">
      <c r="A27" s="10" t="s">
        <v>6</v>
      </c>
      <c r="B27" s="20"/>
      <c r="C27" s="20"/>
      <c r="D27" s="20"/>
      <c r="E27" s="20"/>
      <c r="F27" s="20"/>
      <c r="G27" s="20"/>
      <c r="H27" s="20"/>
    </row>
    <row r="28" spans="1:9" ht="15.6" x14ac:dyDescent="0.35">
      <c r="A28" s="8" t="s">
        <v>99</v>
      </c>
      <c r="B28" s="20">
        <f>'I Trimestre'!B28+'II trimestre'!B28+'III Trimestre'!B28</f>
        <v>51231448460</v>
      </c>
      <c r="C28" s="20"/>
      <c r="D28" s="20"/>
      <c r="E28" s="20"/>
      <c r="F28" s="20"/>
      <c r="G28" s="20"/>
      <c r="H28" s="20"/>
      <c r="I28" s="2"/>
    </row>
    <row r="29" spans="1:9" ht="15.6" x14ac:dyDescent="0.35">
      <c r="A29" s="8" t="s">
        <v>100</v>
      </c>
      <c r="B29" s="20">
        <f>'I Trimestre'!B29+'II trimestre'!B29+'III Trimestre'!B29</f>
        <v>51231448460</v>
      </c>
      <c r="C29" s="20"/>
      <c r="D29" s="20"/>
      <c r="E29" s="20"/>
      <c r="F29" s="20"/>
      <c r="G29" s="20"/>
      <c r="H29" s="20"/>
    </row>
    <row r="30" spans="1:9" ht="15.6" x14ac:dyDescent="0.35">
      <c r="A30" s="6"/>
      <c r="B30" s="6"/>
      <c r="C30" s="6"/>
      <c r="D30" s="6"/>
      <c r="E30" s="6"/>
      <c r="F30" s="6"/>
      <c r="G30" s="6"/>
      <c r="H30" s="6"/>
    </row>
    <row r="31" spans="1:9" ht="15.6" x14ac:dyDescent="0.35">
      <c r="A31" s="7" t="s">
        <v>7</v>
      </c>
      <c r="B31" s="6"/>
      <c r="C31" s="6"/>
      <c r="D31" s="6"/>
      <c r="E31" s="6"/>
      <c r="F31" s="6"/>
      <c r="G31" s="6"/>
      <c r="H31" s="6"/>
    </row>
    <row r="32" spans="1:9" ht="15.6" x14ac:dyDescent="0.35">
      <c r="A32" s="8" t="s">
        <v>61</v>
      </c>
      <c r="B32" s="14">
        <v>1.1197999999999999</v>
      </c>
      <c r="C32" s="14">
        <v>1.1197999999999999</v>
      </c>
      <c r="D32" s="14">
        <v>1.1197999999999999</v>
      </c>
      <c r="E32" s="14">
        <v>1.1197999999999999</v>
      </c>
      <c r="F32" s="14">
        <v>1.1197999999999999</v>
      </c>
      <c r="G32" s="14">
        <v>1.1197999999999999</v>
      </c>
      <c r="H32" s="14">
        <v>1.1197999999999999</v>
      </c>
    </row>
    <row r="33" spans="1:8" ht="15.6" x14ac:dyDescent="0.35">
      <c r="A33" s="8" t="s">
        <v>102</v>
      </c>
      <c r="B33" s="14">
        <v>1.0948</v>
      </c>
      <c r="C33" s="14">
        <v>1.0948</v>
      </c>
      <c r="D33" s="14">
        <v>1.0948</v>
      </c>
      <c r="E33" s="14">
        <v>1.0948</v>
      </c>
      <c r="F33" s="14">
        <v>1.0948</v>
      </c>
      <c r="G33" s="14">
        <v>1.0948</v>
      </c>
      <c r="H33" s="14">
        <v>1.0948</v>
      </c>
    </row>
    <row r="34" spans="1:8" ht="15.6" x14ac:dyDescent="0.35">
      <c r="A34" s="8" t="s">
        <v>8</v>
      </c>
      <c r="B34" s="20">
        <f>C34+D34+G34+H34</f>
        <v>378884</v>
      </c>
      <c r="C34" s="9">
        <v>219934</v>
      </c>
      <c r="D34" s="20">
        <f>E34+F34</f>
        <v>149599</v>
      </c>
      <c r="E34" s="9">
        <v>131239</v>
      </c>
      <c r="F34" s="9">
        <v>18360</v>
      </c>
      <c r="G34" s="9">
        <v>1664</v>
      </c>
      <c r="H34" s="9">
        <v>7687</v>
      </c>
    </row>
    <row r="35" spans="1:8" ht="15.6" x14ac:dyDescent="0.35">
      <c r="A35" s="6"/>
      <c r="B35" s="20"/>
      <c r="C35" s="20"/>
      <c r="D35" s="20"/>
      <c r="E35" s="20"/>
      <c r="F35" s="20"/>
      <c r="G35" s="20"/>
      <c r="H35" s="20"/>
    </row>
    <row r="36" spans="1:8" ht="15.6" x14ac:dyDescent="0.35">
      <c r="A36" s="15" t="s">
        <v>9</v>
      </c>
      <c r="B36" s="20"/>
      <c r="C36" s="20"/>
      <c r="D36" s="20"/>
      <c r="E36" s="20"/>
      <c r="F36" s="20"/>
      <c r="G36" s="20"/>
      <c r="H36" s="20"/>
    </row>
    <row r="37" spans="1:8" ht="15.6" x14ac:dyDescent="0.35">
      <c r="A37" s="8" t="s">
        <v>62</v>
      </c>
      <c r="B37" s="20">
        <f>B21/B32</f>
        <v>45750534434.72049</v>
      </c>
      <c r="C37" s="20">
        <f t="shared" ref="C37:H37" si="2">C21/C32</f>
        <v>31003191168.815865</v>
      </c>
      <c r="D37" s="20">
        <f t="shared" ref="D37" si="3">D21/D32</f>
        <v>11696815539.390961</v>
      </c>
      <c r="E37" s="20">
        <f t="shared" si="2"/>
        <v>7586296121.4681168</v>
      </c>
      <c r="F37" s="20">
        <f t="shared" si="2"/>
        <v>4110519417.9228435</v>
      </c>
      <c r="G37" s="20">
        <f t="shared" si="2"/>
        <v>198381733.60421506</v>
      </c>
      <c r="H37" s="20">
        <f t="shared" si="2"/>
        <v>2852145992.9094486</v>
      </c>
    </row>
    <row r="38" spans="1:8" ht="15.6" x14ac:dyDescent="0.35">
      <c r="A38" s="8" t="s">
        <v>103</v>
      </c>
      <c r="B38" s="20">
        <f>B23/B33</f>
        <v>46795258001.461403</v>
      </c>
      <c r="C38" s="20">
        <f t="shared" ref="C38:H38" si="4">C23/C33</f>
        <v>32978050813.098236</v>
      </c>
      <c r="D38" s="20">
        <f t="shared" ref="D38" si="5">D23/D33</f>
        <v>11410232222.926558</v>
      </c>
      <c r="E38" s="20">
        <f t="shared" si="4"/>
        <v>7759052713.18962</v>
      </c>
      <c r="F38" s="20">
        <f t="shared" si="4"/>
        <v>3651179509.736939</v>
      </c>
      <c r="G38" s="20">
        <f t="shared" si="4"/>
        <v>177051650.11874315</v>
      </c>
      <c r="H38" s="20">
        <f t="shared" si="4"/>
        <v>2229923315.3178668</v>
      </c>
    </row>
    <row r="39" spans="1:8" ht="15.6" x14ac:dyDescent="0.35">
      <c r="A39" s="8" t="s">
        <v>63</v>
      </c>
      <c r="B39" s="20">
        <f>B37/B15</f>
        <v>56926.271615051613</v>
      </c>
      <c r="C39" s="20">
        <f t="shared" ref="C39:H39" si="6">C37/C15</f>
        <v>63527.744769368568</v>
      </c>
      <c r="D39" s="20">
        <f t="shared" ref="D39" si="7">D37/D15</f>
        <v>48629.139443111118</v>
      </c>
      <c r="E39" s="20">
        <f t="shared" si="6"/>
        <v>50013.98386421804</v>
      </c>
      <c r="F39" s="20">
        <f t="shared" si="6"/>
        <v>46264.885538961069</v>
      </c>
      <c r="G39" s="20">
        <f t="shared" si="6"/>
        <v>41303.713013577981</v>
      </c>
      <c r="H39" s="20">
        <f t="shared" si="6"/>
        <v>40559.239381253668</v>
      </c>
    </row>
    <row r="40" spans="1:8" ht="15.6" x14ac:dyDescent="0.35">
      <c r="A40" s="8" t="s">
        <v>104</v>
      </c>
      <c r="B40" s="20">
        <f>B38/B17</f>
        <v>61329.099567609715</v>
      </c>
      <c r="C40" s="20">
        <f t="shared" ref="C40:H40" si="8">C38/C17</f>
        <v>65427.967075959328</v>
      </c>
      <c r="D40" s="20">
        <f t="shared" ref="D40" si="9">D38/D17</f>
        <v>58705.53192557201</v>
      </c>
      <c r="E40" s="20">
        <f t="shared" si="8"/>
        <v>61740.586632562474</v>
      </c>
      <c r="F40" s="20">
        <f t="shared" si="8"/>
        <v>53152.90732162317</v>
      </c>
      <c r="G40" s="20">
        <f t="shared" si="8"/>
        <v>34526.452831268165</v>
      </c>
      <c r="H40" s="20">
        <f t="shared" si="8"/>
        <v>37483.372532279958</v>
      </c>
    </row>
    <row r="41" spans="1:8" ht="15.6" x14ac:dyDescent="0.35">
      <c r="A41" s="6"/>
      <c r="B41" s="6"/>
      <c r="C41" s="6"/>
      <c r="D41" s="6"/>
      <c r="E41" s="6"/>
      <c r="F41" s="6"/>
      <c r="G41" s="6"/>
      <c r="H41" s="6"/>
    </row>
    <row r="42" spans="1:8" ht="15.6" x14ac:dyDescent="0.35">
      <c r="A42" s="7" t="s">
        <v>10</v>
      </c>
      <c r="B42" s="6"/>
      <c r="C42" s="6"/>
      <c r="D42" s="6"/>
      <c r="E42" s="6"/>
      <c r="F42" s="6"/>
      <c r="G42" s="6"/>
      <c r="H42" s="6"/>
    </row>
    <row r="43" spans="1:8" ht="15.6" x14ac:dyDescent="0.35">
      <c r="A43" s="6"/>
      <c r="B43" s="6"/>
      <c r="C43" s="6"/>
      <c r="D43" s="6"/>
      <c r="E43" s="6"/>
      <c r="F43" s="6"/>
      <c r="G43" s="6"/>
      <c r="H43" s="6"/>
    </row>
    <row r="44" spans="1:8" ht="15.6" x14ac:dyDescent="0.35">
      <c r="A44" s="7" t="s">
        <v>11</v>
      </c>
      <c r="B44" s="6"/>
      <c r="C44" s="6"/>
      <c r="D44" s="6"/>
      <c r="E44" s="6"/>
      <c r="F44" s="6"/>
      <c r="G44" s="6"/>
      <c r="H44" s="6"/>
    </row>
    <row r="45" spans="1:8" ht="15.6" x14ac:dyDescent="0.35">
      <c r="A45" s="6" t="s">
        <v>12</v>
      </c>
      <c r="B45" s="21">
        <f>((B16)/B34)*100</f>
        <v>238.99425681739004</v>
      </c>
      <c r="C45" s="21">
        <f t="shared" ref="C45:H45" si="10">((C16)/C34)*100</f>
        <v>264.39886511407968</v>
      </c>
      <c r="D45" s="21">
        <f t="shared" si="10"/>
        <v>161.15615746094559</v>
      </c>
      <c r="E45" s="21">
        <f t="shared" si="10"/>
        <v>115.77275047813531</v>
      </c>
      <c r="F45" s="21">
        <f t="shared" si="10"/>
        <v>485.56100217864923</v>
      </c>
      <c r="G45" s="21">
        <f t="shared" si="10"/>
        <v>288.64182692307691</v>
      </c>
      <c r="H45" s="21">
        <f t="shared" si="10"/>
        <v>1016.2221933133862</v>
      </c>
    </row>
    <row r="46" spans="1:8" ht="15.6" x14ac:dyDescent="0.35">
      <c r="A46" s="6" t="s">
        <v>13</v>
      </c>
      <c r="B46" s="21">
        <f>((B17)/B34)*100</f>
        <v>201.38586832205459</v>
      </c>
      <c r="C46" s="21">
        <f t="shared" ref="C46:H46" si="11">((C17)/C34)*100</f>
        <v>229.17602553493319</v>
      </c>
      <c r="D46" s="21">
        <f t="shared" si="11"/>
        <v>129.92321695555006</v>
      </c>
      <c r="E46" s="21">
        <f t="shared" si="11"/>
        <v>95.757993685820026</v>
      </c>
      <c r="F46" s="21">
        <f t="shared" si="11"/>
        <v>374.13943355119829</v>
      </c>
      <c r="G46" s="21">
        <f t="shared" si="11"/>
        <v>308.17307692307691</v>
      </c>
      <c r="H46" s="21">
        <f t="shared" si="11"/>
        <v>773.91700273188496</v>
      </c>
    </row>
    <row r="47" spans="1:8" ht="15.6" x14ac:dyDescent="0.35">
      <c r="A47" s="6"/>
      <c r="B47" s="21"/>
      <c r="C47" s="21"/>
      <c r="D47" s="21"/>
      <c r="E47" s="21"/>
      <c r="F47" s="21"/>
      <c r="G47" s="21"/>
      <c r="H47" s="21"/>
    </row>
    <row r="48" spans="1:8" ht="15.6" x14ac:dyDescent="0.35">
      <c r="A48" s="7" t="s">
        <v>14</v>
      </c>
      <c r="B48" s="21"/>
      <c r="C48" s="21"/>
      <c r="D48" s="21"/>
      <c r="E48" s="21"/>
      <c r="F48" s="21"/>
      <c r="G48" s="21"/>
      <c r="H48" s="21"/>
    </row>
    <row r="49" spans="1:8" ht="15.6" x14ac:dyDescent="0.35">
      <c r="A49" s="6" t="s">
        <v>15</v>
      </c>
      <c r="B49" s="21">
        <f>B17/B16*100</f>
        <v>84.263894456647506</v>
      </c>
      <c r="C49" s="21">
        <f t="shared" ref="C49:G49" si="12">C17/C16*100</f>
        <v>86.678142675102279</v>
      </c>
      <c r="D49" s="21">
        <f t="shared" ref="D49" si="13">D17/D16*100</f>
        <v>80.619455689761978</v>
      </c>
      <c r="E49" s="21">
        <f t="shared" si="12"/>
        <v>82.712031363463851</v>
      </c>
      <c r="F49" s="21">
        <f t="shared" si="12"/>
        <v>77.053023589720581</v>
      </c>
      <c r="G49" s="21">
        <f t="shared" si="12"/>
        <v>106.76660420570477</v>
      </c>
      <c r="H49" s="21">
        <f>H17/H16*100</f>
        <v>76.156278402908455</v>
      </c>
    </row>
    <row r="50" spans="1:8" ht="15.6" x14ac:dyDescent="0.35">
      <c r="A50" s="6" t="s">
        <v>16</v>
      </c>
      <c r="B50" s="21">
        <f>B23/B22*100</f>
        <v>99.999999999999901</v>
      </c>
      <c r="C50" s="21">
        <f t="shared" ref="C50:G50" si="14">C23/C22*100</f>
        <v>106.39308385774615</v>
      </c>
      <c r="D50" s="21">
        <f t="shared" ref="D50" si="15">D23/D22*100</f>
        <v>94.850861528173766</v>
      </c>
      <c r="E50" s="21">
        <f t="shared" si="14"/>
        <v>101.62705925167938</v>
      </c>
      <c r="F50" s="21">
        <f t="shared" si="14"/>
        <v>83.07903932756696</v>
      </c>
      <c r="G50" s="21">
        <f t="shared" si="14"/>
        <v>86.576930181416543</v>
      </c>
      <c r="H50" s="21">
        <f>H23/H22*100</f>
        <v>62.556119101417728</v>
      </c>
    </row>
    <row r="51" spans="1:8" ht="15.6" x14ac:dyDescent="0.35">
      <c r="A51" s="6" t="s">
        <v>17</v>
      </c>
      <c r="B51" s="21">
        <f>AVERAGE(B49:B50)</f>
        <v>92.131947228323696</v>
      </c>
      <c r="C51" s="21">
        <f t="shared" ref="C51:G51" si="16">AVERAGE(C49:C50)</f>
        <v>96.535613266424207</v>
      </c>
      <c r="D51" s="21">
        <f t="shared" ref="D51" si="17">AVERAGE(D49:D50)</f>
        <v>87.735158608967879</v>
      </c>
      <c r="E51" s="21">
        <f t="shared" si="16"/>
        <v>92.16954530757161</v>
      </c>
      <c r="F51" s="21">
        <f t="shared" si="16"/>
        <v>80.066031458643778</v>
      </c>
      <c r="G51" s="21">
        <f t="shared" si="16"/>
        <v>96.671767193560655</v>
      </c>
      <c r="H51" s="21">
        <f>AVERAGE(H49:H50)</f>
        <v>69.356198752163095</v>
      </c>
    </row>
    <row r="52" spans="1:8" ht="15.6" x14ac:dyDescent="0.35">
      <c r="A52" s="6"/>
      <c r="B52" s="21"/>
      <c r="C52" s="21"/>
      <c r="D52" s="21"/>
      <c r="E52" s="21"/>
      <c r="F52" s="21"/>
      <c r="G52" s="21"/>
      <c r="H52" s="21"/>
    </row>
    <row r="53" spans="1:8" ht="15.6" x14ac:dyDescent="0.35">
      <c r="A53" s="7" t="s">
        <v>18</v>
      </c>
      <c r="B53" s="21"/>
      <c r="C53" s="21"/>
      <c r="D53" s="21"/>
      <c r="E53" s="21"/>
      <c r="F53" s="21"/>
      <c r="G53" s="21"/>
      <c r="H53" s="21"/>
    </row>
    <row r="54" spans="1:8" ht="15.6" x14ac:dyDescent="0.35">
      <c r="A54" s="6" t="s">
        <v>19</v>
      </c>
      <c r="B54" s="21">
        <f>B17/B18*100</f>
        <v>84.263894456647506</v>
      </c>
      <c r="C54" s="21">
        <f t="shared" ref="C54:H54" si="18">C17/C18*100</f>
        <v>86.678142675102279</v>
      </c>
      <c r="D54" s="21">
        <f t="shared" si="18"/>
        <v>80.619455689761978</v>
      </c>
      <c r="E54" s="21">
        <f t="shared" si="18"/>
        <v>82.712031363463851</v>
      </c>
      <c r="F54" s="21">
        <f t="shared" si="18"/>
        <v>77.053023589720581</v>
      </c>
      <c r="G54" s="21">
        <f t="shared" si="18"/>
        <v>106.76660420570477</v>
      </c>
      <c r="H54" s="21">
        <f t="shared" si="18"/>
        <v>76.156278402908455</v>
      </c>
    </row>
    <row r="55" spans="1:8" ht="15.6" x14ac:dyDescent="0.35">
      <c r="A55" s="6" t="s">
        <v>20</v>
      </c>
      <c r="B55" s="21">
        <f>B23/B24*100</f>
        <v>99.999999999999901</v>
      </c>
      <c r="C55" s="21">
        <f t="shared" ref="C55:H55" si="19">C23/C24*100</f>
        <v>106.39308385774615</v>
      </c>
      <c r="D55" s="21">
        <f t="shared" si="19"/>
        <v>94.850861528173766</v>
      </c>
      <c r="E55" s="21">
        <f t="shared" si="19"/>
        <v>101.62705925167938</v>
      </c>
      <c r="F55" s="21">
        <f t="shared" si="19"/>
        <v>83.07903932756696</v>
      </c>
      <c r="G55" s="21">
        <f t="shared" si="19"/>
        <v>86.576930181416543</v>
      </c>
      <c r="H55" s="21">
        <f t="shared" si="19"/>
        <v>62.556119101417728</v>
      </c>
    </row>
    <row r="56" spans="1:8" ht="15.6" x14ac:dyDescent="0.35">
      <c r="A56" s="6" t="s">
        <v>21</v>
      </c>
      <c r="B56" s="21">
        <f>(B54+B55)/2</f>
        <v>92.131947228323696</v>
      </c>
      <c r="C56" s="21">
        <f t="shared" ref="C56:H56" si="20">(C54+C55)/2</f>
        <v>96.535613266424207</v>
      </c>
      <c r="D56" s="21">
        <f t="shared" si="20"/>
        <v>87.735158608967879</v>
      </c>
      <c r="E56" s="21">
        <f t="shared" si="20"/>
        <v>92.16954530757161</v>
      </c>
      <c r="F56" s="21">
        <f t="shared" si="20"/>
        <v>80.066031458643778</v>
      </c>
      <c r="G56" s="21">
        <f t="shared" si="20"/>
        <v>96.671767193560655</v>
      </c>
      <c r="H56" s="21">
        <f t="shared" si="20"/>
        <v>69.356198752163095</v>
      </c>
    </row>
    <row r="57" spans="1:8" ht="15.6" x14ac:dyDescent="0.35">
      <c r="A57" s="6"/>
      <c r="B57" s="21"/>
      <c r="C57" s="21"/>
      <c r="D57" s="21"/>
      <c r="E57" s="21"/>
      <c r="F57" s="21"/>
      <c r="G57" s="21"/>
      <c r="H57" s="21"/>
    </row>
    <row r="58" spans="1:8" ht="15.6" x14ac:dyDescent="0.35">
      <c r="A58" s="7" t="s">
        <v>32</v>
      </c>
      <c r="B58" s="21"/>
      <c r="C58" s="21"/>
      <c r="D58" s="21"/>
      <c r="E58" s="21"/>
      <c r="F58" s="21"/>
      <c r="G58" s="21"/>
      <c r="H58" s="21"/>
    </row>
    <row r="59" spans="1:8" ht="15.6" x14ac:dyDescent="0.35">
      <c r="A59" s="6" t="s">
        <v>22</v>
      </c>
      <c r="B59" s="21">
        <f>B25/B23*100</f>
        <v>100</v>
      </c>
      <c r="C59" s="21">
        <f t="shared" ref="C59:H59" si="21">C25/C23*100</f>
        <v>100</v>
      </c>
      <c r="D59" s="21">
        <f t="shared" si="21"/>
        <v>100</v>
      </c>
      <c r="E59" s="21">
        <f t="shared" si="21"/>
        <v>100</v>
      </c>
      <c r="F59" s="21">
        <f t="shared" si="21"/>
        <v>100</v>
      </c>
      <c r="G59" s="21">
        <f t="shared" si="21"/>
        <v>100</v>
      </c>
      <c r="H59" s="21">
        <f t="shared" si="21"/>
        <v>100</v>
      </c>
    </row>
    <row r="60" spans="1:8" ht="15.6" x14ac:dyDescent="0.35">
      <c r="A60" s="6"/>
      <c r="B60" s="21"/>
      <c r="C60" s="21"/>
      <c r="D60" s="21"/>
      <c r="E60" s="21"/>
      <c r="F60" s="21"/>
      <c r="G60" s="21"/>
      <c r="H60" s="21"/>
    </row>
    <row r="61" spans="1:8" ht="15.6" x14ac:dyDescent="0.35">
      <c r="A61" s="7" t="s">
        <v>23</v>
      </c>
      <c r="B61" s="21"/>
      <c r="C61" s="21"/>
      <c r="D61" s="21"/>
      <c r="E61" s="21"/>
      <c r="F61" s="21"/>
      <c r="G61" s="21"/>
      <c r="H61" s="21"/>
    </row>
    <row r="62" spans="1:8" ht="15.6" x14ac:dyDescent="0.35">
      <c r="A62" s="6" t="s">
        <v>24</v>
      </c>
      <c r="B62" s="21">
        <f>((B17/B15)-1)*100</f>
        <v>-5.0594317849775639</v>
      </c>
      <c r="C62" s="21">
        <f t="shared" ref="C62:H62" si="22">((C17/C15)-1)*100</f>
        <v>3.2805629208279896</v>
      </c>
      <c r="D62" s="21">
        <f t="shared" ref="D62" si="23">((D17/D15)-1)*100</f>
        <v>-19.1938530445833</v>
      </c>
      <c r="E62" s="21">
        <f t="shared" si="22"/>
        <v>-17.148646139274646</v>
      </c>
      <c r="F62" s="21">
        <f t="shared" si="22"/>
        <v>-22.685500436140583</v>
      </c>
      <c r="G62" s="21">
        <f t="shared" si="22"/>
        <v>6.7666042057047626</v>
      </c>
      <c r="H62" s="21">
        <f t="shared" si="22"/>
        <v>-15.40020335464054</v>
      </c>
    </row>
    <row r="63" spans="1:8" ht="15.6" x14ac:dyDescent="0.35">
      <c r="A63" s="6" t="s">
        <v>25</v>
      </c>
      <c r="B63" s="21">
        <f>((B38/B37)-1)*100</f>
        <v>2.2835221044938514</v>
      </c>
      <c r="C63" s="21">
        <f t="shared" ref="C63:H63" si="24">((C38/C37)-1)*100</f>
        <v>6.3698592623225192</v>
      </c>
      <c r="D63" s="21">
        <f t="shared" si="24"/>
        <v>-2.4500969131238004</v>
      </c>
      <c r="E63" s="21">
        <f t="shared" si="24"/>
        <v>2.2772191983467138</v>
      </c>
      <c r="F63" s="21">
        <f t="shared" si="24"/>
        <v>-11.174741230586893</v>
      </c>
      <c r="G63" s="21">
        <f t="shared" si="24"/>
        <v>-10.75204006837992</v>
      </c>
      <c r="H63" s="21">
        <f t="shared" si="24"/>
        <v>-21.815947680744706</v>
      </c>
    </row>
    <row r="64" spans="1:8" ht="15.6" x14ac:dyDescent="0.35">
      <c r="A64" s="6" t="s">
        <v>26</v>
      </c>
      <c r="B64" s="21">
        <f>((B40/B39)-1)*100</f>
        <v>7.734263684667475</v>
      </c>
      <c r="C64" s="21">
        <f t="shared" ref="C64:H64" si="25">((C40/C39)-1)*100</f>
        <v>2.9911691552869213</v>
      </c>
      <c r="D64" s="21">
        <f t="shared" ref="D64" si="26">((D40/D39)-1)*100</f>
        <v>20.720894093239671</v>
      </c>
      <c r="E64" s="21">
        <f t="shared" si="25"/>
        <v>23.446648041837157</v>
      </c>
      <c r="F64" s="21">
        <f t="shared" si="25"/>
        <v>14.888228301919138</v>
      </c>
      <c r="G64" s="21">
        <f t="shared" si="25"/>
        <v>-16.408355781674867</v>
      </c>
      <c r="H64" s="21">
        <f t="shared" si="25"/>
        <v>-7.5836403638165013</v>
      </c>
    </row>
    <row r="65" spans="1:8" ht="15.6" x14ac:dyDescent="0.35">
      <c r="A65" s="6"/>
      <c r="B65" s="21"/>
      <c r="C65" s="21"/>
      <c r="D65" s="21"/>
      <c r="E65" s="21"/>
      <c r="F65" s="21"/>
      <c r="G65" s="21"/>
      <c r="H65" s="21"/>
    </row>
    <row r="66" spans="1:8" ht="15.6" x14ac:dyDescent="0.35">
      <c r="A66" s="7" t="s">
        <v>27</v>
      </c>
      <c r="B66" s="21"/>
      <c r="C66" s="21"/>
      <c r="D66" s="21"/>
      <c r="E66" s="21"/>
      <c r="F66" s="21"/>
      <c r="G66" s="21"/>
      <c r="H66" s="21"/>
    </row>
    <row r="67" spans="1:8" ht="15.6" x14ac:dyDescent="0.35">
      <c r="A67" s="6" t="s">
        <v>34</v>
      </c>
      <c r="B67" s="21">
        <f>B22/(B16*4)</f>
        <v>14144.347351937193</v>
      </c>
      <c r="C67" s="21">
        <f t="shared" ref="C67:H67" si="27">C22/(C16*4)</f>
        <v>14589.298942847243</v>
      </c>
      <c r="D67" s="21">
        <f t="shared" si="27"/>
        <v>13656.908718496981</v>
      </c>
      <c r="E67" s="21">
        <f t="shared" si="27"/>
        <v>13753.235428527238</v>
      </c>
      <c r="F67" s="21">
        <f t="shared" si="27"/>
        <v>13492.736557336593</v>
      </c>
      <c r="G67" s="21">
        <f t="shared" si="27"/>
        <v>11653.597306371017</v>
      </c>
      <c r="H67" s="21">
        <f t="shared" si="27"/>
        <v>12489.624215599677</v>
      </c>
    </row>
    <row r="68" spans="1:8" ht="15.6" x14ac:dyDescent="0.35">
      <c r="A68" s="6" t="s">
        <v>35</v>
      </c>
      <c r="B68" s="21">
        <f>B23/(B17*4)</f>
        <v>16785.77455165478</v>
      </c>
      <c r="C68" s="21">
        <f t="shared" ref="C68:H68" si="28">C23/(C17*4)</f>
        <v>17907.634588690067</v>
      </c>
      <c r="D68" s="21">
        <f t="shared" si="28"/>
        <v>16067.704088029061</v>
      </c>
      <c r="E68" s="21">
        <f t="shared" si="28"/>
        <v>16898.398561332349</v>
      </c>
      <c r="F68" s="21">
        <f t="shared" si="28"/>
        <v>14547.950733928263</v>
      </c>
      <c r="G68" s="21">
        <f t="shared" si="28"/>
        <v>9449.8901399180977</v>
      </c>
      <c r="H68" s="21">
        <f t="shared" si="28"/>
        <v>10259.199062085025</v>
      </c>
    </row>
    <row r="69" spans="1:8" ht="15.6" x14ac:dyDescent="0.35">
      <c r="A69" s="6" t="s">
        <v>28</v>
      </c>
      <c r="B69" s="21">
        <f>(B68/B67)*B51</f>
        <v>109.33739512327442</v>
      </c>
      <c r="C69" s="21">
        <f t="shared" ref="C69:F69" si="29">(C68/C67)*C51</f>
        <v>118.4926358656716</v>
      </c>
      <c r="D69" s="21">
        <f t="shared" si="29"/>
        <v>103.22266888522756</v>
      </c>
      <c r="E69" s="21">
        <f t="shared" si="29"/>
        <v>113.24736785887416</v>
      </c>
      <c r="F69" s="21">
        <f t="shared" si="29"/>
        <v>86.327682762630459</v>
      </c>
      <c r="G69" s="21">
        <f>(G68/G67)*G51</f>
        <v>78.391037170252659</v>
      </c>
      <c r="H69" s="21">
        <f>(H68/H67)*H51</f>
        <v>56.970412952797581</v>
      </c>
    </row>
    <row r="70" spans="1:8" ht="15.6" x14ac:dyDescent="0.35">
      <c r="A70" s="6" t="s">
        <v>36</v>
      </c>
      <c r="B70" s="21">
        <f>B22/B16</f>
        <v>56577.389407748771</v>
      </c>
      <c r="C70" s="21">
        <f t="shared" ref="C70:G71" si="30">C22/C16</f>
        <v>58357.195771388971</v>
      </c>
      <c r="D70" s="21">
        <f t="shared" si="30"/>
        <v>54627.634873987925</v>
      </c>
      <c r="E70" s="21">
        <f t="shared" si="30"/>
        <v>55012.941714108951</v>
      </c>
      <c r="F70" s="21">
        <f t="shared" si="30"/>
        <v>53970.946229346373</v>
      </c>
      <c r="G70" s="21">
        <f t="shared" si="30"/>
        <v>46614.389225484068</v>
      </c>
      <c r="H70" s="21">
        <f>H22/H16</f>
        <v>49958.496862398708</v>
      </c>
    </row>
    <row r="71" spans="1:8" ht="15.6" x14ac:dyDescent="0.35">
      <c r="A71" s="6" t="s">
        <v>37</v>
      </c>
      <c r="B71" s="21">
        <f>B23/B17</f>
        <v>67143.098206619121</v>
      </c>
      <c r="C71" s="21">
        <f t="shared" si="30"/>
        <v>71630.538354760269</v>
      </c>
      <c r="D71" s="21">
        <f t="shared" si="30"/>
        <v>64270.816352116242</v>
      </c>
      <c r="E71" s="21">
        <f t="shared" si="30"/>
        <v>67593.594245329397</v>
      </c>
      <c r="F71" s="21">
        <f t="shared" si="30"/>
        <v>58191.802935713051</v>
      </c>
      <c r="G71" s="21">
        <f t="shared" si="30"/>
        <v>37799.560559672391</v>
      </c>
      <c r="H71" s="21">
        <f>H23/H17</f>
        <v>41036.796248340099</v>
      </c>
    </row>
    <row r="72" spans="1:8" ht="15.6" x14ac:dyDescent="0.35">
      <c r="A72" s="6"/>
      <c r="B72" s="21"/>
      <c r="C72" s="21"/>
      <c r="D72" s="21"/>
      <c r="E72" s="21"/>
      <c r="F72" s="21"/>
      <c r="G72" s="21"/>
      <c r="H72" s="21"/>
    </row>
    <row r="73" spans="1:8" ht="15.6" x14ac:dyDescent="0.35">
      <c r="A73" s="7" t="s">
        <v>29</v>
      </c>
      <c r="B73" s="21"/>
      <c r="C73" s="21"/>
      <c r="D73" s="21"/>
      <c r="E73" s="21"/>
      <c r="F73" s="21"/>
      <c r="G73" s="21"/>
      <c r="H73" s="21"/>
    </row>
    <row r="74" spans="1:8" ht="15.6" x14ac:dyDescent="0.35">
      <c r="A74" s="6" t="s">
        <v>30</v>
      </c>
      <c r="B74" s="21">
        <f>(B29/B28)*100</f>
        <v>100</v>
      </c>
      <c r="C74" s="21"/>
      <c r="D74" s="21"/>
      <c r="E74" s="21"/>
      <c r="F74" s="21"/>
      <c r="G74" s="21"/>
      <c r="H74" s="21"/>
    </row>
    <row r="75" spans="1:8" ht="15.6" x14ac:dyDescent="0.35">
      <c r="A75" s="6" t="s">
        <v>31</v>
      </c>
      <c r="B75" s="21">
        <f>(B23/B29)*100</f>
        <v>99.999999999999901</v>
      </c>
      <c r="C75" s="21"/>
      <c r="D75" s="21"/>
      <c r="E75" s="21"/>
      <c r="F75" s="21"/>
      <c r="G75" s="21"/>
      <c r="H75" s="21"/>
    </row>
    <row r="76" spans="1:8" ht="16.2" thickBot="1" x14ac:dyDescent="0.4">
      <c r="A76" s="17"/>
      <c r="B76" s="17"/>
      <c r="C76" s="17"/>
      <c r="D76" s="17"/>
      <c r="E76" s="17"/>
      <c r="F76" s="17"/>
      <c r="G76" s="17"/>
      <c r="H76" s="17"/>
    </row>
    <row r="77" spans="1:8" ht="16.2" thickTop="1" x14ac:dyDescent="0.35">
      <c r="A77" s="29" t="s">
        <v>79</v>
      </c>
      <c r="B77" s="29"/>
      <c r="C77" s="29"/>
      <c r="D77" s="29"/>
      <c r="E77" s="29"/>
      <c r="F77" s="29"/>
      <c r="G77" s="6"/>
      <c r="H77" s="6"/>
    </row>
    <row r="78" spans="1:8" ht="24.75" customHeight="1" x14ac:dyDescent="0.3">
      <c r="A78" s="35" t="s">
        <v>92</v>
      </c>
      <c r="B78" s="35"/>
      <c r="C78" s="35"/>
      <c r="D78" s="35"/>
      <c r="E78" s="35"/>
      <c r="F78" s="35"/>
      <c r="G78" s="35"/>
      <c r="H78" s="35"/>
    </row>
    <row r="79" spans="1:8" ht="15.6" x14ac:dyDescent="0.35">
      <c r="A79" s="6"/>
      <c r="B79" s="6"/>
      <c r="C79" s="6"/>
      <c r="D79" s="6"/>
      <c r="E79" s="6"/>
      <c r="F79" s="6"/>
      <c r="G79" s="6"/>
      <c r="H79" s="6"/>
    </row>
    <row r="80" spans="1:8" ht="15.6" x14ac:dyDescent="0.35">
      <c r="A80" s="6"/>
      <c r="B80" s="6"/>
      <c r="C80" s="6"/>
      <c r="D80" s="6"/>
      <c r="E80" s="6"/>
      <c r="F80" s="6"/>
      <c r="G80" s="6"/>
      <c r="H80" s="6"/>
    </row>
    <row r="81" s="4" customFormat="1" x14ac:dyDescent="0.3"/>
    <row r="82" s="4" customFormat="1" x14ac:dyDescent="0.3"/>
    <row r="83" s="4" customFormat="1" x14ac:dyDescent="0.3"/>
    <row r="84" s="4" customFormat="1" x14ac:dyDescent="0.3"/>
  </sheetData>
  <mergeCells count="5">
    <mergeCell ref="A77:F77"/>
    <mergeCell ref="A78:H78"/>
    <mergeCell ref="A9:A10"/>
    <mergeCell ref="B9:B10"/>
    <mergeCell ref="C9:H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9:K7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20.6640625" defaultRowHeight="14.4" x14ac:dyDescent="0.3"/>
  <cols>
    <col min="1" max="1" width="61.6640625" style="4" customWidth="1"/>
    <col min="2" max="8" width="20.6640625" style="4" customWidth="1"/>
    <col min="9" max="16384" width="20.6640625" style="4"/>
  </cols>
  <sheetData>
    <row r="9" spans="1:8" ht="15.6" x14ac:dyDescent="0.3">
      <c r="A9" s="30" t="s">
        <v>0</v>
      </c>
      <c r="B9" s="32" t="s">
        <v>1</v>
      </c>
      <c r="C9" s="34" t="s">
        <v>2</v>
      </c>
      <c r="D9" s="34"/>
      <c r="E9" s="34"/>
      <c r="F9" s="34"/>
      <c r="G9" s="34"/>
      <c r="H9" s="34"/>
    </row>
    <row r="10" spans="1:8" ht="47.4" thickBot="1" x14ac:dyDescent="0.35">
      <c r="A10" s="31"/>
      <c r="B10" s="33"/>
      <c r="C10" s="25" t="s">
        <v>38</v>
      </c>
      <c r="D10" s="24" t="s">
        <v>33</v>
      </c>
      <c r="E10" s="25" t="s">
        <v>39</v>
      </c>
      <c r="F10" s="25" t="s">
        <v>40</v>
      </c>
      <c r="G10" s="25" t="s">
        <v>41</v>
      </c>
      <c r="H10" s="25" t="s">
        <v>42</v>
      </c>
    </row>
    <row r="11" spans="1:8" ht="16.2" thickTop="1" x14ac:dyDescent="0.35">
      <c r="A11" s="6"/>
      <c r="B11" s="6"/>
      <c r="C11" s="6"/>
      <c r="D11" s="6"/>
      <c r="E11" s="6"/>
      <c r="F11" s="6"/>
      <c r="G11" s="6"/>
      <c r="H11" s="6"/>
    </row>
    <row r="12" spans="1:8" ht="15.6" x14ac:dyDescent="0.35">
      <c r="A12" s="7" t="s">
        <v>3</v>
      </c>
      <c r="B12" s="6"/>
      <c r="C12" s="6"/>
      <c r="D12" s="6"/>
      <c r="E12" s="6"/>
      <c r="F12" s="6"/>
      <c r="G12" s="6"/>
      <c r="H12" s="6"/>
    </row>
    <row r="13" spans="1:8" ht="15.6" x14ac:dyDescent="0.35">
      <c r="A13" s="6"/>
      <c r="B13" s="6"/>
      <c r="C13" s="6"/>
      <c r="D13" s="6"/>
      <c r="E13" s="6"/>
      <c r="F13" s="6"/>
      <c r="G13" s="6"/>
      <c r="H13" s="6"/>
    </row>
    <row r="14" spans="1:8" ht="15.6" x14ac:dyDescent="0.35">
      <c r="A14" s="7" t="s">
        <v>4</v>
      </c>
      <c r="B14" s="6"/>
      <c r="C14" s="6"/>
      <c r="D14" s="6"/>
      <c r="E14" s="6"/>
      <c r="F14" s="6"/>
      <c r="G14" s="6"/>
      <c r="H14" s="6"/>
    </row>
    <row r="15" spans="1:8" ht="15.6" x14ac:dyDescent="0.35">
      <c r="A15" s="8" t="s">
        <v>64</v>
      </c>
      <c r="B15" s="9">
        <f>C15+D15+G15+H15</f>
        <v>0</v>
      </c>
      <c r="C15" s="9">
        <v>0</v>
      </c>
      <c r="D15" s="9">
        <f>E15+F15</f>
        <v>0</v>
      </c>
      <c r="E15" s="9">
        <v>0</v>
      </c>
      <c r="F15" s="9">
        <v>0</v>
      </c>
      <c r="G15" s="9">
        <v>0</v>
      </c>
      <c r="H15" s="9">
        <v>0</v>
      </c>
    </row>
    <row r="16" spans="1:8" ht="15.6" x14ac:dyDescent="0.35">
      <c r="A16" s="8" t="s">
        <v>105</v>
      </c>
      <c r="B16" s="9">
        <f>C16+D16+G16+H16</f>
        <v>831386</v>
      </c>
      <c r="C16" s="20">
        <v>527509</v>
      </c>
      <c r="D16" s="9">
        <f>E16+F16</f>
        <v>239258</v>
      </c>
      <c r="E16" s="9">
        <v>151094</v>
      </c>
      <c r="F16" s="9">
        <v>88164</v>
      </c>
      <c r="G16" s="9">
        <v>5128</v>
      </c>
      <c r="H16" s="9">
        <v>59491</v>
      </c>
    </row>
    <row r="17" spans="1:11" ht="15.6" x14ac:dyDescent="0.35">
      <c r="A17" s="8" t="s">
        <v>106</v>
      </c>
      <c r="B17" s="9">
        <f>C17+D17+G17+H17</f>
        <v>489859</v>
      </c>
      <c r="C17" s="9">
        <v>377076</v>
      </c>
      <c r="D17" s="9">
        <f>E17+F17</f>
        <v>112115</v>
      </c>
      <c r="E17" s="9">
        <v>75727</v>
      </c>
      <c r="F17" s="9">
        <v>36388</v>
      </c>
      <c r="G17" s="9">
        <v>668</v>
      </c>
      <c r="H17" s="9">
        <v>0</v>
      </c>
      <c r="J17" s="23"/>
    </row>
    <row r="18" spans="1:11" ht="15.6" x14ac:dyDescent="0.35">
      <c r="A18" s="8" t="s">
        <v>74</v>
      </c>
      <c r="B18" s="9">
        <f>C18+D18+G18+H18</f>
        <v>880802.66666666674</v>
      </c>
      <c r="C18" s="9">
        <v>563505</v>
      </c>
      <c r="D18" s="9">
        <f t="shared" ref="D18" si="0">E18+F18</f>
        <v>240478</v>
      </c>
      <c r="E18" s="9">
        <v>151657.33333333334</v>
      </c>
      <c r="F18" s="9">
        <v>88820.666666666672</v>
      </c>
      <c r="G18" s="9">
        <v>4911.333333333333</v>
      </c>
      <c r="H18" s="9">
        <v>71908.333333333328</v>
      </c>
    </row>
    <row r="19" spans="1:11" ht="15.6" x14ac:dyDescent="0.35">
      <c r="A19" s="6"/>
      <c r="B19" s="9"/>
      <c r="C19" s="9"/>
      <c r="D19" s="9"/>
      <c r="E19" s="9"/>
      <c r="F19" s="9"/>
      <c r="G19" s="9"/>
      <c r="H19" s="9"/>
    </row>
    <row r="20" spans="1:11" ht="15.6" x14ac:dyDescent="0.35">
      <c r="A20" s="10" t="s">
        <v>5</v>
      </c>
      <c r="B20" s="9"/>
      <c r="C20" s="9"/>
      <c r="D20" s="9"/>
      <c r="E20" s="9"/>
      <c r="F20" s="9"/>
      <c r="G20" s="9"/>
      <c r="H20" s="9"/>
    </row>
    <row r="21" spans="1:11" ht="15.6" x14ac:dyDescent="0.35">
      <c r="A21" s="8" t="s">
        <v>64</v>
      </c>
      <c r="B21" s="9">
        <f>C21+D21+G21+H21</f>
        <v>0</v>
      </c>
      <c r="C21" s="9">
        <v>0</v>
      </c>
      <c r="D21" s="9">
        <f>E21+F21</f>
        <v>0</v>
      </c>
      <c r="E21" s="9">
        <v>0</v>
      </c>
      <c r="F21" s="9">
        <v>0</v>
      </c>
      <c r="G21" s="9">
        <v>0</v>
      </c>
      <c r="H21" s="9">
        <v>0</v>
      </c>
    </row>
    <row r="22" spans="1:11" ht="15.6" x14ac:dyDescent="0.35">
      <c r="A22" s="8" t="s">
        <v>105</v>
      </c>
      <c r="B22" s="9">
        <f>C22+D22+G22+H22</f>
        <v>7473546401</v>
      </c>
      <c r="C22" s="9">
        <v>4911181614.2000008</v>
      </c>
      <c r="D22" s="9">
        <f>E22+F22</f>
        <v>2074123556.4000001</v>
      </c>
      <c r="E22" s="9">
        <v>1286993586</v>
      </c>
      <c r="F22" s="9">
        <v>787129970.39999998</v>
      </c>
      <c r="G22" s="9">
        <v>29889308.399999999</v>
      </c>
      <c r="H22" s="9">
        <v>458351922</v>
      </c>
    </row>
    <row r="23" spans="1:11" ht="15.6" x14ac:dyDescent="0.35">
      <c r="A23" s="8" t="s">
        <v>106</v>
      </c>
      <c r="B23" s="9">
        <f t="shared" ref="B23" si="1">C23+D23+G23+H23</f>
        <v>7473546401.0000019</v>
      </c>
      <c r="C23" s="9">
        <v>5677761350.8300018</v>
      </c>
      <c r="D23" s="9">
        <f>E23+F23</f>
        <v>1697514569.9799991</v>
      </c>
      <c r="E23" s="9">
        <v>1141002555.799999</v>
      </c>
      <c r="F23" s="9">
        <v>556512014.18000007</v>
      </c>
      <c r="G23" s="9">
        <v>19930362.789999999</v>
      </c>
      <c r="H23" s="9">
        <v>78340117.400000125</v>
      </c>
    </row>
    <row r="24" spans="1:11" ht="15.6" x14ac:dyDescent="0.35">
      <c r="A24" s="8" t="s">
        <v>74</v>
      </c>
      <c r="B24" s="9">
        <f>C24+D24+G24+H24</f>
        <v>58704994861.000008</v>
      </c>
      <c r="C24" s="9">
        <v>38846066026.850006</v>
      </c>
      <c r="D24" s="9">
        <f>E24+F24</f>
        <v>15244190792.900002</v>
      </c>
      <c r="E24" s="9">
        <v>9645604937.1000004</v>
      </c>
      <c r="F24" s="9">
        <v>5598585855.8000002</v>
      </c>
      <c r="G24" s="9">
        <v>253778219.84999999</v>
      </c>
      <c r="H24" s="9">
        <v>4360959821.3999996</v>
      </c>
      <c r="I24" s="5"/>
      <c r="J24" s="5"/>
      <c r="K24" s="5"/>
    </row>
    <row r="25" spans="1:11" ht="15.6" x14ac:dyDescent="0.35">
      <c r="A25" s="8" t="s">
        <v>107</v>
      </c>
      <c r="B25" s="9">
        <f>B23</f>
        <v>7473546401.0000019</v>
      </c>
      <c r="C25" s="9">
        <f>C23</f>
        <v>5677761350.8300018</v>
      </c>
      <c r="D25" s="9">
        <f t="shared" ref="D25:H25" si="2">D23</f>
        <v>1697514569.9799991</v>
      </c>
      <c r="E25" s="9">
        <f t="shared" si="2"/>
        <v>1141002555.799999</v>
      </c>
      <c r="F25" s="9">
        <f t="shared" si="2"/>
        <v>556512014.18000007</v>
      </c>
      <c r="G25" s="9">
        <f t="shared" si="2"/>
        <v>19930362.789999999</v>
      </c>
      <c r="H25" s="9">
        <f t="shared" si="2"/>
        <v>78340117.400000125</v>
      </c>
      <c r="I25" s="5"/>
      <c r="J25" s="5"/>
      <c r="K25" s="5"/>
    </row>
    <row r="26" spans="1:11" ht="15.6" x14ac:dyDescent="0.35">
      <c r="A26" s="6"/>
      <c r="B26" s="9"/>
      <c r="C26" s="9"/>
      <c r="D26" s="9"/>
      <c r="E26" s="9"/>
      <c r="F26" s="9"/>
      <c r="G26" s="9"/>
      <c r="H26" s="9"/>
    </row>
    <row r="27" spans="1:11" ht="15.6" x14ac:dyDescent="0.35">
      <c r="A27" s="15" t="s">
        <v>6</v>
      </c>
      <c r="B27" s="9"/>
      <c r="C27" s="9"/>
      <c r="D27" s="9"/>
      <c r="E27" s="9"/>
      <c r="F27" s="9"/>
      <c r="G27" s="9"/>
      <c r="H27" s="9"/>
    </row>
    <row r="28" spans="1:11" ht="15.6" x14ac:dyDescent="0.35">
      <c r="A28" s="8" t="s">
        <v>105</v>
      </c>
      <c r="B28" s="9">
        <f>B22</f>
        <v>7473546401</v>
      </c>
      <c r="C28" s="9"/>
      <c r="D28" s="9"/>
      <c r="E28" s="9"/>
      <c r="F28" s="9"/>
      <c r="G28" s="9"/>
      <c r="H28" s="9"/>
      <c r="I28" s="2"/>
      <c r="J28" s="2"/>
      <c r="K28" s="2"/>
    </row>
    <row r="29" spans="1:11" ht="15.6" x14ac:dyDescent="0.35">
      <c r="A29" s="8" t="s">
        <v>106</v>
      </c>
      <c r="B29" s="9">
        <v>7473546401.0000019</v>
      </c>
      <c r="C29" s="9"/>
      <c r="D29" s="9"/>
      <c r="E29" s="9"/>
      <c r="F29" s="9"/>
      <c r="G29" s="9"/>
      <c r="H29" s="9"/>
    </row>
    <row r="30" spans="1:11" ht="15.6" x14ac:dyDescent="0.35">
      <c r="A30" s="6"/>
      <c r="B30" s="12"/>
      <c r="C30" s="12"/>
      <c r="D30" s="12"/>
      <c r="E30" s="12"/>
      <c r="F30" s="12"/>
      <c r="G30" s="12"/>
      <c r="H30" s="12"/>
    </row>
    <row r="31" spans="1:11" ht="15.6" x14ac:dyDescent="0.35">
      <c r="A31" s="7" t="s">
        <v>7</v>
      </c>
      <c r="B31" s="12"/>
      <c r="C31" s="12"/>
      <c r="D31" s="12"/>
      <c r="E31" s="12"/>
      <c r="F31" s="12"/>
      <c r="G31" s="12"/>
      <c r="H31" s="12"/>
    </row>
    <row r="32" spans="1:11" ht="15.6" x14ac:dyDescent="0.35">
      <c r="A32" s="8" t="s">
        <v>65</v>
      </c>
      <c r="B32" s="14">
        <v>1.1144000000000001</v>
      </c>
      <c r="C32" s="14">
        <v>1.1144000000000001</v>
      </c>
      <c r="D32" s="14">
        <v>1.1144000000000001</v>
      </c>
      <c r="E32" s="14">
        <v>1.1144000000000001</v>
      </c>
      <c r="F32" s="14">
        <v>1.1144000000000001</v>
      </c>
      <c r="G32" s="14">
        <v>1.1144000000000001</v>
      </c>
      <c r="H32" s="14">
        <v>1.1144000000000001</v>
      </c>
    </row>
    <row r="33" spans="1:8" ht="15.6" x14ac:dyDescent="0.35">
      <c r="A33" s="8" t="s">
        <v>108</v>
      </c>
      <c r="B33" s="14">
        <v>1.0947</v>
      </c>
      <c r="C33" s="14">
        <v>1.0947</v>
      </c>
      <c r="D33" s="14">
        <v>1.0947</v>
      </c>
      <c r="E33" s="14">
        <v>1.0947</v>
      </c>
      <c r="F33" s="14">
        <v>1.0947</v>
      </c>
      <c r="G33" s="14">
        <v>1.0947</v>
      </c>
      <c r="H33" s="14">
        <v>1.0947</v>
      </c>
    </row>
    <row r="34" spans="1:8" ht="15.6" x14ac:dyDescent="0.35">
      <c r="A34" s="8" t="s">
        <v>8</v>
      </c>
      <c r="B34" s="9">
        <f>C34+D34+G34+H34</f>
        <v>378884</v>
      </c>
      <c r="C34" s="9">
        <v>219934</v>
      </c>
      <c r="D34" s="9">
        <f>E34+F34</f>
        <v>149599</v>
      </c>
      <c r="E34" s="9">
        <v>131239</v>
      </c>
      <c r="F34" s="9">
        <v>18360</v>
      </c>
      <c r="G34" s="9">
        <v>1664</v>
      </c>
      <c r="H34" s="9">
        <v>7687</v>
      </c>
    </row>
    <row r="35" spans="1:8" ht="15.6" x14ac:dyDescent="0.35">
      <c r="A35" s="6"/>
      <c r="B35" s="9"/>
      <c r="C35" s="9"/>
      <c r="D35" s="9"/>
      <c r="E35" s="9"/>
      <c r="F35" s="9"/>
      <c r="G35" s="9"/>
      <c r="H35" s="9"/>
    </row>
    <row r="36" spans="1:8" ht="15.6" x14ac:dyDescent="0.35">
      <c r="A36" s="15" t="s">
        <v>9</v>
      </c>
      <c r="B36" s="9"/>
      <c r="C36" s="9"/>
      <c r="D36" s="9"/>
      <c r="E36" s="9"/>
      <c r="F36" s="9"/>
      <c r="G36" s="9"/>
      <c r="H36" s="9"/>
    </row>
    <row r="37" spans="1:8" ht="15.6" x14ac:dyDescent="0.35">
      <c r="A37" s="8" t="s">
        <v>66</v>
      </c>
      <c r="B37" s="9">
        <f>B21/B32</f>
        <v>0</v>
      </c>
      <c r="C37" s="9">
        <f t="shared" ref="C37:H37" si="3">C21/C32</f>
        <v>0</v>
      </c>
      <c r="D37" s="9">
        <f t="shared" si="3"/>
        <v>0</v>
      </c>
      <c r="E37" s="9">
        <f t="shared" si="3"/>
        <v>0</v>
      </c>
      <c r="F37" s="9">
        <f t="shared" si="3"/>
        <v>0</v>
      </c>
      <c r="G37" s="9">
        <f t="shared" si="3"/>
        <v>0</v>
      </c>
      <c r="H37" s="9">
        <f t="shared" si="3"/>
        <v>0</v>
      </c>
    </row>
    <row r="38" spans="1:8" ht="15.6" x14ac:dyDescent="0.35">
      <c r="A38" s="8" t="s">
        <v>109</v>
      </c>
      <c r="B38" s="9">
        <f>B23/B33</f>
        <v>6827026948.9357834</v>
      </c>
      <c r="C38" s="9">
        <f t="shared" ref="C38:H38" si="4">C23/C33</f>
        <v>5186591167.2878428</v>
      </c>
      <c r="D38" s="9">
        <f t="shared" si="4"/>
        <v>1550666456.5451713</v>
      </c>
      <c r="E38" s="9">
        <f t="shared" si="4"/>
        <v>1042297027.3134183</v>
      </c>
      <c r="F38" s="9">
        <f t="shared" si="4"/>
        <v>508369429.23175305</v>
      </c>
      <c r="G38" s="9">
        <f t="shared" si="4"/>
        <v>18206232.565999817</v>
      </c>
      <c r="H38" s="9">
        <f t="shared" si="4"/>
        <v>71563092.536768183</v>
      </c>
    </row>
    <row r="39" spans="1:8" ht="15.6" x14ac:dyDescent="0.35">
      <c r="A39" s="8" t="s">
        <v>67</v>
      </c>
      <c r="B39" s="9" t="s">
        <v>43</v>
      </c>
      <c r="C39" s="9" t="s">
        <v>43</v>
      </c>
      <c r="D39" s="9" t="s">
        <v>43</v>
      </c>
      <c r="E39" s="9" t="s">
        <v>43</v>
      </c>
      <c r="F39" s="9" t="s">
        <v>43</v>
      </c>
      <c r="G39" s="9" t="s">
        <v>43</v>
      </c>
      <c r="H39" s="9" t="s">
        <v>43</v>
      </c>
    </row>
    <row r="40" spans="1:8" ht="15.6" x14ac:dyDescent="0.35">
      <c r="A40" s="8" t="s">
        <v>110</v>
      </c>
      <c r="B40" s="9">
        <f>B38/B17</f>
        <v>13936.718420883935</v>
      </c>
      <c r="C40" s="9">
        <f t="shared" ref="C40:G40" si="5">C38/C17</f>
        <v>13754.76340920091</v>
      </c>
      <c r="D40" s="9">
        <f t="shared" si="5"/>
        <v>13831.034710298991</v>
      </c>
      <c r="E40" s="9">
        <f t="shared" si="5"/>
        <v>13763.875860834554</v>
      </c>
      <c r="F40" s="9">
        <f t="shared" si="5"/>
        <v>13970.798868631226</v>
      </c>
      <c r="G40" s="9">
        <f t="shared" si="5"/>
        <v>27254.839170658408</v>
      </c>
      <c r="H40" s="9" t="s">
        <v>43</v>
      </c>
    </row>
    <row r="41" spans="1:8" ht="15.6" x14ac:dyDescent="0.35">
      <c r="A41" s="6"/>
      <c r="B41" s="12"/>
      <c r="C41" s="12"/>
      <c r="D41" s="12"/>
      <c r="E41" s="12"/>
      <c r="F41" s="12"/>
      <c r="G41" s="12"/>
      <c r="H41" s="12"/>
    </row>
    <row r="42" spans="1:8" ht="15.6" x14ac:dyDescent="0.35">
      <c r="A42" s="7" t="s">
        <v>10</v>
      </c>
      <c r="B42" s="12"/>
      <c r="C42" s="12"/>
      <c r="D42" s="12"/>
      <c r="E42" s="12"/>
      <c r="F42" s="12"/>
      <c r="G42" s="12"/>
      <c r="H42" s="12"/>
    </row>
    <row r="43" spans="1:8" ht="15.6" x14ac:dyDescent="0.35">
      <c r="A43" s="6"/>
      <c r="B43" s="12"/>
      <c r="C43" s="12"/>
      <c r="D43" s="12"/>
      <c r="E43" s="12"/>
      <c r="F43" s="12"/>
      <c r="G43" s="12"/>
      <c r="H43" s="12"/>
    </row>
    <row r="44" spans="1:8" ht="15.6" x14ac:dyDescent="0.35">
      <c r="A44" s="7" t="s">
        <v>11</v>
      </c>
      <c r="B44" s="12"/>
      <c r="C44" s="12"/>
      <c r="D44" s="12"/>
      <c r="E44" s="12"/>
      <c r="F44" s="12"/>
      <c r="G44" s="12"/>
      <c r="H44" s="12"/>
    </row>
    <row r="45" spans="1:8" ht="15.6" x14ac:dyDescent="0.35">
      <c r="A45" s="6" t="s">
        <v>12</v>
      </c>
      <c r="B45" s="16">
        <f>((B16)/B34)*100</f>
        <v>219.43022138702082</v>
      </c>
      <c r="C45" s="16">
        <f t="shared" ref="C45:H45" si="6">((C16)/C34)*100</f>
        <v>239.84877281366229</v>
      </c>
      <c r="D45" s="16">
        <f t="shared" si="6"/>
        <v>159.93288725192014</v>
      </c>
      <c r="E45" s="16">
        <f t="shared" si="6"/>
        <v>115.12888699243365</v>
      </c>
      <c r="F45" s="16">
        <f t="shared" si="6"/>
        <v>480.19607843137254</v>
      </c>
      <c r="G45" s="16">
        <f t="shared" si="6"/>
        <v>308.17307692307691</v>
      </c>
      <c r="H45" s="16">
        <f t="shared" si="6"/>
        <v>773.91700273188496</v>
      </c>
    </row>
    <row r="46" spans="1:8" ht="15.6" x14ac:dyDescent="0.35">
      <c r="A46" s="6" t="s">
        <v>13</v>
      </c>
      <c r="B46" s="16">
        <f>((B17)/B34)*100</f>
        <v>129.28996737787818</v>
      </c>
      <c r="C46" s="16">
        <f t="shared" ref="C46:H46" si="7">((C17)/C34)*100</f>
        <v>171.44961670319279</v>
      </c>
      <c r="D46" s="16">
        <f t="shared" si="7"/>
        <v>74.943682778628201</v>
      </c>
      <c r="E46" s="16">
        <f t="shared" si="7"/>
        <v>57.701597848200613</v>
      </c>
      <c r="F46" s="16">
        <f t="shared" si="7"/>
        <v>198.19172113289761</v>
      </c>
      <c r="G46" s="16">
        <f t="shared" si="7"/>
        <v>40.144230769230774</v>
      </c>
      <c r="H46" s="16">
        <f t="shared" si="7"/>
        <v>0</v>
      </c>
    </row>
    <row r="47" spans="1:8" ht="15.6" x14ac:dyDescent="0.35">
      <c r="A47" s="6"/>
      <c r="B47" s="16"/>
      <c r="C47" s="16"/>
      <c r="D47" s="16"/>
      <c r="E47" s="16"/>
      <c r="F47" s="16"/>
      <c r="G47" s="16"/>
      <c r="H47" s="16"/>
    </row>
    <row r="48" spans="1:8" ht="15.6" x14ac:dyDescent="0.35">
      <c r="A48" s="7" t="s">
        <v>14</v>
      </c>
      <c r="B48" s="16"/>
      <c r="C48" s="16"/>
      <c r="D48" s="16"/>
      <c r="E48" s="16"/>
      <c r="F48" s="16"/>
      <c r="G48" s="16"/>
      <c r="H48" s="16"/>
    </row>
    <row r="49" spans="1:8" ht="15.6" x14ac:dyDescent="0.35">
      <c r="A49" s="6" t="s">
        <v>15</v>
      </c>
      <c r="B49" s="16">
        <f>B17/B16*100</f>
        <v>58.920766046096517</v>
      </c>
      <c r="C49" s="16">
        <f t="shared" ref="C49:H49" si="8">C17/C16*100</f>
        <v>71.482382291107825</v>
      </c>
      <c r="D49" s="16">
        <f t="shared" si="8"/>
        <v>46.85945715503766</v>
      </c>
      <c r="E49" s="16">
        <f t="shared" si="8"/>
        <v>50.119131136908145</v>
      </c>
      <c r="F49" s="16">
        <f t="shared" si="8"/>
        <v>41.273081983576063</v>
      </c>
      <c r="G49" s="16">
        <f t="shared" si="8"/>
        <v>13.026521060842434</v>
      </c>
      <c r="H49" s="16">
        <f t="shared" si="8"/>
        <v>0</v>
      </c>
    </row>
    <row r="50" spans="1:8" ht="15.6" x14ac:dyDescent="0.35">
      <c r="A50" s="6" t="s">
        <v>16</v>
      </c>
      <c r="B50" s="16">
        <f>B23/B22*100</f>
        <v>100.00000000000003</v>
      </c>
      <c r="C50" s="16">
        <f t="shared" ref="C50:H50" si="9">C23/C22*100</f>
        <v>115.60886558162586</v>
      </c>
      <c r="D50" s="16">
        <f t="shared" si="9"/>
        <v>81.842499919644567</v>
      </c>
      <c r="E50" s="16">
        <f t="shared" si="9"/>
        <v>88.656429077184157</v>
      </c>
      <c r="F50" s="16">
        <f t="shared" si="9"/>
        <v>70.701413376140977</v>
      </c>
      <c r="G50" s="16">
        <f t="shared" si="9"/>
        <v>66.680575285576026</v>
      </c>
      <c r="H50" s="16">
        <f t="shared" si="9"/>
        <v>17.091696061438164</v>
      </c>
    </row>
    <row r="51" spans="1:8" ht="15.6" x14ac:dyDescent="0.35">
      <c r="A51" s="6" t="s">
        <v>17</v>
      </c>
      <c r="B51" s="16">
        <f>AVERAGE(B49:B50)</f>
        <v>79.46038302304828</v>
      </c>
      <c r="C51" s="16">
        <f t="shared" ref="C51:H51" si="10">AVERAGE(C49:C50)</f>
        <v>93.545623936366837</v>
      </c>
      <c r="D51" s="16">
        <f t="shared" si="10"/>
        <v>64.350978537341121</v>
      </c>
      <c r="E51" s="16">
        <f t="shared" si="10"/>
        <v>69.387780107046154</v>
      </c>
      <c r="F51" s="16">
        <f t="shared" si="10"/>
        <v>55.98724767985852</v>
      </c>
      <c r="G51" s="16">
        <f t="shared" si="10"/>
        <v>39.853548173209234</v>
      </c>
      <c r="H51" s="16">
        <f t="shared" si="10"/>
        <v>8.5458480307190818</v>
      </c>
    </row>
    <row r="52" spans="1:8" ht="15.6" x14ac:dyDescent="0.35">
      <c r="A52" s="6"/>
      <c r="B52" s="16"/>
      <c r="C52" s="16"/>
      <c r="D52" s="16"/>
      <c r="E52" s="16"/>
      <c r="F52" s="16"/>
      <c r="G52" s="16"/>
      <c r="H52" s="16"/>
    </row>
    <row r="53" spans="1:8" ht="15.6" x14ac:dyDescent="0.35">
      <c r="A53" s="7" t="s">
        <v>18</v>
      </c>
      <c r="B53" s="16"/>
      <c r="C53" s="16"/>
      <c r="D53" s="16"/>
      <c r="E53" s="16"/>
      <c r="F53" s="16"/>
      <c r="G53" s="16"/>
      <c r="H53" s="16"/>
    </row>
    <row r="54" spans="1:8" ht="15.6" x14ac:dyDescent="0.35">
      <c r="A54" s="6" t="s">
        <v>19</v>
      </c>
      <c r="B54" s="16">
        <f>B17/B18*100</f>
        <v>55.615067771517488</v>
      </c>
      <c r="C54" s="16">
        <f t="shared" ref="C54:H54" si="11">C17/C18*100</f>
        <v>66.91617643144248</v>
      </c>
      <c r="D54" s="16">
        <f t="shared" si="11"/>
        <v>46.621728390954679</v>
      </c>
      <c r="E54" s="16">
        <f t="shared" si="11"/>
        <v>49.932962907607497</v>
      </c>
      <c r="F54" s="16">
        <f t="shared" si="11"/>
        <v>40.967942896172808</v>
      </c>
      <c r="G54" s="16">
        <f t="shared" si="11"/>
        <v>13.601194516085247</v>
      </c>
      <c r="H54" s="16">
        <f t="shared" si="11"/>
        <v>0</v>
      </c>
    </row>
    <row r="55" spans="1:8" ht="15.6" x14ac:dyDescent="0.35">
      <c r="A55" s="6" t="s">
        <v>20</v>
      </c>
      <c r="B55" s="16">
        <f>B23/B24*100</f>
        <v>12.730682318762909</v>
      </c>
      <c r="C55" s="16">
        <f t="shared" ref="C55:H55" si="12">C23/C24*100</f>
        <v>14.616052361404089</v>
      </c>
      <c r="D55" s="16">
        <f t="shared" si="12"/>
        <v>11.135484940077097</v>
      </c>
      <c r="E55" s="16">
        <f t="shared" si="12"/>
        <v>11.829248276708368</v>
      </c>
      <c r="F55" s="16">
        <f t="shared" si="12"/>
        <v>9.9402247016265193</v>
      </c>
      <c r="G55" s="16">
        <f t="shared" si="12"/>
        <v>7.853456770947556</v>
      </c>
      <c r="H55" s="16">
        <f t="shared" si="12"/>
        <v>1.7963962202901147</v>
      </c>
    </row>
    <row r="56" spans="1:8" ht="15.6" x14ac:dyDescent="0.35">
      <c r="A56" s="6" t="s">
        <v>21</v>
      </c>
      <c r="B56" s="16">
        <f>(B54+B55)/2</f>
        <v>34.172875045140202</v>
      </c>
      <c r="C56" s="16">
        <f t="shared" ref="C56:H56" si="13">(C54+C55)/2</f>
        <v>40.766114396423283</v>
      </c>
      <c r="D56" s="16">
        <f t="shared" si="13"/>
        <v>28.878606665515889</v>
      </c>
      <c r="E56" s="16">
        <f t="shared" si="13"/>
        <v>30.881105592157933</v>
      </c>
      <c r="F56" s="16">
        <f t="shared" si="13"/>
        <v>25.454083798899664</v>
      </c>
      <c r="G56" s="16">
        <f t="shared" si="13"/>
        <v>10.727325643516401</v>
      </c>
      <c r="H56" s="16">
        <f t="shared" si="13"/>
        <v>0.89819811014505735</v>
      </c>
    </row>
    <row r="57" spans="1:8" ht="15.6" x14ac:dyDescent="0.35">
      <c r="A57" s="6"/>
      <c r="B57" s="16"/>
      <c r="C57" s="16"/>
      <c r="D57" s="16"/>
      <c r="E57" s="16"/>
      <c r="F57" s="16"/>
      <c r="G57" s="16"/>
      <c r="H57" s="16"/>
    </row>
    <row r="58" spans="1:8" ht="15.6" x14ac:dyDescent="0.35">
      <c r="A58" s="7" t="s">
        <v>32</v>
      </c>
      <c r="B58" s="16"/>
      <c r="C58" s="16"/>
      <c r="D58" s="16"/>
      <c r="E58" s="16"/>
      <c r="F58" s="16"/>
      <c r="G58" s="16"/>
      <c r="H58" s="16"/>
    </row>
    <row r="59" spans="1:8" ht="15.6" x14ac:dyDescent="0.35">
      <c r="A59" s="6" t="s">
        <v>22</v>
      </c>
      <c r="B59" s="16">
        <f>B25/B23*100</f>
        <v>100</v>
      </c>
      <c r="C59" s="16">
        <f t="shared" ref="C59:H59" si="14">C25/C23*100</f>
        <v>100</v>
      </c>
      <c r="D59" s="16">
        <f t="shared" si="14"/>
        <v>100</v>
      </c>
      <c r="E59" s="16">
        <f t="shared" si="14"/>
        <v>100</v>
      </c>
      <c r="F59" s="16">
        <f t="shared" si="14"/>
        <v>100</v>
      </c>
      <c r="G59" s="16">
        <f t="shared" si="14"/>
        <v>100</v>
      </c>
      <c r="H59" s="16">
        <f t="shared" si="14"/>
        <v>100</v>
      </c>
    </row>
    <row r="60" spans="1:8" ht="15.6" x14ac:dyDescent="0.35">
      <c r="A60" s="6"/>
      <c r="B60" s="16"/>
      <c r="C60" s="16"/>
      <c r="D60" s="16"/>
      <c r="E60" s="16"/>
      <c r="F60" s="16"/>
      <c r="G60" s="16"/>
      <c r="H60" s="16"/>
    </row>
    <row r="61" spans="1:8" ht="15.6" x14ac:dyDescent="0.35">
      <c r="A61" s="7" t="s">
        <v>23</v>
      </c>
      <c r="B61" s="16"/>
      <c r="C61" s="16"/>
      <c r="D61" s="16"/>
      <c r="E61" s="16"/>
      <c r="F61" s="16"/>
      <c r="G61" s="16"/>
      <c r="H61" s="16"/>
    </row>
    <row r="62" spans="1:8" ht="15.6" x14ac:dyDescent="0.35">
      <c r="A62" s="6" t="s">
        <v>24</v>
      </c>
      <c r="B62" s="16" t="s">
        <v>43</v>
      </c>
      <c r="C62" s="16" t="s">
        <v>43</v>
      </c>
      <c r="D62" s="16" t="s">
        <v>43</v>
      </c>
      <c r="E62" s="16" t="s">
        <v>43</v>
      </c>
      <c r="F62" s="16" t="s">
        <v>43</v>
      </c>
      <c r="G62" s="16" t="s">
        <v>43</v>
      </c>
      <c r="H62" s="16" t="s">
        <v>43</v>
      </c>
    </row>
    <row r="63" spans="1:8" ht="15.6" x14ac:dyDescent="0.35">
      <c r="A63" s="6" t="s">
        <v>25</v>
      </c>
      <c r="B63" s="16" t="s">
        <v>43</v>
      </c>
      <c r="C63" s="16" t="s">
        <v>43</v>
      </c>
      <c r="D63" s="16" t="s">
        <v>43</v>
      </c>
      <c r="E63" s="16" t="s">
        <v>43</v>
      </c>
      <c r="F63" s="16" t="s">
        <v>43</v>
      </c>
      <c r="G63" s="16" t="s">
        <v>43</v>
      </c>
      <c r="H63" s="16" t="s">
        <v>43</v>
      </c>
    </row>
    <row r="64" spans="1:8" ht="15.6" x14ac:dyDescent="0.35">
      <c r="A64" s="6" t="s">
        <v>26</v>
      </c>
      <c r="B64" s="16" t="s">
        <v>43</v>
      </c>
      <c r="C64" s="16" t="s">
        <v>43</v>
      </c>
      <c r="D64" s="16" t="s">
        <v>43</v>
      </c>
      <c r="E64" s="16" t="s">
        <v>43</v>
      </c>
      <c r="F64" s="16" t="s">
        <v>43</v>
      </c>
      <c r="G64" s="16" t="s">
        <v>43</v>
      </c>
      <c r="H64" s="16" t="s">
        <v>43</v>
      </c>
    </row>
    <row r="65" spans="1:8" ht="15.6" x14ac:dyDescent="0.35">
      <c r="A65" s="6"/>
      <c r="B65" s="16"/>
      <c r="C65" s="16"/>
      <c r="D65" s="16"/>
      <c r="E65" s="16"/>
      <c r="F65" s="16"/>
      <c r="G65" s="16"/>
      <c r="H65" s="16"/>
    </row>
    <row r="66" spans="1:8" ht="15.6" x14ac:dyDescent="0.35">
      <c r="A66" s="7" t="s">
        <v>27</v>
      </c>
      <c r="B66" s="16"/>
      <c r="C66" s="16"/>
      <c r="D66" s="16"/>
      <c r="E66" s="16"/>
      <c r="F66" s="16"/>
      <c r="G66" s="16"/>
      <c r="H66" s="16"/>
    </row>
    <row r="67" spans="1:8" ht="15.6" x14ac:dyDescent="0.35">
      <c r="A67" s="6" t="s">
        <v>34</v>
      </c>
      <c r="B67" s="16">
        <f t="shared" ref="B67:H68" si="15">B22/(B16*5)</f>
        <v>1797.8523576293082</v>
      </c>
      <c r="C67" s="16">
        <f t="shared" si="15"/>
        <v>1862.027610600009</v>
      </c>
      <c r="D67" s="16">
        <f t="shared" si="15"/>
        <v>1733.7966182113034</v>
      </c>
      <c r="E67" s="16">
        <f t="shared" si="15"/>
        <v>1703.5667677075198</v>
      </c>
      <c r="F67" s="16">
        <f t="shared" si="15"/>
        <v>1785.6040342997142</v>
      </c>
      <c r="G67" s="16">
        <f t="shared" si="15"/>
        <v>1165.7296567862713</v>
      </c>
      <c r="H67" s="16">
        <f t="shared" si="15"/>
        <v>1540.9118085088501</v>
      </c>
    </row>
    <row r="68" spans="1:8" ht="15.6" x14ac:dyDescent="0.35">
      <c r="A68" s="6" t="s">
        <v>35</v>
      </c>
      <c r="B68" s="16">
        <f t="shared" si="15"/>
        <v>3051.3051310683286</v>
      </c>
      <c r="C68" s="16">
        <f t="shared" si="15"/>
        <v>3011.4679008104476</v>
      </c>
      <c r="D68" s="16">
        <f t="shared" si="15"/>
        <v>3028.1667394728611</v>
      </c>
      <c r="E68" s="16">
        <f t="shared" si="15"/>
        <v>3013.4629809711173</v>
      </c>
      <c r="F68" s="16">
        <f t="shared" si="15"/>
        <v>3058.7667042981207</v>
      </c>
      <c r="G68" s="16">
        <f t="shared" si="15"/>
        <v>5967.1744880239521</v>
      </c>
      <c r="H68" s="16" t="s">
        <v>43</v>
      </c>
    </row>
    <row r="69" spans="1:8" ht="15.6" x14ac:dyDescent="0.35">
      <c r="A69" s="6" t="s">
        <v>28</v>
      </c>
      <c r="B69" s="16">
        <f>(B68/B67)*B51</f>
        <v>134.85972494125869</v>
      </c>
      <c r="C69" s="16">
        <f t="shared" ref="C69:G69" si="16">(C68/C67)*C51</f>
        <v>151.29187244161096</v>
      </c>
      <c r="D69" s="16">
        <f t="shared" si="16"/>
        <v>112.39235952619642</v>
      </c>
      <c r="E69" s="16">
        <f t="shared" si="16"/>
        <v>122.74101059492315</v>
      </c>
      <c r="F69" s="16">
        <f t="shared" si="16"/>
        <v>95.907001652584057</v>
      </c>
      <c r="G69" s="16">
        <f t="shared" si="16"/>
        <v>204.00362513897093</v>
      </c>
      <c r="H69" s="16" t="s">
        <v>43</v>
      </c>
    </row>
    <row r="70" spans="1:8" ht="15.6" x14ac:dyDescent="0.35">
      <c r="A70" s="6" t="s">
        <v>36</v>
      </c>
      <c r="B70" s="16">
        <f>B22/B16</f>
        <v>8989.2617881465412</v>
      </c>
      <c r="C70" s="16">
        <f>C22/C16</f>
        <v>9310.1380530000442</v>
      </c>
      <c r="D70" s="16">
        <f t="shared" ref="D70:H71" si="17">D22/D16</f>
        <v>8668.9830910565161</v>
      </c>
      <c r="E70" s="16">
        <f t="shared" si="17"/>
        <v>8517.8338385375991</v>
      </c>
      <c r="F70" s="16">
        <f t="shared" si="17"/>
        <v>8928.0201714985706</v>
      </c>
      <c r="G70" s="16">
        <f t="shared" si="17"/>
        <v>5828.6482839313567</v>
      </c>
      <c r="H70" s="16">
        <f t="shared" si="17"/>
        <v>7704.5590425442506</v>
      </c>
    </row>
    <row r="71" spans="1:8" ht="15.6" x14ac:dyDescent="0.35">
      <c r="A71" s="6" t="s">
        <v>37</v>
      </c>
      <c r="B71" s="16">
        <f>B23/B17</f>
        <v>15256.525655341644</v>
      </c>
      <c r="C71" s="16">
        <f>C23/C17</f>
        <v>15057.339504052239</v>
      </c>
      <c r="D71" s="16">
        <f t="shared" si="17"/>
        <v>15140.833697364305</v>
      </c>
      <c r="E71" s="16">
        <f t="shared" si="17"/>
        <v>15067.314904855586</v>
      </c>
      <c r="F71" s="16">
        <f t="shared" si="17"/>
        <v>15293.833521490604</v>
      </c>
      <c r="G71" s="16">
        <f t="shared" si="17"/>
        <v>29835.872440119758</v>
      </c>
      <c r="H71" s="16" t="s">
        <v>43</v>
      </c>
    </row>
    <row r="72" spans="1:8" ht="15.6" x14ac:dyDescent="0.35">
      <c r="A72" s="6"/>
      <c r="B72" s="16"/>
      <c r="C72" s="16"/>
      <c r="D72" s="16"/>
      <c r="E72" s="16"/>
      <c r="F72" s="16"/>
      <c r="G72" s="16"/>
      <c r="H72" s="16"/>
    </row>
    <row r="73" spans="1:8" ht="15.6" x14ac:dyDescent="0.35">
      <c r="A73" s="7" t="s">
        <v>29</v>
      </c>
      <c r="B73" s="16"/>
      <c r="C73" s="16"/>
      <c r="D73" s="16"/>
      <c r="E73" s="16"/>
      <c r="F73" s="16"/>
      <c r="G73" s="16"/>
      <c r="H73" s="16"/>
    </row>
    <row r="74" spans="1:8" ht="15.6" x14ac:dyDescent="0.35">
      <c r="A74" s="6" t="s">
        <v>30</v>
      </c>
      <c r="B74" s="16">
        <f>(B29/B28)*100</f>
        <v>100.00000000000003</v>
      </c>
      <c r="C74" s="16"/>
      <c r="D74" s="16"/>
      <c r="E74" s="16"/>
      <c r="F74" s="16"/>
      <c r="G74" s="16"/>
      <c r="H74" s="16"/>
    </row>
    <row r="75" spans="1:8" ht="15.6" x14ac:dyDescent="0.35">
      <c r="A75" s="6" t="s">
        <v>31</v>
      </c>
      <c r="B75" s="16">
        <f>(B23/B29)*100</f>
        <v>100</v>
      </c>
      <c r="C75" s="16"/>
      <c r="D75" s="16"/>
      <c r="E75" s="16"/>
      <c r="F75" s="16"/>
      <c r="G75" s="16"/>
      <c r="H75" s="16"/>
    </row>
    <row r="76" spans="1:8" ht="16.2" thickBot="1" x14ac:dyDescent="0.4">
      <c r="A76" s="17"/>
      <c r="B76" s="17"/>
      <c r="C76" s="17"/>
      <c r="D76" s="17"/>
      <c r="E76" s="17"/>
      <c r="F76" s="17"/>
      <c r="G76" s="17"/>
      <c r="H76" s="17"/>
    </row>
    <row r="77" spans="1:8" ht="16.2" thickTop="1" x14ac:dyDescent="0.35">
      <c r="A77" s="29" t="s">
        <v>79</v>
      </c>
      <c r="B77" s="29"/>
      <c r="C77" s="29"/>
      <c r="D77" s="29"/>
      <c r="E77" s="29"/>
      <c r="F77" s="29"/>
      <c r="G77" s="6"/>
      <c r="H77" s="6"/>
    </row>
  </sheetData>
  <mergeCells count="4">
    <mergeCell ref="A77:F77"/>
    <mergeCell ref="A9:A10"/>
    <mergeCell ref="B9:B10"/>
    <mergeCell ref="C9:H9"/>
  </mergeCells>
  <pageMargins left="0.7" right="0.7" top="0.75" bottom="0.75" header="0.3" footer="0.3"/>
  <pageSetup orientation="portrait" r:id="rId1"/>
  <ignoredErrors>
    <ignoredError sqref="D18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9:I85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1.88671875" style="4" customWidth="1"/>
    <col min="2" max="8" width="20.6640625" style="4" customWidth="1"/>
    <col min="9" max="9" width="17.88671875" style="4" bestFit="1" customWidth="1"/>
    <col min="10" max="16384" width="11.44140625" style="4"/>
  </cols>
  <sheetData>
    <row r="9" spans="1:9" ht="15.6" x14ac:dyDescent="0.3">
      <c r="A9" s="30" t="s">
        <v>0</v>
      </c>
      <c r="B9" s="32" t="s">
        <v>1</v>
      </c>
      <c r="C9" s="34" t="s">
        <v>2</v>
      </c>
      <c r="D9" s="34"/>
      <c r="E9" s="34"/>
      <c r="F9" s="34"/>
      <c r="G9" s="34"/>
      <c r="H9" s="34"/>
    </row>
    <row r="10" spans="1:9" ht="47.4" thickBot="1" x14ac:dyDescent="0.35">
      <c r="A10" s="31"/>
      <c r="B10" s="33"/>
      <c r="C10" s="28" t="s">
        <v>38</v>
      </c>
      <c r="D10" s="27" t="s">
        <v>33</v>
      </c>
      <c r="E10" s="28" t="s">
        <v>39</v>
      </c>
      <c r="F10" s="28" t="s">
        <v>40</v>
      </c>
      <c r="G10" s="28" t="s">
        <v>41</v>
      </c>
      <c r="H10" s="28" t="s">
        <v>42</v>
      </c>
    </row>
    <row r="11" spans="1:9" ht="16.2" thickTop="1" x14ac:dyDescent="0.35">
      <c r="A11" s="6"/>
      <c r="B11" s="6"/>
      <c r="C11" s="6"/>
      <c r="D11" s="6"/>
      <c r="E11" s="6"/>
      <c r="F11" s="6"/>
      <c r="G11" s="6"/>
      <c r="H11" s="6"/>
    </row>
    <row r="12" spans="1:9" ht="15.6" x14ac:dyDescent="0.35">
      <c r="A12" s="7" t="s">
        <v>3</v>
      </c>
      <c r="B12" s="6"/>
      <c r="C12" s="6"/>
      <c r="D12" s="6"/>
      <c r="E12" s="6"/>
      <c r="F12" s="6"/>
      <c r="G12" s="6"/>
      <c r="H12" s="6"/>
    </row>
    <row r="13" spans="1:9" ht="15.6" x14ac:dyDescent="0.35">
      <c r="A13" s="6"/>
      <c r="B13" s="6"/>
      <c r="C13" s="20"/>
      <c r="D13" s="20"/>
      <c r="E13" s="20"/>
      <c r="F13" s="6"/>
      <c r="G13" s="6"/>
      <c r="H13" s="6"/>
    </row>
    <row r="14" spans="1:9" ht="15.6" x14ac:dyDescent="0.35">
      <c r="A14" s="7" t="s">
        <v>4</v>
      </c>
      <c r="B14" s="6"/>
      <c r="C14" s="6"/>
      <c r="D14" s="6"/>
      <c r="E14" s="6"/>
      <c r="F14" s="6"/>
      <c r="G14" s="6"/>
      <c r="H14" s="6"/>
    </row>
    <row r="15" spans="1:9" ht="15.6" x14ac:dyDescent="0.35">
      <c r="A15" s="8" t="s">
        <v>68</v>
      </c>
      <c r="B15" s="20">
        <f>(+'I Trimestre'!B15+'II trimestre'!B15)/2</f>
        <v>803680.5</v>
      </c>
      <c r="C15" s="20">
        <f>(+'I Trimestre'!C15+'II trimestre'!C15)/2</f>
        <v>488026</v>
      </c>
      <c r="D15" s="20">
        <f>+E15+F15</f>
        <v>240531</v>
      </c>
      <c r="E15" s="20">
        <f>(+'I Trimestre'!E15+'II trimestre'!E15)/2</f>
        <v>151683.5</v>
      </c>
      <c r="F15" s="20">
        <f>(+'I Trimestre'!F15+'II trimestre'!F15)/2</f>
        <v>88847.5</v>
      </c>
      <c r="G15" s="20">
        <f>(+'I Trimestre'!G15+'II trimestre'!G15)/2</f>
        <v>4803</v>
      </c>
      <c r="H15" s="20">
        <f>(+'I Trimestre'!H15+'II trimestre'!H15)/2</f>
        <v>70320.5</v>
      </c>
      <c r="I15" s="23"/>
    </row>
    <row r="16" spans="1:9" ht="15.6" x14ac:dyDescent="0.35">
      <c r="A16" s="8" t="s">
        <v>111</v>
      </c>
      <c r="B16" s="20">
        <f>(+'I Trimestre'!B16+'II trimestre'!B16+'IV Trimestre'!B16)/3</f>
        <v>880802.66666666663</v>
      </c>
      <c r="C16" s="20">
        <f>(+'I Trimestre'!C16+'II trimestre'!C16+'IV Trimestre'!C16)/3</f>
        <v>563505</v>
      </c>
      <c r="D16" s="20">
        <f>+E16+F16</f>
        <v>240478</v>
      </c>
      <c r="E16" s="20">
        <f>(+'I Trimestre'!E16+'II trimestre'!E16+'IV Trimestre'!E16)/3</f>
        <v>151657.33333333334</v>
      </c>
      <c r="F16" s="20">
        <f>(+'I Trimestre'!F16+'II trimestre'!F16+'IV Trimestre'!F16)/3</f>
        <v>88820.666666666672</v>
      </c>
      <c r="G16" s="20">
        <f>(+'I Trimestre'!G16+'II trimestre'!G16+'IV Trimestre'!G16)/3</f>
        <v>4911.333333333333</v>
      </c>
      <c r="H16" s="20">
        <f>(+'I Trimestre'!H16+'II trimestre'!H16+'IV Trimestre'!H16)/3</f>
        <v>71908.333333333328</v>
      </c>
    </row>
    <row r="17" spans="1:9" ht="15.6" x14ac:dyDescent="0.35">
      <c r="A17" s="8" t="s">
        <v>112</v>
      </c>
      <c r="B17" s="20">
        <f>+C17+D17+G17+H17</f>
        <v>691797.55555555562</v>
      </c>
      <c r="C17" s="20">
        <f>(+'I Trimestre'!C17+'II trimestre'!C17+'IV Trimestre'!C17)/3+5</f>
        <v>461717.66666666669</v>
      </c>
      <c r="D17" s="20">
        <f>+E17+F17</f>
        <v>166947.55555555556</v>
      </c>
      <c r="E17" s="20">
        <f>(+'I Trimestre'!E17+'II trimestre'!E17+'IV Trimestre'!E17)/3</f>
        <v>109023.55555555556</v>
      </c>
      <c r="F17" s="20">
        <f>(+'I Trimestre'!F17+'II trimestre'!F17+'IV Trimestre'!F17)/3</f>
        <v>57924</v>
      </c>
      <c r="G17" s="20">
        <f>(+'I Trimestre'!G17+'II trimestre'!G17+'IV Trimestre'!G17)/3</f>
        <v>3641.3333333333335</v>
      </c>
      <c r="H17" s="20">
        <f>(+'I Trimestre'!H17+'II trimestre'!H17)/2</f>
        <v>59491</v>
      </c>
      <c r="I17" s="23"/>
    </row>
    <row r="18" spans="1:9" ht="15.6" x14ac:dyDescent="0.35">
      <c r="A18" s="8" t="s">
        <v>74</v>
      </c>
      <c r="B18" s="20">
        <f>+'IV Trimestre'!B18</f>
        <v>880802.66666666674</v>
      </c>
      <c r="C18" s="20">
        <f>+'IV Trimestre'!C18</f>
        <v>563505</v>
      </c>
      <c r="D18" s="20">
        <f>+'IV Trimestre'!D18</f>
        <v>240478</v>
      </c>
      <c r="E18" s="20">
        <f>+'IV Trimestre'!E18</f>
        <v>151657.33333333334</v>
      </c>
      <c r="F18" s="20">
        <f>+'IV Trimestre'!F18</f>
        <v>88820.666666666672</v>
      </c>
      <c r="G18" s="20">
        <f>+'IV Trimestre'!G18</f>
        <v>4911.333333333333</v>
      </c>
      <c r="H18" s="20">
        <f>+'IV Trimestre'!H18</f>
        <v>71908.333333333328</v>
      </c>
    </row>
    <row r="19" spans="1:9" ht="15.6" x14ac:dyDescent="0.35">
      <c r="A19" s="6"/>
      <c r="B19" s="20"/>
      <c r="C19" s="20"/>
      <c r="D19" s="20"/>
      <c r="E19" s="20"/>
      <c r="F19" s="20"/>
      <c r="G19" s="20"/>
      <c r="H19" s="20"/>
    </row>
    <row r="20" spans="1:9" ht="15.6" x14ac:dyDescent="0.35">
      <c r="A20" s="10" t="s">
        <v>5</v>
      </c>
      <c r="B20" s="20"/>
      <c r="C20" s="20"/>
      <c r="D20" s="20"/>
      <c r="E20" s="20"/>
      <c r="F20" s="20"/>
      <c r="G20" s="20"/>
      <c r="H20" s="20"/>
    </row>
    <row r="21" spans="1:9" ht="15.6" x14ac:dyDescent="0.35">
      <c r="A21" s="8" t="s">
        <v>68</v>
      </c>
      <c r="B21" s="20">
        <f>+'I Trimestre'!B21+'II trimestre'!B21+'III Trimestre'!B21+'IV Trimestre'!B21</f>
        <v>51231448460</v>
      </c>
      <c r="C21" s="20">
        <f>+'I Trimestre'!C21+'II trimestre'!C21+'III Trimestre'!C21+'IV Trimestre'!C21</f>
        <v>34717373470.840004</v>
      </c>
      <c r="D21" s="20">
        <f>+'I Trimestre'!D21+'II trimestre'!D21+'III Trimestre'!D21+'IV Trimestre'!D21</f>
        <v>13098094041.009996</v>
      </c>
      <c r="E21" s="20">
        <f>+'I Trimestre'!E21+'II trimestre'!E21+'III Trimestre'!E21+'IV Trimestre'!E21</f>
        <v>8495134396.8199968</v>
      </c>
      <c r="F21" s="20">
        <f>+'I Trimestre'!F21+'II trimestre'!F21+'III Trimestre'!F21+'IV Trimestre'!F21</f>
        <v>4602959644.1899996</v>
      </c>
      <c r="G21" s="20">
        <f>+'I Trimestre'!G21+'II trimestre'!G21+'III Trimestre'!G21+'IV Trimestre'!G21</f>
        <v>222147865.28999999</v>
      </c>
      <c r="H21" s="20">
        <f>+'I Trimestre'!H21+'II trimestre'!H21+'III Trimestre'!H21+'IV Trimestre'!H21</f>
        <v>3193833082.8600001</v>
      </c>
    </row>
    <row r="22" spans="1:9" ht="15.6" x14ac:dyDescent="0.35">
      <c r="A22" s="8" t="s">
        <v>111</v>
      </c>
      <c r="B22" s="20">
        <f>+'I Trimestre'!B22+'II trimestre'!B22+'III Trimestre'!B22+'IV Trimestre'!B22</f>
        <v>58704994861</v>
      </c>
      <c r="C22" s="20">
        <f>+'I Trimestre'!C22+'II trimestre'!C22+'III Trimestre'!C22+'IV Trimestre'!C22</f>
        <v>38846066026.850006</v>
      </c>
      <c r="D22" s="20">
        <f>+'I Trimestre'!D22+'II trimestre'!D22+'III Trimestre'!D22+'IV Trimestre'!D22</f>
        <v>15244190792.9</v>
      </c>
      <c r="E22" s="20">
        <f>+'I Trimestre'!E22+'II trimestre'!E22+'III Trimestre'!E22+'IV Trimestre'!E22</f>
        <v>9645604937.1000004</v>
      </c>
      <c r="F22" s="20">
        <f>+'I Trimestre'!F22+'II trimestre'!F22+'III Trimestre'!F22+'IV Trimestre'!F22</f>
        <v>5598585855.7999992</v>
      </c>
      <c r="G22" s="20">
        <f>+'I Trimestre'!G22+'II trimestre'!G22+'III Trimestre'!G22+'IV Trimestre'!G22</f>
        <v>253778219.84999999</v>
      </c>
      <c r="H22" s="20">
        <f>+'I Trimestre'!H22+'II trimestre'!H22+'III Trimestre'!H22+'IV Trimestre'!H22</f>
        <v>4360959821.3999996</v>
      </c>
    </row>
    <row r="23" spans="1:9" ht="15.6" x14ac:dyDescent="0.35">
      <c r="A23" s="8" t="s">
        <v>112</v>
      </c>
      <c r="B23" s="20">
        <f>+'I Trimestre'!B23+'II trimestre'!B23+'III Trimestre'!B23+'IV Trimestre'!B23</f>
        <v>58704994860.999947</v>
      </c>
      <c r="C23" s="20">
        <f>+'I Trimestre'!C23+'II trimestre'!C23+'III Trimestre'!C23+'IV Trimestre'!C23</f>
        <v>41782131381.009949</v>
      </c>
      <c r="D23" s="20">
        <f>+'I Trimestre'!D23+'II trimestre'!D23+'III Trimestre'!D23+'IV Trimestre'!D23</f>
        <v>14189436807.639996</v>
      </c>
      <c r="E23" s="20">
        <f>+'I Trimestre'!E23+'II trimestre'!E23+'III Trimestre'!E23+'IV Trimestre'!E23</f>
        <v>9635613466.199995</v>
      </c>
      <c r="F23" s="20">
        <f>+'I Trimestre'!F23+'II trimestre'!F23+'III Trimestre'!F23+'IV Trimestre'!F23</f>
        <v>4553823341.4400005</v>
      </c>
      <c r="G23" s="20">
        <f>+'I Trimestre'!G23+'II trimestre'!G23+'III Trimestre'!G23+'IV Trimestre'!G23</f>
        <v>213766509.34</v>
      </c>
      <c r="H23" s="20">
        <f>+'I Trimestre'!H23+'II trimestre'!H23+'III Trimestre'!H23+'IV Trimestre'!H23</f>
        <v>2519660163.0100007</v>
      </c>
    </row>
    <row r="24" spans="1:9" ht="15.6" x14ac:dyDescent="0.35">
      <c r="A24" s="8" t="s">
        <v>74</v>
      </c>
      <c r="B24" s="20">
        <f>C24+D24+G24+H24</f>
        <v>58704994861.000008</v>
      </c>
      <c r="C24" s="20">
        <f>+'IV Trimestre'!C24</f>
        <v>38846066026.850006</v>
      </c>
      <c r="D24" s="20">
        <f>+'IV Trimestre'!D24</f>
        <v>15244190792.900002</v>
      </c>
      <c r="E24" s="20">
        <f>+'IV Trimestre'!E24</f>
        <v>9645604937.1000004</v>
      </c>
      <c r="F24" s="20">
        <f>+'IV Trimestre'!F24</f>
        <v>5598585855.8000002</v>
      </c>
      <c r="G24" s="20">
        <f>+'IV Trimestre'!G24</f>
        <v>253778219.84999999</v>
      </c>
      <c r="H24" s="20">
        <f>+'IV Trimestre'!H24</f>
        <v>4360959821.3999996</v>
      </c>
    </row>
    <row r="25" spans="1:9" ht="15.6" x14ac:dyDescent="0.35">
      <c r="A25" s="8" t="s">
        <v>113</v>
      </c>
      <c r="B25" s="20">
        <f>B23</f>
        <v>58704994860.999947</v>
      </c>
      <c r="C25" s="20">
        <f t="shared" ref="C25:H25" si="0">C23</f>
        <v>41782131381.009949</v>
      </c>
      <c r="D25" s="20">
        <f t="shared" si="0"/>
        <v>14189436807.639996</v>
      </c>
      <c r="E25" s="20">
        <f t="shared" si="0"/>
        <v>9635613466.199995</v>
      </c>
      <c r="F25" s="20">
        <f t="shared" si="0"/>
        <v>4553823341.4400005</v>
      </c>
      <c r="G25" s="20">
        <f t="shared" si="0"/>
        <v>213766509.34</v>
      </c>
      <c r="H25" s="20">
        <f t="shared" si="0"/>
        <v>2519660163.0100007</v>
      </c>
      <c r="I25" s="5"/>
    </row>
    <row r="26" spans="1:9" ht="15.6" x14ac:dyDescent="0.35">
      <c r="A26" s="6"/>
      <c r="B26" s="20"/>
      <c r="C26" s="20"/>
      <c r="D26" s="20"/>
      <c r="E26" s="20"/>
      <c r="F26" s="20"/>
      <c r="G26" s="20"/>
      <c r="H26" s="20"/>
    </row>
    <row r="27" spans="1:9" ht="15.6" x14ac:dyDescent="0.35">
      <c r="A27" s="15" t="s">
        <v>6</v>
      </c>
      <c r="B27" s="20"/>
      <c r="C27" s="20"/>
      <c r="D27" s="20"/>
      <c r="E27" s="20"/>
      <c r="F27" s="20"/>
      <c r="G27" s="20"/>
      <c r="H27" s="20"/>
    </row>
    <row r="28" spans="1:9" ht="15.6" x14ac:dyDescent="0.35">
      <c r="A28" s="8" t="s">
        <v>111</v>
      </c>
      <c r="B28" s="20">
        <f>'I Trimestre'!B28+'II trimestre'!B28+'III Trimestre'!B28+'IV Trimestre'!B28</f>
        <v>58704994861</v>
      </c>
      <c r="C28" s="20"/>
      <c r="D28" s="20"/>
      <c r="E28" s="20"/>
      <c r="F28" s="20"/>
      <c r="G28" s="20"/>
      <c r="H28" s="20"/>
      <c r="I28" s="2"/>
    </row>
    <row r="29" spans="1:9" ht="15.6" x14ac:dyDescent="0.35">
      <c r="A29" s="8" t="s">
        <v>112</v>
      </c>
      <c r="B29" s="20">
        <f>'I Trimestre'!B29+'II trimestre'!B29+'III Trimestre'!B29+'IV Trimestre'!B29</f>
        <v>58704994861</v>
      </c>
      <c r="C29" s="20"/>
      <c r="D29" s="20"/>
      <c r="E29" s="20"/>
      <c r="F29" s="20"/>
      <c r="G29" s="20"/>
      <c r="H29" s="20"/>
    </row>
    <row r="30" spans="1:9" ht="15.6" x14ac:dyDescent="0.35">
      <c r="A30" s="6"/>
      <c r="B30" s="20"/>
      <c r="C30" s="20"/>
      <c r="D30" s="20"/>
      <c r="E30" s="20"/>
      <c r="F30" s="20"/>
      <c r="G30" s="20"/>
      <c r="H30" s="20"/>
    </row>
    <row r="31" spans="1:9" ht="15.6" x14ac:dyDescent="0.35">
      <c r="A31" s="7" t="s">
        <v>7</v>
      </c>
      <c r="B31" s="6"/>
      <c r="C31" s="6"/>
      <c r="D31" s="6"/>
      <c r="E31" s="6"/>
      <c r="F31" s="6"/>
      <c r="G31" s="6"/>
      <c r="H31" s="6"/>
    </row>
    <row r="32" spans="1:9" ht="15.6" x14ac:dyDescent="0.35">
      <c r="A32" s="8" t="s">
        <v>69</v>
      </c>
      <c r="B32" s="14">
        <v>1.1144000000000001</v>
      </c>
      <c r="C32" s="14">
        <v>1.1144000000000001</v>
      </c>
      <c r="D32" s="14">
        <v>1.1144000000000001</v>
      </c>
      <c r="E32" s="14">
        <v>1.1144000000000001</v>
      </c>
      <c r="F32" s="14">
        <v>1.1144000000000001</v>
      </c>
      <c r="G32" s="14">
        <v>1.1144000000000001</v>
      </c>
      <c r="H32" s="14">
        <v>1.1144000000000001</v>
      </c>
    </row>
    <row r="33" spans="1:8" ht="15.6" x14ac:dyDescent="0.35">
      <c r="A33" s="8" t="s">
        <v>114</v>
      </c>
      <c r="B33" s="14">
        <v>1.0947</v>
      </c>
      <c r="C33" s="14">
        <v>1.0947</v>
      </c>
      <c r="D33" s="14">
        <v>1.0947</v>
      </c>
      <c r="E33" s="14">
        <v>1.0947</v>
      </c>
      <c r="F33" s="14">
        <v>1.0947</v>
      </c>
      <c r="G33" s="14">
        <v>1.0947</v>
      </c>
      <c r="H33" s="14">
        <v>1.0947</v>
      </c>
    </row>
    <row r="34" spans="1:8" ht="15.6" x14ac:dyDescent="0.35">
      <c r="A34" s="8" t="s">
        <v>8</v>
      </c>
      <c r="B34" s="20">
        <f>C34+D34+G34+H34</f>
        <v>378884</v>
      </c>
      <c r="C34" s="9">
        <v>219934</v>
      </c>
      <c r="D34" s="20">
        <f>E34+F34</f>
        <v>149599</v>
      </c>
      <c r="E34" s="9">
        <v>131239</v>
      </c>
      <c r="F34" s="9">
        <v>18360</v>
      </c>
      <c r="G34" s="9">
        <v>1664</v>
      </c>
      <c r="H34" s="9">
        <v>7687</v>
      </c>
    </row>
    <row r="35" spans="1:8" ht="15.6" x14ac:dyDescent="0.35">
      <c r="A35" s="6"/>
      <c r="B35" s="20"/>
      <c r="C35" s="20"/>
      <c r="D35" s="20"/>
      <c r="E35" s="20"/>
      <c r="F35" s="20"/>
      <c r="G35" s="20"/>
      <c r="H35" s="20"/>
    </row>
    <row r="36" spans="1:8" ht="15.6" x14ac:dyDescent="0.35">
      <c r="A36" s="15" t="s">
        <v>9</v>
      </c>
      <c r="B36" s="20"/>
      <c r="C36" s="20"/>
      <c r="D36" s="20"/>
      <c r="E36" s="20"/>
      <c r="F36" s="20"/>
      <c r="G36" s="20"/>
      <c r="H36" s="20"/>
    </row>
    <row r="37" spans="1:8" ht="15.6" x14ac:dyDescent="0.35">
      <c r="A37" s="8" t="s">
        <v>70</v>
      </c>
      <c r="B37" s="20">
        <f>B21/B32</f>
        <v>45972225825.556351</v>
      </c>
      <c r="C37" s="20">
        <f t="shared" ref="C37:H37" si="1">C21/C32</f>
        <v>31153421994.651833</v>
      </c>
      <c r="D37" s="20">
        <f t="shared" si="1"/>
        <v>11753494293.799351</v>
      </c>
      <c r="E37" s="20">
        <f t="shared" si="1"/>
        <v>7623056709.278532</v>
      </c>
      <c r="F37" s="20">
        <f t="shared" si="1"/>
        <v>4130437584.5208178</v>
      </c>
      <c r="G37" s="20">
        <f t="shared" si="1"/>
        <v>199343023.41170135</v>
      </c>
      <c r="H37" s="20">
        <f t="shared" si="1"/>
        <v>2865966513.6934671</v>
      </c>
    </row>
    <row r="38" spans="1:8" ht="15.6" x14ac:dyDescent="0.35">
      <c r="A38" s="8" t="s">
        <v>115</v>
      </c>
      <c r="B38" s="20">
        <f>B23/B33</f>
        <v>53626559661.094315</v>
      </c>
      <c r="C38" s="20">
        <f t="shared" ref="C38:H38" si="2">C23/C33</f>
        <v>38167654499.872063</v>
      </c>
      <c r="D38" s="20">
        <f t="shared" si="2"/>
        <v>12961940995.377726</v>
      </c>
      <c r="E38" s="20">
        <f t="shared" si="2"/>
        <v>8802058523.9791679</v>
      </c>
      <c r="F38" s="20">
        <f t="shared" si="2"/>
        <v>4159882471.3985572</v>
      </c>
      <c r="G38" s="20">
        <f t="shared" si="2"/>
        <v>195274056.21631497</v>
      </c>
      <c r="H38" s="20">
        <f t="shared" si="2"/>
        <v>2301690109.6282091</v>
      </c>
    </row>
    <row r="39" spans="1:8" ht="15.6" x14ac:dyDescent="0.35">
      <c r="A39" s="8" t="s">
        <v>71</v>
      </c>
      <c r="B39" s="20">
        <f>B37/B15</f>
        <v>57202.11679337293</v>
      </c>
      <c r="C39" s="20">
        <f t="shared" ref="C39:H39" si="3">C37/C15</f>
        <v>63835.578421337865</v>
      </c>
      <c r="D39" s="20">
        <f t="shared" si="3"/>
        <v>48864.779566040765</v>
      </c>
      <c r="E39" s="20">
        <f t="shared" si="3"/>
        <v>50256.334468010908</v>
      </c>
      <c r="F39" s="20">
        <f t="shared" si="3"/>
        <v>46489.069298751434</v>
      </c>
      <c r="G39" s="20">
        <f t="shared" si="3"/>
        <v>41503.856633708383</v>
      </c>
      <c r="H39" s="20">
        <f t="shared" si="3"/>
        <v>40755.775537623696</v>
      </c>
    </row>
    <row r="40" spans="1:8" ht="15.6" x14ac:dyDescent="0.35">
      <c r="A40" s="8" t="s">
        <v>116</v>
      </c>
      <c r="B40" s="20">
        <f>B38/B17</f>
        <v>77517.706199509354</v>
      </c>
      <c r="C40" s="20">
        <f t="shared" ref="C40:H40" si="4">C38/C17</f>
        <v>82664.487966034212</v>
      </c>
      <c r="D40" s="20">
        <f t="shared" si="4"/>
        <v>77640.795351833396</v>
      </c>
      <c r="E40" s="20">
        <f t="shared" si="4"/>
        <v>80735.38309337075</v>
      </c>
      <c r="F40" s="20">
        <f t="shared" si="4"/>
        <v>71816.215582462493</v>
      </c>
      <c r="G40" s="20">
        <f t="shared" si="4"/>
        <v>53627.075123484523</v>
      </c>
      <c r="H40" s="20">
        <f t="shared" si="4"/>
        <v>38689.719615205817</v>
      </c>
    </row>
    <row r="41" spans="1:8" ht="15.6" x14ac:dyDescent="0.35">
      <c r="A41" s="6"/>
      <c r="B41" s="6"/>
      <c r="C41" s="6"/>
      <c r="D41" s="6"/>
      <c r="E41" s="6"/>
      <c r="F41" s="6"/>
      <c r="G41" s="6"/>
      <c r="H41" s="6"/>
    </row>
    <row r="42" spans="1:8" ht="15.6" x14ac:dyDescent="0.35">
      <c r="A42" s="7" t="s">
        <v>10</v>
      </c>
      <c r="B42" s="6"/>
      <c r="C42" s="6"/>
      <c r="D42" s="6"/>
      <c r="E42" s="6"/>
      <c r="F42" s="6"/>
      <c r="G42" s="6"/>
      <c r="H42" s="6"/>
    </row>
    <row r="43" spans="1:8" ht="15.6" x14ac:dyDescent="0.35">
      <c r="A43" s="6"/>
      <c r="B43" s="6"/>
      <c r="C43" s="6"/>
      <c r="D43" s="6"/>
      <c r="E43" s="6"/>
      <c r="F43" s="6"/>
      <c r="G43" s="6"/>
      <c r="H43" s="6"/>
    </row>
    <row r="44" spans="1:8" ht="15.6" x14ac:dyDescent="0.35">
      <c r="A44" s="7" t="s">
        <v>11</v>
      </c>
      <c r="B44" s="6"/>
      <c r="C44" s="6"/>
      <c r="D44" s="6"/>
      <c r="E44" s="6"/>
      <c r="F44" s="6"/>
      <c r="G44" s="6"/>
      <c r="H44" s="6"/>
    </row>
    <row r="45" spans="1:8" ht="15.6" x14ac:dyDescent="0.35">
      <c r="A45" s="6" t="s">
        <v>12</v>
      </c>
      <c r="B45" s="21">
        <f>((B16)/B34)*100</f>
        <v>232.4729116739336</v>
      </c>
      <c r="C45" s="21">
        <f t="shared" ref="C45:H45" si="5">((C16)/C34)*100</f>
        <v>256.21550101394052</v>
      </c>
      <c r="D45" s="21">
        <f t="shared" si="5"/>
        <v>160.74840072460375</v>
      </c>
      <c r="E45" s="21">
        <f t="shared" si="5"/>
        <v>115.55812931623477</v>
      </c>
      <c r="F45" s="21">
        <f t="shared" si="5"/>
        <v>483.77269426289035</v>
      </c>
      <c r="G45" s="21">
        <f t="shared" si="5"/>
        <v>295.15224358974359</v>
      </c>
      <c r="H45" s="21">
        <f t="shared" si="5"/>
        <v>935.45379645288574</v>
      </c>
    </row>
    <row r="46" spans="1:8" ht="15.6" x14ac:dyDescent="0.35">
      <c r="A46" s="6" t="s">
        <v>13</v>
      </c>
      <c r="B46" s="21">
        <f>((B17)/B34)*100</f>
        <v>182.5882210796855</v>
      </c>
      <c r="C46" s="21">
        <f t="shared" ref="C46:H46" si="6">((C17)/C34)*100</f>
        <v>209.93464706078493</v>
      </c>
      <c r="D46" s="21">
        <f t="shared" si="6"/>
        <v>111.59670556324276</v>
      </c>
      <c r="E46" s="21">
        <f t="shared" si="6"/>
        <v>83.072528406613557</v>
      </c>
      <c r="F46" s="21">
        <f t="shared" si="6"/>
        <v>315.49019607843138</v>
      </c>
      <c r="G46" s="21">
        <f t="shared" si="6"/>
        <v>218.8301282051282</v>
      </c>
      <c r="H46" s="21">
        <f t="shared" si="6"/>
        <v>773.91700273188496</v>
      </c>
    </row>
    <row r="47" spans="1:8" ht="15.6" x14ac:dyDescent="0.35">
      <c r="A47" s="6"/>
      <c r="B47" s="21"/>
      <c r="C47" s="21"/>
      <c r="D47" s="21"/>
      <c r="E47" s="21"/>
      <c r="F47" s="21"/>
      <c r="G47" s="21"/>
      <c r="H47" s="21"/>
    </row>
    <row r="48" spans="1:8" ht="15.6" x14ac:dyDescent="0.35">
      <c r="A48" s="7" t="s">
        <v>14</v>
      </c>
      <c r="B48" s="21"/>
      <c r="C48" s="21"/>
      <c r="D48" s="21"/>
      <c r="E48" s="21"/>
      <c r="F48" s="21"/>
      <c r="G48" s="21"/>
      <c r="H48" s="21"/>
    </row>
    <row r="49" spans="1:8" ht="15.6" x14ac:dyDescent="0.35">
      <c r="A49" s="6" t="s">
        <v>15</v>
      </c>
      <c r="B49" s="21">
        <f>B17/B16*100</f>
        <v>78.541719017905905</v>
      </c>
      <c r="C49" s="21">
        <f t="shared" ref="C49:H49" si="7">C17/C16*100</f>
        <v>81.936747085947175</v>
      </c>
      <c r="D49" s="21">
        <f t="shared" ref="D49" si="8">D17/D16*100</f>
        <v>69.423213581099134</v>
      </c>
      <c r="E49" s="21">
        <f t="shared" si="7"/>
        <v>71.888086885932907</v>
      </c>
      <c r="F49" s="21">
        <f t="shared" si="7"/>
        <v>65.214552168789538</v>
      </c>
      <c r="G49" s="21">
        <f t="shared" si="7"/>
        <v>74.141441563730154</v>
      </c>
      <c r="H49" s="21">
        <f t="shared" si="7"/>
        <v>82.73171862324719</v>
      </c>
    </row>
    <row r="50" spans="1:8" ht="15.6" x14ac:dyDescent="0.35">
      <c r="A50" s="6" t="s">
        <v>16</v>
      </c>
      <c r="B50" s="21">
        <f>B23/B22*100</f>
        <v>99.999999999999915</v>
      </c>
      <c r="C50" s="21">
        <f t="shared" ref="C50:H50" si="9">C23/C22*100</f>
        <v>107.55820512720791</v>
      </c>
      <c r="D50" s="21">
        <f t="shared" ref="D50" si="10">D23/D22*100</f>
        <v>93.080944737642241</v>
      </c>
      <c r="E50" s="21">
        <f t="shared" si="9"/>
        <v>99.896414263644829</v>
      </c>
      <c r="F50" s="21">
        <f t="shared" si="9"/>
        <v>81.338814099320274</v>
      </c>
      <c r="G50" s="21">
        <f t="shared" si="9"/>
        <v>84.233591624352329</v>
      </c>
      <c r="H50" s="21">
        <f t="shared" si="9"/>
        <v>57.777651393291528</v>
      </c>
    </row>
    <row r="51" spans="1:8" ht="15.6" x14ac:dyDescent="0.35">
      <c r="A51" s="6" t="s">
        <v>17</v>
      </c>
      <c r="B51" s="21">
        <f>AVERAGE(B49:B50)</f>
        <v>89.27085950895291</v>
      </c>
      <c r="C51" s="21">
        <f t="shared" ref="C51:H51" si="11">AVERAGE(C49:C50)</f>
        <v>94.747476106577551</v>
      </c>
      <c r="D51" s="21">
        <f t="shared" ref="D51" si="12">AVERAGE(D49:D50)</f>
        <v>81.25207915937068</v>
      </c>
      <c r="E51" s="21">
        <f t="shared" si="11"/>
        <v>85.892250574788875</v>
      </c>
      <c r="F51" s="21">
        <f t="shared" si="11"/>
        <v>73.276683134054906</v>
      </c>
      <c r="G51" s="21">
        <f t="shared" si="11"/>
        <v>79.187516594041242</v>
      </c>
      <c r="H51" s="21">
        <f t="shared" si="11"/>
        <v>70.254685008269362</v>
      </c>
    </row>
    <row r="52" spans="1:8" ht="15.6" x14ac:dyDescent="0.35">
      <c r="A52" s="6"/>
      <c r="B52" s="21"/>
      <c r="C52" s="21"/>
      <c r="D52" s="21"/>
      <c r="E52" s="21"/>
      <c r="F52" s="21"/>
      <c r="G52" s="21"/>
      <c r="H52" s="21"/>
    </row>
    <row r="53" spans="1:8" ht="15.6" x14ac:dyDescent="0.35">
      <c r="A53" s="7" t="s">
        <v>18</v>
      </c>
      <c r="B53" s="21"/>
      <c r="C53" s="21"/>
      <c r="D53" s="21"/>
      <c r="E53" s="21"/>
      <c r="F53" s="21"/>
      <c r="G53" s="21"/>
      <c r="H53" s="21"/>
    </row>
    <row r="54" spans="1:8" ht="15.6" x14ac:dyDescent="0.35">
      <c r="A54" s="6" t="s">
        <v>19</v>
      </c>
      <c r="B54" s="21">
        <f>B17/B18*100</f>
        <v>78.541719017905891</v>
      </c>
      <c r="C54" s="21">
        <f t="shared" ref="C54:H54" si="13">C17/C18*100</f>
        <v>81.936747085947175</v>
      </c>
      <c r="D54" s="21">
        <f t="shared" si="13"/>
        <v>69.423213581099134</v>
      </c>
      <c r="E54" s="21">
        <f t="shared" si="13"/>
        <v>71.888086885932907</v>
      </c>
      <c r="F54" s="21">
        <f t="shared" si="13"/>
        <v>65.214552168789538</v>
      </c>
      <c r="G54" s="21">
        <f t="shared" si="13"/>
        <v>74.141441563730154</v>
      </c>
      <c r="H54" s="21">
        <f t="shared" si="13"/>
        <v>82.73171862324719</v>
      </c>
    </row>
    <row r="55" spans="1:8" ht="15.6" x14ac:dyDescent="0.35">
      <c r="A55" s="6" t="s">
        <v>20</v>
      </c>
      <c r="B55" s="21">
        <f>B23/B24*100</f>
        <v>99.999999999999901</v>
      </c>
      <c r="C55" s="21">
        <f t="shared" ref="C55:H55" si="14">C23/C24*100</f>
        <v>107.55820512720791</v>
      </c>
      <c r="D55" s="21">
        <f t="shared" ref="D55" si="15">D23/D24*100</f>
        <v>93.080944737642241</v>
      </c>
      <c r="E55" s="21">
        <f t="shared" si="14"/>
        <v>99.896414263644829</v>
      </c>
      <c r="F55" s="21">
        <f t="shared" si="14"/>
        <v>81.338814099320274</v>
      </c>
      <c r="G55" s="21">
        <f t="shared" si="14"/>
        <v>84.233591624352329</v>
      </c>
      <c r="H55" s="21">
        <f t="shared" si="14"/>
        <v>57.777651393291528</v>
      </c>
    </row>
    <row r="56" spans="1:8" ht="15.6" x14ac:dyDescent="0.35">
      <c r="A56" s="6" t="s">
        <v>21</v>
      </c>
      <c r="B56" s="21">
        <f>(B54+B55)/2</f>
        <v>89.270859508952896</v>
      </c>
      <c r="C56" s="21">
        <f t="shared" ref="C56:H56" si="16">(C54+C55)/2</f>
        <v>94.747476106577551</v>
      </c>
      <c r="D56" s="21">
        <f t="shared" ref="D56" si="17">(D54+D55)/2</f>
        <v>81.25207915937068</v>
      </c>
      <c r="E56" s="21">
        <f t="shared" si="16"/>
        <v>85.892250574788875</v>
      </c>
      <c r="F56" s="21">
        <f t="shared" si="16"/>
        <v>73.276683134054906</v>
      </c>
      <c r="G56" s="21">
        <f t="shared" si="16"/>
        <v>79.187516594041242</v>
      </c>
      <c r="H56" s="21">
        <f t="shared" si="16"/>
        <v>70.254685008269362</v>
      </c>
    </row>
    <row r="57" spans="1:8" ht="15.6" x14ac:dyDescent="0.35">
      <c r="A57" s="6"/>
      <c r="B57" s="21"/>
      <c r="C57" s="21"/>
      <c r="D57" s="21"/>
      <c r="E57" s="21"/>
      <c r="F57" s="21"/>
      <c r="G57" s="21"/>
      <c r="H57" s="21"/>
    </row>
    <row r="58" spans="1:8" ht="15.6" x14ac:dyDescent="0.35">
      <c r="A58" s="7" t="s">
        <v>32</v>
      </c>
      <c r="B58" s="21"/>
      <c r="C58" s="21"/>
      <c r="D58" s="21"/>
      <c r="E58" s="21"/>
      <c r="F58" s="21"/>
      <c r="G58" s="21"/>
      <c r="H58" s="21"/>
    </row>
    <row r="59" spans="1:8" ht="15.6" x14ac:dyDescent="0.35">
      <c r="A59" s="6" t="s">
        <v>22</v>
      </c>
      <c r="B59" s="21">
        <f>B25/B23*100</f>
        <v>100</v>
      </c>
      <c r="C59" s="21">
        <f t="shared" ref="C59:H59" si="18">C25/C23*100</f>
        <v>100</v>
      </c>
      <c r="D59" s="21">
        <f t="shared" si="18"/>
        <v>100</v>
      </c>
      <c r="E59" s="21">
        <f t="shared" si="18"/>
        <v>100</v>
      </c>
      <c r="F59" s="21">
        <f t="shared" si="18"/>
        <v>100</v>
      </c>
      <c r="G59" s="21">
        <f t="shared" si="18"/>
        <v>100</v>
      </c>
      <c r="H59" s="21">
        <f t="shared" si="18"/>
        <v>100</v>
      </c>
    </row>
    <row r="60" spans="1:8" ht="15.6" x14ac:dyDescent="0.35">
      <c r="A60" s="6"/>
      <c r="B60" s="21"/>
      <c r="C60" s="21"/>
      <c r="D60" s="21"/>
      <c r="E60" s="21"/>
      <c r="F60" s="21"/>
      <c r="G60" s="21"/>
      <c r="H60" s="21"/>
    </row>
    <row r="61" spans="1:8" ht="15.6" x14ac:dyDescent="0.35">
      <c r="A61" s="7" t="s">
        <v>23</v>
      </c>
      <c r="B61" s="21"/>
      <c r="C61" s="21"/>
      <c r="D61" s="21"/>
      <c r="E61" s="21"/>
      <c r="F61" s="21"/>
      <c r="G61" s="21"/>
      <c r="H61" s="21"/>
    </row>
    <row r="62" spans="1:8" ht="15.6" x14ac:dyDescent="0.35">
      <c r="A62" s="6" t="s">
        <v>24</v>
      </c>
      <c r="B62" s="21">
        <f>((B17/B15)-1)*100</f>
        <v>-13.921321276856213</v>
      </c>
      <c r="C62" s="21">
        <f t="shared" ref="C62:H62" si="19">((C17/C15)-1)*100</f>
        <v>-5.3907646996949605</v>
      </c>
      <c r="D62" s="21">
        <f t="shared" si="19"/>
        <v>-30.592083533700208</v>
      </c>
      <c r="E62" s="21">
        <f t="shared" si="19"/>
        <v>-28.124314407595051</v>
      </c>
      <c r="F62" s="21">
        <f t="shared" si="19"/>
        <v>-34.805143645009707</v>
      </c>
      <c r="G62" s="21">
        <f t="shared" si="19"/>
        <v>-24.186272468596016</v>
      </c>
      <c r="H62" s="21">
        <f t="shared" si="19"/>
        <v>-15.40020335464054</v>
      </c>
    </row>
    <row r="63" spans="1:8" ht="15.6" x14ac:dyDescent="0.35">
      <c r="A63" s="6" t="s">
        <v>25</v>
      </c>
      <c r="B63" s="21">
        <f>((B38/B37)-1)*100</f>
        <v>16.649909152936537</v>
      </c>
      <c r="C63" s="21">
        <f t="shared" ref="C63:H63" si="20">((C38/C37)-1)*100</f>
        <v>22.515126930275507</v>
      </c>
      <c r="D63" s="21">
        <f t="shared" si="20"/>
        <v>10.281595169667114</v>
      </c>
      <c r="E63" s="21">
        <f t="shared" si="20"/>
        <v>15.466260578457902</v>
      </c>
      <c r="F63" s="21">
        <f t="shared" si="20"/>
        <v>0.71287572503424546</v>
      </c>
      <c r="G63" s="21">
        <f t="shared" si="20"/>
        <v>-2.0411886635143373</v>
      </c>
      <c r="H63" s="21">
        <f t="shared" si="20"/>
        <v>-19.688869404759934</v>
      </c>
    </row>
    <row r="64" spans="1:8" ht="15.6" x14ac:dyDescent="0.35">
      <c r="A64" s="6" t="s">
        <v>26</v>
      </c>
      <c r="B64" s="21">
        <f>((B40/B39)-1)*100</f>
        <v>35.515450380133593</v>
      </c>
      <c r="C64" s="21">
        <f t="shared" ref="C64:H64" si="21">((C40/C39)-1)*100</f>
        <v>29.495948827186535</v>
      </c>
      <c r="D64" s="21">
        <f t="shared" si="21"/>
        <v>58.889073155240233</v>
      </c>
      <c r="E64" s="21">
        <f t="shared" si="21"/>
        <v>60.647178008496262</v>
      </c>
      <c r="F64" s="21">
        <f t="shared" si="21"/>
        <v>54.479787756024777</v>
      </c>
      <c r="G64" s="21">
        <f t="shared" si="21"/>
        <v>29.20986017460838</v>
      </c>
      <c r="H64" s="21">
        <f t="shared" si="21"/>
        <v>-5.0693573982185658</v>
      </c>
    </row>
    <row r="65" spans="1:8" ht="15.6" x14ac:dyDescent="0.35">
      <c r="A65" s="6"/>
      <c r="B65" s="21"/>
      <c r="C65" s="21"/>
      <c r="D65" s="21"/>
      <c r="E65" s="21"/>
      <c r="F65" s="21"/>
      <c r="G65" s="21"/>
      <c r="H65" s="21"/>
    </row>
    <row r="66" spans="1:8" ht="15.6" x14ac:dyDescent="0.35">
      <c r="A66" s="7" t="s">
        <v>27</v>
      </c>
      <c r="B66" s="21"/>
      <c r="C66" s="21"/>
      <c r="D66" s="21"/>
      <c r="E66" s="21"/>
      <c r="F66" s="21"/>
      <c r="G66" s="21"/>
      <c r="H66" s="21"/>
    </row>
    <row r="67" spans="1:8" ht="15.6" x14ac:dyDescent="0.35">
      <c r="A67" s="6" t="s">
        <v>34</v>
      </c>
      <c r="B67" s="21">
        <f t="shared" ref="B67:H68" si="22">B22/(B16*5)</f>
        <v>13329.885814983909</v>
      </c>
      <c r="C67" s="21">
        <f t="shared" si="22"/>
        <v>13787.301275711841</v>
      </c>
      <c r="D67" s="21">
        <f t="shared" si="22"/>
        <v>12678.241496436263</v>
      </c>
      <c r="E67" s="21">
        <f t="shared" si="22"/>
        <v>12720.261823277036</v>
      </c>
      <c r="F67" s="21">
        <f t="shared" si="22"/>
        <v>12606.493659433612</v>
      </c>
      <c r="G67" s="21">
        <f t="shared" si="22"/>
        <v>10334.392012352382</v>
      </c>
      <c r="H67" s="21">
        <f t="shared" si="22"/>
        <v>12129.219575107198</v>
      </c>
    </row>
    <row r="68" spans="1:8" ht="15.6" x14ac:dyDescent="0.35">
      <c r="A68" s="6" t="s">
        <v>35</v>
      </c>
      <c r="B68" s="21">
        <f t="shared" si="22"/>
        <v>16971.726595320579</v>
      </c>
      <c r="C68" s="21">
        <f t="shared" si="22"/>
        <v>18098.56299528353</v>
      </c>
      <c r="D68" s="21">
        <f t="shared" si="22"/>
        <v>16998.675734330405</v>
      </c>
      <c r="E68" s="21">
        <f t="shared" si="22"/>
        <v>17676.204774462596</v>
      </c>
      <c r="F68" s="21">
        <f t="shared" si="22"/>
        <v>15723.442239624337</v>
      </c>
      <c r="G68" s="21">
        <f t="shared" si="22"/>
        <v>11741.1118275357</v>
      </c>
      <c r="H68" s="21">
        <f t="shared" si="22"/>
        <v>8470.7272125531617</v>
      </c>
    </row>
    <row r="69" spans="1:8" ht="15.6" x14ac:dyDescent="0.35">
      <c r="A69" s="6" t="s">
        <v>28</v>
      </c>
      <c r="B69" s="21">
        <f>(B68/B67)*B51</f>
        <v>113.6604350212922</v>
      </c>
      <c r="C69" s="21">
        <f t="shared" ref="C69:H69" si="23">(C68/C67)*C51</f>
        <v>124.37482366326834</v>
      </c>
      <c r="D69" s="21">
        <f t="shared" si="23"/>
        <v>108.94079804036892</v>
      </c>
      <c r="E69" s="21">
        <f t="shared" si="23"/>
        <v>119.35674208538299</v>
      </c>
      <c r="F69" s="21">
        <f t="shared" si="23"/>
        <v>91.394302483735331</v>
      </c>
      <c r="G69" s="21">
        <f t="shared" si="23"/>
        <v>89.966539547191175</v>
      </c>
      <c r="H69" s="21">
        <f t="shared" si="23"/>
        <v>49.064020024028494</v>
      </c>
    </row>
    <row r="70" spans="1:8" ht="15.6" x14ac:dyDescent="0.35">
      <c r="A70" s="6" t="s">
        <v>36</v>
      </c>
      <c r="B70" s="21">
        <f>B22/B16</f>
        <v>66649.42907491955</v>
      </c>
      <c r="C70" s="21">
        <f>C22/C16</f>
        <v>68936.506378559206</v>
      </c>
      <c r="D70" s="21">
        <f t="shared" ref="D70:H71" si="24">D22/D16</f>
        <v>63391.207482181322</v>
      </c>
      <c r="E70" s="21">
        <f t="shared" si="24"/>
        <v>63601.309116385186</v>
      </c>
      <c r="F70" s="21">
        <f t="shared" si="24"/>
        <v>63032.468297168067</v>
      </c>
      <c r="G70" s="21">
        <f t="shared" si="24"/>
        <v>51671.960061761914</v>
      </c>
      <c r="H70" s="21">
        <f t="shared" si="24"/>
        <v>60646.097875535983</v>
      </c>
    </row>
    <row r="71" spans="1:8" ht="15.6" x14ac:dyDescent="0.35">
      <c r="A71" s="6" t="s">
        <v>37</v>
      </c>
      <c r="B71" s="21">
        <f>B23/B17</f>
        <v>84858.632976602894</v>
      </c>
      <c r="C71" s="21">
        <f>C23/C17</f>
        <v>90492.814976417649</v>
      </c>
      <c r="D71" s="21">
        <f t="shared" si="24"/>
        <v>84993.378671652012</v>
      </c>
      <c r="E71" s="21">
        <f t="shared" si="24"/>
        <v>88381.023872312973</v>
      </c>
      <c r="F71" s="21">
        <f t="shared" si="24"/>
        <v>78617.211198121688</v>
      </c>
      <c r="G71" s="21">
        <f t="shared" si="24"/>
        <v>58705.559137678501</v>
      </c>
      <c r="H71" s="21">
        <f t="shared" si="24"/>
        <v>42353.636062765807</v>
      </c>
    </row>
    <row r="72" spans="1:8" ht="15.6" x14ac:dyDescent="0.35">
      <c r="A72" s="6"/>
      <c r="B72" s="21"/>
      <c r="C72" s="21"/>
      <c r="D72" s="21"/>
      <c r="E72" s="21"/>
      <c r="F72" s="21"/>
      <c r="G72" s="21"/>
      <c r="H72" s="21"/>
    </row>
    <row r="73" spans="1:8" ht="15.6" x14ac:dyDescent="0.35">
      <c r="A73" s="7" t="s">
        <v>29</v>
      </c>
      <c r="B73" s="21"/>
      <c r="C73" s="21"/>
      <c r="D73" s="21"/>
      <c r="E73" s="21"/>
      <c r="F73" s="21"/>
      <c r="G73" s="21"/>
      <c r="H73" s="21"/>
    </row>
    <row r="74" spans="1:8" ht="15.6" x14ac:dyDescent="0.35">
      <c r="A74" s="6" t="s">
        <v>30</v>
      </c>
      <c r="B74" s="21">
        <f>(B29/B28)*100</f>
        <v>100</v>
      </c>
      <c r="C74" s="21"/>
      <c r="D74" s="21"/>
      <c r="E74" s="21"/>
      <c r="F74" s="21"/>
      <c r="G74" s="21"/>
      <c r="H74" s="21"/>
    </row>
    <row r="75" spans="1:8" ht="15.6" x14ac:dyDescent="0.35">
      <c r="A75" s="6" t="s">
        <v>31</v>
      </c>
      <c r="B75" s="21">
        <f>(B23/B29)*100</f>
        <v>99.999999999999915</v>
      </c>
      <c r="C75" s="21"/>
      <c r="D75" s="21"/>
      <c r="E75" s="21"/>
      <c r="F75" s="21"/>
      <c r="G75" s="21"/>
      <c r="H75" s="21"/>
    </row>
    <row r="76" spans="1:8" ht="16.2" thickBot="1" x14ac:dyDescent="0.4">
      <c r="A76" s="17"/>
      <c r="B76" s="17"/>
      <c r="C76" s="17"/>
      <c r="D76" s="17"/>
      <c r="E76" s="17"/>
      <c r="F76" s="17"/>
      <c r="G76" s="17"/>
      <c r="H76" s="17"/>
    </row>
    <row r="77" spans="1:8" ht="16.2" thickTop="1" x14ac:dyDescent="0.35">
      <c r="A77" s="29" t="s">
        <v>79</v>
      </c>
      <c r="B77" s="29"/>
      <c r="C77" s="29"/>
      <c r="D77" s="29"/>
      <c r="E77" s="29"/>
      <c r="F77" s="29"/>
      <c r="G77" s="6"/>
      <c r="H77" s="6"/>
    </row>
    <row r="78" spans="1:8" ht="24.75" customHeight="1" x14ac:dyDescent="0.3">
      <c r="A78" s="35" t="s">
        <v>117</v>
      </c>
      <c r="B78" s="35"/>
      <c r="C78" s="35"/>
      <c r="D78" s="35"/>
      <c r="E78" s="35"/>
      <c r="F78" s="35"/>
      <c r="G78" s="35"/>
      <c r="H78" s="35"/>
    </row>
    <row r="79" spans="1:8" ht="15.6" x14ac:dyDescent="0.35">
      <c r="A79" s="6"/>
      <c r="B79" s="6"/>
      <c r="C79" s="6"/>
      <c r="D79" s="6"/>
      <c r="E79" s="6"/>
      <c r="F79" s="6"/>
      <c r="G79" s="6"/>
      <c r="H79" s="6"/>
    </row>
    <row r="80" spans="1:8" ht="15.6" x14ac:dyDescent="0.35">
      <c r="A80" s="6"/>
      <c r="B80" s="6"/>
      <c r="C80" s="6"/>
      <c r="D80" s="6"/>
      <c r="E80" s="6"/>
      <c r="F80" s="6"/>
      <c r="G80" s="6"/>
      <c r="H80" s="6"/>
    </row>
    <row r="81" spans="1:8" ht="15.6" x14ac:dyDescent="0.35">
      <c r="A81" s="19"/>
      <c r="B81" s="6"/>
      <c r="C81" s="6"/>
      <c r="D81" s="6"/>
      <c r="E81" s="6"/>
      <c r="F81" s="6"/>
      <c r="G81" s="6"/>
      <c r="H81" s="6"/>
    </row>
    <row r="82" spans="1:8" ht="15.6" x14ac:dyDescent="0.35">
      <c r="A82" s="19"/>
      <c r="B82" s="6"/>
      <c r="C82" s="6"/>
      <c r="D82" s="6"/>
      <c r="E82" s="6"/>
      <c r="F82" s="6"/>
      <c r="G82" s="6"/>
      <c r="H82" s="6"/>
    </row>
    <row r="83" spans="1:8" ht="15.6" x14ac:dyDescent="0.35">
      <c r="A83" s="19"/>
      <c r="B83" s="6"/>
      <c r="C83" s="6"/>
      <c r="D83" s="6"/>
      <c r="E83" s="6"/>
      <c r="F83" s="6"/>
      <c r="G83" s="6"/>
      <c r="H83" s="6"/>
    </row>
    <row r="84" spans="1:8" x14ac:dyDescent="0.3">
      <c r="A84" s="3"/>
    </row>
    <row r="85" spans="1:8" x14ac:dyDescent="0.3">
      <c r="A85" s="3"/>
    </row>
  </sheetData>
  <mergeCells count="5">
    <mergeCell ref="A9:A10"/>
    <mergeCell ref="C9:H9"/>
    <mergeCell ref="B9:B10"/>
    <mergeCell ref="A78:H78"/>
    <mergeCell ref="A77:F7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Astorga</dc:creator>
  <cp:lastModifiedBy>Stephanie Tatiana Salas Soto</cp:lastModifiedBy>
  <dcterms:created xsi:type="dcterms:W3CDTF">2012-04-10T15:25:06Z</dcterms:created>
  <dcterms:modified xsi:type="dcterms:W3CDTF">2025-12-31T03:23:52Z</dcterms:modified>
</cp:coreProperties>
</file>