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autoCompressPictures="0" defaultThemeVersion="124226"/>
  <mc:AlternateContent xmlns:mc="http://schemas.openxmlformats.org/markup-compatibility/2006">
    <mc:Choice Requires="x15">
      <x15ac:absPath xmlns:x15ac="http://schemas.microsoft.com/office/spreadsheetml/2010/11/ac" url="C:\Users\207180055\Desktop\ACTUALIZACIÓN PW 2025\2023\Indicadores\"/>
    </mc:Choice>
  </mc:AlternateContent>
  <xr:revisionPtr revIDLastSave="0" documentId="13_ncr:1_{96AD4702-09D5-42CB-8A31-461152B86065}" xr6:coauthVersionLast="47" xr6:coauthVersionMax="47" xr10:uidLastSave="{00000000-0000-0000-0000-000000000000}"/>
  <bookViews>
    <workbookView xWindow="-108" yWindow="-108" windowWidth="23256" windowHeight="13896" tabRatio="843" xr2:uid="{00000000-000D-0000-FFFF-FFFF00000000}"/>
  </bookViews>
  <sheets>
    <sheet name="I Trimestre" sheetId="2" r:id="rId1"/>
    <sheet name="II Trimestre" sheetId="3" r:id="rId2"/>
    <sheet name="I Semestre" sheetId="5" r:id="rId3"/>
    <sheet name="III Trimestre" sheetId="1" r:id="rId4"/>
    <sheet name="III T Acumulado" sheetId="6" r:id="rId5"/>
    <sheet name="IV Trimestre" sheetId="4" r:id="rId6"/>
    <sheet name="Anual"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mx="http://schemas.microsoft.com/office/mac/excel/2008/main" uri="{7523E5D3-25F3-A5E0-1632-64F254C22452}">
      <mx:ArchID Flags="2"/>
    </ext>
  </extLst>
</workbook>
</file>

<file path=xl/calcChain.xml><?xml version="1.0" encoding="utf-8"?>
<calcChain xmlns="http://schemas.openxmlformats.org/spreadsheetml/2006/main">
  <c r="I70" i="4" l="1"/>
  <c r="I73" i="4"/>
  <c r="F64" i="7"/>
  <c r="G64" i="7"/>
  <c r="H64" i="7"/>
  <c r="I64" i="7"/>
  <c r="F65" i="7"/>
  <c r="G65" i="7"/>
  <c r="H65" i="7"/>
  <c r="I65" i="7"/>
  <c r="F66" i="7"/>
  <c r="G66" i="7"/>
  <c r="H66" i="7"/>
  <c r="I66" i="7"/>
  <c r="F39" i="7"/>
  <c r="F41" i="7" s="1"/>
  <c r="F40" i="7"/>
  <c r="F42" i="7" s="1"/>
  <c r="E16" i="7" l="1"/>
  <c r="D16" i="7"/>
  <c r="D51" i="4"/>
  <c r="C69" i="4"/>
  <c r="C72" i="4"/>
  <c r="C47" i="7" l="1"/>
  <c r="D19" i="7"/>
  <c r="C48" i="7"/>
  <c r="F47" i="4"/>
  <c r="F48" i="4"/>
  <c r="F47" i="6"/>
  <c r="F48" i="6"/>
  <c r="F47" i="1"/>
  <c r="F48" i="1"/>
  <c r="F47" i="5"/>
  <c r="F48" i="5"/>
  <c r="F48" i="3"/>
  <c r="E48" i="3"/>
  <c r="C48" i="3"/>
  <c r="B48" i="3"/>
  <c r="F47" i="3"/>
  <c r="E47" i="3"/>
  <c r="C47" i="3"/>
  <c r="F47" i="2"/>
  <c r="F48" i="2"/>
  <c r="F47" i="7"/>
  <c r="F48" i="7"/>
  <c r="I69" i="7"/>
  <c r="B31" i="7"/>
  <c r="I73" i="7"/>
  <c r="H17" i="7"/>
  <c r="H69" i="7" s="1"/>
  <c r="H70" i="7"/>
  <c r="I70" i="7"/>
  <c r="I72" i="7"/>
  <c r="I70" i="6"/>
  <c r="I69" i="6"/>
  <c r="I70" i="3"/>
  <c r="I69" i="3"/>
  <c r="C72" i="7"/>
  <c r="I71" i="7" l="1"/>
  <c r="C23" i="7" l="1"/>
  <c r="F27" i="7"/>
  <c r="G27" i="7"/>
  <c r="H27" i="7"/>
  <c r="I27" i="7"/>
  <c r="B23" i="2" l="1"/>
  <c r="B23" i="7" l="1"/>
  <c r="C25" i="7"/>
  <c r="B25" i="7" s="1"/>
  <c r="I25" i="7" l="1"/>
  <c r="H25" i="7"/>
  <c r="H73" i="7" s="1"/>
  <c r="G25" i="7"/>
  <c r="G52" i="7" s="1"/>
  <c r="G53" i="7" s="1"/>
  <c r="F25" i="7"/>
  <c r="F52" i="7" s="1"/>
  <c r="F53" i="7" s="1"/>
  <c r="E25" i="7"/>
  <c r="B19" i="7"/>
  <c r="E19" i="7"/>
  <c r="F19" i="7"/>
  <c r="G19" i="7"/>
  <c r="H19" i="7"/>
  <c r="I19" i="7"/>
  <c r="E17" i="7"/>
  <c r="F17" i="7"/>
  <c r="G17" i="7"/>
  <c r="G72" i="7" s="1"/>
  <c r="H72" i="7"/>
  <c r="I17" i="7"/>
  <c r="I16" i="7"/>
  <c r="F16" i="7"/>
  <c r="G16" i="7"/>
  <c r="H16" i="7"/>
  <c r="E69" i="7"/>
  <c r="F69" i="7"/>
  <c r="E70" i="7"/>
  <c r="E72" i="7"/>
  <c r="F72" i="7"/>
  <c r="E73" i="7"/>
  <c r="F51" i="7"/>
  <c r="G51" i="7"/>
  <c r="H51" i="7"/>
  <c r="I51" i="7"/>
  <c r="H52" i="7"/>
  <c r="I52" i="7"/>
  <c r="G70" i="7" l="1"/>
  <c r="G73" i="7"/>
  <c r="F73" i="7"/>
  <c r="F70" i="7"/>
  <c r="F71" i="7" s="1"/>
  <c r="I53" i="7"/>
  <c r="G69" i="7"/>
  <c r="H53" i="7"/>
  <c r="H71" i="7" s="1"/>
  <c r="G71" i="7"/>
  <c r="B17" i="4" l="1"/>
  <c r="I24" i="7"/>
  <c r="I23" i="7"/>
  <c r="B24" i="4"/>
  <c r="B25" i="4"/>
  <c r="B26" i="4"/>
  <c r="B23" i="4"/>
  <c r="B19" i="4"/>
  <c r="I39" i="6" l="1"/>
  <c r="I40" i="6"/>
  <c r="I42" i="6"/>
  <c r="B24" i="6"/>
  <c r="B26" i="6"/>
  <c r="B23" i="6"/>
  <c r="F25" i="6"/>
  <c r="G25" i="6"/>
  <c r="H25" i="6"/>
  <c r="I25" i="6"/>
  <c r="I27" i="6" s="1"/>
  <c r="F26" i="6"/>
  <c r="G26" i="6"/>
  <c r="H26" i="6"/>
  <c r="I26" i="6"/>
  <c r="F27" i="6"/>
  <c r="G27" i="6"/>
  <c r="H27" i="6"/>
  <c r="F24" i="6"/>
  <c r="G24" i="6"/>
  <c r="H24" i="6"/>
  <c r="I24" i="6"/>
  <c r="F23" i="6"/>
  <c r="G23" i="6"/>
  <c r="H23" i="6"/>
  <c r="I23" i="6"/>
  <c r="I19" i="6"/>
  <c r="E20" i="6"/>
  <c r="F20" i="6"/>
  <c r="G20" i="6"/>
  <c r="H20" i="6"/>
  <c r="I20" i="6"/>
  <c r="B17" i="6"/>
  <c r="E17" i="6"/>
  <c r="F17" i="6"/>
  <c r="G17" i="6"/>
  <c r="H17" i="6"/>
  <c r="I17" i="6"/>
  <c r="E16" i="6"/>
  <c r="F16" i="6"/>
  <c r="G16" i="6"/>
  <c r="H16" i="6"/>
  <c r="I16" i="6"/>
  <c r="I39" i="1"/>
  <c r="I40" i="1"/>
  <c r="B24" i="1"/>
  <c r="B25" i="1"/>
  <c r="B26" i="1"/>
  <c r="B23" i="1"/>
  <c r="B19" i="1"/>
  <c r="B17" i="1"/>
  <c r="I70" i="5"/>
  <c r="I69" i="5"/>
  <c r="I39" i="5"/>
  <c r="I40" i="5"/>
  <c r="I42" i="5"/>
  <c r="B24" i="5"/>
  <c r="B25" i="5"/>
  <c r="B26" i="5"/>
  <c r="B27" i="5"/>
  <c r="F23" i="5"/>
  <c r="B23" i="5" s="1"/>
  <c r="G23" i="5"/>
  <c r="H23" i="5"/>
  <c r="I23" i="5"/>
  <c r="F24" i="5"/>
  <c r="G24" i="5"/>
  <c r="H24" i="5"/>
  <c r="I24" i="5"/>
  <c r="F25" i="5"/>
  <c r="F27" i="5" s="1"/>
  <c r="G25" i="5"/>
  <c r="H25" i="5"/>
  <c r="I25" i="5"/>
  <c r="F26" i="5"/>
  <c r="G26" i="5"/>
  <c r="H26" i="5"/>
  <c r="I26" i="5"/>
  <c r="G27" i="5"/>
  <c r="H27" i="5"/>
  <c r="I27" i="5"/>
  <c r="I19" i="5"/>
  <c r="E19" i="5"/>
  <c r="F19" i="5"/>
  <c r="G19" i="5"/>
  <c r="H19" i="5"/>
  <c r="I17" i="5"/>
  <c r="H64" i="3"/>
  <c r="H65" i="3"/>
  <c r="H66" i="3"/>
  <c r="I39" i="3"/>
  <c r="I40" i="3"/>
  <c r="I42" i="3"/>
  <c r="B24" i="3"/>
  <c r="B25" i="3"/>
  <c r="B26" i="3"/>
  <c r="B27" i="3"/>
  <c r="B23" i="3"/>
  <c r="B19" i="3"/>
  <c r="B17" i="3"/>
  <c r="F56" i="2"/>
  <c r="F57" i="2"/>
  <c r="F58" i="2"/>
  <c r="F51" i="2"/>
  <c r="F52" i="2"/>
  <c r="F53" i="2"/>
  <c r="F71" i="2" s="1"/>
  <c r="F69" i="2"/>
  <c r="G69" i="2"/>
  <c r="H69" i="2"/>
  <c r="F70" i="2"/>
  <c r="G70" i="2"/>
  <c r="H70" i="2"/>
  <c r="H71" i="2" s="1"/>
  <c r="G71" i="2"/>
  <c r="F72" i="2"/>
  <c r="G72" i="2"/>
  <c r="H72" i="2"/>
  <c r="F73" i="2"/>
  <c r="G73" i="2"/>
  <c r="H73" i="2"/>
  <c r="B24" i="2"/>
  <c r="B25" i="2"/>
  <c r="B26" i="2"/>
  <c r="B27" i="2"/>
  <c r="B19" i="2"/>
  <c r="B17" i="2"/>
  <c r="C24" i="7" l="1"/>
  <c r="C23" i="6" l="1"/>
  <c r="C16" i="6"/>
  <c r="D16" i="6"/>
  <c r="B16" i="6"/>
  <c r="C64" i="6" l="1"/>
  <c r="C64" i="1"/>
  <c r="H64" i="6" l="1"/>
  <c r="G64" i="6"/>
  <c r="F64" i="6"/>
  <c r="E64" i="6"/>
  <c r="B64" i="6"/>
  <c r="E48" i="6"/>
  <c r="C48" i="6"/>
  <c r="B48" i="6"/>
  <c r="E23" i="6"/>
  <c r="E39" i="6" s="1"/>
  <c r="E41" i="6" s="1"/>
  <c r="H73" i="1"/>
  <c r="G73" i="1"/>
  <c r="F73" i="1"/>
  <c r="E73" i="1"/>
  <c r="C73" i="1"/>
  <c r="H72" i="1"/>
  <c r="G72" i="1"/>
  <c r="F72" i="1"/>
  <c r="E72" i="1"/>
  <c r="C72" i="1"/>
  <c r="H70" i="1"/>
  <c r="G70" i="1"/>
  <c r="F70" i="1"/>
  <c r="E70" i="1"/>
  <c r="C70" i="1"/>
  <c r="H69" i="1"/>
  <c r="G69" i="1"/>
  <c r="F69" i="1"/>
  <c r="E69" i="1"/>
  <c r="C69" i="1"/>
  <c r="H64" i="1"/>
  <c r="G64" i="1"/>
  <c r="F64" i="1"/>
  <c r="E64" i="1"/>
  <c r="B64" i="1"/>
  <c r="I57" i="1"/>
  <c r="H57" i="1"/>
  <c r="G57" i="1"/>
  <c r="F57" i="1"/>
  <c r="E57" i="1"/>
  <c r="C57" i="1"/>
  <c r="I56" i="1"/>
  <c r="H56" i="1"/>
  <c r="G56" i="1"/>
  <c r="F56" i="1"/>
  <c r="E56" i="1"/>
  <c r="C56" i="1"/>
  <c r="H52" i="1"/>
  <c r="G52" i="1"/>
  <c r="F52" i="1"/>
  <c r="E52" i="1"/>
  <c r="C52" i="1"/>
  <c r="H51" i="1"/>
  <c r="G51" i="1"/>
  <c r="F51" i="1"/>
  <c r="E51" i="1"/>
  <c r="D51" i="1"/>
  <c r="E48" i="1"/>
  <c r="C48" i="1"/>
  <c r="B48" i="1"/>
  <c r="E47" i="1"/>
  <c r="C47" i="1"/>
  <c r="H40" i="1"/>
  <c r="H42" i="1" s="1"/>
  <c r="G40" i="1"/>
  <c r="F40" i="1"/>
  <c r="F42" i="1" s="1"/>
  <c r="E40" i="1"/>
  <c r="E42" i="1" s="1"/>
  <c r="C40" i="1"/>
  <c r="C42" i="1" s="1"/>
  <c r="H39" i="1"/>
  <c r="H41" i="1" s="1"/>
  <c r="G39" i="1"/>
  <c r="G41" i="1" s="1"/>
  <c r="F39" i="1"/>
  <c r="F41" i="1" s="1"/>
  <c r="E39" i="1"/>
  <c r="E41" i="1" s="1"/>
  <c r="C39" i="1"/>
  <c r="C41" i="1" s="1"/>
  <c r="B39" i="1"/>
  <c r="B41" i="1" s="1"/>
  <c r="H64" i="5"/>
  <c r="G64" i="5"/>
  <c r="F64" i="5"/>
  <c r="E64" i="5"/>
  <c r="C64" i="5"/>
  <c r="B64" i="5"/>
  <c r="E48" i="5"/>
  <c r="C48" i="5"/>
  <c r="B48" i="5"/>
  <c r="F39" i="5"/>
  <c r="F41" i="5" s="1"/>
  <c r="G39" i="5"/>
  <c r="G41" i="5" s="1"/>
  <c r="H39" i="5"/>
  <c r="H41" i="5" s="1"/>
  <c r="G61" i="5"/>
  <c r="H40" i="5"/>
  <c r="I61" i="5"/>
  <c r="F61" i="5"/>
  <c r="H61" i="5"/>
  <c r="E23" i="5"/>
  <c r="E39" i="5" s="1"/>
  <c r="E41" i="5" s="1"/>
  <c r="C23" i="5"/>
  <c r="D19" i="5"/>
  <c r="D17" i="5"/>
  <c r="E17" i="5"/>
  <c r="F17" i="5"/>
  <c r="G17" i="5"/>
  <c r="H17" i="5"/>
  <c r="B16" i="5"/>
  <c r="C16" i="5"/>
  <c r="D16" i="5"/>
  <c r="D51" i="5" s="1"/>
  <c r="E16" i="5"/>
  <c r="E47" i="5" s="1"/>
  <c r="F16" i="5"/>
  <c r="F51" i="5" s="1"/>
  <c r="G16" i="5"/>
  <c r="G51" i="5" s="1"/>
  <c r="H16" i="5"/>
  <c r="H51" i="5" s="1"/>
  <c r="I16" i="5"/>
  <c r="I51" i="5" s="1"/>
  <c r="I73" i="3"/>
  <c r="H73" i="3"/>
  <c r="G73" i="3"/>
  <c r="F73" i="3"/>
  <c r="E73" i="3"/>
  <c r="C73" i="3"/>
  <c r="I72" i="3"/>
  <c r="H72" i="3"/>
  <c r="G72" i="3"/>
  <c r="F72" i="3"/>
  <c r="E72" i="3"/>
  <c r="C72" i="3"/>
  <c r="H70" i="3"/>
  <c r="G70" i="3"/>
  <c r="F70" i="3"/>
  <c r="E70" i="3"/>
  <c r="C70" i="3"/>
  <c r="H69" i="3"/>
  <c r="G69" i="3"/>
  <c r="F69" i="3"/>
  <c r="E69" i="3"/>
  <c r="C69" i="3"/>
  <c r="G64" i="3"/>
  <c r="F64" i="3"/>
  <c r="E64" i="3"/>
  <c r="C64" i="3"/>
  <c r="B64" i="3"/>
  <c r="I57" i="3"/>
  <c r="H57" i="3"/>
  <c r="G57" i="3"/>
  <c r="F57" i="3"/>
  <c r="E57" i="3"/>
  <c r="C57" i="3"/>
  <c r="I56" i="3"/>
  <c r="H56" i="3"/>
  <c r="G56" i="3"/>
  <c r="F56" i="3"/>
  <c r="E56" i="3"/>
  <c r="C56" i="3"/>
  <c r="I52" i="3"/>
  <c r="H52" i="3"/>
  <c r="G52" i="3"/>
  <c r="F52" i="3"/>
  <c r="E52" i="3"/>
  <c r="C52" i="3"/>
  <c r="I51" i="3"/>
  <c r="H51" i="3"/>
  <c r="G51" i="3"/>
  <c r="F51" i="3"/>
  <c r="E51" i="3"/>
  <c r="D51" i="3"/>
  <c r="H40" i="3"/>
  <c r="H42" i="3" s="1"/>
  <c r="G40" i="3"/>
  <c r="F40" i="3"/>
  <c r="E40" i="3"/>
  <c r="C40" i="3"/>
  <c r="H39" i="3"/>
  <c r="H41" i="3" s="1"/>
  <c r="G39" i="3"/>
  <c r="G41" i="3" s="1"/>
  <c r="F39" i="3"/>
  <c r="F41" i="3" s="1"/>
  <c r="E39" i="3"/>
  <c r="E41" i="3" s="1"/>
  <c r="C39" i="3"/>
  <c r="C41" i="3" s="1"/>
  <c r="B77" i="3"/>
  <c r="B39" i="3"/>
  <c r="B41" i="3" s="1"/>
  <c r="E73" i="2"/>
  <c r="C73" i="2"/>
  <c r="E72" i="2"/>
  <c r="C72" i="2"/>
  <c r="E70" i="2"/>
  <c r="C70" i="2"/>
  <c r="E69" i="2"/>
  <c r="C69" i="2"/>
  <c r="H64" i="2"/>
  <c r="G64" i="2"/>
  <c r="F64" i="2"/>
  <c r="E64" i="2"/>
  <c r="C64" i="2"/>
  <c r="B64" i="2"/>
  <c r="H57" i="2"/>
  <c r="G57" i="2"/>
  <c r="E57" i="2"/>
  <c r="C57" i="2"/>
  <c r="H56" i="2"/>
  <c r="G56" i="2"/>
  <c r="E56" i="2"/>
  <c r="C56" i="2"/>
  <c r="H52" i="2"/>
  <c r="G52" i="2"/>
  <c r="E52" i="2"/>
  <c r="C52" i="2"/>
  <c r="H51" i="2"/>
  <c r="G51" i="2"/>
  <c r="E51" i="2"/>
  <c r="D51" i="2"/>
  <c r="E48" i="2"/>
  <c r="C48" i="2"/>
  <c r="B48" i="2"/>
  <c r="E47" i="2"/>
  <c r="C47" i="2"/>
  <c r="H40" i="2"/>
  <c r="G40" i="2"/>
  <c r="F40" i="2"/>
  <c r="E40" i="2"/>
  <c r="C40" i="2"/>
  <c r="H39" i="2"/>
  <c r="H41" i="2" s="1"/>
  <c r="G39" i="2"/>
  <c r="G41" i="2" s="1"/>
  <c r="F39" i="2"/>
  <c r="F41" i="2" s="1"/>
  <c r="E39" i="2"/>
  <c r="E41" i="2" s="1"/>
  <c r="C39" i="2"/>
  <c r="C41" i="2" s="1"/>
  <c r="B72" i="2"/>
  <c r="B39" i="2"/>
  <c r="B41" i="2" s="1"/>
  <c r="B19" i="5"/>
  <c r="D53" i="1" l="1"/>
  <c r="F58" i="1"/>
  <c r="C65" i="3"/>
  <c r="F65" i="3"/>
  <c r="G53" i="1"/>
  <c r="H53" i="1"/>
  <c r="H71" i="1" s="1"/>
  <c r="E58" i="1"/>
  <c r="H58" i="3"/>
  <c r="F53" i="3"/>
  <c r="F71" i="3" s="1"/>
  <c r="C58" i="3"/>
  <c r="C39" i="5"/>
  <c r="C41" i="5" s="1"/>
  <c r="B39" i="5"/>
  <c r="B41" i="5" s="1"/>
  <c r="H53" i="3"/>
  <c r="H71" i="3" s="1"/>
  <c r="F53" i="1"/>
  <c r="F71" i="1" s="1"/>
  <c r="H58" i="1"/>
  <c r="E53" i="1"/>
  <c r="E71" i="1" s="1"/>
  <c r="I58" i="1"/>
  <c r="H53" i="2"/>
  <c r="C47" i="5"/>
  <c r="D53" i="2"/>
  <c r="C71" i="2" s="1"/>
  <c r="G58" i="1"/>
  <c r="D53" i="3"/>
  <c r="C71" i="3" s="1"/>
  <c r="F58" i="3"/>
  <c r="C58" i="1"/>
  <c r="E66" i="1"/>
  <c r="E65" i="1"/>
  <c r="G65" i="1"/>
  <c r="G42" i="1"/>
  <c r="G66" i="1" s="1"/>
  <c r="G71" i="1"/>
  <c r="C71" i="1"/>
  <c r="E65" i="3"/>
  <c r="G65" i="3"/>
  <c r="F42" i="3"/>
  <c r="F66" i="3" s="1"/>
  <c r="B73" i="3"/>
  <c r="B57" i="3"/>
  <c r="E53" i="3"/>
  <c r="E71" i="3" s="1"/>
  <c r="G53" i="3"/>
  <c r="G71" i="3" s="1"/>
  <c r="I53" i="3"/>
  <c r="I71" i="3" s="1"/>
  <c r="E58" i="3"/>
  <c r="G58" i="3"/>
  <c r="I58" i="3"/>
  <c r="I57" i="5"/>
  <c r="B72" i="3"/>
  <c r="B40" i="3"/>
  <c r="B65" i="3" s="1"/>
  <c r="C42" i="3"/>
  <c r="C66" i="3" s="1"/>
  <c r="B52" i="3"/>
  <c r="B70" i="3"/>
  <c r="G73" i="5"/>
  <c r="B69" i="3"/>
  <c r="E51" i="5"/>
  <c r="G57" i="5"/>
  <c r="E53" i="2"/>
  <c r="G53" i="2"/>
  <c r="E58" i="2"/>
  <c r="G58" i="2"/>
  <c r="I73" i="5"/>
  <c r="I52" i="5"/>
  <c r="I53" i="5" s="1"/>
  <c r="G72" i="5"/>
  <c r="I72" i="5"/>
  <c r="B77" i="2"/>
  <c r="B57" i="2"/>
  <c r="B69" i="2"/>
  <c r="B70" i="2"/>
  <c r="B73" i="2"/>
  <c r="H65" i="5"/>
  <c r="B40" i="2"/>
  <c r="B65" i="2" s="1"/>
  <c r="E65" i="2"/>
  <c r="G65" i="2"/>
  <c r="E71" i="2"/>
  <c r="B52" i="2"/>
  <c r="C58" i="2"/>
  <c r="H58" i="2"/>
  <c r="H73" i="5"/>
  <c r="H70" i="5"/>
  <c r="H57" i="5"/>
  <c r="H52" i="5"/>
  <c r="H53" i="5" s="1"/>
  <c r="F73" i="5"/>
  <c r="F70" i="5"/>
  <c r="F57" i="5"/>
  <c r="F52" i="5"/>
  <c r="F53" i="5" s="1"/>
  <c r="H72" i="5"/>
  <c r="H69" i="5"/>
  <c r="F72" i="5"/>
  <c r="F69" i="5"/>
  <c r="F40" i="5"/>
  <c r="F65" i="5" s="1"/>
  <c r="C65" i="2"/>
  <c r="F65" i="2"/>
  <c r="H65" i="2"/>
  <c r="G40" i="5"/>
  <c r="G65" i="5" s="1"/>
  <c r="G52" i="5"/>
  <c r="G53" i="5" s="1"/>
  <c r="G69" i="5"/>
  <c r="G70" i="5"/>
  <c r="C66" i="1"/>
  <c r="F66" i="1"/>
  <c r="H66" i="1"/>
  <c r="C65" i="1"/>
  <c r="F65" i="1"/>
  <c r="H65" i="1"/>
  <c r="H42" i="5"/>
  <c r="H66" i="5" s="1"/>
  <c r="E42" i="3"/>
  <c r="E66" i="3" s="1"/>
  <c r="G42" i="3"/>
  <c r="G66" i="3" s="1"/>
  <c r="E42" i="2"/>
  <c r="E66" i="2" s="1"/>
  <c r="G42" i="2"/>
  <c r="G66" i="2" s="1"/>
  <c r="C42" i="2"/>
  <c r="C66" i="2" s="1"/>
  <c r="F42" i="2"/>
  <c r="F66" i="2" s="1"/>
  <c r="H42" i="2"/>
  <c r="H66" i="2" s="1"/>
  <c r="G42" i="5" l="1"/>
  <c r="G66" i="5" s="1"/>
  <c r="I71" i="5"/>
  <c r="F71" i="5"/>
  <c r="B42" i="3"/>
  <c r="B66" i="3" s="1"/>
  <c r="B42" i="2"/>
  <c r="B66" i="2" s="1"/>
  <c r="F42" i="5"/>
  <c r="F66" i="5" s="1"/>
  <c r="H71" i="5"/>
  <c r="G71" i="5"/>
  <c r="D17" i="7" l="1"/>
  <c r="B17" i="7" l="1"/>
  <c r="B77" i="1"/>
  <c r="B40" i="1"/>
  <c r="B57" i="1"/>
  <c r="B52" i="1"/>
  <c r="B65" i="1" l="1"/>
  <c r="B42" i="1"/>
  <c r="B66" i="1" s="1"/>
  <c r="B73" i="1"/>
  <c r="B70" i="1"/>
  <c r="B72" i="1"/>
  <c r="B69" i="1"/>
  <c r="E48" i="7" l="1"/>
  <c r="H73" i="4" l="1"/>
  <c r="G73" i="4"/>
  <c r="F73" i="4"/>
  <c r="E73" i="4"/>
  <c r="C73" i="4"/>
  <c r="H72" i="4"/>
  <c r="G72" i="4"/>
  <c r="F72" i="4"/>
  <c r="E72" i="4"/>
  <c r="H70" i="4"/>
  <c r="G70" i="4"/>
  <c r="F70" i="4"/>
  <c r="E70" i="4"/>
  <c r="C70" i="4"/>
  <c r="H69" i="4"/>
  <c r="G69" i="4"/>
  <c r="F69" i="4"/>
  <c r="E69" i="4"/>
  <c r="I64" i="4"/>
  <c r="H64" i="4"/>
  <c r="G64" i="4"/>
  <c r="F64" i="4"/>
  <c r="E64" i="4"/>
  <c r="C64" i="4"/>
  <c r="B64" i="4"/>
  <c r="I57" i="4"/>
  <c r="H57" i="4"/>
  <c r="G57" i="4"/>
  <c r="F57" i="4"/>
  <c r="E57" i="4"/>
  <c r="C57" i="4"/>
  <c r="I56" i="4"/>
  <c r="H56" i="4"/>
  <c r="G56" i="4"/>
  <c r="F56" i="4"/>
  <c r="E56" i="4"/>
  <c r="C56" i="4"/>
  <c r="C58" i="4" s="1"/>
  <c r="H52" i="4"/>
  <c r="G52" i="4"/>
  <c r="F52" i="4"/>
  <c r="E52" i="4"/>
  <c r="C52" i="4"/>
  <c r="H51" i="4"/>
  <c r="G51" i="4"/>
  <c r="F51" i="4"/>
  <c r="F53" i="4" s="1"/>
  <c r="E51" i="4"/>
  <c r="E53" i="4" s="1"/>
  <c r="E48" i="4"/>
  <c r="C48" i="4"/>
  <c r="B48" i="4"/>
  <c r="E47" i="4"/>
  <c r="C47" i="4"/>
  <c r="I40" i="4"/>
  <c r="H40" i="4"/>
  <c r="G40" i="4"/>
  <c r="F40" i="4"/>
  <c r="E40" i="4"/>
  <c r="C40" i="4"/>
  <c r="I39" i="4"/>
  <c r="I41" i="4" s="1"/>
  <c r="H39" i="4"/>
  <c r="H41" i="4" s="1"/>
  <c r="G39" i="4"/>
  <c r="G41" i="4" s="1"/>
  <c r="F39" i="4"/>
  <c r="F41" i="4" s="1"/>
  <c r="E39" i="4"/>
  <c r="E41" i="4" s="1"/>
  <c r="C39" i="4"/>
  <c r="C41" i="4" s="1"/>
  <c r="H53" i="4" l="1"/>
  <c r="H71" i="4" s="1"/>
  <c r="E58" i="4"/>
  <c r="H58" i="4"/>
  <c r="D53" i="4"/>
  <c r="C71" i="4" s="1"/>
  <c r="C65" i="4"/>
  <c r="F58" i="4"/>
  <c r="E65" i="4"/>
  <c r="G53" i="4"/>
  <c r="G71" i="4" s="1"/>
  <c r="G58" i="4"/>
  <c r="F65" i="4"/>
  <c r="G65" i="4"/>
  <c r="E71" i="4"/>
  <c r="H65" i="4"/>
  <c r="F71" i="4"/>
  <c r="I65" i="4"/>
  <c r="I58" i="4"/>
  <c r="E42" i="4"/>
  <c r="E66" i="4" s="1"/>
  <c r="G42" i="4"/>
  <c r="G66" i="4" s="1"/>
  <c r="H42" i="4"/>
  <c r="H66" i="4" s="1"/>
  <c r="I42" i="4"/>
  <c r="I66" i="4" s="1"/>
  <c r="F42" i="4"/>
  <c r="F66" i="4" s="1"/>
  <c r="C42" i="4"/>
  <c r="C66" i="4" s="1"/>
  <c r="F24" i="7" l="1"/>
  <c r="G24" i="7"/>
  <c r="H24" i="7"/>
  <c r="E24" i="7"/>
  <c r="C26" i="7"/>
  <c r="B24" i="7" l="1"/>
  <c r="C69" i="7"/>
  <c r="C19" i="7" l="1"/>
  <c r="C17" i="7"/>
  <c r="C19" i="6"/>
  <c r="D19" i="6"/>
  <c r="E19" i="6"/>
  <c r="F19" i="6"/>
  <c r="G19" i="6"/>
  <c r="H19" i="6"/>
  <c r="C17" i="6"/>
  <c r="D17" i="6"/>
  <c r="B69" i="7" l="1"/>
  <c r="B72" i="7"/>
  <c r="B69" i="4"/>
  <c r="B72" i="4"/>
  <c r="B17" i="5"/>
  <c r="B19" i="6"/>
  <c r="F23" i="7" l="1"/>
  <c r="G23" i="7"/>
  <c r="H23" i="7"/>
  <c r="B20" i="7"/>
  <c r="B16" i="7"/>
  <c r="C25" i="6"/>
  <c r="B25" i="6" s="1"/>
  <c r="C24" i="6"/>
  <c r="B20" i="6"/>
  <c r="C25" i="5"/>
  <c r="C24" i="5"/>
  <c r="B20" i="5"/>
  <c r="I27" i="4"/>
  <c r="I61" i="4" s="1"/>
  <c r="B39" i="4"/>
  <c r="B41" i="4" s="1"/>
  <c r="C72" i="5" l="1"/>
  <c r="C69" i="5"/>
  <c r="C72" i="6"/>
  <c r="C69" i="6"/>
  <c r="C73" i="5"/>
  <c r="C70" i="5"/>
  <c r="C52" i="5"/>
  <c r="D53" i="5" s="1"/>
  <c r="C40" i="5"/>
  <c r="C39" i="6"/>
  <c r="C41" i="6" s="1"/>
  <c r="C73" i="6"/>
  <c r="C70" i="6"/>
  <c r="C40" i="6"/>
  <c r="C52" i="6"/>
  <c r="B40" i="4"/>
  <c r="B57" i="4"/>
  <c r="B52" i="4"/>
  <c r="B70" i="4"/>
  <c r="B77" i="4"/>
  <c r="B73" i="4"/>
  <c r="C40" i="7"/>
  <c r="C42" i="7" s="1"/>
  <c r="C70" i="7"/>
  <c r="C73" i="7"/>
  <c r="C65" i="5" l="1"/>
  <c r="C42" i="5"/>
  <c r="C66" i="5" s="1"/>
  <c r="C71" i="5"/>
  <c r="C65" i="6"/>
  <c r="C42" i="6"/>
  <c r="C66" i="6" s="1"/>
  <c r="B65" i="4"/>
  <c r="B42" i="4"/>
  <c r="B66" i="4" s="1"/>
  <c r="I27" i="1" l="1"/>
  <c r="I27" i="3" l="1"/>
  <c r="I61" i="3" s="1"/>
  <c r="C27" i="2"/>
  <c r="C61" i="2" l="1"/>
  <c r="D51" i="7" l="1"/>
  <c r="C16" i="7"/>
  <c r="F51" i="6"/>
  <c r="H51" i="6"/>
  <c r="G51" i="6" l="1"/>
  <c r="E51" i="6"/>
  <c r="E47" i="6"/>
  <c r="C47" i="6"/>
  <c r="D51" i="6"/>
  <c r="D53" i="6" s="1"/>
  <c r="C71" i="6" s="1"/>
  <c r="C26" i="6" l="1"/>
  <c r="C57" i="6" l="1"/>
  <c r="I39" i="7"/>
  <c r="I41" i="7" s="1"/>
  <c r="H39" i="7"/>
  <c r="H41" i="7" s="1"/>
  <c r="H20" i="7"/>
  <c r="H56" i="7" s="1"/>
  <c r="C27" i="7"/>
  <c r="C39" i="7"/>
  <c r="C41" i="7" s="1"/>
  <c r="G39" i="7"/>
  <c r="G41" i="7" s="1"/>
  <c r="C20" i="6"/>
  <c r="H39" i="6"/>
  <c r="H41" i="6" s="1"/>
  <c r="G39" i="6"/>
  <c r="G41" i="6" s="1"/>
  <c r="I20" i="5"/>
  <c r="I56" i="5" s="1"/>
  <c r="I58" i="5" s="1"/>
  <c r="F26" i="7"/>
  <c r="G26" i="7"/>
  <c r="H26" i="7"/>
  <c r="I26" i="7"/>
  <c r="E26" i="7"/>
  <c r="C20" i="7"/>
  <c r="D20" i="7"/>
  <c r="C56" i="7" s="1"/>
  <c r="E20" i="7"/>
  <c r="E56" i="7" s="1"/>
  <c r="F20" i="7"/>
  <c r="F56" i="7" s="1"/>
  <c r="G20" i="7"/>
  <c r="G56" i="7" s="1"/>
  <c r="I20" i="7"/>
  <c r="I56" i="7" s="1"/>
  <c r="E51" i="7"/>
  <c r="E26" i="6"/>
  <c r="D20" i="6"/>
  <c r="C56" i="6" s="1"/>
  <c r="E56" i="6"/>
  <c r="F56" i="6"/>
  <c r="G56" i="6"/>
  <c r="H56" i="6"/>
  <c r="I56" i="6"/>
  <c r="E26" i="5"/>
  <c r="E24" i="5"/>
  <c r="C20" i="5"/>
  <c r="D20" i="5"/>
  <c r="C56" i="5" s="1"/>
  <c r="E20" i="5"/>
  <c r="E56" i="5" s="1"/>
  <c r="F20" i="5"/>
  <c r="F56" i="5" s="1"/>
  <c r="F58" i="5" s="1"/>
  <c r="G20" i="5"/>
  <c r="G56" i="5" s="1"/>
  <c r="G58" i="5" s="1"/>
  <c r="H20" i="5"/>
  <c r="H56" i="5" s="1"/>
  <c r="H58" i="5" s="1"/>
  <c r="B30" i="4"/>
  <c r="B76" i="4" s="1"/>
  <c r="B30" i="3"/>
  <c r="B76" i="3" s="1"/>
  <c r="F27" i="4"/>
  <c r="F61" i="4" s="1"/>
  <c r="G27" i="4"/>
  <c r="G61" i="4" s="1"/>
  <c r="H27" i="4"/>
  <c r="H61" i="4" s="1"/>
  <c r="F27" i="1"/>
  <c r="F61" i="1" s="1"/>
  <c r="G27" i="1"/>
  <c r="G61" i="1" s="1"/>
  <c r="H27" i="1"/>
  <c r="H61" i="1" s="1"/>
  <c r="F27" i="3"/>
  <c r="F61" i="3" s="1"/>
  <c r="G27" i="3"/>
  <c r="G61" i="3" s="1"/>
  <c r="H27" i="3"/>
  <c r="H61" i="3" s="1"/>
  <c r="F27" i="2"/>
  <c r="F61" i="2" s="1"/>
  <c r="G27" i="2"/>
  <c r="G61" i="2" s="1"/>
  <c r="H27" i="2"/>
  <c r="H61" i="2" s="1"/>
  <c r="C26" i="5"/>
  <c r="E23" i="7"/>
  <c r="E27" i="4"/>
  <c r="E61" i="4" s="1"/>
  <c r="C27" i="4"/>
  <c r="E27" i="1"/>
  <c r="E61" i="1" s="1"/>
  <c r="C27" i="1"/>
  <c r="C27" i="3"/>
  <c r="E27" i="2"/>
  <c r="E24" i="6"/>
  <c r="E64" i="7"/>
  <c r="C64" i="7"/>
  <c r="B31" i="6"/>
  <c r="B31" i="5"/>
  <c r="C61" i="1" l="1"/>
  <c r="B27" i="1"/>
  <c r="B61" i="1" s="1"/>
  <c r="B27" i="4"/>
  <c r="B26" i="7"/>
  <c r="C58" i="6"/>
  <c r="C61" i="3"/>
  <c r="C57" i="5"/>
  <c r="C58" i="5" s="1"/>
  <c r="E72" i="5"/>
  <c r="E69" i="5"/>
  <c r="I72" i="6"/>
  <c r="G72" i="6"/>
  <c r="G69" i="6"/>
  <c r="G57" i="6"/>
  <c r="G58" i="6" s="1"/>
  <c r="G52" i="6"/>
  <c r="G53" i="6" s="1"/>
  <c r="G73" i="6"/>
  <c r="G70" i="6"/>
  <c r="G40" i="6"/>
  <c r="E61" i="2"/>
  <c r="B61" i="2"/>
  <c r="F39" i="6"/>
  <c r="F41" i="6" s="1"/>
  <c r="B39" i="6"/>
  <c r="B41" i="6" s="1"/>
  <c r="E72" i="6"/>
  <c r="E69" i="6"/>
  <c r="F72" i="6"/>
  <c r="F69" i="6"/>
  <c r="H72" i="6"/>
  <c r="H69" i="6"/>
  <c r="I57" i="6"/>
  <c r="I58" i="6" s="1"/>
  <c r="I52" i="6"/>
  <c r="I73" i="6"/>
  <c r="H73" i="6"/>
  <c r="H70" i="6"/>
  <c r="H40" i="6"/>
  <c r="H57" i="6"/>
  <c r="H58" i="6" s="1"/>
  <c r="H52" i="6"/>
  <c r="H53" i="6" s="1"/>
  <c r="F73" i="6"/>
  <c r="F70" i="6"/>
  <c r="F40" i="6"/>
  <c r="F57" i="6"/>
  <c r="F58" i="6" s="1"/>
  <c r="F52" i="6"/>
  <c r="F53" i="6" s="1"/>
  <c r="C61" i="4"/>
  <c r="H61" i="6"/>
  <c r="H40" i="7"/>
  <c r="H42" i="7" s="1"/>
  <c r="B30" i="7"/>
  <c r="C61" i="7"/>
  <c r="I40" i="7"/>
  <c r="I57" i="7"/>
  <c r="I58" i="7" s="1"/>
  <c r="I61" i="7"/>
  <c r="E39" i="7"/>
  <c r="E41" i="7" s="1"/>
  <c r="B39" i="7"/>
  <c r="B41" i="7" s="1"/>
  <c r="I61" i="6"/>
  <c r="B61" i="4"/>
  <c r="B30" i="2"/>
  <c r="B76" i="2" s="1"/>
  <c r="C57" i="7"/>
  <c r="C58" i="7" s="1"/>
  <c r="C65" i="7"/>
  <c r="B30" i="1"/>
  <c r="B76" i="1" s="1"/>
  <c r="C27" i="6"/>
  <c r="G61" i="7"/>
  <c r="G57" i="7"/>
  <c r="G58" i="7" s="1"/>
  <c r="G40" i="7"/>
  <c r="F61" i="7"/>
  <c r="F57" i="7"/>
  <c r="F58" i="7" s="1"/>
  <c r="H57" i="7"/>
  <c r="H58" i="7" s="1"/>
  <c r="F61" i="6"/>
  <c r="H61" i="7"/>
  <c r="D52" i="7"/>
  <c r="D53" i="7" s="1"/>
  <c r="C71" i="7" s="1"/>
  <c r="E47" i="7"/>
  <c r="G61" i="6"/>
  <c r="C27" i="5"/>
  <c r="B64" i="7"/>
  <c r="B48" i="7"/>
  <c r="C61" i="6" l="1"/>
  <c r="B27" i="6"/>
  <c r="H71" i="6"/>
  <c r="F65" i="6"/>
  <c r="F42" i="6"/>
  <c r="F66" i="6" s="1"/>
  <c r="G42" i="6"/>
  <c r="G66" i="6" s="1"/>
  <c r="G65" i="6"/>
  <c r="C61" i="5"/>
  <c r="F71" i="6"/>
  <c r="H65" i="6"/>
  <c r="H42" i="6"/>
  <c r="H66" i="6" s="1"/>
  <c r="B72" i="6"/>
  <c r="B69" i="6"/>
  <c r="G71" i="6"/>
  <c r="B72" i="5"/>
  <c r="B69" i="5"/>
  <c r="I42" i="7"/>
  <c r="B30" i="5"/>
  <c r="B76" i="5" s="1"/>
  <c r="B30" i="6"/>
  <c r="B76" i="6" s="1"/>
  <c r="B76" i="7"/>
  <c r="C66" i="7"/>
  <c r="G42" i="7"/>
  <c r="E27" i="3" l="1"/>
  <c r="E25" i="5"/>
  <c r="E25" i="6"/>
  <c r="E61" i="3" l="1"/>
  <c r="B61" i="3"/>
  <c r="E57" i="5"/>
  <c r="E58" i="5" s="1"/>
  <c r="E40" i="5"/>
  <c r="E73" i="5"/>
  <c r="E70" i="5"/>
  <c r="E52" i="5"/>
  <c r="E53" i="5" s="1"/>
  <c r="E57" i="6"/>
  <c r="E58" i="6" s="1"/>
  <c r="E52" i="6"/>
  <c r="E53" i="6" s="1"/>
  <c r="E73" i="6"/>
  <c r="E70" i="6"/>
  <c r="E40" i="6"/>
  <c r="E52" i="7"/>
  <c r="E53" i="7" s="1"/>
  <c r="E71" i="7" s="1"/>
  <c r="E57" i="7"/>
  <c r="E58" i="7" s="1"/>
  <c r="E27" i="7"/>
  <c r="B27" i="7" s="1"/>
  <c r="E27" i="5"/>
  <c r="E40" i="7"/>
  <c r="E27" i="6"/>
  <c r="E42" i="6" l="1"/>
  <c r="E66" i="6" s="1"/>
  <c r="E65" i="6"/>
  <c r="B77" i="5"/>
  <c r="B73" i="5"/>
  <c r="B70" i="5"/>
  <c r="B52" i="5"/>
  <c r="B40" i="5"/>
  <c r="B57" i="5"/>
  <c r="E65" i="5"/>
  <c r="E42" i="5"/>
  <c r="E66" i="5" s="1"/>
  <c r="B61" i="6"/>
  <c r="E61" i="6"/>
  <c r="E61" i="5"/>
  <c r="B61" i="5"/>
  <c r="E71" i="6"/>
  <c r="B77" i="6"/>
  <c r="B57" i="6"/>
  <c r="B52" i="6"/>
  <c r="B73" i="6"/>
  <c r="B70" i="6"/>
  <c r="B40" i="6"/>
  <c r="E71" i="5"/>
  <c r="B70" i="7"/>
  <c r="B73" i="7"/>
  <c r="E61" i="7"/>
  <c r="B61" i="7"/>
  <c r="B40" i="7"/>
  <c r="B57" i="7"/>
  <c r="B77" i="7"/>
  <c r="B52" i="7"/>
  <c r="E65" i="7"/>
  <c r="E42" i="7"/>
  <c r="E66" i="7" s="1"/>
  <c r="B42" i="6" l="1"/>
  <c r="B66" i="6" s="1"/>
  <c r="B65" i="6"/>
  <c r="B65" i="5"/>
  <c r="B42" i="5"/>
  <c r="B66" i="5" s="1"/>
  <c r="B42" i="7"/>
  <c r="B66" i="7" s="1"/>
  <c r="B65"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Stephanie Tatiana Salas Soto</author>
  </authors>
  <commentList>
    <comment ref="B31" authorId="0" shapeId="0" xr:uid="{ECB5E118-E0DA-4A89-908D-91EDBD8F18E4}">
      <text>
        <r>
          <rPr>
            <sz val="9"/>
            <color indexed="81"/>
            <rFont val="Tahoma"/>
            <charset val="1"/>
          </rPr>
          <t xml:space="preserve">El dato se modificó el 18-03-2024. El monto incluye 356 916 762,65 por concepto de ingreso de vigencias anteriores.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Stephanie Tatiana Salas Soto</author>
  </authors>
  <commentList>
    <comment ref="B31" authorId="0" shapeId="0" xr:uid="{8AC43BB4-B419-4692-A2CF-07F948E4B021}">
      <text>
        <r>
          <rPr>
            <sz val="9"/>
            <color indexed="81"/>
            <rFont val="Tahoma"/>
            <charset val="1"/>
          </rPr>
          <t xml:space="preserve">El dato se modificó el 18-03-2024. El monto incluye 6 525 114 817,78 por concepto de ingreso de vigencias anteriores.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Stephanie Tatiana Salas Soto</author>
  </authors>
  <commentList>
    <comment ref="B31" authorId="0" shapeId="0" xr:uid="{5FD14C2F-A253-4DBF-843E-4B4B58C3D9CA}">
      <text>
        <r>
          <rPr>
            <sz val="9"/>
            <color indexed="81"/>
            <rFont val="Tahoma"/>
            <family val="2"/>
          </rPr>
          <t xml:space="preserve">El monto incluye 6 882 031 580,43 por concepto de ingreso de vigencias anteriores. </t>
        </r>
      </text>
    </comment>
  </commentList>
</comments>
</file>

<file path=xl/sharedStrings.xml><?xml version="1.0" encoding="utf-8"?>
<sst xmlns="http://schemas.openxmlformats.org/spreadsheetml/2006/main" count="678" uniqueCount="137">
  <si>
    <t>Indicador</t>
  </si>
  <si>
    <t>Avancemos</t>
  </si>
  <si>
    <t>Insumos</t>
  </si>
  <si>
    <t>Gasto FODESAF</t>
  </si>
  <si>
    <t>Ingresos FODESAF</t>
  </si>
  <si>
    <t>Otros insumos</t>
  </si>
  <si>
    <t>Población objetivo</t>
  </si>
  <si>
    <t>Cálculos intermedios</t>
  </si>
  <si>
    <t>Indicadores</t>
  </si>
  <si>
    <t>De Cobertura Potencial</t>
  </si>
  <si>
    <t>Cobertura Programada</t>
  </si>
  <si>
    <t>Cobertura Efectiva</t>
  </si>
  <si>
    <t>De resultado</t>
  </si>
  <si>
    <t>Índice efectividad en beneficiarios (IEB)</t>
  </si>
  <si>
    <t xml:space="preserve">Índice efectividad en gasto (IEG) </t>
  </si>
  <si>
    <t>Índice efectividad total (IET)</t>
  </si>
  <si>
    <t xml:space="preserve">De avance </t>
  </si>
  <si>
    <t xml:space="preserve">Índice avance beneficiarios (IAB) </t>
  </si>
  <si>
    <t>Índice avance gasto (IAG)</t>
  </si>
  <si>
    <t xml:space="preserve">Índice avance total (IAT) </t>
  </si>
  <si>
    <t>Índice transferencia efectiva del gasto (ITG)</t>
  </si>
  <si>
    <t>De expansión</t>
  </si>
  <si>
    <t xml:space="preserve">Índice de crecimiento beneficiarios (ICB) </t>
  </si>
  <si>
    <t xml:space="preserve">Índice de crecimiento del gasto real (ICGR) </t>
  </si>
  <si>
    <t xml:space="preserve">Índice de crecimiento del gasto real por beneficiario (ICGRB) </t>
  </si>
  <si>
    <t>De gasto medio</t>
  </si>
  <si>
    <t xml:space="preserve">Índice de eficiencia (IE) </t>
  </si>
  <si>
    <t>De giro de recursos</t>
  </si>
  <si>
    <t>Índice de giro efectivo (IGE)</t>
  </si>
  <si>
    <t xml:space="preserve">Índice de uso de recursos (IUR) </t>
  </si>
  <si>
    <t>De Composición</t>
  </si>
  <si>
    <t xml:space="preserve">Gasto trimestral programado por beneficiario (GPB) </t>
  </si>
  <si>
    <t xml:space="preserve">Gasto trimestral efectivo por beneficiario (GEB) </t>
  </si>
  <si>
    <t xml:space="preserve">Gasto mensual programado por beneficiario (GPB) </t>
  </si>
  <si>
    <t xml:space="preserve">Gasto mensual efectivo por beneficiario (GEB) </t>
  </si>
  <si>
    <t xml:space="preserve">Gasto semestral programado por beneficiario (GPB) </t>
  </si>
  <si>
    <t xml:space="preserve">Gasto semestral efectivo por beneficiario (GEB) </t>
  </si>
  <si>
    <t xml:space="preserve">Gasto acumulado programado por beneficiario (GPB) </t>
  </si>
  <si>
    <t xml:space="preserve">Gasto acumulado efectivo por beneficiario (GEB) </t>
  </si>
  <si>
    <t xml:space="preserve">Gasto anual programado por beneficiario (GPB) </t>
  </si>
  <si>
    <t xml:space="preserve">Gasto anual efectivo por beneficiario (GEB) </t>
  </si>
  <si>
    <t>Beneficiarios (familias)</t>
  </si>
  <si>
    <t>Familias</t>
  </si>
  <si>
    <t>Estudiantes</t>
  </si>
  <si>
    <t>Asignación Familiar</t>
  </si>
  <si>
    <t>Seguridad Alimentaria</t>
  </si>
  <si>
    <t xml:space="preserve">                                 </t>
  </si>
  <si>
    <t>n.d.</t>
  </si>
  <si>
    <t>n.d</t>
  </si>
  <si>
    <t>Niños/Niñas</t>
  </si>
  <si>
    <t xml:space="preserve">Protección Familiar </t>
  </si>
  <si>
    <t xml:space="preserve">    Subsidios </t>
  </si>
  <si>
    <t xml:space="preserve">n.d. </t>
  </si>
  <si>
    <t xml:space="preserve">Familias </t>
  </si>
  <si>
    <t>Programa de Protección y Promoción Social</t>
  </si>
  <si>
    <t xml:space="preserve">Productos </t>
  </si>
  <si>
    <t xml:space="preserve">Cuidado y Desarrollo Infantil </t>
  </si>
  <si>
    <t xml:space="preserve">Familias diferentes </t>
  </si>
  <si>
    <t>Efectivos 1T 2022</t>
  </si>
  <si>
    <t>IPC (1T 2022)</t>
  </si>
  <si>
    <t>Gasto efectivo real 1T 2022</t>
  </si>
  <si>
    <t>Gasto efectivo real por beneficiario 1T 2022</t>
  </si>
  <si>
    <t>Efectivos 2T 2022</t>
  </si>
  <si>
    <t>IPC (2T 2022)</t>
  </si>
  <si>
    <t>Gasto efectivo real 2T 2022</t>
  </si>
  <si>
    <t>Gasto efectivo real por beneficiario 2T 2022</t>
  </si>
  <si>
    <t>Efectivos 1S 2022</t>
  </si>
  <si>
    <t>IPC (1S 2022)</t>
  </si>
  <si>
    <t>Gasto efectivo real 1S 2022</t>
  </si>
  <si>
    <t>Gasto efectivo real por beneficiario 1S 2022</t>
  </si>
  <si>
    <t>Efectivos 3T 2022</t>
  </si>
  <si>
    <t>IPC (3T 2022)</t>
  </si>
  <si>
    <t>Gasto efectivo real 3T 2022</t>
  </si>
  <si>
    <t>Gasto efectivo real por beneficiario 3T 2022</t>
  </si>
  <si>
    <t>Beneficio Temporal por Inflación</t>
  </si>
  <si>
    <t>Efectivos 3TA 2022</t>
  </si>
  <si>
    <t>IPC (3TA 2022)</t>
  </si>
  <si>
    <t>Gasto efectivo real 3TA 2022</t>
  </si>
  <si>
    <t>Gasto efectivo real por beneficiario 3TA 2022</t>
  </si>
  <si>
    <t>Efectivos 4T 2022</t>
  </si>
  <si>
    <t>IPC (4T 2022)</t>
  </si>
  <si>
    <t>Gasto efectivo real 4T 2022</t>
  </si>
  <si>
    <t>Gasto efectivo real por beneficiario 4T 2022</t>
  </si>
  <si>
    <t>Efectivos 2022</t>
  </si>
  <si>
    <t>IPC (2022)</t>
  </si>
  <si>
    <t>Gasto efectivo real 2022</t>
  </si>
  <si>
    <t>Gasto efectivo real por beneficiario 2022</t>
  </si>
  <si>
    <t>Programados 1T 2023</t>
  </si>
  <si>
    <t>Efectivos 1T 2023</t>
  </si>
  <si>
    <t>Programados año 2023</t>
  </si>
  <si>
    <t>En transferencias 1T 2023</t>
  </si>
  <si>
    <t>IPC (1T 2023)</t>
  </si>
  <si>
    <t>Gasto efectivo real 1T 2023</t>
  </si>
  <si>
    <t>Gasto efectivo real por beneficiario 1T 2023</t>
  </si>
  <si>
    <r>
      <rPr>
        <b/>
        <sz val="11"/>
        <color theme="1"/>
        <rFont val="Palatino Linotype"/>
        <family val="1"/>
      </rPr>
      <t xml:space="preserve">Fuentes: </t>
    </r>
    <r>
      <rPr>
        <sz val="11"/>
        <color theme="1"/>
        <rFont val="Palatino Linotype"/>
        <family val="1"/>
      </rPr>
      <t>Informes Trimestrales IMAS 2022 y 2023 - Cronogramas de Metas e Inversión - Modificaciones 2023 - IPC, INEC 2022 y 2023</t>
    </r>
  </si>
  <si>
    <r>
      <rPr>
        <b/>
        <sz val="11"/>
        <color theme="1"/>
        <rFont val="Palatino Linotype"/>
        <family val="1"/>
      </rPr>
      <t xml:space="preserve">Notas:
1. </t>
    </r>
    <r>
      <rPr>
        <sz val="11"/>
        <color theme="1"/>
        <rFont val="Palatino Linotype"/>
        <family val="1"/>
      </rPr>
      <t xml:space="preserve">La UE del programa reporta ingresos por un monto de 39 617 030 884,34 este monto incluye las siguientes partidas presupuestarias: Reintegros en efectivo FODESAF Y AVANCEMOS,  Ingresos varios no especificados FODESAF Y AVANCEMOS, FODESAF (Avancemos y Seguridad Alimentaria),  Recursos de Ley FODESAF TC y Recursos de Ley FODESAF TK. Además, se indica que se tienen ingresos por: 306 916 762,65 este monto incluye las siguientes partidas presupuestarias: Superávit Proyectado FODESAF. 
</t>
    </r>
    <r>
      <rPr>
        <b/>
        <sz val="11"/>
        <color theme="1"/>
        <rFont val="Palatino Linotype"/>
        <family val="1"/>
      </rPr>
      <t xml:space="preserve">2. </t>
    </r>
    <r>
      <rPr>
        <sz val="11"/>
        <color theme="1"/>
        <rFont val="Palatino Linotype"/>
        <family val="1"/>
      </rPr>
      <t xml:space="preserve">El gasto efectivo del total del programa para el año  2022 es diferente al dato que se encuentra en el cálculo de los indicadores del año 2022, esto debido a que en el año anterior en algunos trimestres habían más o menos productos de los que están en el año 2023. </t>
    </r>
  </si>
  <si>
    <t>Programados 2T 2023</t>
  </si>
  <si>
    <t>Efectivos 2T 2023</t>
  </si>
  <si>
    <t>En transferencias 2T 2023</t>
  </si>
  <si>
    <t>IPC (2T 2023)</t>
  </si>
  <si>
    <t>Gasto efectivo real 2T 2023</t>
  </si>
  <si>
    <t>Gasto efectivo real por beneficiario 2T 2023</t>
  </si>
  <si>
    <r>
      <rPr>
        <b/>
        <sz val="11"/>
        <color theme="1"/>
        <rFont val="Palatino Linotype"/>
        <family val="1"/>
      </rPr>
      <t xml:space="preserve">Notas:
1. </t>
    </r>
    <r>
      <rPr>
        <sz val="11"/>
        <color theme="1"/>
        <rFont val="Palatino Linotype"/>
        <family val="1"/>
      </rPr>
      <t xml:space="preserve">La UE del programa reporta ingresos por un monto de 39 595 758 713, 78 este monto incluye las siguientes partidas presupuestarias: Reintegros en efectivo FODESAF Y AVANCEMOS,  Ingresos varios no especificados FODESAF Y AVANCEMOS, FODESAF (Avancemos y Seguridad Alimentaria),  Recursos de Ley FODESAF TC y Recursos de Ley FODESAF TK. Además, se indica que se tienen ingresos por: 6 525 114 817,78 este monto incluye las siguientes partidas presupuestarias: Superávit Proyectado FODESAF, Superávit Proyectado FODESAF Red de Cuido, Superávit Proyectado FOD - Inflación y Superávit Proyectado  FODESAF Avancemos. 
</t>
    </r>
    <r>
      <rPr>
        <b/>
        <sz val="11"/>
        <color theme="1"/>
        <rFont val="Palatino Linotype"/>
        <family val="1"/>
      </rPr>
      <t xml:space="preserve">
2. </t>
    </r>
    <r>
      <rPr>
        <sz val="11"/>
        <color theme="1"/>
        <rFont val="Palatino Linotype"/>
        <family val="1"/>
      </rPr>
      <t xml:space="preserve">El gasto efectivo del total del programa para el año  2022 es diferente al dato que se encuentra en el cálculo de los indicadores del año 2022, esto debido a que en el año anterior en algunos trimestres habían más o menos productos de los que están en el año 2023. 
</t>
    </r>
  </si>
  <si>
    <t>Programados 1S 2023</t>
  </si>
  <si>
    <t>Efectivos 1S 2023</t>
  </si>
  <si>
    <t>En transferencias 1S 2023</t>
  </si>
  <si>
    <t>IPC (1S 2023)</t>
  </si>
  <si>
    <t>Gasto efectivo real 1S 2023</t>
  </si>
  <si>
    <t>Gasto efectivo real por beneficiario 1S 2023</t>
  </si>
  <si>
    <r>
      <rPr>
        <b/>
        <sz val="11"/>
        <color theme="1"/>
        <rFont val="Palatino Linotype"/>
        <family val="1"/>
      </rPr>
      <t xml:space="preserve">Nota: </t>
    </r>
    <r>
      <rPr>
        <sz val="11"/>
        <color theme="1"/>
        <rFont val="Palatino Linotype"/>
        <family val="1"/>
      </rPr>
      <t xml:space="preserve">El gasto efectivo del total del programa para el año  2022 es diferente al dato que se encuentra en el cálculo de los indicadores del año 2022, esto debido a que en el año anterior en algunos trimestres habían más o menos productos de los que están en el año 2023. </t>
    </r>
  </si>
  <si>
    <t>Programados 3T 2023</t>
  </si>
  <si>
    <t>Efectivos 3T 2023</t>
  </si>
  <si>
    <t>En transferencias 3T 2023</t>
  </si>
  <si>
    <t>IPC (3T 2023)</t>
  </si>
  <si>
    <t>Gasto efectivo real 3T 2023</t>
  </si>
  <si>
    <t>Gasto efectivo real por beneficiario 3T 2023</t>
  </si>
  <si>
    <t>Programados 3TA 2023</t>
  </si>
  <si>
    <t>Efectivos 3TA 2023</t>
  </si>
  <si>
    <t>En transferencias 3TA 2023</t>
  </si>
  <si>
    <t>IPC (3TA 2023)</t>
  </si>
  <si>
    <t>Gasto efectivo real 3TA 2023</t>
  </si>
  <si>
    <t>Gasto efectivo real por beneficiario 3TA 2023</t>
  </si>
  <si>
    <t>Programados 4T 2023</t>
  </si>
  <si>
    <t>Efectivos 4T 2023</t>
  </si>
  <si>
    <t>En transferencias 4T 2023</t>
  </si>
  <si>
    <t>IPC (4T 2023)</t>
  </si>
  <si>
    <t>Gasto efectivo real 4T 2023</t>
  </si>
  <si>
    <t>Gasto efectivo real por beneficiario 4T 2023</t>
  </si>
  <si>
    <t>Programados 2023</t>
  </si>
  <si>
    <t>Efectivos 2023</t>
  </si>
  <si>
    <t>En transferencias 2023</t>
  </si>
  <si>
    <t>IPC (2023)</t>
  </si>
  <si>
    <t>Gasto efectivo real 2023</t>
  </si>
  <si>
    <t>Gasto efectivo real por beneficiario 2023</t>
  </si>
  <si>
    <r>
      <rPr>
        <b/>
        <sz val="11"/>
        <color theme="1"/>
        <rFont val="Palatino Linotype"/>
        <family val="1"/>
      </rPr>
      <t xml:space="preserve">Notas:
1. </t>
    </r>
    <r>
      <rPr>
        <sz val="11"/>
        <color theme="1"/>
        <rFont val="Palatino Linotype"/>
        <family val="1"/>
      </rPr>
      <t xml:space="preserve">La UE del programa reporta ingresos por un monto de 39 998 072 167, 04 este monto incluye las siguientes partidas presupuestarias: Reintegros en efectivo FODESAF Y AVANCEMOS,  Ingresos varios no especificados FODESAF Y AVANCEMOS, FODESAF (Avancemos y Seguridad Alimentaria),  Recursos de Ley FODESAF TC y Recursos de Ley FODESAF TK. 
</t>
    </r>
    <r>
      <rPr>
        <b/>
        <sz val="11"/>
        <color theme="1"/>
        <rFont val="Palatino Linotype"/>
        <family val="1"/>
      </rPr>
      <t xml:space="preserve">2. </t>
    </r>
    <r>
      <rPr>
        <sz val="11"/>
        <color theme="1"/>
        <rFont val="Palatino Linotype"/>
        <family val="1"/>
      </rPr>
      <t xml:space="preserve">El gasto efectivo del total del programa para el año  2022 es diferente al dato que se encuentra en el cálculo de los indicadores del año 2022, esto debido a que en el año anterior en algunos trimestres habían más o menos productos de los que están en el año 2023. 
</t>
    </r>
    <r>
      <rPr>
        <b/>
        <sz val="11"/>
        <color theme="1"/>
        <rFont val="Palatino Linotype"/>
        <family val="1"/>
      </rPr>
      <t xml:space="preserve">3. </t>
    </r>
    <r>
      <rPr>
        <sz val="11"/>
        <color theme="1"/>
        <rFont val="Palatino Linotype"/>
        <family val="1"/>
      </rPr>
      <t xml:space="preserve">El dato del gasto efectivo del producto "Avancemos" se modificó el 18-03-2024, esto debido a que la UE realizó un ajuste al remitir el reporte del IVT/Anual 2023.  
</t>
    </r>
  </si>
  <si>
    <r>
      <rPr>
        <b/>
        <sz val="11"/>
        <color theme="1"/>
        <rFont val="Palatino Linotype"/>
        <family val="1"/>
      </rPr>
      <t>Nota:</t>
    </r>
    <r>
      <rPr>
        <sz val="11"/>
        <color theme="1"/>
        <rFont val="Palatino Linotype"/>
        <family val="1"/>
      </rPr>
      <t xml:space="preserve"> En referencia a los insumos, el dato del gasto efectivo del total del programa para el año  2022 es diferente al dato que se encuentra en el cálculo de los indicadores del año 2022, esto debido a que en el año anterior en algunos trimestres habían más o menos productos de los que están en el año 2023. </t>
    </r>
  </si>
  <si>
    <r>
      <rPr>
        <b/>
        <sz val="11"/>
        <color theme="1"/>
        <rFont val="Palatino Linotype"/>
        <family val="1"/>
      </rPr>
      <t xml:space="preserve">Nota: </t>
    </r>
    <r>
      <rPr>
        <sz val="11"/>
        <color theme="1"/>
        <rFont val="Palatino Linotype"/>
        <family val="1"/>
      </rPr>
      <t xml:space="preserve">En referencia a los insumos, el dato del gasto efectivo del total del programa para el año 2022 es diferente al dato que se encuentra en el cálculo de los indicadores del año 2022, esto debido a que en el año anterior en algunos trimestres habían más o menos productos de los que están en el año 2023.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</si>
</sst>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11" x14ac:knownFonts="1">
    <font>
      <sz val="11"/>
      <color theme="1"/>
      <name val="Calibri"/>
      <family val="2"/>
      <scheme val="minor"/>
    </font>
    <font>
      <sz val="11"/>
      <color theme="1"/>
      <name val="Calibri"/>
      <family val="2"/>
      <scheme val="minor"/>
    </font>
    <font>
      <u/>
      <sz val="11"/>
      <color theme="10"/>
      <name val="Calibri"/>
      <family val="2"/>
      <scheme val="minor"/>
    </font>
    <font>
      <u/>
      <sz val="11"/>
      <color theme="11"/>
      <name val="Calibri"/>
      <family val="2"/>
      <scheme val="minor"/>
    </font>
    <font>
      <sz val="10"/>
      <name val="Arial"/>
      <family val="2"/>
    </font>
    <font>
      <b/>
      <sz val="11"/>
      <color theme="1"/>
      <name val="Palatino Linotype"/>
      <family val="1"/>
    </font>
    <font>
      <sz val="11"/>
      <color theme="1"/>
      <name val="Palatino Linotype"/>
      <family val="1"/>
    </font>
    <font>
      <sz val="10"/>
      <color theme="1"/>
      <name val="Palatino Linotype"/>
      <family val="1"/>
    </font>
    <font>
      <sz val="9"/>
      <color indexed="81"/>
      <name val="Tahoma"/>
      <charset val="1"/>
    </font>
    <font>
      <sz val="9"/>
      <color indexed="81"/>
      <name val="Tahoma"/>
      <family val="2"/>
    </font>
    <font>
      <b/>
      <sz val="11"/>
      <color rgb="FF0035A0"/>
      <name val="Palatino Linotype"/>
      <family val="1"/>
    </font>
  </fonts>
  <fills count="2">
    <fill>
      <patternFill patternType="none"/>
    </fill>
    <fill>
      <patternFill patternType="gray125"/>
    </fill>
  </fills>
  <borders count="7">
    <border>
      <left/>
      <right/>
      <top/>
      <bottom/>
      <diagonal/>
    </border>
    <border>
      <left/>
      <right/>
      <top style="thin">
        <color auto="1"/>
      </top>
      <bottom/>
      <diagonal/>
    </border>
    <border>
      <left/>
      <right/>
      <top style="thin">
        <color auto="1"/>
      </top>
      <bottom style="thin">
        <color auto="1"/>
      </bottom>
      <diagonal/>
    </border>
    <border>
      <left/>
      <right/>
      <top/>
      <bottom style="double">
        <color auto="1"/>
      </bottom>
      <diagonal/>
    </border>
    <border>
      <left/>
      <right/>
      <top style="thin">
        <color auto="1"/>
      </top>
      <bottom style="double">
        <color auto="1"/>
      </bottom>
      <diagonal/>
    </border>
    <border>
      <left style="thin">
        <color auto="1"/>
      </left>
      <right/>
      <top/>
      <bottom/>
      <diagonal/>
    </border>
    <border>
      <left/>
      <right/>
      <top style="double">
        <color indexed="64"/>
      </top>
      <bottom/>
      <diagonal/>
    </border>
  </borders>
  <cellStyleXfs count="19">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164" fontId="4"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89">
    <xf numFmtId="0" fontId="0" fillId="0" borderId="0" xfId="0"/>
    <xf numFmtId="165" fontId="1" fillId="0" borderId="0" xfId="1" applyNumberFormat="1" applyFont="1" applyFill="1"/>
    <xf numFmtId="165" fontId="1" fillId="0" borderId="5" xfId="1" applyNumberFormat="1" applyFont="1" applyFill="1" applyBorder="1"/>
    <xf numFmtId="165" fontId="6" fillId="0" borderId="0" xfId="1" applyNumberFormat="1" applyFont="1" applyFill="1"/>
    <xf numFmtId="165" fontId="5" fillId="0" borderId="0" xfId="1" applyNumberFormat="1" applyFont="1" applyFill="1"/>
    <xf numFmtId="165" fontId="5" fillId="0" borderId="0" xfId="1" applyNumberFormat="1" applyFont="1" applyFill="1" applyAlignment="1">
      <alignment horizontal="center" vertical="center"/>
    </xf>
    <xf numFmtId="165" fontId="6" fillId="0" borderId="0" xfId="1" applyNumberFormat="1" applyFont="1" applyFill="1" applyAlignment="1">
      <alignment horizontal="left" indent="1"/>
    </xf>
    <xf numFmtId="165" fontId="5" fillId="0" borderId="0" xfId="1" applyNumberFormat="1" applyFont="1" applyFill="1" applyAlignment="1">
      <alignment horizontal="left"/>
    </xf>
    <xf numFmtId="165" fontId="6" fillId="0" borderId="0" xfId="1" applyNumberFormat="1" applyFont="1" applyFill="1" applyAlignment="1">
      <alignment horizontal="right"/>
    </xf>
    <xf numFmtId="165" fontId="6" fillId="0" borderId="3" xfId="1" applyNumberFormat="1" applyFont="1" applyFill="1" applyBorder="1"/>
    <xf numFmtId="165" fontId="6" fillId="0" borderId="3" xfId="1" applyNumberFormat="1" applyFont="1" applyFill="1" applyBorder="1" applyAlignment="1">
      <alignment horizontal="right"/>
    </xf>
    <xf numFmtId="0" fontId="6" fillId="0" borderId="0" xfId="0" applyFont="1" applyFill="1" applyAlignment="1">
      <alignment horizontal="center"/>
    </xf>
    <xf numFmtId="3" fontId="6" fillId="0" borderId="0" xfId="0" applyNumberFormat="1" applyFont="1" applyFill="1" applyAlignment="1">
      <alignment horizontal="right"/>
    </xf>
    <xf numFmtId="0" fontId="6" fillId="0" borderId="3" xfId="0" applyFont="1" applyFill="1" applyBorder="1"/>
    <xf numFmtId="4" fontId="6" fillId="0" borderId="3" xfId="1" applyNumberFormat="1" applyFont="1" applyFill="1" applyBorder="1" applyAlignment="1">
      <alignment horizontal="right"/>
    </xf>
    <xf numFmtId="3" fontId="6" fillId="0" borderId="0" xfId="0" applyNumberFormat="1" applyFont="1" applyFill="1"/>
    <xf numFmtId="0" fontId="6" fillId="0" borderId="0" xfId="0" applyFont="1" applyFill="1" applyAlignment="1">
      <alignment horizontal="right" vertical="center"/>
    </xf>
    <xf numFmtId="165" fontId="6" fillId="0" borderId="0" xfId="1" applyNumberFormat="1" applyFont="1" applyFill="1" applyAlignment="1">
      <alignment horizontal="right" vertical="center"/>
    </xf>
    <xf numFmtId="165" fontId="6" fillId="0" borderId="3" xfId="1" applyNumberFormat="1" applyFont="1" applyFill="1" applyBorder="1" applyAlignment="1">
      <alignment horizontal="right" vertical="center"/>
    </xf>
    <xf numFmtId="165" fontId="6" fillId="0" borderId="0" xfId="1" applyNumberFormat="1" applyFont="1" applyFill="1" applyAlignment="1">
      <alignment horizontal="center" vertical="center"/>
    </xf>
    <xf numFmtId="2" fontId="6" fillId="0" borderId="0" xfId="0" applyNumberFormat="1" applyFont="1" applyFill="1" applyAlignment="1">
      <alignment horizontal="right"/>
    </xf>
    <xf numFmtId="164" fontId="6" fillId="0" borderId="0" xfId="1" applyFont="1" applyFill="1" applyAlignment="1">
      <alignment horizontal="right" vertical="center"/>
    </xf>
    <xf numFmtId="165" fontId="6" fillId="0" borderId="0" xfId="1" applyNumberFormat="1" applyFont="1" applyFill="1" applyBorder="1" applyAlignment="1">
      <alignment horizontal="right" vertical="center"/>
    </xf>
    <xf numFmtId="165" fontId="5" fillId="0" borderId="0" xfId="1" applyNumberFormat="1" applyFont="1" applyFill="1" applyAlignment="1">
      <alignment horizontal="center" vertical="center" wrapText="1"/>
    </xf>
    <xf numFmtId="165" fontId="5" fillId="0" borderId="0" xfId="1" applyNumberFormat="1" applyFont="1" applyFill="1" applyAlignment="1">
      <alignment vertical="center"/>
    </xf>
    <xf numFmtId="165" fontId="1" fillId="0" borderId="0" xfId="1" applyNumberFormat="1" applyFont="1" applyFill="1" applyAlignment="1">
      <alignment vertical="center"/>
    </xf>
    <xf numFmtId="165" fontId="6" fillId="0" borderId="0" xfId="1" applyNumberFormat="1" applyFont="1" applyFill="1" applyAlignment="1">
      <alignment horizontal="left"/>
    </xf>
    <xf numFmtId="165" fontId="6" fillId="0" borderId="0" xfId="1" applyNumberFormat="1" applyFont="1" applyFill="1" applyAlignment="1">
      <alignment horizontal="left" indent="3"/>
    </xf>
    <xf numFmtId="0" fontId="6" fillId="0" borderId="0" xfId="0" applyFont="1" applyFill="1" applyAlignment="1">
      <alignment horizontal="center" vertical="center"/>
    </xf>
    <xf numFmtId="0" fontId="6" fillId="0" borderId="3" xfId="0" applyFont="1" applyFill="1" applyBorder="1" applyAlignment="1">
      <alignment horizontal="right" vertical="center"/>
    </xf>
    <xf numFmtId="0" fontId="6" fillId="0" borderId="3" xfId="0" applyFont="1" applyFill="1" applyBorder="1" applyAlignment="1">
      <alignment horizontal="right"/>
    </xf>
    <xf numFmtId="165" fontId="5" fillId="0" borderId="4" xfId="1" applyNumberFormat="1" applyFont="1" applyFill="1" applyBorder="1" applyAlignment="1">
      <alignment horizontal="center" vertical="center" wrapText="1"/>
    </xf>
    <xf numFmtId="165" fontId="5" fillId="0" borderId="3" xfId="1" applyNumberFormat="1" applyFont="1" applyFill="1" applyBorder="1" applyAlignment="1">
      <alignment horizontal="center" vertical="center" wrapText="1"/>
    </xf>
    <xf numFmtId="3" fontId="6" fillId="0" borderId="0" xfId="1" applyNumberFormat="1" applyFont="1" applyFill="1" applyAlignment="1">
      <alignment horizontal="center" vertical="center"/>
    </xf>
    <xf numFmtId="3" fontId="6" fillId="0" borderId="0" xfId="1" applyNumberFormat="1" applyFont="1" applyFill="1" applyAlignment="1">
      <alignment horizontal="right" vertical="center"/>
    </xf>
    <xf numFmtId="3" fontId="6" fillId="0" borderId="0" xfId="1" applyNumberFormat="1" applyFont="1" applyFill="1" applyAlignment="1">
      <alignment horizontal="right"/>
    </xf>
    <xf numFmtId="4" fontId="6" fillId="0" borderId="0" xfId="1" applyNumberFormat="1" applyFont="1" applyFill="1" applyAlignment="1">
      <alignment horizontal="right"/>
    </xf>
    <xf numFmtId="4" fontId="6" fillId="0" borderId="0" xfId="0" applyNumberFormat="1" applyFont="1" applyFill="1" applyAlignment="1">
      <alignment horizontal="right"/>
    </xf>
    <xf numFmtId="4" fontId="6" fillId="0" borderId="0" xfId="1" applyNumberFormat="1" applyFont="1" applyFill="1" applyAlignment="1">
      <alignment horizontal="right" vertical="center"/>
    </xf>
    <xf numFmtId="3" fontId="6" fillId="0" borderId="0" xfId="0" applyNumberFormat="1" applyFont="1" applyFill="1" applyAlignment="1">
      <alignment horizontal="center"/>
    </xf>
    <xf numFmtId="3" fontId="6" fillId="0" borderId="0" xfId="1" applyNumberFormat="1" applyFont="1" applyFill="1" applyAlignment="1">
      <alignment horizontal="center"/>
    </xf>
    <xf numFmtId="3" fontId="6" fillId="0" borderId="0" xfId="0" applyNumberFormat="1" applyFont="1" applyFill="1" applyAlignment="1">
      <alignment horizontal="center" vertical="center"/>
    </xf>
    <xf numFmtId="4" fontId="6" fillId="0" borderId="0" xfId="0" applyNumberFormat="1" applyFont="1" applyFill="1" applyAlignment="1">
      <alignment horizontal="right" vertical="center"/>
    </xf>
    <xf numFmtId="3" fontId="6" fillId="0" borderId="0" xfId="0" applyNumberFormat="1" applyFont="1" applyFill="1" applyAlignment="1">
      <alignment horizontal="right" vertical="center"/>
    </xf>
    <xf numFmtId="0" fontId="1" fillId="0" borderId="0" xfId="0" applyFont="1"/>
    <xf numFmtId="165" fontId="1" fillId="0" borderId="0" xfId="4" applyNumberFormat="1" applyFont="1" applyFill="1" applyBorder="1"/>
    <xf numFmtId="165" fontId="1" fillId="0" borderId="0" xfId="1" applyNumberFormat="1" applyFont="1" applyFill="1" applyAlignment="1">
      <alignment horizontal="left" indent="3"/>
    </xf>
    <xf numFmtId="3" fontId="6" fillId="0" borderId="0" xfId="1" applyNumberFormat="1" applyFont="1" applyFill="1" applyAlignment="1">
      <alignment horizontal="center"/>
    </xf>
    <xf numFmtId="3" fontId="6" fillId="0" borderId="0" xfId="0" applyNumberFormat="1" applyFont="1" applyFill="1" applyAlignment="1">
      <alignment horizontal="center" vertical="center"/>
    </xf>
    <xf numFmtId="0" fontId="5" fillId="0" borderId="0" xfId="0" applyFont="1" applyFill="1" applyAlignment="1">
      <alignment horizontal="center" vertical="center"/>
    </xf>
    <xf numFmtId="0" fontId="1" fillId="0" borderId="0" xfId="0" applyFont="1" applyFill="1"/>
    <xf numFmtId="0" fontId="1" fillId="0" borderId="0" xfId="0" applyFont="1" applyFill="1" applyAlignment="1">
      <alignment horizontal="right"/>
    </xf>
    <xf numFmtId="0" fontId="1" fillId="0" borderId="0" xfId="0" applyFont="1" applyFill="1" applyAlignment="1">
      <alignment horizontal="left"/>
    </xf>
    <xf numFmtId="0" fontId="7" fillId="0" borderId="0" xfId="0" applyFont="1" applyFill="1" applyAlignment="1">
      <alignment vertical="center"/>
    </xf>
    <xf numFmtId="3" fontId="6" fillId="0" borderId="0" xfId="1" applyNumberFormat="1" applyFont="1" applyFill="1" applyAlignment="1">
      <alignment horizontal="right" vertical="center"/>
    </xf>
    <xf numFmtId="3" fontId="6" fillId="0" borderId="0" xfId="1" applyNumberFormat="1" applyFont="1" applyFill="1" applyAlignment="1">
      <alignment horizontal="right"/>
    </xf>
    <xf numFmtId="4" fontId="6" fillId="0" borderId="0" xfId="1" applyNumberFormat="1" applyFont="1" applyFill="1" applyAlignment="1">
      <alignment horizontal="right"/>
    </xf>
    <xf numFmtId="4" fontId="6" fillId="0" borderId="0" xfId="0" applyNumberFormat="1" applyFont="1" applyFill="1" applyAlignment="1">
      <alignment horizontal="right" vertical="center"/>
    </xf>
    <xf numFmtId="4" fontId="6" fillId="0" borderId="0" xfId="1" applyNumberFormat="1" applyFont="1" applyFill="1" applyAlignment="1">
      <alignment horizontal="right" vertical="center"/>
    </xf>
    <xf numFmtId="3" fontId="6" fillId="0" borderId="0" xfId="0" applyNumberFormat="1" applyFont="1" applyFill="1" applyAlignment="1">
      <alignment horizontal="center" vertical="center"/>
    </xf>
    <xf numFmtId="4" fontId="6" fillId="0" borderId="0" xfId="1" applyNumberFormat="1" applyFont="1" applyFill="1" applyAlignment="1">
      <alignment vertical="center"/>
    </xf>
    <xf numFmtId="3" fontId="6" fillId="0" borderId="0" xfId="1" applyNumberFormat="1" applyFont="1" applyFill="1" applyAlignment="1">
      <alignment horizontal="right" vertical="center"/>
    </xf>
    <xf numFmtId="3" fontId="6" fillId="0" borderId="0" xfId="1" applyNumberFormat="1" applyFont="1" applyFill="1" applyAlignment="1">
      <alignment horizontal="center"/>
    </xf>
    <xf numFmtId="3" fontId="6" fillId="0" borderId="0" xfId="0" applyNumberFormat="1" applyFont="1" applyFill="1" applyAlignment="1">
      <alignment horizontal="center" vertical="center"/>
    </xf>
    <xf numFmtId="4" fontId="6" fillId="0" borderId="0" xfId="0" applyNumberFormat="1" applyFont="1" applyFill="1" applyAlignment="1">
      <alignment horizontal="right" vertical="center"/>
    </xf>
    <xf numFmtId="0" fontId="6" fillId="0" borderId="6" xfId="0" applyFont="1" applyFill="1" applyBorder="1" applyAlignment="1">
      <alignment horizontal="left" vertical="top" wrapText="1"/>
    </xf>
    <xf numFmtId="0" fontId="6" fillId="0" borderId="0" xfId="1" applyNumberFormat="1" applyFont="1" applyFill="1" applyAlignment="1">
      <alignment horizontal="left" vertical="top" wrapText="1"/>
    </xf>
    <xf numFmtId="4" fontId="6" fillId="0" borderId="0" xfId="0" applyNumberFormat="1" applyFont="1" applyFill="1" applyAlignment="1">
      <alignment horizontal="right"/>
    </xf>
    <xf numFmtId="3" fontId="6" fillId="0" borderId="0" xfId="1" applyNumberFormat="1" applyFont="1" applyFill="1" applyAlignment="1">
      <alignment horizontal="right"/>
    </xf>
    <xf numFmtId="4" fontId="6" fillId="0" borderId="0" xfId="1" applyNumberFormat="1" applyFont="1" applyFill="1" applyAlignment="1">
      <alignment horizontal="right"/>
    </xf>
    <xf numFmtId="165" fontId="5" fillId="0" borderId="1" xfId="1" applyNumberFormat="1" applyFont="1" applyFill="1" applyBorder="1" applyAlignment="1">
      <alignment horizontal="center" vertical="center"/>
    </xf>
    <xf numFmtId="165" fontId="5" fillId="0" borderId="3" xfId="1" applyNumberFormat="1" applyFont="1" applyFill="1" applyBorder="1" applyAlignment="1">
      <alignment horizontal="center" vertical="center"/>
    </xf>
    <xf numFmtId="165" fontId="5" fillId="0" borderId="1" xfId="1" applyNumberFormat="1" applyFont="1" applyFill="1" applyBorder="1" applyAlignment="1">
      <alignment horizontal="center" vertical="center" wrapText="1"/>
    </xf>
    <xf numFmtId="165" fontId="5" fillId="0" borderId="3" xfId="1" applyNumberFormat="1" applyFont="1" applyFill="1" applyBorder="1" applyAlignment="1">
      <alignment horizontal="center" vertical="center" wrapText="1"/>
    </xf>
    <xf numFmtId="3" fontId="6" fillId="0" borderId="0" xfId="1" applyNumberFormat="1" applyFont="1" applyFill="1" applyAlignment="1">
      <alignment horizontal="center" vertical="center"/>
    </xf>
    <xf numFmtId="3" fontId="6" fillId="0" borderId="0" xfId="1" applyNumberFormat="1" applyFont="1" applyFill="1" applyAlignment="1">
      <alignment horizontal="right" vertical="center"/>
    </xf>
    <xf numFmtId="165" fontId="5" fillId="0" borderId="4" xfId="1" applyNumberFormat="1" applyFont="1" applyFill="1" applyBorder="1" applyAlignment="1">
      <alignment horizontal="center" vertical="center"/>
    </xf>
    <xf numFmtId="165" fontId="5" fillId="0" borderId="2" xfId="1" applyNumberFormat="1" applyFont="1" applyFill="1" applyBorder="1" applyAlignment="1">
      <alignment horizontal="center" vertical="center"/>
    </xf>
    <xf numFmtId="0" fontId="6" fillId="0" borderId="6" xfId="0" applyFont="1" applyFill="1" applyBorder="1" applyAlignment="1">
      <alignment horizontal="left" vertical="top"/>
    </xf>
    <xf numFmtId="3" fontId="6" fillId="0" borderId="0" xfId="0" applyNumberFormat="1" applyFont="1" applyFill="1" applyAlignment="1">
      <alignment horizontal="center"/>
    </xf>
    <xf numFmtId="3" fontId="6" fillId="0" borderId="0" xfId="1" applyNumberFormat="1" applyFont="1" applyFill="1" applyAlignment="1">
      <alignment horizontal="center"/>
    </xf>
    <xf numFmtId="0" fontId="6" fillId="0" borderId="0" xfId="0" applyFont="1" applyFill="1" applyAlignment="1">
      <alignment horizontal="left" vertical="center" wrapText="1"/>
    </xf>
    <xf numFmtId="3" fontId="6" fillId="0" borderId="0" xfId="0" applyNumberFormat="1" applyFont="1" applyFill="1" applyAlignment="1">
      <alignment horizontal="center" vertical="center"/>
    </xf>
    <xf numFmtId="3" fontId="6" fillId="0" borderId="0" xfId="0" applyNumberFormat="1" applyFont="1" applyFill="1" applyAlignment="1">
      <alignment horizontal="right" vertical="center"/>
    </xf>
    <xf numFmtId="4" fontId="6" fillId="0" borderId="0" xfId="0" applyNumberFormat="1" applyFont="1" applyFill="1" applyAlignment="1">
      <alignment horizontal="right" vertical="center"/>
    </xf>
    <xf numFmtId="3" fontId="10" fillId="0" borderId="0" xfId="0" applyNumberFormat="1" applyFont="1" applyFill="1" applyAlignment="1">
      <alignment horizontal="center" vertical="center"/>
    </xf>
    <xf numFmtId="4" fontId="6" fillId="0" borderId="0" xfId="1" applyNumberFormat="1" applyFont="1" applyFill="1" applyAlignment="1">
      <alignment horizontal="right" vertical="center"/>
    </xf>
    <xf numFmtId="0" fontId="6" fillId="0" borderId="6" xfId="0" applyFont="1" applyBorder="1" applyAlignment="1">
      <alignment horizontal="left" vertical="top"/>
    </xf>
    <xf numFmtId="0" fontId="6" fillId="0" borderId="0" xfId="0" applyFont="1" applyAlignment="1">
      <alignment horizontal="left" vertical="center" wrapText="1"/>
    </xf>
  </cellXfs>
  <cellStyles count="19">
    <cellStyle name="Hipervínculo" xfId="2"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visitado" xfId="3"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Millares" xfId="1" builtinId="3"/>
    <cellStyle name="Millares 2 2" xfId="4" xr:uid="{00000000-0005-0000-0000-000011000000}"/>
    <cellStyle name="Normal" xfId="0" builtinId="0"/>
  </cellStyles>
  <dxfs count="0"/>
  <tableStyles count="0" defaultTableStyle="TableStyleMedium2" defaultPivotStyle="PivotStyleLight16"/>
  <colors>
    <mruColors>
      <color rgb="FF0035A0"/>
      <color rgb="FF192952"/>
      <color rgb="FF000000"/>
      <color rgb="FFC1C5C8"/>
      <color rgb="FFFF00FF"/>
      <color rgb="FF102D7C"/>
      <color rgb="FFA2BFE6"/>
      <color rgb="FF4071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tx1"/>
                </a:solidFill>
                <a:latin typeface="Palatino Linotype" panose="02040502050505030304" pitchFamily="18" charset="0"/>
                <a:ea typeface="+mn-ea"/>
                <a:cs typeface="+mn-cs"/>
              </a:defRPr>
            </a:pPr>
            <a:r>
              <a:rPr lang="es-CR" sz="1800"/>
              <a:t>IMAS: Indicadores de Cobertura 2023</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tx1"/>
              </a:solidFill>
              <a:latin typeface="Palatino Linotype" panose="02040502050505030304" pitchFamily="18" charset="0"/>
              <a:ea typeface="+mn-ea"/>
              <a:cs typeface="+mn-cs"/>
            </a:defRPr>
          </a:pPr>
          <a:endParaRPr lang="es-CR"/>
        </a:p>
      </c:txPr>
    </c:title>
    <c:autoTitleDeleted val="0"/>
    <c:view3D>
      <c:rotX val="0"/>
      <c:rotY val="0"/>
      <c:rAngAx val="0"/>
      <c:perspective val="2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Anual!$A$47</c:f>
              <c:strCache>
                <c:ptCount val="1"/>
                <c:pt idx="0">
                  <c:v> Cobertura Programada </c:v>
                </c:pt>
              </c:strCache>
            </c:strRef>
          </c:tx>
          <c:spPr>
            <a:solidFill>
              <a:srgbClr val="192952"/>
            </a:solidFill>
            <a:ln>
              <a:solidFill>
                <a:srgbClr val="192952"/>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contourClr>
                <a:srgbClr val="192952"/>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Palatino Linotype" panose="02040502050505030304" pitchFamily="18" charset="0"/>
                    <a:ea typeface="+mn-ea"/>
                    <a:cs typeface="+mn-cs"/>
                  </a:defRPr>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(Anual!$B$9,Anual!$C$10,Anual!$E$10,Anual!$F$10)</c:f>
              <c:strCache>
                <c:ptCount val="4"/>
                <c:pt idx="0">
                  <c:v> Programa de Protección y Promoción Social </c:v>
                </c:pt>
                <c:pt idx="1">
                  <c:v> Avancemos </c:v>
                </c:pt>
                <c:pt idx="2">
                  <c:v> Asignación Familiar </c:v>
                </c:pt>
                <c:pt idx="3">
                  <c:v> Seguridad Alimentaria </c:v>
                </c:pt>
              </c:strCache>
            </c:strRef>
          </c:cat>
          <c:val>
            <c:numRef>
              <c:f>(Anual!$B$47,Anual!$C$47,Anual!$E$47,Anual!$F$47)</c:f>
              <c:numCache>
                <c:formatCode>#,##0.00</c:formatCode>
                <c:ptCount val="4"/>
                <c:pt idx="0">
                  <c:v>0</c:v>
                </c:pt>
                <c:pt idx="1">
                  <c:v>106.45933663801763</c:v>
                </c:pt>
                <c:pt idx="2">
                  <c:v>0.91014652285098707</c:v>
                </c:pt>
                <c:pt idx="3">
                  <c:v>8.3043650444424877</c:v>
                </c:pt>
              </c:numCache>
            </c:numRef>
          </c:val>
          <c:extLst>
            <c:ext xmlns:c16="http://schemas.microsoft.com/office/drawing/2014/chart" uri="{C3380CC4-5D6E-409C-BE32-E72D297353CC}">
              <c16:uniqueId val="{00000000-95DC-4DD0-A8A5-86DE66536A7A}"/>
            </c:ext>
          </c:extLst>
        </c:ser>
        <c:ser>
          <c:idx val="1"/>
          <c:order val="1"/>
          <c:tx>
            <c:strRef>
              <c:f>Anual!$A$48</c:f>
              <c:strCache>
                <c:ptCount val="1"/>
                <c:pt idx="0">
                  <c:v> Cobertura Efectiva </c:v>
                </c:pt>
              </c:strCache>
            </c:strRef>
          </c:tx>
          <c:spPr>
            <a:solidFill>
              <a:srgbClr val="0035A0"/>
            </a:solidFill>
            <a:ln>
              <a:solidFill>
                <a:srgbClr val="0035A0"/>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contourClr>
                <a:srgbClr val="0035A0"/>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Palatino Linotype" panose="02040502050505030304" pitchFamily="18" charset="0"/>
                    <a:ea typeface="+mn-ea"/>
                    <a:cs typeface="+mn-cs"/>
                  </a:defRPr>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(Anual!$B$9,Anual!$C$10,Anual!$E$10,Anual!$F$10)</c:f>
              <c:strCache>
                <c:ptCount val="4"/>
                <c:pt idx="0">
                  <c:v> Programa de Protección y Promoción Social </c:v>
                </c:pt>
                <c:pt idx="1">
                  <c:v> Avancemos </c:v>
                </c:pt>
                <c:pt idx="2">
                  <c:v> Asignación Familiar </c:v>
                </c:pt>
                <c:pt idx="3">
                  <c:v> Seguridad Alimentaria </c:v>
                </c:pt>
              </c:strCache>
            </c:strRef>
          </c:cat>
          <c:val>
            <c:numRef>
              <c:f>(Anual!$B$48,Anual!$C$48,Anual!$E$48,Anual!$F$48)</c:f>
              <c:numCache>
                <c:formatCode>#,##0.00</c:formatCode>
                <c:ptCount val="4"/>
                <c:pt idx="0">
                  <c:v>60.92258569331478</c:v>
                </c:pt>
                <c:pt idx="1">
                  <c:v>150.08551277805228</c:v>
                </c:pt>
                <c:pt idx="2">
                  <c:v>0.97928007141562678</c:v>
                </c:pt>
                <c:pt idx="3">
                  <c:v>9.4792308369268685</c:v>
                </c:pt>
              </c:numCache>
            </c:numRef>
          </c:val>
          <c:extLst>
            <c:ext xmlns:c16="http://schemas.microsoft.com/office/drawing/2014/chart" uri="{C3380CC4-5D6E-409C-BE32-E72D297353CC}">
              <c16:uniqueId val="{00000001-95DC-4DD0-A8A5-86DE66536A7A}"/>
            </c:ext>
          </c:extLst>
        </c:ser>
        <c:dLbls>
          <c:showLegendKey val="0"/>
          <c:showVal val="0"/>
          <c:showCatName val="0"/>
          <c:showSerName val="0"/>
          <c:showPercent val="0"/>
          <c:showBubbleSize val="0"/>
        </c:dLbls>
        <c:gapWidth val="100"/>
        <c:shape val="box"/>
        <c:axId val="114993936"/>
        <c:axId val="114994328"/>
        <c:axId val="0"/>
      </c:bar3DChart>
      <c:catAx>
        <c:axId val="114993936"/>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Palatino Linotype" panose="02040502050505030304" pitchFamily="18" charset="0"/>
                <a:ea typeface="+mn-ea"/>
                <a:cs typeface="+mn-cs"/>
              </a:defRPr>
            </a:pPr>
            <a:endParaRPr lang="es-CR"/>
          </a:p>
        </c:txPr>
        <c:crossAx val="114994328"/>
        <c:crosses val="autoZero"/>
        <c:auto val="1"/>
        <c:lblAlgn val="ctr"/>
        <c:lblOffset val="100"/>
        <c:noMultiLvlLbl val="0"/>
      </c:catAx>
      <c:valAx>
        <c:axId val="114994328"/>
        <c:scaling>
          <c:orientation val="minMax"/>
          <c:max val="200"/>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Palatino Linotype" panose="02040502050505030304" pitchFamily="18" charset="0"/>
                <a:ea typeface="+mn-ea"/>
                <a:cs typeface="+mn-cs"/>
              </a:defRPr>
            </a:pPr>
            <a:endParaRPr lang="es-CR"/>
          </a:p>
        </c:txPr>
        <c:crossAx val="114993936"/>
        <c:crosses val="autoZero"/>
        <c:crossBetween val="between"/>
        <c:majorUnit val="5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Palatino Linotype" panose="02040502050505030304" pitchFamily="18" charset="0"/>
              <a:ea typeface="+mn-ea"/>
              <a:cs typeface="+mn-cs"/>
            </a:defRPr>
          </a:pPr>
          <a:endParaRPr lang="es-CR"/>
        </a:p>
      </c:txPr>
    </c:legend>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sz="1000">
          <a:solidFill>
            <a:schemeClr val="tx1"/>
          </a:solidFill>
          <a:latin typeface="Palatino Linotype" panose="02040502050505030304" pitchFamily="18" charset="0"/>
        </a:defRPr>
      </a:pPr>
      <a:endParaRPr lang="es-C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tx1"/>
                </a:solidFill>
                <a:latin typeface="Palatino Linotype" panose="02040502050505030304" pitchFamily="18" charset="0"/>
                <a:ea typeface="+mn-ea"/>
                <a:cs typeface="+mn-cs"/>
              </a:defRPr>
            </a:pPr>
            <a:r>
              <a:rPr lang="es-CR" sz="1800"/>
              <a:t>IMAS: Indicadores de resultado 2023</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tx1"/>
              </a:solidFill>
              <a:latin typeface="Palatino Linotype" panose="02040502050505030304" pitchFamily="18" charset="0"/>
              <a:ea typeface="+mn-ea"/>
              <a:cs typeface="+mn-cs"/>
            </a:defRPr>
          </a:pPr>
          <a:endParaRPr lang="es-CR"/>
        </a:p>
      </c:txPr>
    </c:title>
    <c:autoTitleDeleted val="0"/>
    <c:view3D>
      <c:rotX val="0"/>
      <c:rotY val="0"/>
      <c:rAngAx val="0"/>
      <c:perspective val="2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Anual!$A$51</c:f>
              <c:strCache>
                <c:ptCount val="1"/>
                <c:pt idx="0">
                  <c:v> Índice efectividad en beneficiarios (IEB) </c:v>
                </c:pt>
              </c:strCache>
            </c:strRef>
          </c:tx>
          <c:spPr>
            <a:solidFill>
              <a:srgbClr val="192952"/>
            </a:solidFill>
            <a:ln>
              <a:solidFill>
                <a:srgbClr val="192952"/>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contourClr>
                <a:srgbClr val="192952"/>
              </a:contourClr>
            </a:sp3d>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1919-4C64-BE7A-FCD8FC09B6EA}"/>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Palatino Linotype" panose="02040502050505030304" pitchFamily="18" charset="0"/>
                    <a:ea typeface="+mn-ea"/>
                    <a:cs typeface="+mn-cs"/>
                  </a:defRPr>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(Anual!$B$9,Anual!$C$10,Anual!$E$10,Anual!$F$10,Anual!$G$10,Anual!$H$10,Anual!$I$10)</c:f>
              <c:strCache>
                <c:ptCount val="7"/>
                <c:pt idx="0">
                  <c:v> Programa de Protección y Promoción Social </c:v>
                </c:pt>
                <c:pt idx="1">
                  <c:v> Avancemos </c:v>
                </c:pt>
                <c:pt idx="2">
                  <c:v> Asignación Familiar </c:v>
                </c:pt>
                <c:pt idx="3">
                  <c:v> Seguridad Alimentaria </c:v>
                </c:pt>
                <c:pt idx="4">
                  <c:v> Protección Familiar  </c:v>
                </c:pt>
                <c:pt idx="5">
                  <c:v> Cuidado y Desarrollo Infantil  </c:v>
                </c:pt>
                <c:pt idx="6">
                  <c:v> Beneficio Temporal por Inflación </c:v>
                </c:pt>
              </c:strCache>
            </c:strRef>
          </c:cat>
          <c:val>
            <c:numRef>
              <c:f>(Anual!$B$51,Anual!$D$51,Anual!$E$51,Anual!$F$51,Anual!$G$51,Anual!$H$51,Anual!$I$51)</c:f>
              <c:numCache>
                <c:formatCode>#,##0.00</c:formatCode>
                <c:ptCount val="7"/>
                <c:pt idx="0">
                  <c:v>0</c:v>
                </c:pt>
                <c:pt idx="1">
                  <c:v>140.97919216646267</c:v>
                </c:pt>
                <c:pt idx="2">
                  <c:v>107.59587020648968</c:v>
                </c:pt>
                <c:pt idx="3">
                  <c:v>114.14756921446549</c:v>
                </c:pt>
                <c:pt idx="4">
                  <c:v>127.33197141827124</c:v>
                </c:pt>
                <c:pt idx="5">
                  <c:v>182.32296608680372</c:v>
                </c:pt>
                <c:pt idx="6">
                  <c:v>54.291337712023704</c:v>
                </c:pt>
              </c:numCache>
            </c:numRef>
          </c:val>
          <c:extLst>
            <c:ext xmlns:c16="http://schemas.microsoft.com/office/drawing/2014/chart" uri="{C3380CC4-5D6E-409C-BE32-E72D297353CC}">
              <c16:uniqueId val="{00000000-5888-41ED-A7CD-19270DCAF9EE}"/>
            </c:ext>
          </c:extLst>
        </c:ser>
        <c:ser>
          <c:idx val="1"/>
          <c:order val="1"/>
          <c:tx>
            <c:strRef>
              <c:f>Anual!$A$52</c:f>
              <c:strCache>
                <c:ptCount val="1"/>
                <c:pt idx="0">
                  <c:v> Índice efectividad en gasto (IEG)  </c:v>
                </c:pt>
              </c:strCache>
            </c:strRef>
          </c:tx>
          <c:spPr>
            <a:solidFill>
              <a:srgbClr val="0035A0"/>
            </a:solidFill>
            <a:ln>
              <a:solidFill>
                <a:srgbClr val="0035A0"/>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contourClr>
                <a:srgbClr val="0035A0"/>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Palatino Linotype" panose="02040502050505030304" pitchFamily="18" charset="0"/>
                    <a:ea typeface="+mn-ea"/>
                    <a:cs typeface="+mn-cs"/>
                  </a:defRPr>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(Anual!$B$9,Anual!$C$10,Anual!$E$10,Anual!$F$10,Anual!$G$10,Anual!$H$10,Anual!$I$10)</c:f>
              <c:strCache>
                <c:ptCount val="7"/>
                <c:pt idx="0">
                  <c:v> Programa de Protección y Promoción Social </c:v>
                </c:pt>
                <c:pt idx="1">
                  <c:v> Avancemos </c:v>
                </c:pt>
                <c:pt idx="2">
                  <c:v> Asignación Familiar </c:v>
                </c:pt>
                <c:pt idx="3">
                  <c:v> Seguridad Alimentaria </c:v>
                </c:pt>
                <c:pt idx="4">
                  <c:v> Protección Familiar  </c:v>
                </c:pt>
                <c:pt idx="5">
                  <c:v> Cuidado y Desarrollo Infantil  </c:v>
                </c:pt>
                <c:pt idx="6">
                  <c:v> Beneficio Temporal por Inflación </c:v>
                </c:pt>
              </c:strCache>
            </c:strRef>
          </c:cat>
          <c:val>
            <c:numRef>
              <c:f>(Anual!$B$52,Anual!$D$52,Anual!$E$52,Anual!$F$52,Anual!$G$52,Anual!$H$52,Anual!$I$52)</c:f>
              <c:numCache>
                <c:formatCode>#,##0.00</c:formatCode>
                <c:ptCount val="7"/>
                <c:pt idx="0">
                  <c:v>99.806937650965423</c:v>
                </c:pt>
                <c:pt idx="1">
                  <c:v>99.811972687469179</c:v>
                </c:pt>
                <c:pt idx="2">
                  <c:v>99.920223889777333</c:v>
                </c:pt>
                <c:pt idx="3">
                  <c:v>99.962285567029284</c:v>
                </c:pt>
                <c:pt idx="4">
                  <c:v>99.849440384247814</c:v>
                </c:pt>
                <c:pt idx="5">
                  <c:v>99.84027781489479</c:v>
                </c:pt>
                <c:pt idx="6">
                  <c:v>98.926084314825204</c:v>
                </c:pt>
              </c:numCache>
            </c:numRef>
          </c:val>
          <c:extLst>
            <c:ext xmlns:c16="http://schemas.microsoft.com/office/drawing/2014/chart" uri="{C3380CC4-5D6E-409C-BE32-E72D297353CC}">
              <c16:uniqueId val="{00000001-5888-41ED-A7CD-19270DCAF9EE}"/>
            </c:ext>
          </c:extLst>
        </c:ser>
        <c:ser>
          <c:idx val="2"/>
          <c:order val="2"/>
          <c:tx>
            <c:strRef>
              <c:f>Anual!$A$53</c:f>
              <c:strCache>
                <c:ptCount val="1"/>
                <c:pt idx="0">
                  <c:v> Índice efectividad total (IET) </c:v>
                </c:pt>
              </c:strCache>
            </c:strRef>
          </c:tx>
          <c:spPr>
            <a:solidFill>
              <a:srgbClr val="C1C5C8"/>
            </a:solidFill>
            <a:ln>
              <a:solidFill>
                <a:srgbClr val="C1C5C8"/>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contourClr>
                <a:srgbClr val="C1C5C8"/>
              </a:contourClr>
            </a:sp3d>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2-1919-4C64-BE7A-FCD8FC09B6EA}"/>
                </c:ext>
              </c:extLst>
            </c:dLbl>
            <c:dLbl>
              <c:idx val="1"/>
              <c:layout>
                <c:manualLayout>
                  <c:x val="1.040426296242131E-2"/>
                  <c:y val="-3.083162606238621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AC7-47AA-8222-0F6673CA45EE}"/>
                </c:ext>
              </c:extLst>
            </c:dLbl>
            <c:dLbl>
              <c:idx val="3"/>
              <c:layout>
                <c:manualLayout>
                  <c:x val="1.0404262962421359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AC7-47AA-8222-0F6673CA45EE}"/>
                </c:ext>
              </c:extLst>
            </c:dLbl>
            <c:dLbl>
              <c:idx val="5"/>
              <c:layout>
                <c:manualLayout>
                  <c:x val="6.5026643515133488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AC7-47AA-8222-0F6673CA45EE}"/>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Palatino Linotype" panose="02040502050505030304" pitchFamily="18" charset="0"/>
                    <a:ea typeface="+mn-ea"/>
                    <a:cs typeface="+mn-cs"/>
                  </a:defRPr>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(Anual!$B$9,Anual!$C$10,Anual!$E$10,Anual!$F$10,Anual!$G$10,Anual!$H$10,Anual!$I$10)</c:f>
              <c:strCache>
                <c:ptCount val="7"/>
                <c:pt idx="0">
                  <c:v> Programa de Protección y Promoción Social </c:v>
                </c:pt>
                <c:pt idx="1">
                  <c:v> Avancemos </c:v>
                </c:pt>
                <c:pt idx="2">
                  <c:v> Asignación Familiar </c:v>
                </c:pt>
                <c:pt idx="3">
                  <c:v> Seguridad Alimentaria </c:v>
                </c:pt>
                <c:pt idx="4">
                  <c:v> Protección Familiar  </c:v>
                </c:pt>
                <c:pt idx="5">
                  <c:v> Cuidado y Desarrollo Infantil  </c:v>
                </c:pt>
                <c:pt idx="6">
                  <c:v> Beneficio Temporal por Inflación </c:v>
                </c:pt>
              </c:strCache>
            </c:strRef>
          </c:cat>
          <c:val>
            <c:numRef>
              <c:f>(Anual!$B$53,Anual!$D$53,Anual!$E$53,Anual!$F$53,Anual!$G$53,Anual!$H$53,Anual!$I$53)</c:f>
              <c:numCache>
                <c:formatCode>#,##0.00</c:formatCode>
                <c:ptCount val="7"/>
                <c:pt idx="0">
                  <c:v>0</c:v>
                </c:pt>
                <c:pt idx="1">
                  <c:v>120.39558242696592</c:v>
                </c:pt>
                <c:pt idx="2">
                  <c:v>103.75804704813351</c:v>
                </c:pt>
                <c:pt idx="3">
                  <c:v>107.05492739074739</c:v>
                </c:pt>
                <c:pt idx="4">
                  <c:v>113.59070590125953</c:v>
                </c:pt>
                <c:pt idx="5">
                  <c:v>141.08162195084924</c:v>
                </c:pt>
                <c:pt idx="6">
                  <c:v>76.608711013424454</c:v>
                </c:pt>
              </c:numCache>
            </c:numRef>
          </c:val>
          <c:extLst>
            <c:ext xmlns:c16="http://schemas.microsoft.com/office/drawing/2014/chart" uri="{C3380CC4-5D6E-409C-BE32-E72D297353CC}">
              <c16:uniqueId val="{00000002-5888-41ED-A7CD-19270DCAF9EE}"/>
            </c:ext>
          </c:extLst>
        </c:ser>
        <c:dLbls>
          <c:showLegendKey val="0"/>
          <c:showVal val="0"/>
          <c:showCatName val="0"/>
          <c:showSerName val="0"/>
          <c:showPercent val="0"/>
          <c:showBubbleSize val="0"/>
        </c:dLbls>
        <c:gapWidth val="100"/>
        <c:shape val="box"/>
        <c:axId val="114995112"/>
        <c:axId val="114995504"/>
        <c:axId val="0"/>
      </c:bar3DChart>
      <c:catAx>
        <c:axId val="114995112"/>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Palatino Linotype" panose="02040502050505030304" pitchFamily="18" charset="0"/>
                <a:ea typeface="+mn-ea"/>
                <a:cs typeface="+mn-cs"/>
              </a:defRPr>
            </a:pPr>
            <a:endParaRPr lang="es-CR"/>
          </a:p>
        </c:txPr>
        <c:crossAx val="114995504"/>
        <c:crosses val="autoZero"/>
        <c:auto val="1"/>
        <c:lblAlgn val="ctr"/>
        <c:lblOffset val="100"/>
        <c:noMultiLvlLbl val="0"/>
      </c:catAx>
      <c:valAx>
        <c:axId val="114995504"/>
        <c:scaling>
          <c:orientation val="minMax"/>
          <c:max val="250"/>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Palatino Linotype" panose="02040502050505030304" pitchFamily="18" charset="0"/>
                <a:ea typeface="+mn-ea"/>
                <a:cs typeface="+mn-cs"/>
              </a:defRPr>
            </a:pPr>
            <a:endParaRPr lang="es-CR"/>
          </a:p>
        </c:txPr>
        <c:crossAx val="114995112"/>
        <c:crosses val="autoZero"/>
        <c:crossBetween val="between"/>
        <c:majorUnit val="5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Palatino Linotype" panose="02040502050505030304" pitchFamily="18" charset="0"/>
              <a:ea typeface="+mn-ea"/>
              <a:cs typeface="+mn-cs"/>
            </a:defRPr>
          </a:pPr>
          <a:endParaRPr lang="es-CR"/>
        </a:p>
      </c:txPr>
    </c:legend>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a:solidFill>
            <a:schemeClr val="tx1"/>
          </a:solidFill>
          <a:latin typeface="Palatino Linotype" panose="02040502050505030304" pitchFamily="18" charset="0"/>
        </a:defRPr>
      </a:pPr>
      <a:endParaRPr lang="es-C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tx1"/>
                </a:solidFill>
                <a:latin typeface="Palatino Linotype" panose="02040502050505030304" pitchFamily="18" charset="0"/>
                <a:ea typeface="+mn-ea"/>
                <a:cs typeface="+mn-cs"/>
              </a:defRPr>
            </a:pPr>
            <a:r>
              <a:rPr lang="es-CR" sz="1800"/>
              <a:t>IMAS: Indicadores de avance 2023</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tx1"/>
              </a:solidFill>
              <a:latin typeface="Palatino Linotype" panose="02040502050505030304" pitchFamily="18" charset="0"/>
              <a:ea typeface="+mn-ea"/>
              <a:cs typeface="+mn-cs"/>
            </a:defRPr>
          </a:pPr>
          <a:endParaRPr lang="es-CR"/>
        </a:p>
      </c:txPr>
    </c:title>
    <c:autoTitleDeleted val="0"/>
    <c:view3D>
      <c:rotX val="0"/>
      <c:rotY val="0"/>
      <c:rAngAx val="0"/>
      <c:perspective val="2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Anual!$A$56</c:f>
              <c:strCache>
                <c:ptCount val="1"/>
                <c:pt idx="0">
                  <c:v> Índice avance beneficiarios (IAB)  </c:v>
                </c:pt>
              </c:strCache>
            </c:strRef>
          </c:tx>
          <c:spPr>
            <a:solidFill>
              <a:srgbClr val="192952"/>
            </a:solidFill>
            <a:ln>
              <a:solidFill>
                <a:srgbClr val="192952"/>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contourClr>
                <a:srgbClr val="192952"/>
              </a:contourClr>
            </a:sp3d>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352C-4750-B359-CC0C80F9E130}"/>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Palatino Linotype" panose="02040502050505030304" pitchFamily="18" charset="0"/>
                    <a:ea typeface="+mn-ea"/>
                    <a:cs typeface="+mn-cs"/>
                  </a:defRPr>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(Anual!$B$9,Anual!$C$10,Anual!$E$10,Anual!$F$10,Anual!$G$10,Anual!$H$10,Anual!$I$10)</c:f>
              <c:strCache>
                <c:ptCount val="7"/>
                <c:pt idx="0">
                  <c:v> Programa de Protección y Promoción Social </c:v>
                </c:pt>
                <c:pt idx="1">
                  <c:v> Avancemos </c:v>
                </c:pt>
                <c:pt idx="2">
                  <c:v> Asignación Familiar </c:v>
                </c:pt>
                <c:pt idx="3">
                  <c:v> Seguridad Alimentaria </c:v>
                </c:pt>
                <c:pt idx="4">
                  <c:v> Protección Familiar  </c:v>
                </c:pt>
                <c:pt idx="5">
                  <c:v> Cuidado y Desarrollo Infantil  </c:v>
                </c:pt>
                <c:pt idx="6">
                  <c:v> Beneficio Temporal por Inflación </c:v>
                </c:pt>
              </c:strCache>
            </c:strRef>
          </c:cat>
          <c:val>
            <c:numRef>
              <c:f>(Anual!$B$56,Anual!$C$56,Anual!$E$56,Anual!$F$56,Anual!$G$56,Anual!$H$56,Anual!$I$56)</c:f>
              <c:numCache>
                <c:formatCode>#,##0.00</c:formatCode>
                <c:ptCount val="7"/>
                <c:pt idx="0">
                  <c:v>0</c:v>
                </c:pt>
                <c:pt idx="1">
                  <c:v>140.97919216646267</c:v>
                </c:pt>
                <c:pt idx="2">
                  <c:v>107.59587020648968</c:v>
                </c:pt>
                <c:pt idx="3">
                  <c:v>114.14756921446549</c:v>
                </c:pt>
                <c:pt idx="4">
                  <c:v>127.33197141827124</c:v>
                </c:pt>
                <c:pt idx="5">
                  <c:v>182.32296608680372</c:v>
                </c:pt>
                <c:pt idx="6">
                  <c:v>54.291337712023704</c:v>
                </c:pt>
              </c:numCache>
            </c:numRef>
          </c:val>
          <c:extLst>
            <c:ext xmlns:c16="http://schemas.microsoft.com/office/drawing/2014/chart" uri="{C3380CC4-5D6E-409C-BE32-E72D297353CC}">
              <c16:uniqueId val="{00000000-CB6B-4459-B5EF-38E5794C6196}"/>
            </c:ext>
          </c:extLst>
        </c:ser>
        <c:ser>
          <c:idx val="1"/>
          <c:order val="1"/>
          <c:tx>
            <c:strRef>
              <c:f>Anual!$A$57</c:f>
              <c:strCache>
                <c:ptCount val="1"/>
                <c:pt idx="0">
                  <c:v> Índice avance gasto (IAG) </c:v>
                </c:pt>
              </c:strCache>
            </c:strRef>
          </c:tx>
          <c:spPr>
            <a:solidFill>
              <a:srgbClr val="0035A0"/>
            </a:solidFill>
            <a:ln>
              <a:solidFill>
                <a:srgbClr val="0035A0"/>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contourClr>
                <a:srgbClr val="0035A0"/>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Palatino Linotype" panose="02040502050505030304" pitchFamily="18" charset="0"/>
                    <a:ea typeface="+mn-ea"/>
                    <a:cs typeface="+mn-cs"/>
                  </a:defRPr>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(Anual!$B$9,Anual!$C$10,Anual!$E$10,Anual!$F$10,Anual!$G$10,Anual!$H$10,Anual!$I$10)</c:f>
              <c:strCache>
                <c:ptCount val="7"/>
                <c:pt idx="0">
                  <c:v> Programa de Protección y Promoción Social </c:v>
                </c:pt>
                <c:pt idx="1">
                  <c:v> Avancemos </c:v>
                </c:pt>
                <c:pt idx="2">
                  <c:v> Asignación Familiar </c:v>
                </c:pt>
                <c:pt idx="3">
                  <c:v> Seguridad Alimentaria </c:v>
                </c:pt>
                <c:pt idx="4">
                  <c:v> Protección Familiar  </c:v>
                </c:pt>
                <c:pt idx="5">
                  <c:v> Cuidado y Desarrollo Infantil  </c:v>
                </c:pt>
                <c:pt idx="6">
                  <c:v> Beneficio Temporal por Inflación </c:v>
                </c:pt>
              </c:strCache>
            </c:strRef>
          </c:cat>
          <c:val>
            <c:numRef>
              <c:f>(Anual!$B$57,Anual!$C$57,Anual!$E$57,Anual!$F$57,Anual!$G$57,Anual!$H$57,Anual!$I$57)</c:f>
              <c:numCache>
                <c:formatCode>#,##0.00</c:formatCode>
                <c:ptCount val="7"/>
                <c:pt idx="0">
                  <c:v>99.806937650965423</c:v>
                </c:pt>
                <c:pt idx="1">
                  <c:v>99.811972687469179</c:v>
                </c:pt>
                <c:pt idx="2">
                  <c:v>99.920223889777333</c:v>
                </c:pt>
                <c:pt idx="3">
                  <c:v>99.962285567029284</c:v>
                </c:pt>
                <c:pt idx="4">
                  <c:v>99.849440384247814</c:v>
                </c:pt>
                <c:pt idx="5">
                  <c:v>99.84027781489479</c:v>
                </c:pt>
                <c:pt idx="6">
                  <c:v>98.926084314825204</c:v>
                </c:pt>
              </c:numCache>
            </c:numRef>
          </c:val>
          <c:extLst>
            <c:ext xmlns:c16="http://schemas.microsoft.com/office/drawing/2014/chart" uri="{C3380CC4-5D6E-409C-BE32-E72D297353CC}">
              <c16:uniqueId val="{00000001-CB6B-4459-B5EF-38E5794C6196}"/>
            </c:ext>
          </c:extLst>
        </c:ser>
        <c:ser>
          <c:idx val="2"/>
          <c:order val="2"/>
          <c:tx>
            <c:strRef>
              <c:f>Anual!$A$58</c:f>
              <c:strCache>
                <c:ptCount val="1"/>
                <c:pt idx="0">
                  <c:v> Índice avance total (IAT)  </c:v>
                </c:pt>
              </c:strCache>
            </c:strRef>
          </c:tx>
          <c:spPr>
            <a:solidFill>
              <a:srgbClr val="C1C5C8"/>
            </a:solidFill>
            <a:ln>
              <a:solidFill>
                <a:srgbClr val="C1C5C8"/>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contourClr>
                <a:srgbClr val="C1C5C8"/>
              </a:contourClr>
            </a:sp3d>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2-352C-4750-B359-CC0C80F9E130}"/>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Palatino Linotype" panose="02040502050505030304" pitchFamily="18" charset="0"/>
                    <a:ea typeface="+mn-ea"/>
                    <a:cs typeface="+mn-cs"/>
                  </a:defRPr>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(Anual!$B$9,Anual!$C$10,Anual!$E$10,Anual!$F$10,Anual!$G$10,Anual!$H$10,Anual!$I$10)</c:f>
              <c:strCache>
                <c:ptCount val="7"/>
                <c:pt idx="0">
                  <c:v> Programa de Protección y Promoción Social </c:v>
                </c:pt>
                <c:pt idx="1">
                  <c:v> Avancemos </c:v>
                </c:pt>
                <c:pt idx="2">
                  <c:v> Asignación Familiar </c:v>
                </c:pt>
                <c:pt idx="3">
                  <c:v> Seguridad Alimentaria </c:v>
                </c:pt>
                <c:pt idx="4">
                  <c:v> Protección Familiar  </c:v>
                </c:pt>
                <c:pt idx="5">
                  <c:v> Cuidado y Desarrollo Infantil  </c:v>
                </c:pt>
                <c:pt idx="6">
                  <c:v> Beneficio Temporal por Inflación </c:v>
                </c:pt>
              </c:strCache>
            </c:strRef>
          </c:cat>
          <c:val>
            <c:numRef>
              <c:f>(Anual!$B$58,Anual!$C$58,Anual!$E$58,Anual!$F$58,Anual!$G$58,Anual!$H$58,Anual!$I$58)</c:f>
              <c:numCache>
                <c:formatCode>#,##0.00</c:formatCode>
                <c:ptCount val="7"/>
                <c:pt idx="0">
                  <c:v>0</c:v>
                </c:pt>
                <c:pt idx="1">
                  <c:v>120.39558242696592</c:v>
                </c:pt>
                <c:pt idx="2">
                  <c:v>103.75804704813351</c:v>
                </c:pt>
                <c:pt idx="3">
                  <c:v>107.05492739074739</c:v>
                </c:pt>
                <c:pt idx="4">
                  <c:v>113.59070590125953</c:v>
                </c:pt>
                <c:pt idx="5">
                  <c:v>141.08162195084924</c:v>
                </c:pt>
                <c:pt idx="6">
                  <c:v>76.608711013424454</c:v>
                </c:pt>
              </c:numCache>
            </c:numRef>
          </c:val>
          <c:extLst>
            <c:ext xmlns:c16="http://schemas.microsoft.com/office/drawing/2014/chart" uri="{C3380CC4-5D6E-409C-BE32-E72D297353CC}">
              <c16:uniqueId val="{00000002-CB6B-4459-B5EF-38E5794C6196}"/>
            </c:ext>
          </c:extLst>
        </c:ser>
        <c:dLbls>
          <c:showLegendKey val="0"/>
          <c:showVal val="0"/>
          <c:showCatName val="0"/>
          <c:showSerName val="0"/>
          <c:showPercent val="0"/>
          <c:showBubbleSize val="0"/>
        </c:dLbls>
        <c:gapWidth val="100"/>
        <c:shape val="box"/>
        <c:axId val="114996288"/>
        <c:axId val="387613528"/>
        <c:axId val="0"/>
      </c:bar3DChart>
      <c:catAx>
        <c:axId val="114996288"/>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Palatino Linotype" panose="02040502050505030304" pitchFamily="18" charset="0"/>
                <a:ea typeface="+mn-ea"/>
                <a:cs typeface="+mn-cs"/>
              </a:defRPr>
            </a:pPr>
            <a:endParaRPr lang="es-CR"/>
          </a:p>
        </c:txPr>
        <c:crossAx val="387613528"/>
        <c:crosses val="autoZero"/>
        <c:auto val="1"/>
        <c:lblAlgn val="ctr"/>
        <c:lblOffset val="100"/>
        <c:noMultiLvlLbl val="0"/>
      </c:catAx>
      <c:valAx>
        <c:axId val="387613528"/>
        <c:scaling>
          <c:orientation val="minMax"/>
          <c:max val="300"/>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Palatino Linotype" panose="02040502050505030304" pitchFamily="18" charset="0"/>
                <a:ea typeface="+mn-ea"/>
                <a:cs typeface="+mn-cs"/>
              </a:defRPr>
            </a:pPr>
            <a:endParaRPr lang="es-CR"/>
          </a:p>
        </c:txPr>
        <c:crossAx val="114996288"/>
        <c:crosses val="autoZero"/>
        <c:crossBetween val="between"/>
        <c:majorUnit val="10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Palatino Linotype" panose="02040502050505030304" pitchFamily="18" charset="0"/>
              <a:ea typeface="+mn-ea"/>
              <a:cs typeface="+mn-cs"/>
            </a:defRPr>
          </a:pPr>
          <a:endParaRPr lang="es-CR"/>
        </a:p>
      </c:txPr>
    </c:legend>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a:solidFill>
            <a:schemeClr val="tx1"/>
          </a:solidFill>
          <a:latin typeface="Palatino Linotype" panose="02040502050505030304" pitchFamily="18" charset="0"/>
        </a:defRPr>
      </a:pPr>
      <a:endParaRPr lang="es-C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tx1"/>
                </a:solidFill>
                <a:latin typeface="Palatino Linotype" panose="02040502050505030304" pitchFamily="18" charset="0"/>
                <a:ea typeface="+mn-ea"/>
                <a:cs typeface="+mn-cs"/>
              </a:defRPr>
            </a:pPr>
            <a:r>
              <a:rPr lang="es-CR" sz="1800"/>
              <a:t>IMAS: Indicadores de expansión 2023</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tx1"/>
              </a:solidFill>
              <a:latin typeface="Palatino Linotype" panose="02040502050505030304" pitchFamily="18" charset="0"/>
              <a:ea typeface="+mn-ea"/>
              <a:cs typeface="+mn-cs"/>
            </a:defRPr>
          </a:pPr>
          <a:endParaRPr lang="es-CR"/>
        </a:p>
      </c:txPr>
    </c:title>
    <c:autoTitleDeleted val="0"/>
    <c:view3D>
      <c:rotX val="0"/>
      <c:rotY val="0"/>
      <c:rAngAx val="0"/>
      <c:perspective val="2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2042014260703045E-2"/>
          <c:y val="0.14124869838821402"/>
          <c:w val="0.94641878334350416"/>
          <c:h val="0.65757269383291139"/>
        </c:manualLayout>
      </c:layout>
      <c:bar3DChart>
        <c:barDir val="col"/>
        <c:grouping val="clustered"/>
        <c:varyColors val="0"/>
        <c:ser>
          <c:idx val="0"/>
          <c:order val="0"/>
          <c:tx>
            <c:strRef>
              <c:f>Anual!$A$64</c:f>
              <c:strCache>
                <c:ptCount val="1"/>
                <c:pt idx="0">
                  <c:v> Índice de crecimiento beneficiarios (ICB)  </c:v>
                </c:pt>
              </c:strCache>
            </c:strRef>
          </c:tx>
          <c:spPr>
            <a:solidFill>
              <a:srgbClr val="192952"/>
            </a:solidFill>
            <a:ln>
              <a:solidFill>
                <a:srgbClr val="192952"/>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contourClr>
                <a:srgbClr val="192952"/>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Palatino Linotype" panose="02040502050505030304" pitchFamily="18" charset="0"/>
                    <a:ea typeface="+mn-ea"/>
                    <a:cs typeface="+mn-cs"/>
                  </a:defRPr>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(Anual!$B$9,Anual!$C$10,Anual!$E$10,Anual!$F$10,Anual!$G$10,Anual!$H$10,Anual!$I$10)</c:f>
              <c:strCache>
                <c:ptCount val="7"/>
                <c:pt idx="0">
                  <c:v> Programa de Protección y Promoción Social </c:v>
                </c:pt>
                <c:pt idx="1">
                  <c:v> Avancemos </c:v>
                </c:pt>
                <c:pt idx="2">
                  <c:v> Asignación Familiar </c:v>
                </c:pt>
                <c:pt idx="3">
                  <c:v> Seguridad Alimentaria </c:v>
                </c:pt>
                <c:pt idx="4">
                  <c:v> Protección Familiar  </c:v>
                </c:pt>
                <c:pt idx="5">
                  <c:v> Cuidado y Desarrollo Infantil  </c:v>
                </c:pt>
                <c:pt idx="6">
                  <c:v> Beneficio Temporal por Inflación </c:v>
                </c:pt>
              </c:strCache>
            </c:strRef>
          </c:cat>
          <c:val>
            <c:numRef>
              <c:f>(Anual!$B$64,Anual!$C$64,Anual!$E$64,Anual!$F$64,Anual!$G$64,Anual!$H$64,Anual!$I$64)</c:f>
              <c:numCache>
                <c:formatCode>#,##0.00</c:formatCode>
                <c:ptCount val="7"/>
                <c:pt idx="0">
                  <c:v>-23.030639716251443</c:v>
                </c:pt>
                <c:pt idx="1">
                  <c:v>-28.677802374723282</c:v>
                </c:pt>
                <c:pt idx="2">
                  <c:v>-8.469259723964873</c:v>
                </c:pt>
                <c:pt idx="3">
                  <c:v>-34.331656759640296</c:v>
                </c:pt>
                <c:pt idx="4">
                  <c:v>53.605718300121552</c:v>
                </c:pt>
                <c:pt idx="5">
                  <c:v>2.5837068283680376</c:v>
                </c:pt>
                <c:pt idx="6">
                  <c:v>-69.208578953969649</c:v>
                </c:pt>
              </c:numCache>
            </c:numRef>
          </c:val>
          <c:extLst>
            <c:ext xmlns:c16="http://schemas.microsoft.com/office/drawing/2014/chart" uri="{C3380CC4-5D6E-409C-BE32-E72D297353CC}">
              <c16:uniqueId val="{00000000-F137-4AE3-8828-A9F9BA43A25A}"/>
            </c:ext>
          </c:extLst>
        </c:ser>
        <c:ser>
          <c:idx val="1"/>
          <c:order val="1"/>
          <c:tx>
            <c:strRef>
              <c:f>Anual!$A$65</c:f>
              <c:strCache>
                <c:ptCount val="1"/>
                <c:pt idx="0">
                  <c:v> Índice de crecimiento del gasto real (ICGR)  </c:v>
                </c:pt>
              </c:strCache>
            </c:strRef>
          </c:tx>
          <c:spPr>
            <a:solidFill>
              <a:srgbClr val="0035A0"/>
            </a:solidFill>
            <a:ln>
              <a:solidFill>
                <a:srgbClr val="0035A0"/>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contourClr>
                <a:srgbClr val="0035A0"/>
              </a:contourClr>
            </a:sp3d>
          </c:spPr>
          <c:invertIfNegative val="0"/>
          <c:dLbls>
            <c:dLbl>
              <c:idx val="7"/>
              <c:layout>
                <c:manualLayout>
                  <c:x val="-1.7394640752273927E-2"/>
                  <c:y val="5.7260725972872521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6D3-4946-AE59-05519A53AA9F}"/>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Palatino Linotype" panose="02040502050505030304" pitchFamily="18" charset="0"/>
                    <a:ea typeface="+mn-ea"/>
                    <a:cs typeface="+mn-cs"/>
                  </a:defRPr>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(Anual!$B$9,Anual!$C$10,Anual!$E$10,Anual!$F$10,Anual!$G$10,Anual!$H$10,Anual!$I$10)</c:f>
              <c:strCache>
                <c:ptCount val="7"/>
                <c:pt idx="0">
                  <c:v> Programa de Protección y Promoción Social </c:v>
                </c:pt>
                <c:pt idx="1">
                  <c:v> Avancemos </c:v>
                </c:pt>
                <c:pt idx="2">
                  <c:v> Asignación Familiar </c:v>
                </c:pt>
                <c:pt idx="3">
                  <c:v> Seguridad Alimentaria </c:v>
                </c:pt>
                <c:pt idx="4">
                  <c:v> Protección Familiar  </c:v>
                </c:pt>
                <c:pt idx="5">
                  <c:v> Cuidado y Desarrollo Infantil  </c:v>
                </c:pt>
                <c:pt idx="6">
                  <c:v> Beneficio Temporal por Inflación </c:v>
                </c:pt>
              </c:strCache>
            </c:strRef>
          </c:cat>
          <c:val>
            <c:numRef>
              <c:f>(Anual!$B$65,Anual!$C$65,Anual!$E$65,Anual!$F$65,Anual!$G$65,Anual!$H$65,Anual!$I$65)</c:f>
              <c:numCache>
                <c:formatCode>#,##0.00</c:formatCode>
                <c:ptCount val="7"/>
                <c:pt idx="0">
                  <c:v>6.9966230199435486</c:v>
                </c:pt>
                <c:pt idx="1">
                  <c:v>-14.881310940034687</c:v>
                </c:pt>
                <c:pt idx="2">
                  <c:v>-0.63030886285226906</c:v>
                </c:pt>
                <c:pt idx="3">
                  <c:v>35.567706862447793</c:v>
                </c:pt>
                <c:pt idx="4">
                  <c:v>100.0477128885834</c:v>
                </c:pt>
                <c:pt idx="5">
                  <c:v>-29.609759504642142</c:v>
                </c:pt>
                <c:pt idx="6">
                  <c:v>-27.759312833592297</c:v>
                </c:pt>
              </c:numCache>
            </c:numRef>
          </c:val>
          <c:extLst>
            <c:ext xmlns:c16="http://schemas.microsoft.com/office/drawing/2014/chart" uri="{C3380CC4-5D6E-409C-BE32-E72D297353CC}">
              <c16:uniqueId val="{00000001-F137-4AE3-8828-A9F9BA43A25A}"/>
            </c:ext>
          </c:extLst>
        </c:ser>
        <c:ser>
          <c:idx val="2"/>
          <c:order val="2"/>
          <c:tx>
            <c:strRef>
              <c:f>Anual!$A$66</c:f>
              <c:strCache>
                <c:ptCount val="1"/>
                <c:pt idx="0">
                  <c:v> Índice de crecimiento del gasto real por beneficiario (ICGRB)  </c:v>
                </c:pt>
              </c:strCache>
            </c:strRef>
          </c:tx>
          <c:spPr>
            <a:solidFill>
              <a:srgbClr val="C1C5C8"/>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Palatino Linotype" panose="02040502050505030304" pitchFamily="18" charset="0"/>
                    <a:ea typeface="+mn-ea"/>
                    <a:cs typeface="+mn-cs"/>
                  </a:defRPr>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(Anual!$B$9,Anual!$C$10,Anual!$E$10,Anual!$F$10,Anual!$G$10,Anual!$H$10,Anual!$I$10)</c:f>
              <c:strCache>
                <c:ptCount val="7"/>
                <c:pt idx="0">
                  <c:v> Programa de Protección y Promoción Social </c:v>
                </c:pt>
                <c:pt idx="1">
                  <c:v> Avancemos </c:v>
                </c:pt>
                <c:pt idx="2">
                  <c:v> Asignación Familiar </c:v>
                </c:pt>
                <c:pt idx="3">
                  <c:v> Seguridad Alimentaria </c:v>
                </c:pt>
                <c:pt idx="4">
                  <c:v> Protección Familiar  </c:v>
                </c:pt>
                <c:pt idx="5">
                  <c:v> Cuidado y Desarrollo Infantil  </c:v>
                </c:pt>
                <c:pt idx="6">
                  <c:v> Beneficio Temporal por Inflación </c:v>
                </c:pt>
              </c:strCache>
            </c:strRef>
          </c:cat>
          <c:val>
            <c:numRef>
              <c:f>(Anual!$B$66,Anual!$C$66,Anual!$E$66,Anual!$F$66,Anual!$G$66,Anual!$H$66,Anual!$I$66)</c:f>
              <c:numCache>
                <c:formatCode>#,##0.00</c:formatCode>
                <c:ptCount val="7"/>
                <c:pt idx="0">
                  <c:v>39.011968691826304</c:v>
                </c:pt>
                <c:pt idx="1">
                  <c:v>19.343895580972827</c:v>
                </c:pt>
                <c:pt idx="2">
                  <c:v>8.5642821608043143</c:v>
                </c:pt>
                <c:pt idx="3">
                  <c:v>106.44301374597194</c:v>
                </c:pt>
                <c:pt idx="4">
                  <c:v>-80.943410924769026</c:v>
                </c:pt>
                <c:pt idx="5">
                  <c:v>102.78802354478951</c:v>
                </c:pt>
                <c:pt idx="6">
                  <c:v>-10.709922143483697</c:v>
                </c:pt>
              </c:numCache>
            </c:numRef>
          </c:val>
          <c:extLst>
            <c:ext xmlns:c16="http://schemas.microsoft.com/office/drawing/2014/chart" uri="{C3380CC4-5D6E-409C-BE32-E72D297353CC}">
              <c16:uniqueId val="{00000002-F137-4AE3-8828-A9F9BA43A25A}"/>
            </c:ext>
          </c:extLst>
        </c:ser>
        <c:dLbls>
          <c:showLegendKey val="0"/>
          <c:showVal val="0"/>
          <c:showCatName val="0"/>
          <c:showSerName val="0"/>
          <c:showPercent val="0"/>
          <c:showBubbleSize val="0"/>
        </c:dLbls>
        <c:gapWidth val="100"/>
        <c:shape val="box"/>
        <c:axId val="387617448"/>
        <c:axId val="387617840"/>
        <c:axId val="0"/>
      </c:bar3DChart>
      <c:catAx>
        <c:axId val="387617448"/>
        <c:scaling>
          <c:orientation val="minMax"/>
        </c:scaling>
        <c:delete val="0"/>
        <c:axPos val="b"/>
        <c:numFmt formatCode="General" sourceLinked="1"/>
        <c:majorTickMark val="none"/>
        <c:minorTickMark val="none"/>
        <c:tickLblPos val="low"/>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Palatino Linotype" panose="02040502050505030304" pitchFamily="18" charset="0"/>
                <a:ea typeface="+mn-ea"/>
                <a:cs typeface="+mn-cs"/>
              </a:defRPr>
            </a:pPr>
            <a:endParaRPr lang="es-CR"/>
          </a:p>
        </c:txPr>
        <c:crossAx val="387617840"/>
        <c:crosses val="autoZero"/>
        <c:auto val="1"/>
        <c:lblAlgn val="ctr"/>
        <c:lblOffset val="100"/>
        <c:noMultiLvlLbl val="0"/>
      </c:catAx>
      <c:valAx>
        <c:axId val="387617840"/>
        <c:scaling>
          <c:orientation val="minMax"/>
          <c:max val="200"/>
          <c:min val="-200"/>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Palatino Linotype" panose="02040502050505030304" pitchFamily="18" charset="0"/>
                <a:ea typeface="+mn-ea"/>
                <a:cs typeface="+mn-cs"/>
              </a:defRPr>
            </a:pPr>
            <a:endParaRPr lang="es-CR"/>
          </a:p>
        </c:txPr>
        <c:crossAx val="387617448"/>
        <c:crosses val="autoZero"/>
        <c:crossBetween val="between"/>
        <c:majorUnit val="50"/>
      </c:valAx>
      <c:spPr>
        <a:noFill/>
        <a:ln>
          <a:noFill/>
        </a:ln>
        <a:effectLst/>
      </c:spPr>
    </c:plotArea>
    <c:legend>
      <c:legendPos val="b"/>
      <c:layout>
        <c:manualLayout>
          <c:xMode val="edge"/>
          <c:yMode val="edge"/>
          <c:x val="8.5195099716201018E-3"/>
          <c:y val="0.93035266539853489"/>
          <c:w val="0.98124547501478188"/>
          <c:h val="6.96473346014649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Palatino Linotype" panose="02040502050505030304" pitchFamily="18" charset="0"/>
              <a:ea typeface="+mn-ea"/>
              <a:cs typeface="+mn-cs"/>
            </a:defRPr>
          </a:pPr>
          <a:endParaRPr lang="es-CR"/>
        </a:p>
      </c:txPr>
    </c:legend>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a:solidFill>
            <a:schemeClr val="tx1"/>
          </a:solidFill>
          <a:latin typeface="Palatino Linotype" panose="02040502050505030304" pitchFamily="18" charset="0"/>
        </a:defRPr>
      </a:pPr>
      <a:endParaRPr lang="es-C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tx1"/>
                </a:solidFill>
                <a:latin typeface="Palatino Linotype" panose="02040502050505030304" pitchFamily="18" charset="0"/>
                <a:ea typeface="+mn-ea"/>
                <a:cs typeface="+mn-cs"/>
              </a:defRPr>
            </a:pPr>
            <a:r>
              <a:rPr lang="es-CR" sz="1800"/>
              <a:t>IMAS: Indicadores de gasto medio 2023</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tx1"/>
              </a:solidFill>
              <a:latin typeface="Palatino Linotype" panose="02040502050505030304" pitchFamily="18" charset="0"/>
              <a:ea typeface="+mn-ea"/>
              <a:cs typeface="+mn-cs"/>
            </a:defRPr>
          </a:pPr>
          <a:endParaRPr lang="es-CR"/>
        </a:p>
      </c:txPr>
    </c:title>
    <c:autoTitleDeleted val="0"/>
    <c:view3D>
      <c:rotX val="0"/>
      <c:rotY val="0"/>
      <c:rAngAx val="0"/>
      <c:perspective val="1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Anual!$A$69</c:f>
              <c:strCache>
                <c:ptCount val="1"/>
                <c:pt idx="0">
                  <c:v> Gasto anual programado por beneficiario (GPB)  </c:v>
                </c:pt>
              </c:strCache>
            </c:strRef>
          </c:tx>
          <c:spPr>
            <a:solidFill>
              <a:srgbClr val="192952"/>
            </a:solidFill>
            <a:ln>
              <a:solidFill>
                <a:srgbClr val="192952"/>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contourClr>
                <a:srgbClr val="192952"/>
              </a:contourClr>
            </a:sp3d>
          </c:spPr>
          <c:invertIfNegative val="0"/>
          <c:cat>
            <c:strRef>
              <c:f>(Anual!$B$9,Anual!$C$10,Anual!$E$10,Anual!$F$10,Anual!$G$10,Anual!$H$10,Anual!$I$10)</c:f>
              <c:strCache>
                <c:ptCount val="7"/>
                <c:pt idx="0">
                  <c:v> Programa de Protección y Promoción Social </c:v>
                </c:pt>
                <c:pt idx="1">
                  <c:v> Avancemos </c:v>
                </c:pt>
                <c:pt idx="2">
                  <c:v> Asignación Familiar </c:v>
                </c:pt>
                <c:pt idx="3">
                  <c:v> Seguridad Alimentaria </c:v>
                </c:pt>
                <c:pt idx="4">
                  <c:v> Protección Familiar  </c:v>
                </c:pt>
                <c:pt idx="5">
                  <c:v> Cuidado y Desarrollo Infantil  </c:v>
                </c:pt>
                <c:pt idx="6">
                  <c:v> Beneficio Temporal por Inflación </c:v>
                </c:pt>
              </c:strCache>
            </c:strRef>
          </c:cat>
          <c:val>
            <c:numRef>
              <c:f>(Anual!$B$69,Anual!$C$69,Anual!$E$69,Anual!$F$69,Anual!$G$69,Anual!$H$69,Anual!$I$69)</c:f>
              <c:numCache>
                <c:formatCode>#,##0.00</c:formatCode>
                <c:ptCount val="7"/>
                <c:pt idx="0">
                  <c:v>663356.24127583671</c:v>
                </c:pt>
                <c:pt idx="1">
                  <c:v>420000</c:v>
                </c:pt>
                <c:pt idx="2">
                  <c:v>1200000</c:v>
                </c:pt>
                <c:pt idx="3">
                  <c:v>900000</c:v>
                </c:pt>
                <c:pt idx="4">
                  <c:v>900000</c:v>
                </c:pt>
                <c:pt idx="5">
                  <c:v>1560000</c:v>
                </c:pt>
                <c:pt idx="6">
                  <c:v>300000</c:v>
                </c:pt>
              </c:numCache>
            </c:numRef>
          </c:val>
          <c:extLst>
            <c:ext xmlns:c16="http://schemas.microsoft.com/office/drawing/2014/chart" uri="{C3380CC4-5D6E-409C-BE32-E72D297353CC}">
              <c16:uniqueId val="{00000000-BA04-4AFD-AF47-E4E269E62DE3}"/>
            </c:ext>
          </c:extLst>
        </c:ser>
        <c:ser>
          <c:idx val="1"/>
          <c:order val="1"/>
          <c:tx>
            <c:strRef>
              <c:f>Anual!$A$70</c:f>
              <c:strCache>
                <c:ptCount val="1"/>
                <c:pt idx="0">
                  <c:v> Gasto anual efectivo por beneficiario (GEB)  </c:v>
                </c:pt>
              </c:strCache>
            </c:strRef>
          </c:tx>
          <c:spPr>
            <a:solidFill>
              <a:srgbClr val="0035A0"/>
            </a:solidFill>
            <a:ln>
              <a:solidFill>
                <a:srgbClr val="0035A0"/>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contourClr>
                <a:srgbClr val="0035A0"/>
              </a:contourClr>
            </a:sp3d>
          </c:spPr>
          <c:invertIfNegative val="0"/>
          <c:cat>
            <c:strRef>
              <c:f>(Anual!$B$9,Anual!$C$10,Anual!$E$10,Anual!$F$10,Anual!$G$10,Anual!$H$10,Anual!$I$10)</c:f>
              <c:strCache>
                <c:ptCount val="7"/>
                <c:pt idx="0">
                  <c:v> Programa de Protección y Promoción Social </c:v>
                </c:pt>
                <c:pt idx="1">
                  <c:v> Avancemos </c:v>
                </c:pt>
                <c:pt idx="2">
                  <c:v> Asignación Familiar </c:v>
                </c:pt>
                <c:pt idx="3">
                  <c:v> Seguridad Alimentaria </c:v>
                </c:pt>
                <c:pt idx="4">
                  <c:v> Protección Familiar  </c:v>
                </c:pt>
                <c:pt idx="5">
                  <c:v> Cuidado y Desarrollo Infantil  </c:v>
                </c:pt>
                <c:pt idx="6">
                  <c:v> Beneficio Temporal por Inflación </c:v>
                </c:pt>
              </c:strCache>
            </c:strRef>
          </c:cat>
          <c:val>
            <c:numRef>
              <c:f>(Anual!$B$70,Anual!$C$70,Anual!$E$70,Anual!$F$70,Anual!$G$70,Anual!$H$70,Anual!$I$70)</c:f>
              <c:numCache>
                <c:formatCode>#,##0.00</c:formatCode>
                <c:ptCount val="7"/>
                <c:pt idx="0">
                  <c:v>562502.61071507621</c:v>
                </c:pt>
                <c:pt idx="1">
                  <c:v>286467.95030709449</c:v>
                </c:pt>
                <c:pt idx="2">
                  <c:v>1290141.3633355394</c:v>
                </c:pt>
                <c:pt idx="3">
                  <c:v>995378.26339842123</c:v>
                </c:pt>
                <c:pt idx="4">
                  <c:v>1236160.1427382978</c:v>
                </c:pt>
                <c:pt idx="5">
                  <c:v>1283444.8705278398</c:v>
                </c:pt>
                <c:pt idx="6">
                  <c:v>833925.67681657011</c:v>
                </c:pt>
              </c:numCache>
            </c:numRef>
          </c:val>
          <c:extLst>
            <c:ext xmlns:c16="http://schemas.microsoft.com/office/drawing/2014/chart" uri="{C3380CC4-5D6E-409C-BE32-E72D297353CC}">
              <c16:uniqueId val="{00000001-BA04-4AFD-AF47-E4E269E62DE3}"/>
            </c:ext>
          </c:extLst>
        </c:ser>
        <c:dLbls>
          <c:showLegendKey val="0"/>
          <c:showVal val="0"/>
          <c:showCatName val="0"/>
          <c:showSerName val="0"/>
          <c:showPercent val="0"/>
          <c:showBubbleSize val="0"/>
        </c:dLbls>
        <c:gapWidth val="150"/>
        <c:shape val="box"/>
        <c:axId val="387618624"/>
        <c:axId val="387619016"/>
        <c:axId val="0"/>
      </c:bar3DChart>
      <c:catAx>
        <c:axId val="387618624"/>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Palatino Linotype" panose="02040502050505030304" pitchFamily="18" charset="0"/>
                <a:ea typeface="+mn-ea"/>
                <a:cs typeface="+mn-cs"/>
              </a:defRPr>
            </a:pPr>
            <a:endParaRPr lang="es-CR"/>
          </a:p>
        </c:txPr>
        <c:crossAx val="387619016"/>
        <c:crosses val="autoZero"/>
        <c:auto val="1"/>
        <c:lblAlgn val="ctr"/>
        <c:lblOffset val="100"/>
        <c:noMultiLvlLbl val="0"/>
      </c:catAx>
      <c:valAx>
        <c:axId val="387619016"/>
        <c:scaling>
          <c:orientation val="minMax"/>
          <c:max val="2200000"/>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Palatino Linotype" panose="02040502050505030304" pitchFamily="18" charset="0"/>
                <a:ea typeface="+mn-ea"/>
                <a:cs typeface="+mn-cs"/>
              </a:defRPr>
            </a:pPr>
            <a:endParaRPr lang="es-CR"/>
          </a:p>
        </c:txPr>
        <c:crossAx val="387618624"/>
        <c:crosses val="autoZero"/>
        <c:crossBetween val="between"/>
        <c:majorUnit val="100000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000" b="0" i="0" u="none" strike="noStrike" kern="1200" baseline="0">
                <a:solidFill>
                  <a:schemeClr val="tx1"/>
                </a:solidFill>
                <a:latin typeface="Palatino Linotype" panose="02040502050505030304" pitchFamily="18" charset="0"/>
                <a:ea typeface="+mn-ea"/>
                <a:cs typeface="+mn-cs"/>
              </a:defRPr>
            </a:pPr>
            <a:endParaRPr lang="es-CR"/>
          </a:p>
        </c:txPr>
      </c:dTable>
      <c:spPr>
        <a:noFill/>
        <a:ln>
          <a:noFill/>
        </a:ln>
        <a:effectLst/>
      </c:spPr>
    </c:plotArea>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a:solidFill>
            <a:schemeClr val="tx1"/>
          </a:solidFill>
          <a:latin typeface="Palatino Linotype" panose="02040502050505030304" pitchFamily="18" charset="0"/>
        </a:defRPr>
      </a:pPr>
      <a:endParaRPr lang="es-C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tx1"/>
                </a:solidFill>
                <a:latin typeface="Palatino Linotype" panose="02040502050505030304" pitchFamily="18" charset="0"/>
                <a:ea typeface="+mn-ea"/>
                <a:cs typeface="+mn-cs"/>
              </a:defRPr>
            </a:pPr>
            <a:r>
              <a:rPr lang="en-US" sz="1800"/>
              <a:t>IMAS: Índice de eficiencia (IE) 2023 </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tx1"/>
              </a:solidFill>
              <a:latin typeface="Palatino Linotype" panose="02040502050505030304" pitchFamily="18" charset="0"/>
              <a:ea typeface="+mn-ea"/>
              <a:cs typeface="+mn-cs"/>
            </a:defRPr>
          </a:pPr>
          <a:endParaRPr lang="es-CR"/>
        </a:p>
      </c:txPr>
    </c:title>
    <c:autoTitleDeleted val="0"/>
    <c:view3D>
      <c:rotX val="0"/>
      <c:rotY val="0"/>
      <c:rAngAx val="0"/>
      <c:perspective val="1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Anual!$A$71</c:f>
              <c:strCache>
                <c:ptCount val="1"/>
                <c:pt idx="0">
                  <c:v> Índice de eficiencia (IE)  </c:v>
                </c:pt>
              </c:strCache>
            </c:strRef>
          </c:tx>
          <c:spPr>
            <a:solidFill>
              <a:srgbClr val="192952"/>
            </a:solidFill>
            <a:ln>
              <a:solidFill>
                <a:srgbClr val="192952"/>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contourClr>
                <a:srgbClr val="192952"/>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Palatino Linotype" panose="02040502050505030304" pitchFamily="18" charset="0"/>
                    <a:ea typeface="+mn-ea"/>
                    <a:cs typeface="+mn-cs"/>
                  </a:defRPr>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(Anual!$C$10,Anual!$E$10,Anual!$F$10,Anual!$G$10,Anual!$H$10,Anual!$I$10)</c:f>
              <c:strCache>
                <c:ptCount val="6"/>
                <c:pt idx="0">
                  <c:v> Avancemos </c:v>
                </c:pt>
                <c:pt idx="1">
                  <c:v> Asignación Familiar </c:v>
                </c:pt>
                <c:pt idx="2">
                  <c:v> Seguridad Alimentaria </c:v>
                </c:pt>
                <c:pt idx="3">
                  <c:v> Protección Familiar  </c:v>
                </c:pt>
                <c:pt idx="4">
                  <c:v> Cuidado y Desarrollo Infantil  </c:v>
                </c:pt>
                <c:pt idx="5">
                  <c:v> Beneficio Temporal por Inflación </c:v>
                </c:pt>
              </c:strCache>
            </c:strRef>
          </c:cat>
          <c:val>
            <c:numRef>
              <c:f>(Anual!$C$71,Anual!$E$71,Anual!$F$71,Anual!$G$71,Anual!$H$71,Anual!$I$71)</c:f>
              <c:numCache>
                <c:formatCode>#,##0.00</c:formatCode>
                <c:ptCount val="6"/>
                <c:pt idx="0">
                  <c:v>82.117799342575637</c:v>
                </c:pt>
                <c:pt idx="1">
                  <c:v>111.55212356309333</c:v>
                </c:pt>
                <c:pt idx="2">
                  <c:v>118.40016412716247</c:v>
                </c:pt>
                <c:pt idx="3">
                  <c:v>156.01811468960554</c:v>
                </c:pt>
                <c:pt idx="4">
                  <c:v>116.07082308882393</c:v>
                </c:pt>
                <c:pt idx="5">
                  <c:v>212.95323727305006</c:v>
                </c:pt>
              </c:numCache>
            </c:numRef>
          </c:val>
          <c:extLst>
            <c:ext xmlns:c16="http://schemas.microsoft.com/office/drawing/2014/chart" uri="{C3380CC4-5D6E-409C-BE32-E72D297353CC}">
              <c16:uniqueId val="{00000000-ECB3-4C78-BA13-16109827448F}"/>
            </c:ext>
          </c:extLst>
        </c:ser>
        <c:dLbls>
          <c:showLegendKey val="0"/>
          <c:showVal val="0"/>
          <c:showCatName val="0"/>
          <c:showSerName val="0"/>
          <c:showPercent val="0"/>
          <c:showBubbleSize val="0"/>
        </c:dLbls>
        <c:gapWidth val="100"/>
        <c:shape val="box"/>
        <c:axId val="387619800"/>
        <c:axId val="387620192"/>
        <c:axId val="0"/>
      </c:bar3DChart>
      <c:catAx>
        <c:axId val="387619800"/>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Palatino Linotype" panose="02040502050505030304" pitchFamily="18" charset="0"/>
                <a:ea typeface="+mn-ea"/>
                <a:cs typeface="+mn-cs"/>
              </a:defRPr>
            </a:pPr>
            <a:endParaRPr lang="es-CR"/>
          </a:p>
        </c:txPr>
        <c:crossAx val="387620192"/>
        <c:crosses val="autoZero"/>
        <c:auto val="1"/>
        <c:lblAlgn val="ctr"/>
        <c:lblOffset val="100"/>
        <c:noMultiLvlLbl val="0"/>
      </c:catAx>
      <c:valAx>
        <c:axId val="387620192"/>
        <c:scaling>
          <c:orientation val="minMax"/>
          <c:max val="3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Palatino Linotype" panose="02040502050505030304" pitchFamily="18" charset="0"/>
                <a:ea typeface="+mn-ea"/>
                <a:cs typeface="+mn-cs"/>
              </a:defRPr>
            </a:pPr>
            <a:endParaRPr lang="es-CR"/>
          </a:p>
        </c:txPr>
        <c:crossAx val="387619800"/>
        <c:crosses val="autoZero"/>
        <c:crossBetween val="between"/>
        <c:majorUnit val="100"/>
      </c:valAx>
      <c:spPr>
        <a:noFill/>
        <a:ln>
          <a:noFill/>
        </a:ln>
        <a:effectLst/>
      </c:spPr>
    </c:plotArea>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a:solidFill>
            <a:schemeClr val="tx1"/>
          </a:solidFill>
          <a:latin typeface="Palatino Linotype" panose="02040502050505030304" pitchFamily="18" charset="0"/>
        </a:defRPr>
      </a:pPr>
      <a:endParaRPr lang="es-C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solidFill>
                <a:latin typeface="Palatino Linotype" panose="02040502050505030304" pitchFamily="18" charset="0"/>
                <a:ea typeface="+mn-ea"/>
                <a:cs typeface="+mn-cs"/>
              </a:defRPr>
            </a:pPr>
            <a:r>
              <a:rPr lang="es-CR" sz="1800" b="1"/>
              <a:t>IMAS: Indicadores de giro de recursos 2023</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solidFill>
              <a:latin typeface="Palatino Linotype" panose="02040502050505030304" pitchFamily="18" charset="0"/>
              <a:ea typeface="+mn-ea"/>
              <a:cs typeface="+mn-cs"/>
            </a:defRPr>
          </a:pPr>
          <a:endParaRPr lang="es-CR"/>
        </a:p>
      </c:txPr>
    </c:title>
    <c:autoTitleDeleted val="0"/>
    <c:view3D>
      <c:rotX val="0"/>
      <c:rotY val="0"/>
      <c:rAngAx val="0"/>
      <c:perspective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bar"/>
        <c:grouping val="clustered"/>
        <c:varyColors val="0"/>
        <c:ser>
          <c:idx val="0"/>
          <c:order val="0"/>
          <c:spPr>
            <a:solidFill>
              <a:schemeClr val="accent1"/>
            </a:solidFill>
            <a:ln w="25400">
              <a:noFill/>
            </a:ln>
            <a:effectLst/>
            <a:sp3d/>
          </c:spPr>
          <c:invertIfNegative val="0"/>
          <c:dPt>
            <c:idx val="0"/>
            <c:invertIfNegative val="0"/>
            <c:bubble3D val="0"/>
            <c:spPr>
              <a:solidFill>
                <a:srgbClr val="0035A0"/>
              </a:solidFill>
              <a:ln w="19050">
                <a:solidFill>
                  <a:srgbClr val="0035A0"/>
                </a:solidFill>
              </a:ln>
              <a:effectLst/>
              <a:sp3d contourW="19050">
                <a:contourClr>
                  <a:srgbClr val="0035A0"/>
                </a:contourClr>
              </a:sp3d>
            </c:spPr>
            <c:extLst>
              <c:ext xmlns:c16="http://schemas.microsoft.com/office/drawing/2014/chart" uri="{C3380CC4-5D6E-409C-BE32-E72D297353CC}">
                <c16:uniqueId val="{00000002-5E0C-4C8E-8B21-D791378433CE}"/>
              </c:ext>
            </c:extLst>
          </c:dPt>
          <c:dPt>
            <c:idx val="1"/>
            <c:invertIfNegative val="0"/>
            <c:bubble3D val="0"/>
            <c:spPr>
              <a:solidFill>
                <a:srgbClr val="192952"/>
              </a:solidFill>
              <a:ln w="19050">
                <a:solidFill>
                  <a:srgbClr val="192952"/>
                </a:solidFill>
              </a:ln>
              <a:effectLst/>
              <a:sp3d contourW="19050">
                <a:contourClr>
                  <a:srgbClr val="192952"/>
                </a:contourClr>
              </a:sp3d>
            </c:spPr>
            <c:extLst>
              <c:ext xmlns:c16="http://schemas.microsoft.com/office/drawing/2014/chart" uri="{C3380CC4-5D6E-409C-BE32-E72D297353CC}">
                <c16:uniqueId val="{00000001-5053-43A9-8BEA-F1A22FF426A0}"/>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Palatino Linotype" panose="02040502050505030304" pitchFamily="18" charset="0"/>
                    <a:ea typeface="+mn-ea"/>
                    <a:cs typeface="+mn-cs"/>
                  </a:defRPr>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Anual!$A$76:$A$77</c:f>
              <c:strCache>
                <c:ptCount val="2"/>
                <c:pt idx="0">
                  <c:v> Índice de giro efectivo (IGE) </c:v>
                </c:pt>
                <c:pt idx="1">
                  <c:v> Índice de uso de recursos (IUR)  </c:v>
                </c:pt>
              </c:strCache>
            </c:strRef>
          </c:cat>
          <c:val>
            <c:numRef>
              <c:f>Anual!$B$76:$B$77</c:f>
              <c:numCache>
                <c:formatCode>#,##0.00</c:formatCode>
                <c:ptCount val="2"/>
                <c:pt idx="0">
                  <c:v>100.04115781564946</c:v>
                </c:pt>
                <c:pt idx="1">
                  <c:v>99.765876195559784</c:v>
                </c:pt>
              </c:numCache>
            </c:numRef>
          </c:val>
          <c:extLst>
            <c:ext xmlns:c16="http://schemas.microsoft.com/office/drawing/2014/chart" uri="{C3380CC4-5D6E-409C-BE32-E72D297353CC}">
              <c16:uniqueId val="{00000002-5053-43A9-8BEA-F1A22FF426A0}"/>
            </c:ext>
          </c:extLst>
        </c:ser>
        <c:dLbls>
          <c:showLegendKey val="0"/>
          <c:showVal val="0"/>
          <c:showCatName val="0"/>
          <c:showSerName val="0"/>
          <c:showPercent val="0"/>
          <c:showBubbleSize val="0"/>
        </c:dLbls>
        <c:gapWidth val="100"/>
        <c:shape val="box"/>
        <c:axId val="209038640"/>
        <c:axId val="209039952"/>
        <c:axId val="0"/>
      </c:bar3DChart>
      <c:valAx>
        <c:axId val="209039952"/>
        <c:scaling>
          <c:orientation val="minMax"/>
          <c:max val="120"/>
          <c:min val="0"/>
        </c:scaling>
        <c:delete val="0"/>
        <c:axPos val="b"/>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Palatino Linotype" panose="02040502050505030304" pitchFamily="18" charset="0"/>
                <a:ea typeface="+mn-ea"/>
                <a:cs typeface="+mn-cs"/>
              </a:defRPr>
            </a:pPr>
            <a:endParaRPr lang="es-CR"/>
          </a:p>
        </c:txPr>
        <c:crossAx val="209038640"/>
        <c:crosses val="autoZero"/>
        <c:crossBetween val="between"/>
        <c:majorUnit val="20"/>
      </c:valAx>
      <c:catAx>
        <c:axId val="209038640"/>
        <c:scaling>
          <c:orientation val="minMax"/>
        </c:scaling>
        <c:delete val="1"/>
        <c:axPos val="l"/>
        <c:numFmt formatCode="General" sourceLinked="1"/>
        <c:majorTickMark val="out"/>
        <c:minorTickMark val="none"/>
        <c:tickLblPos val="nextTo"/>
        <c:crossAx val="209039952"/>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Palatino Linotype" panose="02040502050505030304" pitchFamily="18" charset="0"/>
              <a:ea typeface="+mn-ea"/>
              <a:cs typeface="+mn-cs"/>
            </a:defRPr>
          </a:pPr>
          <a:endParaRPr lang="es-C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latin typeface="Palatino Linotype" panose="02040502050505030304" pitchFamily="18" charset="0"/>
        </a:defRPr>
      </a:pPr>
      <a:endParaRPr lang="es-C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4.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5.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6.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7.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-1</xdr:colOff>
      <xdr:row>5</xdr:row>
      <xdr:rowOff>178592</xdr:rowOff>
    </xdr:to>
    <xdr:sp macro="" textlink="">
      <xdr:nvSpPr>
        <xdr:cNvPr id="10" name="Rectángulo 9">
          <a:extLst>
            <a:ext uri="{FF2B5EF4-FFF2-40B4-BE49-F238E27FC236}">
              <a16:creationId xmlns:a16="http://schemas.microsoft.com/office/drawing/2014/main" id="{A5869703-E41D-4E51-9E75-F0A7AB5F332F}"/>
            </a:ext>
          </a:extLst>
        </xdr:cNvPr>
        <xdr:cNvSpPr/>
      </xdr:nvSpPr>
      <xdr:spPr>
        <a:xfrm>
          <a:off x="0" y="0"/>
          <a:ext cx="12977812" cy="1131092"/>
        </a:xfrm>
        <a:prstGeom prst="rect">
          <a:avLst/>
        </a:prstGeom>
        <a:solidFill>
          <a:srgbClr val="0035A0"/>
        </a:solidFill>
        <a:ln>
          <a:solidFill>
            <a:srgbClr val="0035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editAs="oneCell">
    <xdr:from>
      <xdr:col>0</xdr:col>
      <xdr:colOff>166443</xdr:colOff>
      <xdr:row>0</xdr:row>
      <xdr:rowOff>107156</xdr:rowOff>
    </xdr:from>
    <xdr:to>
      <xdr:col>0</xdr:col>
      <xdr:colOff>3464718</xdr:colOff>
      <xdr:row>5</xdr:row>
      <xdr:rowOff>83343</xdr:rowOff>
    </xdr:to>
    <xdr:pic>
      <xdr:nvPicPr>
        <xdr:cNvPr id="11" name="Imagen 10">
          <a:extLst>
            <a:ext uri="{FF2B5EF4-FFF2-40B4-BE49-F238E27FC236}">
              <a16:creationId xmlns:a16="http://schemas.microsoft.com/office/drawing/2014/main" id="{68C1B6D6-262E-4629-B61B-04A705005A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66443" y="107156"/>
          <a:ext cx="3298275" cy="928687"/>
        </a:xfrm>
        <a:prstGeom prst="rect">
          <a:avLst/>
        </a:prstGeom>
      </xdr:spPr>
    </xdr:pic>
    <xdr:clientData/>
  </xdr:twoCellAnchor>
  <xdr:twoCellAnchor editAs="oneCell">
    <xdr:from>
      <xdr:col>0</xdr:col>
      <xdr:colOff>3428999</xdr:colOff>
      <xdr:row>0</xdr:row>
      <xdr:rowOff>142875</xdr:rowOff>
    </xdr:from>
    <xdr:to>
      <xdr:col>2</xdr:col>
      <xdr:colOff>250032</xdr:colOff>
      <xdr:row>4</xdr:row>
      <xdr:rowOff>154781</xdr:rowOff>
    </xdr:to>
    <xdr:pic>
      <xdr:nvPicPr>
        <xdr:cNvPr id="12" name="Imagen 11">
          <a:extLst>
            <a:ext uri="{FF2B5EF4-FFF2-40B4-BE49-F238E27FC236}">
              <a16:creationId xmlns:a16="http://schemas.microsoft.com/office/drawing/2014/main" id="{460134FB-52E6-4662-A64C-5C375DFAFDC3}"/>
            </a:ext>
          </a:extLst>
        </xdr:cNvPr>
        <xdr:cNvPicPr>
          <a:picLocks noChangeAspect="1"/>
        </xdr:cNvPicPr>
      </xdr:nvPicPr>
      <xdr:blipFill rotWithShape="1">
        <a:blip xmlns:r="http://schemas.openxmlformats.org/officeDocument/2006/relationships" r:embed="rId2"/>
        <a:srcRect l="63388" r="1826" b="1724"/>
        <a:stretch/>
      </xdr:blipFill>
      <xdr:spPr>
        <a:xfrm>
          <a:off x="3428999" y="142875"/>
          <a:ext cx="2297908" cy="773906"/>
        </a:xfrm>
        <a:prstGeom prst="rect">
          <a:avLst/>
        </a:prstGeom>
      </xdr:spPr>
    </xdr:pic>
    <xdr:clientData/>
  </xdr:twoCellAnchor>
  <xdr:twoCellAnchor>
    <xdr:from>
      <xdr:col>0</xdr:col>
      <xdr:colOff>0</xdr:colOff>
      <xdr:row>6</xdr:row>
      <xdr:rowOff>1</xdr:rowOff>
    </xdr:from>
    <xdr:to>
      <xdr:col>8</xdr:col>
      <xdr:colOff>-1</xdr:colOff>
      <xdr:row>7</xdr:row>
      <xdr:rowOff>214312</xdr:rowOff>
    </xdr:to>
    <xdr:sp macro="" textlink="">
      <xdr:nvSpPr>
        <xdr:cNvPr id="13" name="Rectángulo 12">
          <a:extLst>
            <a:ext uri="{FF2B5EF4-FFF2-40B4-BE49-F238E27FC236}">
              <a16:creationId xmlns:a16="http://schemas.microsoft.com/office/drawing/2014/main" id="{29FC9A00-26D4-4B4C-988E-A0088F6408DD}"/>
            </a:ext>
          </a:extLst>
        </xdr:cNvPr>
        <xdr:cNvSpPr/>
      </xdr:nvSpPr>
      <xdr:spPr>
        <a:xfrm>
          <a:off x="0" y="1143001"/>
          <a:ext cx="12977812" cy="404811"/>
        </a:xfrm>
        <a:prstGeom prst="rect">
          <a:avLst/>
        </a:prstGeom>
        <a:solidFill>
          <a:srgbClr val="192952"/>
        </a:solidFill>
        <a:ln>
          <a:solidFill>
            <a:srgbClr val="19295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xdr:from>
      <xdr:col>0</xdr:col>
      <xdr:colOff>71439</xdr:colOff>
      <xdr:row>6</xdr:row>
      <xdr:rowOff>71438</xdr:rowOff>
    </xdr:from>
    <xdr:to>
      <xdr:col>8</xdr:col>
      <xdr:colOff>23813</xdr:colOff>
      <xdr:row>7</xdr:row>
      <xdr:rowOff>178593</xdr:rowOff>
    </xdr:to>
    <xdr:sp macro="" textlink="">
      <xdr:nvSpPr>
        <xdr:cNvPr id="7" name="CuadroTexto 6">
          <a:extLst>
            <a:ext uri="{FF2B5EF4-FFF2-40B4-BE49-F238E27FC236}">
              <a16:creationId xmlns:a16="http://schemas.microsoft.com/office/drawing/2014/main" id="{C92A98CE-B017-4838-B99B-A47767AF2E92}"/>
            </a:ext>
          </a:extLst>
        </xdr:cNvPr>
        <xdr:cNvSpPr txBox="1"/>
      </xdr:nvSpPr>
      <xdr:spPr>
        <a:xfrm>
          <a:off x="71439" y="1214438"/>
          <a:ext cx="12930187" cy="2976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                        Instituto</a:t>
          </a:r>
          <a:r>
            <a:rPr lang="es-CR" sz="1100" b="1" baseline="0">
              <a:solidFill>
                <a:schemeClr val="bg1"/>
              </a:solidFill>
              <a:effectLst/>
              <a:latin typeface="Palatino Linotype" panose="02040502050505030304" pitchFamily="18" charset="0"/>
              <a:ea typeface="+mn-ea"/>
              <a:cs typeface="+mn-cs"/>
            </a:rPr>
            <a:t> Mixto de Ayuda Social             Programa  Protección y Promoción Social </a:t>
          </a:r>
          <a:r>
            <a:rPr lang="es-CR" sz="1100" b="1" baseline="0">
              <a:solidFill>
                <a:schemeClr val="dk1"/>
              </a:solidFill>
              <a:effectLst/>
              <a:latin typeface="Palatino Linotype" panose="02040502050505030304" pitchFamily="18" charset="0"/>
              <a:ea typeface="+mn-ea"/>
              <a:cs typeface="+mn-cs"/>
            </a:rPr>
            <a:t>           </a:t>
          </a:r>
          <a:r>
            <a:rPr lang="es-CR" sz="1100" b="1">
              <a:solidFill>
                <a:schemeClr val="bg1"/>
              </a:solidFill>
              <a:effectLst/>
              <a:latin typeface="Palatino Linotype" panose="02040502050505030304" pitchFamily="18" charset="0"/>
              <a:ea typeface="+mn-ea"/>
              <a:cs typeface="+mn-cs"/>
            </a:rPr>
            <a:t>Período</a:t>
          </a:r>
          <a:r>
            <a:rPr lang="es-CR" sz="1100" b="1" baseline="0">
              <a:solidFill>
                <a:schemeClr val="bg1"/>
              </a:solidFill>
              <a:effectLst/>
              <a:latin typeface="Palatino Linotype" panose="02040502050505030304" pitchFamily="18" charset="0"/>
              <a:ea typeface="+mn-ea"/>
              <a:cs typeface="+mn-cs"/>
            </a:rPr>
            <a:t>:  I Trimestre 2023   Fecha Actualización: 15-06-2023</a:t>
          </a:r>
          <a:endParaRPr lang="es-CR">
            <a:solidFill>
              <a:schemeClr val="bg1"/>
            </a:solidFill>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b="1" baseline="0">
            <a:solidFill>
              <a:schemeClr val="bg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R">
            <a:solidFill>
              <a:schemeClr val="bg1"/>
            </a:solidFill>
            <a:effectLst/>
          </a:endParaRPr>
        </a:p>
        <a:p>
          <a:endParaRPr lang="es-CR" sz="1100">
            <a:solidFill>
              <a:schemeClr val="bg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1250155</xdr:colOff>
      <xdr:row>5</xdr:row>
      <xdr:rowOff>178592</xdr:rowOff>
    </xdr:to>
    <xdr:sp macro="" textlink="">
      <xdr:nvSpPr>
        <xdr:cNvPr id="10" name="Rectángulo 9">
          <a:extLst>
            <a:ext uri="{FF2B5EF4-FFF2-40B4-BE49-F238E27FC236}">
              <a16:creationId xmlns:a16="http://schemas.microsoft.com/office/drawing/2014/main" id="{395042CB-F67F-45F4-8199-62CAFF3D8D52}"/>
            </a:ext>
          </a:extLst>
        </xdr:cNvPr>
        <xdr:cNvSpPr/>
      </xdr:nvSpPr>
      <xdr:spPr>
        <a:xfrm>
          <a:off x="0" y="0"/>
          <a:ext cx="14227968" cy="1131092"/>
        </a:xfrm>
        <a:prstGeom prst="rect">
          <a:avLst/>
        </a:prstGeom>
        <a:solidFill>
          <a:srgbClr val="0035A0"/>
        </a:solidFill>
        <a:ln>
          <a:solidFill>
            <a:srgbClr val="0035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editAs="oneCell">
    <xdr:from>
      <xdr:col>0</xdr:col>
      <xdr:colOff>166443</xdr:colOff>
      <xdr:row>0</xdr:row>
      <xdr:rowOff>107156</xdr:rowOff>
    </xdr:from>
    <xdr:to>
      <xdr:col>0</xdr:col>
      <xdr:colOff>3464718</xdr:colOff>
      <xdr:row>5</xdr:row>
      <xdr:rowOff>83343</xdr:rowOff>
    </xdr:to>
    <xdr:pic>
      <xdr:nvPicPr>
        <xdr:cNvPr id="11" name="Imagen 10">
          <a:extLst>
            <a:ext uri="{FF2B5EF4-FFF2-40B4-BE49-F238E27FC236}">
              <a16:creationId xmlns:a16="http://schemas.microsoft.com/office/drawing/2014/main" id="{411F7B03-B808-4615-B719-3F50724B9C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66443" y="107156"/>
          <a:ext cx="3298275" cy="928687"/>
        </a:xfrm>
        <a:prstGeom prst="rect">
          <a:avLst/>
        </a:prstGeom>
      </xdr:spPr>
    </xdr:pic>
    <xdr:clientData/>
  </xdr:twoCellAnchor>
  <xdr:twoCellAnchor editAs="oneCell">
    <xdr:from>
      <xdr:col>0</xdr:col>
      <xdr:colOff>3428999</xdr:colOff>
      <xdr:row>0</xdr:row>
      <xdr:rowOff>142875</xdr:rowOff>
    </xdr:from>
    <xdr:to>
      <xdr:col>2</xdr:col>
      <xdr:colOff>250032</xdr:colOff>
      <xdr:row>4</xdr:row>
      <xdr:rowOff>154781</xdr:rowOff>
    </xdr:to>
    <xdr:pic>
      <xdr:nvPicPr>
        <xdr:cNvPr id="12" name="Imagen 11">
          <a:extLst>
            <a:ext uri="{FF2B5EF4-FFF2-40B4-BE49-F238E27FC236}">
              <a16:creationId xmlns:a16="http://schemas.microsoft.com/office/drawing/2014/main" id="{F48FADB0-6CF0-4674-AEEE-1C2C4AF66ACE}"/>
            </a:ext>
          </a:extLst>
        </xdr:cNvPr>
        <xdr:cNvPicPr>
          <a:picLocks noChangeAspect="1"/>
        </xdr:cNvPicPr>
      </xdr:nvPicPr>
      <xdr:blipFill rotWithShape="1">
        <a:blip xmlns:r="http://schemas.openxmlformats.org/officeDocument/2006/relationships" r:embed="rId2"/>
        <a:srcRect l="63388" r="1826" b="1724"/>
        <a:stretch/>
      </xdr:blipFill>
      <xdr:spPr>
        <a:xfrm>
          <a:off x="3428999" y="142875"/>
          <a:ext cx="2297908" cy="773906"/>
        </a:xfrm>
        <a:prstGeom prst="rect">
          <a:avLst/>
        </a:prstGeom>
      </xdr:spPr>
    </xdr:pic>
    <xdr:clientData/>
  </xdr:twoCellAnchor>
  <xdr:twoCellAnchor>
    <xdr:from>
      <xdr:col>0</xdr:col>
      <xdr:colOff>0</xdr:colOff>
      <xdr:row>6</xdr:row>
      <xdr:rowOff>1</xdr:rowOff>
    </xdr:from>
    <xdr:to>
      <xdr:col>8</xdr:col>
      <xdr:colOff>1250155</xdr:colOff>
      <xdr:row>7</xdr:row>
      <xdr:rowOff>214312</xdr:rowOff>
    </xdr:to>
    <xdr:sp macro="" textlink="">
      <xdr:nvSpPr>
        <xdr:cNvPr id="13" name="Rectángulo 12">
          <a:extLst>
            <a:ext uri="{FF2B5EF4-FFF2-40B4-BE49-F238E27FC236}">
              <a16:creationId xmlns:a16="http://schemas.microsoft.com/office/drawing/2014/main" id="{9F0F3133-E996-4A75-9A43-3CF2283E888C}"/>
            </a:ext>
          </a:extLst>
        </xdr:cNvPr>
        <xdr:cNvSpPr/>
      </xdr:nvSpPr>
      <xdr:spPr>
        <a:xfrm>
          <a:off x="0" y="1143001"/>
          <a:ext cx="14227968" cy="404811"/>
        </a:xfrm>
        <a:prstGeom prst="rect">
          <a:avLst/>
        </a:prstGeom>
        <a:solidFill>
          <a:srgbClr val="192952"/>
        </a:solidFill>
        <a:ln>
          <a:solidFill>
            <a:srgbClr val="19295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xdr:from>
      <xdr:col>0</xdr:col>
      <xdr:colOff>202407</xdr:colOff>
      <xdr:row>6</xdr:row>
      <xdr:rowOff>71438</xdr:rowOff>
    </xdr:from>
    <xdr:to>
      <xdr:col>8</xdr:col>
      <xdr:colOff>154781</xdr:colOff>
      <xdr:row>7</xdr:row>
      <xdr:rowOff>178593</xdr:rowOff>
    </xdr:to>
    <xdr:sp macro="" textlink="">
      <xdr:nvSpPr>
        <xdr:cNvPr id="7" name="CuadroTexto 6">
          <a:extLst>
            <a:ext uri="{FF2B5EF4-FFF2-40B4-BE49-F238E27FC236}">
              <a16:creationId xmlns:a16="http://schemas.microsoft.com/office/drawing/2014/main" id="{CE896DC4-1559-4D37-8610-5845D0E22D3D}"/>
            </a:ext>
          </a:extLst>
        </xdr:cNvPr>
        <xdr:cNvSpPr txBox="1"/>
      </xdr:nvSpPr>
      <xdr:spPr>
        <a:xfrm>
          <a:off x="202407" y="1214438"/>
          <a:ext cx="12930187" cy="2976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                        Instituto</a:t>
          </a:r>
          <a:r>
            <a:rPr lang="es-CR" sz="1100" b="1" baseline="0">
              <a:solidFill>
                <a:schemeClr val="bg1"/>
              </a:solidFill>
              <a:effectLst/>
              <a:latin typeface="Palatino Linotype" panose="02040502050505030304" pitchFamily="18" charset="0"/>
              <a:ea typeface="+mn-ea"/>
              <a:cs typeface="+mn-cs"/>
            </a:rPr>
            <a:t> Mixto de Ayuda Social             Programa  Protección y Promoción Social </a:t>
          </a:r>
          <a:r>
            <a:rPr lang="es-CR" sz="1100" b="1" baseline="0">
              <a:solidFill>
                <a:schemeClr val="dk1"/>
              </a:solidFill>
              <a:effectLst/>
              <a:latin typeface="Palatino Linotype" panose="02040502050505030304" pitchFamily="18" charset="0"/>
              <a:ea typeface="+mn-ea"/>
              <a:cs typeface="+mn-cs"/>
            </a:rPr>
            <a:t>           </a:t>
          </a:r>
          <a:r>
            <a:rPr lang="es-CR" sz="1100" b="1">
              <a:solidFill>
                <a:schemeClr val="bg1"/>
              </a:solidFill>
              <a:effectLst/>
              <a:latin typeface="Palatino Linotype" panose="02040502050505030304" pitchFamily="18" charset="0"/>
              <a:ea typeface="+mn-ea"/>
              <a:cs typeface="+mn-cs"/>
            </a:rPr>
            <a:t>Período</a:t>
          </a:r>
          <a:r>
            <a:rPr lang="es-CR" sz="1100" b="1" baseline="0">
              <a:solidFill>
                <a:schemeClr val="bg1"/>
              </a:solidFill>
              <a:effectLst/>
              <a:latin typeface="Palatino Linotype" panose="02040502050505030304" pitchFamily="18" charset="0"/>
              <a:ea typeface="+mn-ea"/>
              <a:cs typeface="+mn-cs"/>
            </a:rPr>
            <a:t>:  II Trimestre 2023   Fecha Actualización: 25-08-2023</a:t>
          </a:r>
          <a:endParaRPr lang="es-CR">
            <a:solidFill>
              <a:schemeClr val="bg1"/>
            </a:solidFill>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b="1" baseline="0">
            <a:solidFill>
              <a:schemeClr val="bg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R">
            <a:solidFill>
              <a:schemeClr val="bg1"/>
            </a:solidFill>
            <a:effectLst/>
          </a:endParaRPr>
        </a:p>
        <a:p>
          <a:endParaRPr lang="es-CR" sz="1100">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1250155</xdr:colOff>
      <xdr:row>5</xdr:row>
      <xdr:rowOff>178592</xdr:rowOff>
    </xdr:to>
    <xdr:sp macro="" textlink="">
      <xdr:nvSpPr>
        <xdr:cNvPr id="10" name="Rectángulo 9">
          <a:extLst>
            <a:ext uri="{FF2B5EF4-FFF2-40B4-BE49-F238E27FC236}">
              <a16:creationId xmlns:a16="http://schemas.microsoft.com/office/drawing/2014/main" id="{7CBA39F3-8576-4FB2-B937-0CF34BE9A0EC}"/>
            </a:ext>
          </a:extLst>
        </xdr:cNvPr>
        <xdr:cNvSpPr/>
      </xdr:nvSpPr>
      <xdr:spPr>
        <a:xfrm>
          <a:off x="0" y="0"/>
          <a:ext cx="14213680" cy="1131092"/>
        </a:xfrm>
        <a:prstGeom prst="rect">
          <a:avLst/>
        </a:prstGeom>
        <a:solidFill>
          <a:srgbClr val="0035A0"/>
        </a:solidFill>
        <a:ln>
          <a:solidFill>
            <a:srgbClr val="0035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editAs="oneCell">
    <xdr:from>
      <xdr:col>0</xdr:col>
      <xdr:colOff>166443</xdr:colOff>
      <xdr:row>0</xdr:row>
      <xdr:rowOff>107156</xdr:rowOff>
    </xdr:from>
    <xdr:to>
      <xdr:col>0</xdr:col>
      <xdr:colOff>3464718</xdr:colOff>
      <xdr:row>5</xdr:row>
      <xdr:rowOff>83343</xdr:rowOff>
    </xdr:to>
    <xdr:pic>
      <xdr:nvPicPr>
        <xdr:cNvPr id="11" name="Imagen 10">
          <a:extLst>
            <a:ext uri="{FF2B5EF4-FFF2-40B4-BE49-F238E27FC236}">
              <a16:creationId xmlns:a16="http://schemas.microsoft.com/office/drawing/2014/main" id="{8CC18531-D910-4015-A9FD-90C8E31480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66443" y="107156"/>
          <a:ext cx="3298275" cy="928687"/>
        </a:xfrm>
        <a:prstGeom prst="rect">
          <a:avLst/>
        </a:prstGeom>
      </xdr:spPr>
    </xdr:pic>
    <xdr:clientData/>
  </xdr:twoCellAnchor>
  <xdr:twoCellAnchor editAs="oneCell">
    <xdr:from>
      <xdr:col>0</xdr:col>
      <xdr:colOff>3428999</xdr:colOff>
      <xdr:row>0</xdr:row>
      <xdr:rowOff>142875</xdr:rowOff>
    </xdr:from>
    <xdr:to>
      <xdr:col>2</xdr:col>
      <xdr:colOff>259557</xdr:colOff>
      <xdr:row>4</xdr:row>
      <xdr:rowOff>154781</xdr:rowOff>
    </xdr:to>
    <xdr:pic>
      <xdr:nvPicPr>
        <xdr:cNvPr id="12" name="Imagen 11">
          <a:extLst>
            <a:ext uri="{FF2B5EF4-FFF2-40B4-BE49-F238E27FC236}">
              <a16:creationId xmlns:a16="http://schemas.microsoft.com/office/drawing/2014/main" id="{64FBBB45-20D1-4B6B-95EC-5D86F811A16B}"/>
            </a:ext>
          </a:extLst>
        </xdr:cNvPr>
        <xdr:cNvPicPr>
          <a:picLocks noChangeAspect="1"/>
        </xdr:cNvPicPr>
      </xdr:nvPicPr>
      <xdr:blipFill rotWithShape="1">
        <a:blip xmlns:r="http://schemas.openxmlformats.org/officeDocument/2006/relationships" r:embed="rId2"/>
        <a:srcRect l="63388" r="1826" b="1724"/>
        <a:stretch/>
      </xdr:blipFill>
      <xdr:spPr>
        <a:xfrm>
          <a:off x="3428999" y="142875"/>
          <a:ext cx="2297908" cy="773906"/>
        </a:xfrm>
        <a:prstGeom prst="rect">
          <a:avLst/>
        </a:prstGeom>
      </xdr:spPr>
    </xdr:pic>
    <xdr:clientData/>
  </xdr:twoCellAnchor>
  <xdr:twoCellAnchor>
    <xdr:from>
      <xdr:col>0</xdr:col>
      <xdr:colOff>0</xdr:colOff>
      <xdr:row>6</xdr:row>
      <xdr:rowOff>1</xdr:rowOff>
    </xdr:from>
    <xdr:to>
      <xdr:col>8</xdr:col>
      <xdr:colOff>1250155</xdr:colOff>
      <xdr:row>7</xdr:row>
      <xdr:rowOff>214312</xdr:rowOff>
    </xdr:to>
    <xdr:sp macro="" textlink="">
      <xdr:nvSpPr>
        <xdr:cNvPr id="13" name="Rectángulo 12">
          <a:extLst>
            <a:ext uri="{FF2B5EF4-FFF2-40B4-BE49-F238E27FC236}">
              <a16:creationId xmlns:a16="http://schemas.microsoft.com/office/drawing/2014/main" id="{11A7DA40-4649-4D28-A97D-D8E1223C144A}"/>
            </a:ext>
          </a:extLst>
        </xdr:cNvPr>
        <xdr:cNvSpPr/>
      </xdr:nvSpPr>
      <xdr:spPr>
        <a:xfrm>
          <a:off x="0" y="1143001"/>
          <a:ext cx="14213680" cy="404811"/>
        </a:xfrm>
        <a:prstGeom prst="rect">
          <a:avLst/>
        </a:prstGeom>
        <a:solidFill>
          <a:srgbClr val="192952"/>
        </a:solidFill>
        <a:ln>
          <a:solidFill>
            <a:srgbClr val="19295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xdr:from>
      <xdr:col>0</xdr:col>
      <xdr:colOff>345283</xdr:colOff>
      <xdr:row>6</xdr:row>
      <xdr:rowOff>59532</xdr:rowOff>
    </xdr:from>
    <xdr:to>
      <xdr:col>8</xdr:col>
      <xdr:colOff>297657</xdr:colOff>
      <xdr:row>7</xdr:row>
      <xdr:rowOff>166687</xdr:rowOff>
    </xdr:to>
    <xdr:sp macro="" textlink="">
      <xdr:nvSpPr>
        <xdr:cNvPr id="7" name="CuadroTexto 6">
          <a:extLst>
            <a:ext uri="{FF2B5EF4-FFF2-40B4-BE49-F238E27FC236}">
              <a16:creationId xmlns:a16="http://schemas.microsoft.com/office/drawing/2014/main" id="{0947BE02-F051-4AD4-91CA-F42B4E1A58FD}"/>
            </a:ext>
          </a:extLst>
        </xdr:cNvPr>
        <xdr:cNvSpPr txBox="1"/>
      </xdr:nvSpPr>
      <xdr:spPr>
        <a:xfrm>
          <a:off x="345283" y="1202532"/>
          <a:ext cx="12918280" cy="2976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                        Instituto</a:t>
          </a:r>
          <a:r>
            <a:rPr lang="es-CR" sz="1100" b="1" baseline="0">
              <a:solidFill>
                <a:schemeClr val="bg1"/>
              </a:solidFill>
              <a:effectLst/>
              <a:latin typeface="Palatino Linotype" panose="02040502050505030304" pitchFamily="18" charset="0"/>
              <a:ea typeface="+mn-ea"/>
              <a:cs typeface="+mn-cs"/>
            </a:rPr>
            <a:t> Mixto de Ayuda Social             Programa  Protección y Promoción Social </a:t>
          </a:r>
          <a:r>
            <a:rPr lang="es-CR" sz="1100" b="1" baseline="0">
              <a:solidFill>
                <a:schemeClr val="dk1"/>
              </a:solidFill>
              <a:effectLst/>
              <a:latin typeface="Palatino Linotype" panose="02040502050505030304" pitchFamily="18" charset="0"/>
              <a:ea typeface="+mn-ea"/>
              <a:cs typeface="+mn-cs"/>
            </a:rPr>
            <a:t>           </a:t>
          </a:r>
          <a:r>
            <a:rPr lang="es-CR" sz="1100" b="1">
              <a:solidFill>
                <a:schemeClr val="bg1"/>
              </a:solidFill>
              <a:effectLst/>
              <a:latin typeface="Palatino Linotype" panose="02040502050505030304" pitchFamily="18" charset="0"/>
              <a:ea typeface="+mn-ea"/>
              <a:cs typeface="+mn-cs"/>
            </a:rPr>
            <a:t>Período</a:t>
          </a:r>
          <a:r>
            <a:rPr lang="es-CR" sz="1100" b="1" baseline="0">
              <a:solidFill>
                <a:schemeClr val="bg1"/>
              </a:solidFill>
              <a:effectLst/>
              <a:latin typeface="Palatino Linotype" panose="02040502050505030304" pitchFamily="18" charset="0"/>
              <a:ea typeface="+mn-ea"/>
              <a:cs typeface="+mn-cs"/>
            </a:rPr>
            <a:t>:  I Semestre   Fecha Actualización: 25-08-2023</a:t>
          </a:r>
          <a:endParaRPr lang="es-CR">
            <a:solidFill>
              <a:schemeClr val="bg1"/>
            </a:solidFill>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b="1" baseline="0">
            <a:solidFill>
              <a:schemeClr val="bg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R">
            <a:solidFill>
              <a:schemeClr val="bg1"/>
            </a:solidFill>
            <a:effectLst/>
          </a:endParaRPr>
        </a:p>
        <a:p>
          <a:endParaRPr lang="es-CR" sz="1100">
            <a:solidFill>
              <a:schemeClr val="bg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1250155</xdr:colOff>
      <xdr:row>5</xdr:row>
      <xdr:rowOff>178592</xdr:rowOff>
    </xdr:to>
    <xdr:sp macro="" textlink="">
      <xdr:nvSpPr>
        <xdr:cNvPr id="10" name="Rectángulo 9">
          <a:extLst>
            <a:ext uri="{FF2B5EF4-FFF2-40B4-BE49-F238E27FC236}">
              <a16:creationId xmlns:a16="http://schemas.microsoft.com/office/drawing/2014/main" id="{F1D7879F-5581-4CA3-805A-1E5C56D07AA1}"/>
            </a:ext>
          </a:extLst>
        </xdr:cNvPr>
        <xdr:cNvSpPr/>
      </xdr:nvSpPr>
      <xdr:spPr>
        <a:xfrm>
          <a:off x="0" y="0"/>
          <a:ext cx="14204155" cy="1131092"/>
        </a:xfrm>
        <a:prstGeom prst="rect">
          <a:avLst/>
        </a:prstGeom>
        <a:solidFill>
          <a:srgbClr val="0035A0"/>
        </a:solidFill>
        <a:ln>
          <a:solidFill>
            <a:srgbClr val="0035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editAs="oneCell">
    <xdr:from>
      <xdr:col>0</xdr:col>
      <xdr:colOff>166443</xdr:colOff>
      <xdr:row>0</xdr:row>
      <xdr:rowOff>107156</xdr:rowOff>
    </xdr:from>
    <xdr:to>
      <xdr:col>0</xdr:col>
      <xdr:colOff>3464718</xdr:colOff>
      <xdr:row>5</xdr:row>
      <xdr:rowOff>83343</xdr:rowOff>
    </xdr:to>
    <xdr:pic>
      <xdr:nvPicPr>
        <xdr:cNvPr id="11" name="Imagen 10">
          <a:extLst>
            <a:ext uri="{FF2B5EF4-FFF2-40B4-BE49-F238E27FC236}">
              <a16:creationId xmlns:a16="http://schemas.microsoft.com/office/drawing/2014/main" id="{5DB2425A-0B8F-46D0-8596-7E977DCB5C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66443" y="107156"/>
          <a:ext cx="3298275" cy="928687"/>
        </a:xfrm>
        <a:prstGeom prst="rect">
          <a:avLst/>
        </a:prstGeom>
      </xdr:spPr>
    </xdr:pic>
    <xdr:clientData/>
  </xdr:twoCellAnchor>
  <xdr:twoCellAnchor editAs="oneCell">
    <xdr:from>
      <xdr:col>0</xdr:col>
      <xdr:colOff>3428999</xdr:colOff>
      <xdr:row>0</xdr:row>
      <xdr:rowOff>142875</xdr:rowOff>
    </xdr:from>
    <xdr:to>
      <xdr:col>2</xdr:col>
      <xdr:colOff>250032</xdr:colOff>
      <xdr:row>4</xdr:row>
      <xdr:rowOff>154781</xdr:rowOff>
    </xdr:to>
    <xdr:pic>
      <xdr:nvPicPr>
        <xdr:cNvPr id="12" name="Imagen 11">
          <a:extLst>
            <a:ext uri="{FF2B5EF4-FFF2-40B4-BE49-F238E27FC236}">
              <a16:creationId xmlns:a16="http://schemas.microsoft.com/office/drawing/2014/main" id="{2325CE5B-C67F-477C-BDA8-AD613F60C392}"/>
            </a:ext>
          </a:extLst>
        </xdr:cNvPr>
        <xdr:cNvPicPr>
          <a:picLocks noChangeAspect="1"/>
        </xdr:cNvPicPr>
      </xdr:nvPicPr>
      <xdr:blipFill rotWithShape="1">
        <a:blip xmlns:r="http://schemas.openxmlformats.org/officeDocument/2006/relationships" r:embed="rId2"/>
        <a:srcRect l="63388" r="1826" b="1724"/>
        <a:stretch/>
      </xdr:blipFill>
      <xdr:spPr>
        <a:xfrm>
          <a:off x="3428999" y="142875"/>
          <a:ext cx="2297908" cy="773906"/>
        </a:xfrm>
        <a:prstGeom prst="rect">
          <a:avLst/>
        </a:prstGeom>
      </xdr:spPr>
    </xdr:pic>
    <xdr:clientData/>
  </xdr:twoCellAnchor>
  <xdr:twoCellAnchor>
    <xdr:from>
      <xdr:col>0</xdr:col>
      <xdr:colOff>0</xdr:colOff>
      <xdr:row>6</xdr:row>
      <xdr:rowOff>1</xdr:rowOff>
    </xdr:from>
    <xdr:to>
      <xdr:col>8</xdr:col>
      <xdr:colOff>1250155</xdr:colOff>
      <xdr:row>7</xdr:row>
      <xdr:rowOff>214312</xdr:rowOff>
    </xdr:to>
    <xdr:sp macro="" textlink="">
      <xdr:nvSpPr>
        <xdr:cNvPr id="13" name="Rectángulo 12">
          <a:extLst>
            <a:ext uri="{FF2B5EF4-FFF2-40B4-BE49-F238E27FC236}">
              <a16:creationId xmlns:a16="http://schemas.microsoft.com/office/drawing/2014/main" id="{856383AA-F5E4-42B3-9289-B9DA3980C6CC}"/>
            </a:ext>
          </a:extLst>
        </xdr:cNvPr>
        <xdr:cNvSpPr/>
      </xdr:nvSpPr>
      <xdr:spPr>
        <a:xfrm>
          <a:off x="0" y="1143001"/>
          <a:ext cx="14204155" cy="404811"/>
        </a:xfrm>
        <a:prstGeom prst="rect">
          <a:avLst/>
        </a:prstGeom>
        <a:solidFill>
          <a:srgbClr val="192952"/>
        </a:solidFill>
        <a:ln>
          <a:solidFill>
            <a:srgbClr val="19295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xdr:from>
      <xdr:col>0</xdr:col>
      <xdr:colOff>404813</xdr:colOff>
      <xdr:row>6</xdr:row>
      <xdr:rowOff>59532</xdr:rowOff>
    </xdr:from>
    <xdr:to>
      <xdr:col>8</xdr:col>
      <xdr:colOff>357187</xdr:colOff>
      <xdr:row>7</xdr:row>
      <xdr:rowOff>166687</xdr:rowOff>
    </xdr:to>
    <xdr:sp macro="" textlink="">
      <xdr:nvSpPr>
        <xdr:cNvPr id="7" name="CuadroTexto 6">
          <a:extLst>
            <a:ext uri="{FF2B5EF4-FFF2-40B4-BE49-F238E27FC236}">
              <a16:creationId xmlns:a16="http://schemas.microsoft.com/office/drawing/2014/main" id="{2470AA91-66EF-4353-B615-1996C57C9A8C}"/>
            </a:ext>
          </a:extLst>
        </xdr:cNvPr>
        <xdr:cNvSpPr txBox="1"/>
      </xdr:nvSpPr>
      <xdr:spPr>
        <a:xfrm>
          <a:off x="404813" y="1202532"/>
          <a:ext cx="12930187" cy="2976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                        Instituto</a:t>
          </a:r>
          <a:r>
            <a:rPr lang="es-CR" sz="1100" b="1" baseline="0">
              <a:solidFill>
                <a:schemeClr val="bg1"/>
              </a:solidFill>
              <a:effectLst/>
              <a:latin typeface="Palatino Linotype" panose="02040502050505030304" pitchFamily="18" charset="0"/>
              <a:ea typeface="+mn-ea"/>
              <a:cs typeface="+mn-cs"/>
            </a:rPr>
            <a:t> Mixto de Ayuda Social             Programa  Protección y Promoción Social </a:t>
          </a:r>
          <a:r>
            <a:rPr lang="es-CR" sz="1100" b="1" baseline="0">
              <a:solidFill>
                <a:schemeClr val="dk1"/>
              </a:solidFill>
              <a:effectLst/>
              <a:latin typeface="Palatino Linotype" panose="02040502050505030304" pitchFamily="18" charset="0"/>
              <a:ea typeface="+mn-ea"/>
              <a:cs typeface="+mn-cs"/>
            </a:rPr>
            <a:t>        </a:t>
          </a:r>
          <a:r>
            <a:rPr lang="es-CR" sz="1100" b="1">
              <a:solidFill>
                <a:schemeClr val="bg1"/>
              </a:solidFill>
              <a:effectLst/>
              <a:latin typeface="Palatino Linotype" panose="02040502050505030304" pitchFamily="18" charset="0"/>
              <a:ea typeface="+mn-ea"/>
              <a:cs typeface="+mn-cs"/>
            </a:rPr>
            <a:t>Período</a:t>
          </a:r>
          <a:r>
            <a:rPr lang="es-CR" sz="1100" b="1" baseline="0">
              <a:solidFill>
                <a:schemeClr val="bg1"/>
              </a:solidFill>
              <a:effectLst/>
              <a:latin typeface="Palatino Linotype" panose="02040502050505030304" pitchFamily="18" charset="0"/>
              <a:ea typeface="+mn-ea"/>
              <a:cs typeface="+mn-cs"/>
            </a:rPr>
            <a:t>:  III Trimestre 2023     Fecha Actualización: 04-12-2023</a:t>
          </a:r>
          <a:endParaRPr lang="es-CR" sz="1100" b="1" baseline="0">
            <a:solidFill>
              <a:schemeClr val="bg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R">
            <a:solidFill>
              <a:schemeClr val="bg1"/>
            </a:solidFill>
            <a:effectLst/>
          </a:endParaRPr>
        </a:p>
        <a:p>
          <a:endParaRPr lang="es-CR" sz="1100">
            <a:solidFill>
              <a:schemeClr val="bg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1250155</xdr:colOff>
      <xdr:row>5</xdr:row>
      <xdr:rowOff>178592</xdr:rowOff>
    </xdr:to>
    <xdr:sp macro="" textlink="">
      <xdr:nvSpPr>
        <xdr:cNvPr id="10" name="Rectángulo 9">
          <a:extLst>
            <a:ext uri="{FF2B5EF4-FFF2-40B4-BE49-F238E27FC236}">
              <a16:creationId xmlns:a16="http://schemas.microsoft.com/office/drawing/2014/main" id="{3654CEE6-2EF9-452B-A933-D17E32AF1C79}"/>
            </a:ext>
          </a:extLst>
        </xdr:cNvPr>
        <xdr:cNvSpPr/>
      </xdr:nvSpPr>
      <xdr:spPr>
        <a:xfrm>
          <a:off x="0" y="0"/>
          <a:ext cx="14213680" cy="1131092"/>
        </a:xfrm>
        <a:prstGeom prst="rect">
          <a:avLst/>
        </a:prstGeom>
        <a:solidFill>
          <a:srgbClr val="0035A0"/>
        </a:solidFill>
        <a:ln>
          <a:solidFill>
            <a:srgbClr val="0035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editAs="oneCell">
    <xdr:from>
      <xdr:col>0</xdr:col>
      <xdr:colOff>166443</xdr:colOff>
      <xdr:row>0</xdr:row>
      <xdr:rowOff>107156</xdr:rowOff>
    </xdr:from>
    <xdr:to>
      <xdr:col>0</xdr:col>
      <xdr:colOff>3464718</xdr:colOff>
      <xdr:row>5</xdr:row>
      <xdr:rowOff>83343</xdr:rowOff>
    </xdr:to>
    <xdr:pic>
      <xdr:nvPicPr>
        <xdr:cNvPr id="11" name="Imagen 10">
          <a:extLst>
            <a:ext uri="{FF2B5EF4-FFF2-40B4-BE49-F238E27FC236}">
              <a16:creationId xmlns:a16="http://schemas.microsoft.com/office/drawing/2014/main" id="{F3E851FC-2CA6-4C12-B33C-59F27BD3C8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66443" y="107156"/>
          <a:ext cx="3298275" cy="928687"/>
        </a:xfrm>
        <a:prstGeom prst="rect">
          <a:avLst/>
        </a:prstGeom>
      </xdr:spPr>
    </xdr:pic>
    <xdr:clientData/>
  </xdr:twoCellAnchor>
  <xdr:twoCellAnchor editAs="oneCell">
    <xdr:from>
      <xdr:col>0</xdr:col>
      <xdr:colOff>3428999</xdr:colOff>
      <xdr:row>0</xdr:row>
      <xdr:rowOff>142875</xdr:rowOff>
    </xdr:from>
    <xdr:to>
      <xdr:col>2</xdr:col>
      <xdr:colOff>250032</xdr:colOff>
      <xdr:row>4</xdr:row>
      <xdr:rowOff>154781</xdr:rowOff>
    </xdr:to>
    <xdr:pic>
      <xdr:nvPicPr>
        <xdr:cNvPr id="12" name="Imagen 11">
          <a:extLst>
            <a:ext uri="{FF2B5EF4-FFF2-40B4-BE49-F238E27FC236}">
              <a16:creationId xmlns:a16="http://schemas.microsoft.com/office/drawing/2014/main" id="{5C31F821-0E5A-48CF-9652-E861A02426CF}"/>
            </a:ext>
          </a:extLst>
        </xdr:cNvPr>
        <xdr:cNvPicPr>
          <a:picLocks noChangeAspect="1"/>
        </xdr:cNvPicPr>
      </xdr:nvPicPr>
      <xdr:blipFill rotWithShape="1">
        <a:blip xmlns:r="http://schemas.openxmlformats.org/officeDocument/2006/relationships" r:embed="rId2"/>
        <a:srcRect l="63388" r="1826" b="1724"/>
        <a:stretch/>
      </xdr:blipFill>
      <xdr:spPr>
        <a:xfrm>
          <a:off x="3428999" y="142875"/>
          <a:ext cx="2297908" cy="773906"/>
        </a:xfrm>
        <a:prstGeom prst="rect">
          <a:avLst/>
        </a:prstGeom>
      </xdr:spPr>
    </xdr:pic>
    <xdr:clientData/>
  </xdr:twoCellAnchor>
  <xdr:twoCellAnchor>
    <xdr:from>
      <xdr:col>0</xdr:col>
      <xdr:colOff>0</xdr:colOff>
      <xdr:row>6</xdr:row>
      <xdr:rowOff>1</xdr:rowOff>
    </xdr:from>
    <xdr:to>
      <xdr:col>8</xdr:col>
      <xdr:colOff>1250155</xdr:colOff>
      <xdr:row>7</xdr:row>
      <xdr:rowOff>214312</xdr:rowOff>
    </xdr:to>
    <xdr:sp macro="" textlink="">
      <xdr:nvSpPr>
        <xdr:cNvPr id="13" name="Rectángulo 12">
          <a:extLst>
            <a:ext uri="{FF2B5EF4-FFF2-40B4-BE49-F238E27FC236}">
              <a16:creationId xmlns:a16="http://schemas.microsoft.com/office/drawing/2014/main" id="{0BAB5E9E-6F70-4A4F-810F-FA46080DAE94}"/>
            </a:ext>
          </a:extLst>
        </xdr:cNvPr>
        <xdr:cNvSpPr/>
      </xdr:nvSpPr>
      <xdr:spPr>
        <a:xfrm>
          <a:off x="0" y="1143001"/>
          <a:ext cx="14213680" cy="404811"/>
        </a:xfrm>
        <a:prstGeom prst="rect">
          <a:avLst/>
        </a:prstGeom>
        <a:solidFill>
          <a:srgbClr val="192952"/>
        </a:solidFill>
        <a:ln>
          <a:solidFill>
            <a:srgbClr val="19295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xdr:from>
      <xdr:col>0</xdr:col>
      <xdr:colOff>142877</xdr:colOff>
      <xdr:row>6</xdr:row>
      <xdr:rowOff>71438</xdr:rowOff>
    </xdr:from>
    <xdr:to>
      <xdr:col>8</xdr:col>
      <xdr:colOff>95251</xdr:colOff>
      <xdr:row>7</xdr:row>
      <xdr:rowOff>178593</xdr:rowOff>
    </xdr:to>
    <xdr:sp macro="" textlink="">
      <xdr:nvSpPr>
        <xdr:cNvPr id="7" name="CuadroTexto 6">
          <a:extLst>
            <a:ext uri="{FF2B5EF4-FFF2-40B4-BE49-F238E27FC236}">
              <a16:creationId xmlns:a16="http://schemas.microsoft.com/office/drawing/2014/main" id="{3181B760-95FB-4BD6-A0C5-095D9E763F0F}"/>
            </a:ext>
          </a:extLst>
        </xdr:cNvPr>
        <xdr:cNvSpPr txBox="1"/>
      </xdr:nvSpPr>
      <xdr:spPr>
        <a:xfrm>
          <a:off x="142877" y="1214438"/>
          <a:ext cx="12930187" cy="2976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                        Instituto</a:t>
          </a:r>
          <a:r>
            <a:rPr lang="es-CR" sz="1100" b="1" baseline="0">
              <a:solidFill>
                <a:schemeClr val="bg1"/>
              </a:solidFill>
              <a:effectLst/>
              <a:latin typeface="Palatino Linotype" panose="02040502050505030304" pitchFamily="18" charset="0"/>
              <a:ea typeface="+mn-ea"/>
              <a:cs typeface="+mn-cs"/>
            </a:rPr>
            <a:t> Mixto de Ayuda Social             Programa  Protección y Promoción Social </a:t>
          </a:r>
          <a:r>
            <a:rPr lang="es-CR" sz="1100" b="1" baseline="0">
              <a:solidFill>
                <a:schemeClr val="dk1"/>
              </a:solidFill>
              <a:effectLst/>
              <a:latin typeface="Palatino Linotype" panose="02040502050505030304" pitchFamily="18" charset="0"/>
              <a:ea typeface="+mn-ea"/>
              <a:cs typeface="+mn-cs"/>
            </a:rPr>
            <a:t>        </a:t>
          </a:r>
          <a:r>
            <a:rPr lang="es-CR" sz="1100" b="1">
              <a:solidFill>
                <a:schemeClr val="bg1"/>
              </a:solidFill>
              <a:effectLst/>
              <a:latin typeface="Palatino Linotype" panose="02040502050505030304" pitchFamily="18" charset="0"/>
              <a:ea typeface="+mn-ea"/>
              <a:cs typeface="+mn-cs"/>
            </a:rPr>
            <a:t>Período</a:t>
          </a:r>
          <a:r>
            <a:rPr lang="es-CR" sz="1100" b="1" baseline="0">
              <a:solidFill>
                <a:schemeClr val="bg1"/>
              </a:solidFill>
              <a:effectLst/>
              <a:latin typeface="Palatino Linotype" panose="02040502050505030304" pitchFamily="18" charset="0"/>
              <a:ea typeface="+mn-ea"/>
              <a:cs typeface="+mn-cs"/>
            </a:rPr>
            <a:t>:  III Trimestre Acumulado 2023     Fecha Actualización: 04-12-2023</a:t>
          </a:r>
          <a:endParaRPr lang="es-CR" sz="1100" b="1" baseline="0">
            <a:solidFill>
              <a:schemeClr val="bg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R">
            <a:solidFill>
              <a:schemeClr val="bg1"/>
            </a:solidFill>
            <a:effectLst/>
          </a:endParaRPr>
        </a:p>
        <a:p>
          <a:endParaRPr lang="es-CR" sz="1100">
            <a:solidFill>
              <a:schemeClr val="bg1"/>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1250155</xdr:colOff>
      <xdr:row>5</xdr:row>
      <xdr:rowOff>178592</xdr:rowOff>
    </xdr:to>
    <xdr:sp macro="" textlink="">
      <xdr:nvSpPr>
        <xdr:cNvPr id="10" name="Rectángulo 9">
          <a:extLst>
            <a:ext uri="{FF2B5EF4-FFF2-40B4-BE49-F238E27FC236}">
              <a16:creationId xmlns:a16="http://schemas.microsoft.com/office/drawing/2014/main" id="{0A89220F-E267-46E4-AC80-37254AECE95A}"/>
            </a:ext>
          </a:extLst>
        </xdr:cNvPr>
        <xdr:cNvSpPr/>
      </xdr:nvSpPr>
      <xdr:spPr>
        <a:xfrm>
          <a:off x="0" y="0"/>
          <a:ext cx="14213680" cy="1131092"/>
        </a:xfrm>
        <a:prstGeom prst="rect">
          <a:avLst/>
        </a:prstGeom>
        <a:solidFill>
          <a:srgbClr val="0035A0"/>
        </a:solidFill>
        <a:ln>
          <a:solidFill>
            <a:srgbClr val="0035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editAs="oneCell">
    <xdr:from>
      <xdr:col>0</xdr:col>
      <xdr:colOff>166443</xdr:colOff>
      <xdr:row>0</xdr:row>
      <xdr:rowOff>107156</xdr:rowOff>
    </xdr:from>
    <xdr:to>
      <xdr:col>0</xdr:col>
      <xdr:colOff>3464718</xdr:colOff>
      <xdr:row>5</xdr:row>
      <xdr:rowOff>83343</xdr:rowOff>
    </xdr:to>
    <xdr:pic>
      <xdr:nvPicPr>
        <xdr:cNvPr id="11" name="Imagen 10">
          <a:extLst>
            <a:ext uri="{FF2B5EF4-FFF2-40B4-BE49-F238E27FC236}">
              <a16:creationId xmlns:a16="http://schemas.microsoft.com/office/drawing/2014/main" id="{3B083641-22E5-4D20-A659-4C974CA8C5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66443" y="107156"/>
          <a:ext cx="3298275" cy="928687"/>
        </a:xfrm>
        <a:prstGeom prst="rect">
          <a:avLst/>
        </a:prstGeom>
      </xdr:spPr>
    </xdr:pic>
    <xdr:clientData/>
  </xdr:twoCellAnchor>
  <xdr:twoCellAnchor editAs="oneCell">
    <xdr:from>
      <xdr:col>0</xdr:col>
      <xdr:colOff>3428999</xdr:colOff>
      <xdr:row>0</xdr:row>
      <xdr:rowOff>142875</xdr:rowOff>
    </xdr:from>
    <xdr:to>
      <xdr:col>2</xdr:col>
      <xdr:colOff>250032</xdr:colOff>
      <xdr:row>4</xdr:row>
      <xdr:rowOff>154781</xdr:rowOff>
    </xdr:to>
    <xdr:pic>
      <xdr:nvPicPr>
        <xdr:cNvPr id="12" name="Imagen 11">
          <a:extLst>
            <a:ext uri="{FF2B5EF4-FFF2-40B4-BE49-F238E27FC236}">
              <a16:creationId xmlns:a16="http://schemas.microsoft.com/office/drawing/2014/main" id="{AB8E2122-067C-426E-B1EC-D179F805769C}"/>
            </a:ext>
          </a:extLst>
        </xdr:cNvPr>
        <xdr:cNvPicPr>
          <a:picLocks noChangeAspect="1"/>
        </xdr:cNvPicPr>
      </xdr:nvPicPr>
      <xdr:blipFill rotWithShape="1">
        <a:blip xmlns:r="http://schemas.openxmlformats.org/officeDocument/2006/relationships" r:embed="rId2"/>
        <a:srcRect l="63388" r="1826" b="1724"/>
        <a:stretch/>
      </xdr:blipFill>
      <xdr:spPr>
        <a:xfrm>
          <a:off x="3428999" y="142875"/>
          <a:ext cx="2297908" cy="773906"/>
        </a:xfrm>
        <a:prstGeom prst="rect">
          <a:avLst/>
        </a:prstGeom>
      </xdr:spPr>
    </xdr:pic>
    <xdr:clientData/>
  </xdr:twoCellAnchor>
  <xdr:twoCellAnchor>
    <xdr:from>
      <xdr:col>0</xdr:col>
      <xdr:colOff>0</xdr:colOff>
      <xdr:row>6</xdr:row>
      <xdr:rowOff>1</xdr:rowOff>
    </xdr:from>
    <xdr:to>
      <xdr:col>8</xdr:col>
      <xdr:colOff>1250155</xdr:colOff>
      <xdr:row>7</xdr:row>
      <xdr:rowOff>214312</xdr:rowOff>
    </xdr:to>
    <xdr:sp macro="" textlink="">
      <xdr:nvSpPr>
        <xdr:cNvPr id="13" name="Rectángulo 12">
          <a:extLst>
            <a:ext uri="{FF2B5EF4-FFF2-40B4-BE49-F238E27FC236}">
              <a16:creationId xmlns:a16="http://schemas.microsoft.com/office/drawing/2014/main" id="{18D0E934-6515-4ACA-85C4-6FC35106E13B}"/>
            </a:ext>
          </a:extLst>
        </xdr:cNvPr>
        <xdr:cNvSpPr/>
      </xdr:nvSpPr>
      <xdr:spPr>
        <a:xfrm>
          <a:off x="0" y="1143001"/>
          <a:ext cx="14213680" cy="404811"/>
        </a:xfrm>
        <a:prstGeom prst="rect">
          <a:avLst/>
        </a:prstGeom>
        <a:solidFill>
          <a:srgbClr val="192952"/>
        </a:solidFill>
        <a:ln>
          <a:solidFill>
            <a:srgbClr val="19295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xdr:from>
      <xdr:col>0</xdr:col>
      <xdr:colOff>261939</xdr:colOff>
      <xdr:row>6</xdr:row>
      <xdr:rowOff>71437</xdr:rowOff>
    </xdr:from>
    <xdr:to>
      <xdr:col>8</xdr:col>
      <xdr:colOff>214313</xdr:colOff>
      <xdr:row>7</xdr:row>
      <xdr:rowOff>178592</xdr:rowOff>
    </xdr:to>
    <xdr:sp macro="" textlink="">
      <xdr:nvSpPr>
        <xdr:cNvPr id="7" name="CuadroTexto 6">
          <a:extLst>
            <a:ext uri="{FF2B5EF4-FFF2-40B4-BE49-F238E27FC236}">
              <a16:creationId xmlns:a16="http://schemas.microsoft.com/office/drawing/2014/main" id="{D81BC73A-79B8-4E05-B4AA-596D5F1B538D}"/>
            </a:ext>
          </a:extLst>
        </xdr:cNvPr>
        <xdr:cNvSpPr txBox="1"/>
      </xdr:nvSpPr>
      <xdr:spPr>
        <a:xfrm>
          <a:off x="261939" y="1214437"/>
          <a:ext cx="12930187" cy="2976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                        Instituto</a:t>
          </a:r>
          <a:r>
            <a:rPr lang="es-CR" sz="1100" b="1" baseline="0">
              <a:solidFill>
                <a:schemeClr val="bg1"/>
              </a:solidFill>
              <a:effectLst/>
              <a:latin typeface="Palatino Linotype" panose="02040502050505030304" pitchFamily="18" charset="0"/>
              <a:ea typeface="+mn-ea"/>
              <a:cs typeface="+mn-cs"/>
            </a:rPr>
            <a:t> Mixto de Ayuda Social             Programa  Protección y Promoción Social </a:t>
          </a:r>
          <a:r>
            <a:rPr lang="es-CR" sz="1100" b="1" baseline="0">
              <a:solidFill>
                <a:schemeClr val="dk1"/>
              </a:solidFill>
              <a:effectLst/>
              <a:latin typeface="Palatino Linotype" panose="02040502050505030304" pitchFamily="18" charset="0"/>
              <a:ea typeface="+mn-ea"/>
              <a:cs typeface="+mn-cs"/>
            </a:rPr>
            <a:t>        </a:t>
          </a:r>
          <a:r>
            <a:rPr lang="es-CR" sz="1100" b="1">
              <a:solidFill>
                <a:schemeClr val="bg1"/>
              </a:solidFill>
              <a:effectLst/>
              <a:latin typeface="Palatino Linotype" panose="02040502050505030304" pitchFamily="18" charset="0"/>
              <a:ea typeface="+mn-ea"/>
              <a:cs typeface="+mn-cs"/>
            </a:rPr>
            <a:t>Período</a:t>
          </a:r>
          <a:r>
            <a:rPr lang="es-CR" sz="1100" b="1" baseline="0">
              <a:solidFill>
                <a:schemeClr val="bg1"/>
              </a:solidFill>
              <a:effectLst/>
              <a:latin typeface="Palatino Linotype" panose="02040502050505030304" pitchFamily="18" charset="0"/>
              <a:ea typeface="+mn-ea"/>
              <a:cs typeface="+mn-cs"/>
            </a:rPr>
            <a:t>: IV Trimestre 2023     Fecha Actualización: 18-03-2024</a:t>
          </a:r>
          <a:endParaRPr lang="es-CR" sz="1100" b="1" baseline="0">
            <a:solidFill>
              <a:schemeClr val="bg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R">
            <a:solidFill>
              <a:schemeClr val="bg1"/>
            </a:solidFill>
            <a:effectLst/>
          </a:endParaRPr>
        </a:p>
        <a:p>
          <a:endParaRPr lang="es-CR" sz="1100">
            <a:solidFill>
              <a:schemeClr val="bg1"/>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20312</xdr:colOff>
      <xdr:row>14</xdr:row>
      <xdr:rowOff>178594</xdr:rowOff>
    </xdr:from>
    <xdr:to>
      <xdr:col>22</xdr:col>
      <xdr:colOff>635000</xdr:colOff>
      <xdr:row>34</xdr:row>
      <xdr:rowOff>95250</xdr:rowOff>
    </xdr:to>
    <xdr:graphicFrame macro="">
      <xdr:nvGraphicFramePr>
        <xdr:cNvPr id="3" name="Gráfico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13772</xdr:colOff>
      <xdr:row>34</xdr:row>
      <xdr:rowOff>182977</xdr:rowOff>
    </xdr:from>
    <xdr:to>
      <xdr:col>22</xdr:col>
      <xdr:colOff>635000</xdr:colOff>
      <xdr:row>54</xdr:row>
      <xdr:rowOff>111124</xdr:rowOff>
    </xdr:to>
    <xdr:graphicFrame macro="">
      <xdr:nvGraphicFramePr>
        <xdr:cNvPr id="5" name="Gráfico 4">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31516</xdr:colOff>
      <xdr:row>55</xdr:row>
      <xdr:rowOff>63918</xdr:rowOff>
    </xdr:from>
    <xdr:to>
      <xdr:col>22</xdr:col>
      <xdr:colOff>635000</xdr:colOff>
      <xdr:row>74</xdr:row>
      <xdr:rowOff>190500</xdr:rowOff>
    </xdr:to>
    <xdr:graphicFrame macro="">
      <xdr:nvGraphicFramePr>
        <xdr:cNvPr id="8" name="Gráfico 7">
          <a:extLst>
            <a:ext uri="{FF2B5EF4-FFF2-40B4-BE49-F238E27FC236}">
              <a16:creationId xmlns:a16="http://schemas.microsoft.com/office/drawing/2014/main" id="{00000000-0008-0000-06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23</xdr:col>
      <xdr:colOff>180694</xdr:colOff>
      <xdr:row>14</xdr:row>
      <xdr:rowOff>166687</xdr:rowOff>
    </xdr:from>
    <xdr:to>
      <xdr:col>39</xdr:col>
      <xdr:colOff>95250</xdr:colOff>
      <xdr:row>34</xdr:row>
      <xdr:rowOff>95249</xdr:rowOff>
    </xdr:to>
    <xdr:graphicFrame macro="">
      <xdr:nvGraphicFramePr>
        <xdr:cNvPr id="10" name="Gráfico 9">
          <a:extLst>
            <a:ext uri="{FF2B5EF4-FFF2-40B4-BE49-F238E27FC236}">
              <a16:creationId xmlns:a16="http://schemas.microsoft.com/office/drawing/2014/main" id="{00000000-0008-0000-06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23</xdr:col>
      <xdr:colOff>155248</xdr:colOff>
      <xdr:row>34</xdr:row>
      <xdr:rowOff>171778</xdr:rowOff>
    </xdr:from>
    <xdr:to>
      <xdr:col>39</xdr:col>
      <xdr:colOff>158750</xdr:colOff>
      <xdr:row>57</xdr:row>
      <xdr:rowOff>111125</xdr:rowOff>
    </xdr:to>
    <xdr:graphicFrame macro="">
      <xdr:nvGraphicFramePr>
        <xdr:cNvPr id="11" name="Gráfico 10">
          <a:extLst>
            <a:ext uri="{FF2B5EF4-FFF2-40B4-BE49-F238E27FC236}">
              <a16:creationId xmlns:a16="http://schemas.microsoft.com/office/drawing/2014/main" id="{00000000-0008-0000-06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23</xdr:col>
      <xdr:colOff>436799</xdr:colOff>
      <xdr:row>58</xdr:row>
      <xdr:rowOff>126719</xdr:rowOff>
    </xdr:from>
    <xdr:to>
      <xdr:col>36</xdr:col>
      <xdr:colOff>396875</xdr:colOff>
      <xdr:row>77</xdr:row>
      <xdr:rowOff>127000</xdr:rowOff>
    </xdr:to>
    <xdr:graphicFrame macro="">
      <xdr:nvGraphicFramePr>
        <xdr:cNvPr id="12" name="Gráfico 11">
          <a:extLst>
            <a:ext uri="{FF2B5EF4-FFF2-40B4-BE49-F238E27FC236}">
              <a16:creationId xmlns:a16="http://schemas.microsoft.com/office/drawing/2014/main" id="{00000000-0008-0000-06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543723</xdr:colOff>
      <xdr:row>76</xdr:row>
      <xdr:rowOff>23060</xdr:rowOff>
    </xdr:from>
    <xdr:to>
      <xdr:col>22</xdr:col>
      <xdr:colOff>91282</xdr:colOff>
      <xdr:row>94</xdr:row>
      <xdr:rowOff>142874</xdr:rowOff>
    </xdr:to>
    <xdr:graphicFrame macro="">
      <xdr:nvGraphicFramePr>
        <xdr:cNvPr id="13" name="Gráfico 12">
          <a:extLst>
            <a:ext uri="{FF2B5EF4-FFF2-40B4-BE49-F238E27FC236}">
              <a16:creationId xmlns:a16="http://schemas.microsoft.com/office/drawing/2014/main" id="{00000000-0008-0000-06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0</xdr:row>
      <xdr:rowOff>0</xdr:rowOff>
    </xdr:from>
    <xdr:to>
      <xdr:col>8</xdr:col>
      <xdr:colOff>1250155</xdr:colOff>
      <xdr:row>5</xdr:row>
      <xdr:rowOff>178592</xdr:rowOff>
    </xdr:to>
    <xdr:sp macro="" textlink="">
      <xdr:nvSpPr>
        <xdr:cNvPr id="14" name="Rectángulo 13">
          <a:extLst>
            <a:ext uri="{FF2B5EF4-FFF2-40B4-BE49-F238E27FC236}">
              <a16:creationId xmlns:a16="http://schemas.microsoft.com/office/drawing/2014/main" id="{13418AD7-CA22-4B27-8694-4877678E8845}"/>
            </a:ext>
          </a:extLst>
        </xdr:cNvPr>
        <xdr:cNvSpPr/>
      </xdr:nvSpPr>
      <xdr:spPr>
        <a:xfrm>
          <a:off x="0" y="0"/>
          <a:ext cx="14213680" cy="1131092"/>
        </a:xfrm>
        <a:prstGeom prst="rect">
          <a:avLst/>
        </a:prstGeom>
        <a:solidFill>
          <a:srgbClr val="0035A0"/>
        </a:solidFill>
        <a:ln>
          <a:solidFill>
            <a:srgbClr val="0035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editAs="oneCell">
    <xdr:from>
      <xdr:col>0</xdr:col>
      <xdr:colOff>166443</xdr:colOff>
      <xdr:row>0</xdr:row>
      <xdr:rowOff>107156</xdr:rowOff>
    </xdr:from>
    <xdr:to>
      <xdr:col>0</xdr:col>
      <xdr:colOff>3464718</xdr:colOff>
      <xdr:row>5</xdr:row>
      <xdr:rowOff>83343</xdr:rowOff>
    </xdr:to>
    <xdr:pic>
      <xdr:nvPicPr>
        <xdr:cNvPr id="15" name="Imagen 14">
          <a:extLst>
            <a:ext uri="{FF2B5EF4-FFF2-40B4-BE49-F238E27FC236}">
              <a16:creationId xmlns:a16="http://schemas.microsoft.com/office/drawing/2014/main" id="{BF9F17F2-EB3E-45AE-9208-A365E146427D}"/>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166443" y="107156"/>
          <a:ext cx="3298275" cy="928687"/>
        </a:xfrm>
        <a:prstGeom prst="rect">
          <a:avLst/>
        </a:prstGeom>
      </xdr:spPr>
    </xdr:pic>
    <xdr:clientData/>
  </xdr:twoCellAnchor>
  <xdr:twoCellAnchor editAs="oneCell">
    <xdr:from>
      <xdr:col>0</xdr:col>
      <xdr:colOff>3428999</xdr:colOff>
      <xdr:row>0</xdr:row>
      <xdr:rowOff>142875</xdr:rowOff>
    </xdr:from>
    <xdr:to>
      <xdr:col>2</xdr:col>
      <xdr:colOff>250032</xdr:colOff>
      <xdr:row>4</xdr:row>
      <xdr:rowOff>154781</xdr:rowOff>
    </xdr:to>
    <xdr:pic>
      <xdr:nvPicPr>
        <xdr:cNvPr id="16" name="Imagen 15">
          <a:extLst>
            <a:ext uri="{FF2B5EF4-FFF2-40B4-BE49-F238E27FC236}">
              <a16:creationId xmlns:a16="http://schemas.microsoft.com/office/drawing/2014/main" id="{05E27101-E026-4E48-BBA6-2280F3A3F3A3}"/>
            </a:ext>
          </a:extLst>
        </xdr:cNvPr>
        <xdr:cNvPicPr>
          <a:picLocks noChangeAspect="1"/>
        </xdr:cNvPicPr>
      </xdr:nvPicPr>
      <xdr:blipFill rotWithShape="1">
        <a:blip xmlns:r="http://schemas.openxmlformats.org/officeDocument/2006/relationships" r:embed="rId9"/>
        <a:srcRect l="63388" r="1826" b="1724"/>
        <a:stretch/>
      </xdr:blipFill>
      <xdr:spPr>
        <a:xfrm>
          <a:off x="3428999" y="142875"/>
          <a:ext cx="2297908" cy="773906"/>
        </a:xfrm>
        <a:prstGeom prst="rect">
          <a:avLst/>
        </a:prstGeom>
      </xdr:spPr>
    </xdr:pic>
    <xdr:clientData/>
  </xdr:twoCellAnchor>
  <xdr:twoCellAnchor>
    <xdr:from>
      <xdr:col>0</xdr:col>
      <xdr:colOff>0</xdr:colOff>
      <xdr:row>6</xdr:row>
      <xdr:rowOff>1</xdr:rowOff>
    </xdr:from>
    <xdr:to>
      <xdr:col>8</xdr:col>
      <xdr:colOff>1250155</xdr:colOff>
      <xdr:row>7</xdr:row>
      <xdr:rowOff>214312</xdr:rowOff>
    </xdr:to>
    <xdr:sp macro="" textlink="">
      <xdr:nvSpPr>
        <xdr:cNvPr id="21" name="Rectángulo 20">
          <a:extLst>
            <a:ext uri="{FF2B5EF4-FFF2-40B4-BE49-F238E27FC236}">
              <a16:creationId xmlns:a16="http://schemas.microsoft.com/office/drawing/2014/main" id="{FFF7B01D-DF21-4060-8EBB-D88C66BA4A8A}"/>
            </a:ext>
          </a:extLst>
        </xdr:cNvPr>
        <xdr:cNvSpPr/>
      </xdr:nvSpPr>
      <xdr:spPr>
        <a:xfrm>
          <a:off x="0" y="1143001"/>
          <a:ext cx="14213680" cy="404811"/>
        </a:xfrm>
        <a:prstGeom prst="rect">
          <a:avLst/>
        </a:prstGeom>
        <a:solidFill>
          <a:srgbClr val="192952"/>
        </a:solidFill>
        <a:ln>
          <a:solidFill>
            <a:srgbClr val="19295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xdr:from>
      <xdr:col>0</xdr:col>
      <xdr:colOff>345282</xdr:colOff>
      <xdr:row>6</xdr:row>
      <xdr:rowOff>59531</xdr:rowOff>
    </xdr:from>
    <xdr:to>
      <xdr:col>8</xdr:col>
      <xdr:colOff>297656</xdr:colOff>
      <xdr:row>7</xdr:row>
      <xdr:rowOff>166686</xdr:rowOff>
    </xdr:to>
    <xdr:sp macro="" textlink="">
      <xdr:nvSpPr>
        <xdr:cNvPr id="18" name="CuadroTexto 17">
          <a:extLst>
            <a:ext uri="{FF2B5EF4-FFF2-40B4-BE49-F238E27FC236}">
              <a16:creationId xmlns:a16="http://schemas.microsoft.com/office/drawing/2014/main" id="{1F413BEE-9D1E-4592-AF53-E91FAA9B7403}"/>
            </a:ext>
          </a:extLst>
        </xdr:cNvPr>
        <xdr:cNvSpPr txBox="1"/>
      </xdr:nvSpPr>
      <xdr:spPr>
        <a:xfrm>
          <a:off x="345282" y="1202531"/>
          <a:ext cx="12930187" cy="2976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                        Instituto</a:t>
          </a:r>
          <a:r>
            <a:rPr lang="es-CR" sz="1100" b="1" baseline="0">
              <a:solidFill>
                <a:schemeClr val="bg1"/>
              </a:solidFill>
              <a:effectLst/>
              <a:latin typeface="Palatino Linotype" panose="02040502050505030304" pitchFamily="18" charset="0"/>
              <a:ea typeface="+mn-ea"/>
              <a:cs typeface="+mn-cs"/>
            </a:rPr>
            <a:t> Mixto de Ayuda Social             Programa  Protección y Promoción Social </a:t>
          </a:r>
          <a:r>
            <a:rPr lang="es-CR" sz="1100" b="1" baseline="0">
              <a:solidFill>
                <a:schemeClr val="dk1"/>
              </a:solidFill>
              <a:effectLst/>
              <a:latin typeface="Palatino Linotype" panose="02040502050505030304" pitchFamily="18" charset="0"/>
              <a:ea typeface="+mn-ea"/>
              <a:cs typeface="+mn-cs"/>
            </a:rPr>
            <a:t>        </a:t>
          </a:r>
          <a:r>
            <a:rPr lang="es-CR" sz="1100" b="1">
              <a:solidFill>
                <a:schemeClr val="bg1"/>
              </a:solidFill>
              <a:effectLst/>
              <a:latin typeface="Palatino Linotype" panose="02040502050505030304" pitchFamily="18" charset="0"/>
              <a:ea typeface="+mn-ea"/>
              <a:cs typeface="+mn-cs"/>
            </a:rPr>
            <a:t>Período</a:t>
          </a:r>
          <a:r>
            <a:rPr lang="es-CR" sz="1100" b="1" baseline="0">
              <a:solidFill>
                <a:schemeClr val="bg1"/>
              </a:solidFill>
              <a:effectLst/>
              <a:latin typeface="Palatino Linotype" panose="02040502050505030304" pitchFamily="18" charset="0"/>
              <a:ea typeface="+mn-ea"/>
              <a:cs typeface="+mn-cs"/>
            </a:rPr>
            <a:t>: Anual 2023     Fecha Actualización: 18-03-2024</a:t>
          </a:r>
          <a:endParaRPr lang="es-CR" sz="1100" b="1" baseline="0">
            <a:solidFill>
              <a:schemeClr val="bg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R">
            <a:solidFill>
              <a:schemeClr val="bg1"/>
            </a:solidFill>
            <a:effectLst/>
          </a:endParaRPr>
        </a:p>
        <a:p>
          <a:endParaRPr lang="es-CR" sz="1100">
            <a:solidFill>
              <a:schemeClr val="bg1"/>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8:H160"/>
  <sheetViews>
    <sheetView showGridLines="0" tabSelected="1" zoomScale="80" zoomScaleNormal="80" zoomScalePageLayoutView="90" workbookViewId="0">
      <pane ySplit="10" topLeftCell="A11" activePane="bottomLeft" state="frozen"/>
      <selection pane="bottomLeft" activeCell="A9" sqref="A9:A10"/>
    </sheetView>
  </sheetViews>
  <sheetFormatPr baseColWidth="10" defaultColWidth="11.44140625" defaultRowHeight="14.4" x14ac:dyDescent="0.3"/>
  <cols>
    <col min="1" max="1" width="63.44140625" style="1" customWidth="1"/>
    <col min="2" max="8" width="18.6640625" style="1" customWidth="1"/>
    <col min="9" max="16384" width="11.44140625" style="1"/>
  </cols>
  <sheetData>
    <row r="8" spans="1:8" ht="18" customHeight="1" x14ac:dyDescent="0.3"/>
    <row r="9" spans="1:8" ht="17.25" customHeight="1" x14ac:dyDescent="0.3">
      <c r="A9" s="70" t="s">
        <v>0</v>
      </c>
      <c r="B9" s="72" t="s">
        <v>54</v>
      </c>
      <c r="C9" s="77" t="s">
        <v>55</v>
      </c>
      <c r="D9" s="77"/>
      <c r="E9" s="77"/>
      <c r="F9" s="77"/>
      <c r="G9" s="77"/>
      <c r="H9" s="77"/>
    </row>
    <row r="10" spans="1:8" ht="51.75" customHeight="1" thickBot="1" x14ac:dyDescent="0.35">
      <c r="A10" s="71"/>
      <c r="B10" s="73"/>
      <c r="C10" s="76" t="s">
        <v>1</v>
      </c>
      <c r="D10" s="76"/>
      <c r="E10" s="32" t="s">
        <v>44</v>
      </c>
      <c r="F10" s="31" t="s">
        <v>45</v>
      </c>
      <c r="G10" s="31" t="s">
        <v>50</v>
      </c>
      <c r="H10" s="32" t="s">
        <v>56</v>
      </c>
    </row>
    <row r="11" spans="1:8" ht="16.2" thickTop="1" x14ac:dyDescent="0.35">
      <c r="A11" s="3"/>
      <c r="B11" s="3"/>
      <c r="C11" s="3"/>
      <c r="D11" s="3"/>
      <c r="E11" s="3"/>
      <c r="F11" s="3"/>
      <c r="G11" s="3"/>
      <c r="H11" s="3"/>
    </row>
    <row r="12" spans="1:8" ht="15.6" x14ac:dyDescent="0.35">
      <c r="A12" s="4" t="s">
        <v>2</v>
      </c>
      <c r="B12" s="3"/>
      <c r="C12" s="3"/>
      <c r="D12" s="3"/>
      <c r="E12" s="3"/>
      <c r="F12" s="3"/>
      <c r="G12" s="3"/>
      <c r="H12" s="3"/>
    </row>
    <row r="13" spans="1:8" ht="15.6" x14ac:dyDescent="0.35">
      <c r="A13" s="3"/>
      <c r="B13" s="3"/>
      <c r="C13" s="3"/>
      <c r="D13" s="3"/>
      <c r="E13" s="3"/>
      <c r="F13" s="3"/>
      <c r="G13" s="3"/>
      <c r="H13" s="3"/>
    </row>
    <row r="14" spans="1:8" s="25" customFormat="1" ht="31.2" x14ac:dyDescent="0.3">
      <c r="A14" s="24" t="s">
        <v>41</v>
      </c>
      <c r="B14" s="49" t="s">
        <v>53</v>
      </c>
      <c r="C14" s="49" t="s">
        <v>42</v>
      </c>
      <c r="D14" s="49" t="s">
        <v>43</v>
      </c>
      <c r="E14" s="5" t="s">
        <v>42</v>
      </c>
      <c r="F14" s="5" t="s">
        <v>42</v>
      </c>
      <c r="G14" s="23" t="s">
        <v>57</v>
      </c>
      <c r="H14" s="5" t="s">
        <v>49</v>
      </c>
    </row>
    <row r="15" spans="1:8" ht="15.6" x14ac:dyDescent="0.35">
      <c r="A15" s="6" t="s">
        <v>58</v>
      </c>
      <c r="B15" s="33">
        <v>159164</v>
      </c>
      <c r="C15" s="33">
        <v>119502</v>
      </c>
      <c r="D15" s="33">
        <v>168234</v>
      </c>
      <c r="E15" s="33">
        <v>1348</v>
      </c>
      <c r="F15" s="33">
        <v>7767</v>
      </c>
      <c r="G15" s="33">
        <v>40931</v>
      </c>
      <c r="H15" s="33">
        <v>22611</v>
      </c>
    </row>
    <row r="16" spans="1:8" ht="15.6" x14ac:dyDescent="0.35">
      <c r="A16" s="6" t="s">
        <v>87</v>
      </c>
      <c r="B16" s="33" t="s">
        <v>48</v>
      </c>
      <c r="C16" s="33" t="s">
        <v>48</v>
      </c>
      <c r="D16" s="33">
        <v>195514</v>
      </c>
      <c r="E16" s="33">
        <v>1353</v>
      </c>
      <c r="F16" s="33">
        <v>7539</v>
      </c>
      <c r="G16" s="33">
        <v>62875</v>
      </c>
      <c r="H16" s="33">
        <v>16660</v>
      </c>
    </row>
    <row r="17" spans="1:8" ht="15.6" x14ac:dyDescent="0.35">
      <c r="A17" s="6" t="s">
        <v>51</v>
      </c>
      <c r="B17" s="33">
        <f>+D17+E17+F17+G17+H17</f>
        <v>851821</v>
      </c>
      <c r="C17" s="33" t="s">
        <v>48</v>
      </c>
      <c r="D17" s="33">
        <v>586542</v>
      </c>
      <c r="E17" s="33">
        <v>4059</v>
      </c>
      <c r="F17" s="33">
        <v>22615</v>
      </c>
      <c r="G17" s="33">
        <v>188625</v>
      </c>
      <c r="H17" s="33">
        <v>49980</v>
      </c>
    </row>
    <row r="18" spans="1:8" ht="15.6" x14ac:dyDescent="0.35">
      <c r="A18" s="6" t="s">
        <v>88</v>
      </c>
      <c r="B18" s="33">
        <v>187073</v>
      </c>
      <c r="C18" s="33">
        <v>160318</v>
      </c>
      <c r="D18" s="33">
        <v>267271</v>
      </c>
      <c r="E18" s="33">
        <v>1338</v>
      </c>
      <c r="F18" s="33">
        <v>6989</v>
      </c>
      <c r="G18" s="33">
        <v>35277</v>
      </c>
      <c r="H18" s="33">
        <v>23732</v>
      </c>
    </row>
    <row r="19" spans="1:8" ht="15.6" x14ac:dyDescent="0.35">
      <c r="A19" s="6" t="s">
        <v>51</v>
      </c>
      <c r="B19" s="33">
        <f>+D19+E19+F19+G19+H19</f>
        <v>945643</v>
      </c>
      <c r="C19" s="33" t="s">
        <v>48</v>
      </c>
      <c r="D19" s="33">
        <v>768244</v>
      </c>
      <c r="E19" s="33">
        <v>3036</v>
      </c>
      <c r="F19" s="33">
        <v>20523</v>
      </c>
      <c r="G19" s="33">
        <v>88751</v>
      </c>
      <c r="H19" s="33">
        <v>65089</v>
      </c>
    </row>
    <row r="20" spans="1:8" ht="15.6" x14ac:dyDescent="0.35">
      <c r="A20" s="6" t="s">
        <v>89</v>
      </c>
      <c r="B20" s="33" t="s">
        <v>48</v>
      </c>
      <c r="C20" s="33" t="s">
        <v>48</v>
      </c>
      <c r="D20" s="33">
        <v>195514</v>
      </c>
      <c r="E20" s="33">
        <v>1354</v>
      </c>
      <c r="F20" s="33">
        <v>7539</v>
      </c>
      <c r="G20" s="33">
        <v>62876</v>
      </c>
      <c r="H20" s="33">
        <v>16661</v>
      </c>
    </row>
    <row r="21" spans="1:8" ht="15.6" x14ac:dyDescent="0.35">
      <c r="A21" s="3"/>
      <c r="B21" s="33"/>
      <c r="C21" s="33" t="s">
        <v>46</v>
      </c>
      <c r="D21" s="33"/>
      <c r="E21" s="33"/>
      <c r="F21" s="33"/>
      <c r="G21" s="33"/>
      <c r="H21" s="33"/>
    </row>
    <row r="22" spans="1:8" ht="15.6" x14ac:dyDescent="0.35">
      <c r="A22" s="7" t="s">
        <v>3</v>
      </c>
      <c r="B22" s="33"/>
      <c r="C22" s="33"/>
      <c r="D22" s="33"/>
      <c r="E22" s="33"/>
      <c r="F22" s="33"/>
      <c r="G22" s="33"/>
      <c r="H22" s="33"/>
    </row>
    <row r="23" spans="1:8" ht="15.6" x14ac:dyDescent="0.35">
      <c r="A23" s="6" t="s">
        <v>58</v>
      </c>
      <c r="B23" s="33">
        <f>+C23+E23+F23+G23+H23</f>
        <v>36134631746</v>
      </c>
      <c r="C23" s="74">
        <v>18067228000</v>
      </c>
      <c r="D23" s="74"/>
      <c r="E23" s="33">
        <v>375975000</v>
      </c>
      <c r="F23" s="33">
        <v>1670405000</v>
      </c>
      <c r="G23" s="33">
        <v>7810101162</v>
      </c>
      <c r="H23" s="33">
        <v>8210922584.000001</v>
      </c>
    </row>
    <row r="24" spans="1:8" ht="15.6" x14ac:dyDescent="0.35">
      <c r="A24" s="6" t="s">
        <v>87</v>
      </c>
      <c r="B24" s="33">
        <f t="shared" ref="B24:B27" si="0">+C24+E24+F24+G24+H24</f>
        <v>43275270000</v>
      </c>
      <c r="C24" s="74">
        <v>20528970000</v>
      </c>
      <c r="D24" s="74"/>
      <c r="E24" s="33">
        <v>405900000</v>
      </c>
      <c r="F24" s="33">
        <v>1696125000</v>
      </c>
      <c r="G24" s="33">
        <v>14146875000</v>
      </c>
      <c r="H24" s="33">
        <v>6497400000</v>
      </c>
    </row>
    <row r="25" spans="1:8" ht="15.6" x14ac:dyDescent="0.35">
      <c r="A25" s="6" t="s">
        <v>88</v>
      </c>
      <c r="B25" s="33">
        <f t="shared" si="0"/>
        <v>31750205002</v>
      </c>
      <c r="C25" s="74">
        <v>14071594000</v>
      </c>
      <c r="D25" s="74"/>
      <c r="E25" s="33">
        <v>387100000</v>
      </c>
      <c r="F25" s="33">
        <v>1653720000</v>
      </c>
      <c r="G25" s="33">
        <v>9339206726</v>
      </c>
      <c r="H25" s="33">
        <v>6298584276</v>
      </c>
    </row>
    <row r="26" spans="1:8" ht="15.6" x14ac:dyDescent="0.35">
      <c r="A26" s="6" t="s">
        <v>89</v>
      </c>
      <c r="B26" s="33">
        <f t="shared" si="0"/>
        <v>152574215000</v>
      </c>
      <c r="C26" s="74">
        <v>61586910000</v>
      </c>
      <c r="D26" s="74"/>
      <c r="E26" s="41">
        <v>1624400000</v>
      </c>
      <c r="F26" s="41">
        <v>6784950000</v>
      </c>
      <c r="G26" s="33">
        <v>56587575000</v>
      </c>
      <c r="H26" s="33">
        <v>25990380000</v>
      </c>
    </row>
    <row r="27" spans="1:8" ht="15.6" x14ac:dyDescent="0.35">
      <c r="A27" s="6" t="s">
        <v>90</v>
      </c>
      <c r="B27" s="33">
        <f t="shared" si="0"/>
        <v>31750205002</v>
      </c>
      <c r="C27" s="74">
        <f>C25</f>
        <v>14071594000</v>
      </c>
      <c r="D27" s="74"/>
      <c r="E27" s="33">
        <f>E25</f>
        <v>387100000</v>
      </c>
      <c r="F27" s="33">
        <f t="shared" ref="F27:H27" si="1">F25</f>
        <v>1653720000</v>
      </c>
      <c r="G27" s="33">
        <f t="shared" si="1"/>
        <v>9339206726</v>
      </c>
      <c r="H27" s="33">
        <f t="shared" si="1"/>
        <v>6298584276</v>
      </c>
    </row>
    <row r="28" spans="1:8" ht="15.6" x14ac:dyDescent="0.35">
      <c r="A28" s="3"/>
      <c r="B28" s="33"/>
      <c r="C28" s="33"/>
      <c r="D28" s="33"/>
      <c r="E28" s="33"/>
      <c r="F28" s="33"/>
      <c r="G28" s="33"/>
      <c r="H28" s="33"/>
    </row>
    <row r="29" spans="1:8" ht="15.6" x14ac:dyDescent="0.35">
      <c r="A29" s="7" t="s">
        <v>4</v>
      </c>
      <c r="B29" s="33"/>
      <c r="C29" s="33"/>
      <c r="D29" s="33"/>
      <c r="E29" s="33"/>
      <c r="F29" s="33"/>
      <c r="G29" s="33"/>
      <c r="H29" s="33"/>
    </row>
    <row r="30" spans="1:8" ht="15.6" x14ac:dyDescent="0.35">
      <c r="A30" s="6" t="s">
        <v>87</v>
      </c>
      <c r="B30" s="33">
        <f>B24</f>
        <v>43275270000</v>
      </c>
      <c r="C30" s="33"/>
      <c r="D30" s="33"/>
      <c r="E30" s="33"/>
      <c r="F30" s="33"/>
      <c r="G30" s="33"/>
      <c r="H30" s="33"/>
    </row>
    <row r="31" spans="1:8" ht="15.6" x14ac:dyDescent="0.35">
      <c r="A31" s="6" t="s">
        <v>88</v>
      </c>
      <c r="B31" s="33">
        <v>39973947646.989998</v>
      </c>
      <c r="C31" s="33"/>
      <c r="D31" s="33"/>
      <c r="E31" s="33"/>
      <c r="F31" s="33"/>
      <c r="G31" s="33"/>
      <c r="H31" s="33"/>
    </row>
    <row r="32" spans="1:8" ht="15.6" x14ac:dyDescent="0.35">
      <c r="A32" s="3"/>
      <c r="B32" s="19"/>
      <c r="C32" s="19"/>
      <c r="D32" s="19"/>
      <c r="E32" s="19"/>
      <c r="F32" s="19"/>
      <c r="G32" s="19"/>
      <c r="H32" s="19"/>
    </row>
    <row r="33" spans="1:8" ht="15.6" x14ac:dyDescent="0.35">
      <c r="A33" s="4" t="s">
        <v>5</v>
      </c>
      <c r="B33" s="19"/>
      <c r="C33" s="19"/>
      <c r="D33" s="19"/>
      <c r="E33" s="19"/>
      <c r="F33" s="19"/>
      <c r="G33" s="19"/>
      <c r="H33" s="19"/>
    </row>
    <row r="34" spans="1:8" ht="15.6" x14ac:dyDescent="0.35">
      <c r="A34" s="6" t="s">
        <v>59</v>
      </c>
      <c r="B34" s="21">
        <v>1.0573999999999999</v>
      </c>
      <c r="C34" s="21">
        <v>1.0573999999999999</v>
      </c>
      <c r="D34" s="21">
        <v>1.0573999999999999</v>
      </c>
      <c r="E34" s="21">
        <v>1.0573999999999999</v>
      </c>
      <c r="F34" s="21">
        <v>1.0573999999999999</v>
      </c>
      <c r="G34" s="21">
        <v>1.0573999999999999</v>
      </c>
      <c r="H34" s="21">
        <v>1.0573999999999999</v>
      </c>
    </row>
    <row r="35" spans="1:8" ht="15.6" x14ac:dyDescent="0.35">
      <c r="A35" s="6" t="s">
        <v>91</v>
      </c>
      <c r="B35" s="21">
        <v>1.1041000000000001</v>
      </c>
      <c r="C35" s="21">
        <v>1.1041000000000001</v>
      </c>
      <c r="D35" s="21">
        <v>1.1041000000000001</v>
      </c>
      <c r="E35" s="21">
        <v>1.1041000000000001</v>
      </c>
      <c r="F35" s="21">
        <v>1.1041000000000001</v>
      </c>
      <c r="G35" s="21">
        <v>1.1041000000000001</v>
      </c>
      <c r="H35" s="21">
        <v>1.1041000000000001</v>
      </c>
    </row>
    <row r="36" spans="1:8" ht="15.6" x14ac:dyDescent="0.35">
      <c r="A36" s="6" t="s">
        <v>6</v>
      </c>
      <c r="B36" s="54">
        <v>443471</v>
      </c>
      <c r="C36" s="75">
        <v>184183</v>
      </c>
      <c r="D36" s="75"/>
      <c r="E36" s="54">
        <v>148987</v>
      </c>
      <c r="F36" s="54">
        <v>90904</v>
      </c>
      <c r="G36" s="54" t="s">
        <v>52</v>
      </c>
      <c r="H36" s="54" t="s">
        <v>52</v>
      </c>
    </row>
    <row r="37" spans="1:8" ht="15.6" x14ac:dyDescent="0.35">
      <c r="A37" s="3"/>
      <c r="B37" s="33"/>
      <c r="C37" s="33"/>
      <c r="D37" s="33"/>
      <c r="E37" s="33"/>
      <c r="F37" s="33"/>
      <c r="G37" s="33"/>
      <c r="H37" s="33"/>
    </row>
    <row r="38" spans="1:8" ht="15.6" x14ac:dyDescent="0.35">
      <c r="A38" s="4" t="s">
        <v>7</v>
      </c>
      <c r="B38" s="33"/>
      <c r="C38" s="33"/>
      <c r="D38" s="33"/>
      <c r="E38" s="33"/>
      <c r="F38" s="33"/>
      <c r="G38" s="33"/>
      <c r="H38" s="33"/>
    </row>
    <row r="39" spans="1:8" ht="15.6" x14ac:dyDescent="0.35">
      <c r="A39" s="3" t="s">
        <v>60</v>
      </c>
      <c r="B39" s="35">
        <f>B23/B34</f>
        <v>34173096033.667488</v>
      </c>
      <c r="C39" s="68">
        <f>C23/C34</f>
        <v>17086464913.939854</v>
      </c>
      <c r="D39" s="68"/>
      <c r="E39" s="35">
        <f>E23/E34</f>
        <v>355565538.11235106</v>
      </c>
      <c r="F39" s="35">
        <f t="shared" ref="F39:H39" si="2">F23/F34</f>
        <v>1579728579.534708</v>
      </c>
      <c r="G39" s="35">
        <f t="shared" si="2"/>
        <v>7386136903.7261209</v>
      </c>
      <c r="H39" s="35">
        <f t="shared" si="2"/>
        <v>7765200098.3544559</v>
      </c>
    </row>
    <row r="40" spans="1:8" ht="15.6" x14ac:dyDescent="0.35">
      <c r="A40" s="3" t="s">
        <v>92</v>
      </c>
      <c r="B40" s="35">
        <f>B25/B35</f>
        <v>28756638893.21619</v>
      </c>
      <c r="C40" s="68">
        <f>C25/C35</f>
        <v>12744854632.732542</v>
      </c>
      <c r="D40" s="68"/>
      <c r="E40" s="35">
        <f>E25/E35</f>
        <v>350602300.51625758</v>
      </c>
      <c r="F40" s="35">
        <f t="shared" ref="F40:H40" si="3">F25/F35</f>
        <v>1497799112.3992391</v>
      </c>
      <c r="G40" s="35">
        <f t="shared" si="3"/>
        <v>8458660199.2573128</v>
      </c>
      <c r="H40" s="35">
        <f t="shared" si="3"/>
        <v>5704722648.3108406</v>
      </c>
    </row>
    <row r="41" spans="1:8" ht="15.6" x14ac:dyDescent="0.35">
      <c r="A41" s="3" t="s">
        <v>61</v>
      </c>
      <c r="B41" s="35">
        <f>B39/B15</f>
        <v>214703.67692234102</v>
      </c>
      <c r="C41" s="68">
        <f>C39/D15</f>
        <v>101563.68459371978</v>
      </c>
      <c r="D41" s="68"/>
      <c r="E41" s="35">
        <f>E39/E15</f>
        <v>263772.65438601712</v>
      </c>
      <c r="F41" s="35">
        <f t="shared" ref="F41:H41" si="4">F39/F15</f>
        <v>203389.80037784317</v>
      </c>
      <c r="G41" s="35">
        <f t="shared" si="4"/>
        <v>180453.37039715913</v>
      </c>
      <c r="H41" s="35">
        <f t="shared" si="4"/>
        <v>343425.77056983131</v>
      </c>
    </row>
    <row r="42" spans="1:8" ht="15.6" x14ac:dyDescent="0.35">
      <c r="A42" s="3" t="s">
        <v>93</v>
      </c>
      <c r="B42" s="35">
        <f>B40/B18</f>
        <v>153718.80973318539</v>
      </c>
      <c r="C42" s="68">
        <f>C40/D18</f>
        <v>47685.138427785067</v>
      </c>
      <c r="D42" s="68"/>
      <c r="E42" s="35">
        <f>E40/E18</f>
        <v>262034.60427224034</v>
      </c>
      <c r="F42" s="35">
        <f t="shared" ref="F42:H42" si="5">F40/F18</f>
        <v>214308.07159811692</v>
      </c>
      <c r="G42" s="35">
        <f t="shared" si="5"/>
        <v>239778.33146972</v>
      </c>
      <c r="H42" s="35">
        <f t="shared" si="5"/>
        <v>240381.0318688202</v>
      </c>
    </row>
    <row r="43" spans="1:8" ht="15.6" x14ac:dyDescent="0.35">
      <c r="A43" s="3"/>
      <c r="B43" s="8"/>
      <c r="C43" s="8"/>
      <c r="D43" s="8"/>
      <c r="E43" s="8"/>
      <c r="F43" s="8"/>
      <c r="G43" s="8"/>
      <c r="H43" s="8"/>
    </row>
    <row r="44" spans="1:8" ht="15.6" x14ac:dyDescent="0.35">
      <c r="A44" s="4" t="s">
        <v>8</v>
      </c>
      <c r="B44" s="8"/>
      <c r="C44" s="8"/>
      <c r="D44" s="8"/>
      <c r="E44" s="8"/>
      <c r="F44" s="8"/>
      <c r="G44" s="8"/>
      <c r="H44" s="8"/>
    </row>
    <row r="45" spans="1:8" ht="15.6" x14ac:dyDescent="0.35">
      <c r="A45" s="3"/>
      <c r="B45" s="8"/>
      <c r="C45" s="8"/>
      <c r="D45" s="8"/>
      <c r="E45" s="8"/>
      <c r="F45" s="8"/>
      <c r="G45" s="8"/>
      <c r="H45" s="8"/>
    </row>
    <row r="46" spans="1:8" ht="15.6" x14ac:dyDescent="0.35">
      <c r="A46" s="4" t="s">
        <v>9</v>
      </c>
      <c r="B46" s="8"/>
      <c r="C46" s="8"/>
      <c r="D46" s="8"/>
      <c r="E46" s="8"/>
      <c r="F46" s="8"/>
      <c r="G46" s="8"/>
      <c r="H46" s="8"/>
    </row>
    <row r="47" spans="1:8" ht="15.6" x14ac:dyDescent="0.35">
      <c r="A47" s="3" t="s">
        <v>10</v>
      </c>
      <c r="B47" s="38" t="s">
        <v>52</v>
      </c>
      <c r="C47" s="69">
        <f>(D16/C36)*100</f>
        <v>106.15203357530282</v>
      </c>
      <c r="D47" s="69"/>
      <c r="E47" s="36">
        <f>(E16/E36)*100</f>
        <v>0.9081329243491042</v>
      </c>
      <c r="F47" s="56">
        <f t="shared" ref="F47" si="6">(F16/F36)*100</f>
        <v>8.2933644284079922</v>
      </c>
      <c r="G47" s="56" t="s">
        <v>47</v>
      </c>
      <c r="H47" s="56" t="s">
        <v>47</v>
      </c>
    </row>
    <row r="48" spans="1:8" ht="15.6" x14ac:dyDescent="0.35">
      <c r="A48" s="3" t="s">
        <v>11</v>
      </c>
      <c r="B48" s="36">
        <f>(B18/B36)*100</f>
        <v>42.183818107610193</v>
      </c>
      <c r="C48" s="69">
        <f>(D18/C36)*100</f>
        <v>145.11165525591397</v>
      </c>
      <c r="D48" s="69"/>
      <c r="E48" s="36">
        <f>(E18/E36)*100</f>
        <v>0.89806493183969061</v>
      </c>
      <c r="F48" s="56">
        <f t="shared" ref="F48" si="7">(F18/F36)*100</f>
        <v>7.6883305465106053</v>
      </c>
      <c r="G48" s="56" t="s">
        <v>47</v>
      </c>
      <c r="H48" s="56" t="s">
        <v>47</v>
      </c>
    </row>
    <row r="49" spans="1:8" ht="15.6" x14ac:dyDescent="0.35">
      <c r="A49" s="3"/>
      <c r="B49" s="36"/>
      <c r="C49" s="36"/>
      <c r="D49" s="36"/>
      <c r="E49" s="36"/>
      <c r="F49" s="36"/>
      <c r="G49" s="36"/>
      <c r="H49" s="36"/>
    </row>
    <row r="50" spans="1:8" ht="15.6" x14ac:dyDescent="0.35">
      <c r="A50" s="4" t="s">
        <v>12</v>
      </c>
      <c r="B50" s="36"/>
      <c r="C50" s="36"/>
      <c r="D50" s="36"/>
      <c r="E50" s="36"/>
      <c r="F50" s="36"/>
      <c r="G50" s="36"/>
      <c r="H50" s="36"/>
    </row>
    <row r="51" spans="1:8" ht="15.6" x14ac:dyDescent="0.35">
      <c r="A51" s="3" t="s">
        <v>13</v>
      </c>
      <c r="B51" s="38" t="s">
        <v>52</v>
      </c>
      <c r="C51" s="38" t="s">
        <v>52</v>
      </c>
      <c r="D51" s="36">
        <f>D18/D16*100</f>
        <v>136.70171956995407</v>
      </c>
      <c r="E51" s="36">
        <f>E18/E16*100</f>
        <v>98.891352549889135</v>
      </c>
      <c r="F51" s="36">
        <f>F18/F16*100</f>
        <v>92.704602732457886</v>
      </c>
      <c r="G51" s="36">
        <f t="shared" ref="G51:H51" si="8">G18/G16*100</f>
        <v>56.106560636182898</v>
      </c>
      <c r="H51" s="36">
        <f t="shared" si="8"/>
        <v>142.44897959183675</v>
      </c>
    </row>
    <row r="52" spans="1:8" ht="15.6" x14ac:dyDescent="0.35">
      <c r="A52" s="3" t="s">
        <v>14</v>
      </c>
      <c r="B52" s="36">
        <f>B25/B24*100</f>
        <v>73.368011342274698</v>
      </c>
      <c r="C52" s="69">
        <f>C25/C24*100</f>
        <v>68.545056084158134</v>
      </c>
      <c r="D52" s="69"/>
      <c r="E52" s="36">
        <f>E25/E24*100</f>
        <v>95.368317319536828</v>
      </c>
      <c r="F52" s="36">
        <f>F25/F24*100</f>
        <v>97.499889453902284</v>
      </c>
      <c r="G52" s="36">
        <f t="shared" ref="G52:H52" si="9">G25/G24*100</f>
        <v>66.016040475369991</v>
      </c>
      <c r="H52" s="36">
        <f t="shared" si="9"/>
        <v>96.94007258287931</v>
      </c>
    </row>
    <row r="53" spans="1:8" ht="15.6" x14ac:dyDescent="0.35">
      <c r="A53" s="3" t="s">
        <v>15</v>
      </c>
      <c r="B53" s="38" t="s">
        <v>52</v>
      </c>
      <c r="C53" s="38" t="s">
        <v>52</v>
      </c>
      <c r="D53" s="36">
        <f>AVERAGE(D51,C52)</f>
        <v>102.62338782705609</v>
      </c>
      <c r="E53" s="36">
        <f>AVERAGE(E51:E52)</f>
        <v>97.129834934712989</v>
      </c>
      <c r="F53" s="36">
        <f>AVERAGE(F51:F52)</f>
        <v>95.102246093180085</v>
      </c>
      <c r="G53" s="36">
        <f t="shared" ref="G53:H53" si="10">AVERAGE(G51:G52)</f>
        <v>61.061300555776441</v>
      </c>
      <c r="H53" s="36">
        <f t="shared" si="10"/>
        <v>119.69452608735803</v>
      </c>
    </row>
    <row r="54" spans="1:8" ht="15.6" x14ac:dyDescent="0.35">
      <c r="A54" s="3"/>
      <c r="B54" s="36"/>
      <c r="C54" s="36"/>
      <c r="D54" s="36"/>
      <c r="E54" s="36"/>
      <c r="F54" s="36"/>
      <c r="G54" s="36"/>
      <c r="H54" s="36"/>
    </row>
    <row r="55" spans="1:8" ht="15.6" x14ac:dyDescent="0.35">
      <c r="A55" s="4" t="s">
        <v>16</v>
      </c>
      <c r="B55" s="36"/>
      <c r="C55" s="36"/>
      <c r="D55" s="36"/>
      <c r="E55" s="36"/>
      <c r="F55" s="36"/>
      <c r="G55" s="36"/>
      <c r="H55" s="36"/>
    </row>
    <row r="56" spans="1:8" ht="15.6" x14ac:dyDescent="0.35">
      <c r="A56" s="3" t="s">
        <v>17</v>
      </c>
      <c r="B56" s="38" t="s">
        <v>52</v>
      </c>
      <c r="C56" s="69">
        <f>D18/D20*100</f>
        <v>136.70171956995407</v>
      </c>
      <c r="D56" s="69"/>
      <c r="E56" s="36">
        <f>E18/E20*100</f>
        <v>98.818316100443127</v>
      </c>
      <c r="F56" s="36">
        <f>F18/F20*100</f>
        <v>92.704602732457886</v>
      </c>
      <c r="G56" s="36">
        <f t="shared" ref="G56:H56" si="11">G18/G20*100</f>
        <v>56.10566829951015</v>
      </c>
      <c r="H56" s="36">
        <f t="shared" si="11"/>
        <v>142.44042974611369</v>
      </c>
    </row>
    <row r="57" spans="1:8" ht="15.6" x14ac:dyDescent="0.35">
      <c r="A57" s="3" t="s">
        <v>18</v>
      </c>
      <c r="B57" s="36">
        <f>B25/B26*100</f>
        <v>20.809679408804431</v>
      </c>
      <c r="C57" s="69">
        <f>C25/C26*100</f>
        <v>22.848352028052716</v>
      </c>
      <c r="D57" s="69"/>
      <c r="E57" s="36">
        <f>E25/E26*100</f>
        <v>23.830337355331199</v>
      </c>
      <c r="F57" s="36">
        <f>F25/F26*100</f>
        <v>24.373355735856563</v>
      </c>
      <c r="G57" s="36">
        <f t="shared" ref="G57:H57" si="12">G25/G26*100</f>
        <v>16.503988244769278</v>
      </c>
      <c r="H57" s="36">
        <f t="shared" si="12"/>
        <v>24.234290826067184</v>
      </c>
    </row>
    <row r="58" spans="1:8" ht="15.6" x14ac:dyDescent="0.35">
      <c r="A58" s="3" t="s">
        <v>19</v>
      </c>
      <c r="B58" s="38" t="s">
        <v>52</v>
      </c>
      <c r="C58" s="69">
        <f>(C56+C57)/2</f>
        <v>79.77503579900339</v>
      </c>
      <c r="D58" s="69"/>
      <c r="E58" s="36">
        <f>(E56+E57)/2</f>
        <v>61.324326727887161</v>
      </c>
      <c r="F58" s="36">
        <f>(F56+F57)/2</f>
        <v>58.538979234157225</v>
      </c>
      <c r="G58" s="36">
        <f t="shared" ref="G58:H58" si="13">(G56+G57)/2</f>
        <v>36.304828272139716</v>
      </c>
      <c r="H58" s="36">
        <f t="shared" si="13"/>
        <v>83.337360286090444</v>
      </c>
    </row>
    <row r="59" spans="1:8" ht="15.6" x14ac:dyDescent="0.35">
      <c r="A59" s="3"/>
      <c r="B59" s="36"/>
      <c r="C59" s="36"/>
      <c r="D59" s="36"/>
      <c r="E59" s="36"/>
      <c r="F59" s="36"/>
      <c r="G59" s="36"/>
      <c r="H59" s="36"/>
    </row>
    <row r="60" spans="1:8" ht="15.6" x14ac:dyDescent="0.35">
      <c r="A60" s="4" t="s">
        <v>30</v>
      </c>
      <c r="B60" s="36"/>
      <c r="C60" s="36"/>
      <c r="D60" s="36"/>
      <c r="E60" s="36"/>
      <c r="F60" s="36"/>
      <c r="G60" s="36"/>
      <c r="H60" s="36"/>
    </row>
    <row r="61" spans="1:8" ht="15.6" x14ac:dyDescent="0.35">
      <c r="A61" s="3" t="s">
        <v>20</v>
      </c>
      <c r="B61" s="36">
        <f>B27/B25*100</f>
        <v>100</v>
      </c>
      <c r="C61" s="69">
        <f>C27/C25*100</f>
        <v>100</v>
      </c>
      <c r="D61" s="69"/>
      <c r="E61" s="36">
        <f>E27/E25*100</f>
        <v>100</v>
      </c>
      <c r="F61" s="36">
        <f t="shared" ref="F61:H61" si="14">F27/F25*100</f>
        <v>100</v>
      </c>
      <c r="G61" s="36">
        <f t="shared" si="14"/>
        <v>100</v>
      </c>
      <c r="H61" s="36">
        <f t="shared" si="14"/>
        <v>100</v>
      </c>
    </row>
    <row r="62" spans="1:8" ht="15.6" x14ac:dyDescent="0.35">
      <c r="A62" s="3"/>
      <c r="B62" s="36"/>
      <c r="C62" s="36"/>
      <c r="D62" s="36"/>
      <c r="E62" s="36"/>
      <c r="F62" s="36"/>
      <c r="G62" s="36"/>
      <c r="H62" s="36"/>
    </row>
    <row r="63" spans="1:8" ht="15.6" x14ac:dyDescent="0.35">
      <c r="A63" s="4" t="s">
        <v>21</v>
      </c>
      <c r="B63" s="36"/>
      <c r="C63" s="36"/>
      <c r="D63" s="36"/>
      <c r="E63" s="36"/>
      <c r="F63" s="36"/>
      <c r="G63" s="36"/>
      <c r="H63" s="36"/>
    </row>
    <row r="64" spans="1:8" ht="15.6" x14ac:dyDescent="0.35">
      <c r="A64" s="3" t="s">
        <v>22</v>
      </c>
      <c r="B64" s="37">
        <f>((B18/B15)-1)*100</f>
        <v>17.53474403759645</v>
      </c>
      <c r="C64" s="67">
        <f>((D18/D15)-1)*100</f>
        <v>58.868599688529066</v>
      </c>
      <c r="D64" s="67"/>
      <c r="E64" s="37">
        <f>((E18/E15)-1)*100</f>
        <v>-0.74183976261127382</v>
      </c>
      <c r="F64" s="37">
        <f t="shared" ref="F64:H64" si="15">((F18/F15)-1)*100</f>
        <v>-10.016737479078152</v>
      </c>
      <c r="G64" s="37">
        <f t="shared" si="15"/>
        <v>-13.813490997043809</v>
      </c>
      <c r="H64" s="37">
        <f t="shared" si="15"/>
        <v>4.9577639202158297</v>
      </c>
    </row>
    <row r="65" spans="1:8" ht="15.6" x14ac:dyDescent="0.35">
      <c r="A65" s="3" t="s">
        <v>23</v>
      </c>
      <c r="B65" s="37">
        <f>((B40/B39)-1)*100</f>
        <v>-15.850062678298094</v>
      </c>
      <c r="C65" s="67">
        <f>((C40/C39)-1)*100</f>
        <v>-25.409646191151246</v>
      </c>
      <c r="D65" s="67"/>
      <c r="E65" s="37">
        <f>((E40/E39)-1)*100</f>
        <v>-1.3958713834987035</v>
      </c>
      <c r="F65" s="37">
        <f t="shared" ref="F65:H65" si="16">((F40/F39)-1)*100</f>
        <v>-5.1863002415010069</v>
      </c>
      <c r="G65" s="37">
        <f t="shared" si="16"/>
        <v>14.520761116547011</v>
      </c>
      <c r="H65" s="37">
        <f t="shared" si="16"/>
        <v>-26.534763096191906</v>
      </c>
    </row>
    <row r="66" spans="1:8" ht="15.6" x14ac:dyDescent="0.35">
      <c r="A66" s="3" t="s">
        <v>24</v>
      </c>
      <c r="B66" s="37">
        <f>((B42/B41)-1)*100</f>
        <v>-28.404202509868536</v>
      </c>
      <c r="C66" s="67">
        <f>((C42/C41)-1)*100</f>
        <v>-53.049026708180605</v>
      </c>
      <c r="D66" s="67"/>
      <c r="E66" s="37">
        <f>((E42/E41)-1)*100</f>
        <v>-0.65891974959362276</v>
      </c>
      <c r="F66" s="37">
        <f t="shared" ref="F66:H66" si="17">((F42/F41)-1)*100</f>
        <v>5.3681508118846422</v>
      </c>
      <c r="G66" s="37">
        <f t="shared" si="17"/>
        <v>32.875507363477219</v>
      </c>
      <c r="H66" s="37">
        <f t="shared" si="17"/>
        <v>-30.004952316197333</v>
      </c>
    </row>
    <row r="67" spans="1:8" ht="15.6" x14ac:dyDescent="0.35">
      <c r="A67" s="3"/>
      <c r="B67" s="36"/>
      <c r="C67" s="36"/>
      <c r="D67" s="36"/>
      <c r="E67" s="36"/>
      <c r="F67" s="36"/>
      <c r="G67" s="36"/>
      <c r="H67" s="36"/>
    </row>
    <row r="68" spans="1:8" ht="15.6" x14ac:dyDescent="0.35">
      <c r="A68" s="4" t="s">
        <v>25</v>
      </c>
      <c r="B68" s="36"/>
      <c r="C68" s="36"/>
      <c r="D68" s="36"/>
      <c r="E68" s="36"/>
      <c r="F68" s="36"/>
      <c r="G68" s="36"/>
      <c r="H68" s="36"/>
    </row>
    <row r="69" spans="1:8" ht="15.6" x14ac:dyDescent="0.35">
      <c r="A69" s="3" t="s">
        <v>31</v>
      </c>
      <c r="B69" s="36">
        <f>(B24/B17)*3</f>
        <v>152409.7316220192</v>
      </c>
      <c r="C69" s="67">
        <f>(C24/D17)*3</f>
        <v>105000</v>
      </c>
      <c r="D69" s="67"/>
      <c r="E69" s="36">
        <f>(E24/E17)*3</f>
        <v>300000</v>
      </c>
      <c r="F69" s="36">
        <f t="shared" ref="F69:H69" si="18">(F24/F17)*3</f>
        <v>225000</v>
      </c>
      <c r="G69" s="36">
        <f t="shared" si="18"/>
        <v>225000</v>
      </c>
      <c r="H69" s="36">
        <f t="shared" si="18"/>
        <v>390000</v>
      </c>
    </row>
    <row r="70" spans="1:8" ht="15.6" x14ac:dyDescent="0.35">
      <c r="A70" s="3" t="s">
        <v>32</v>
      </c>
      <c r="B70" s="36">
        <f>(B25/B19)*3</f>
        <v>100725.76543790838</v>
      </c>
      <c r="C70" s="67">
        <f>(C25/D19)*3</f>
        <v>54949.706082963225</v>
      </c>
      <c r="D70" s="67"/>
      <c r="E70" s="36">
        <f>(E25/E19)*3</f>
        <v>382509.88142292493</v>
      </c>
      <c r="F70" s="36">
        <f t="shared" ref="F70:H70" si="19">(F25/F19)*3</f>
        <v>241736.58821809676</v>
      </c>
      <c r="G70" s="36">
        <f t="shared" si="19"/>
        <v>315687.93791619246</v>
      </c>
      <c r="H70" s="36">
        <f t="shared" si="19"/>
        <v>290306.39321544347</v>
      </c>
    </row>
    <row r="71" spans="1:8" ht="15.6" x14ac:dyDescent="0.35">
      <c r="A71" s="3" t="s">
        <v>26</v>
      </c>
      <c r="B71" s="38" t="s">
        <v>52</v>
      </c>
      <c r="C71" s="69">
        <f>(C70/C69)*D53</f>
        <v>53.70595236509218</v>
      </c>
      <c r="D71" s="69"/>
      <c r="E71" s="36">
        <f>(E70/E69)*E53</f>
        <v>123.84373881168446</v>
      </c>
      <c r="F71" s="36">
        <f t="shared" ref="F71:H71" si="20">(F70/F69)*F53</f>
        <v>102.17641112196966</v>
      </c>
      <c r="G71" s="36">
        <f t="shared" si="20"/>
        <v>85.672515817484097</v>
      </c>
      <c r="H71" s="36">
        <f t="shared" si="20"/>
        <v>89.097656810391584</v>
      </c>
    </row>
    <row r="72" spans="1:8" ht="15.6" x14ac:dyDescent="0.35">
      <c r="A72" s="3" t="s">
        <v>33</v>
      </c>
      <c r="B72" s="36">
        <f>B24/B17</f>
        <v>50803.243874006395</v>
      </c>
      <c r="C72" s="69">
        <f>C24/D17</f>
        <v>35000</v>
      </c>
      <c r="D72" s="69"/>
      <c r="E72" s="36">
        <f>E24/E17</f>
        <v>100000</v>
      </c>
      <c r="F72" s="36">
        <f t="shared" ref="F72:H72" si="21">F24/F17</f>
        <v>75000</v>
      </c>
      <c r="G72" s="36">
        <f t="shared" si="21"/>
        <v>75000</v>
      </c>
      <c r="H72" s="36">
        <f t="shared" si="21"/>
        <v>130000</v>
      </c>
    </row>
    <row r="73" spans="1:8" ht="15.6" x14ac:dyDescent="0.35">
      <c r="A73" s="3" t="s">
        <v>34</v>
      </c>
      <c r="B73" s="36">
        <f>B25/B19</f>
        <v>33575.255145969459</v>
      </c>
      <c r="C73" s="69">
        <f>C25/D19</f>
        <v>18316.568694321075</v>
      </c>
      <c r="D73" s="69"/>
      <c r="E73" s="36">
        <f>E25/E19</f>
        <v>127503.29380764163</v>
      </c>
      <c r="F73" s="36">
        <f t="shared" ref="F73:H73" si="22">F25/F19</f>
        <v>80578.862739365592</v>
      </c>
      <c r="G73" s="36">
        <f t="shared" si="22"/>
        <v>105229.31263873083</v>
      </c>
      <c r="H73" s="36">
        <f t="shared" si="22"/>
        <v>96768.797738481153</v>
      </c>
    </row>
    <row r="74" spans="1:8" ht="15.6" x14ac:dyDescent="0.35">
      <c r="A74" s="3"/>
      <c r="B74" s="36"/>
      <c r="C74" s="36"/>
      <c r="D74" s="36"/>
      <c r="E74" s="36"/>
      <c r="F74" s="36"/>
      <c r="G74" s="36"/>
      <c r="H74" s="36"/>
    </row>
    <row r="75" spans="1:8" ht="15.6" x14ac:dyDescent="0.35">
      <c r="A75" s="4" t="s">
        <v>27</v>
      </c>
      <c r="B75" s="36"/>
      <c r="C75" s="36"/>
      <c r="D75" s="36"/>
      <c r="E75" s="36"/>
      <c r="F75" s="36"/>
      <c r="G75" s="36"/>
      <c r="H75" s="36"/>
    </row>
    <row r="76" spans="1:8" ht="15.6" x14ac:dyDescent="0.35">
      <c r="A76" s="3" t="s">
        <v>28</v>
      </c>
      <c r="B76" s="36">
        <f>(B31/B30)*100</f>
        <v>92.371341985827002</v>
      </c>
      <c r="C76" s="36"/>
      <c r="D76" s="36"/>
      <c r="E76" s="36"/>
      <c r="F76" s="36"/>
      <c r="G76" s="36"/>
      <c r="H76" s="36"/>
    </row>
    <row r="77" spans="1:8" ht="15.6" x14ac:dyDescent="0.35">
      <c r="A77" s="3" t="s">
        <v>29</v>
      </c>
      <c r="B77" s="36">
        <f>(B25/B31)*100</f>
        <v>79.427244170093275</v>
      </c>
      <c r="C77" s="36"/>
      <c r="D77" s="36"/>
      <c r="E77" s="36"/>
      <c r="F77" s="36"/>
      <c r="G77" s="36"/>
      <c r="H77" s="36"/>
    </row>
    <row r="78" spans="1:8" ht="16.2" thickBot="1" x14ac:dyDescent="0.4">
      <c r="A78" s="9"/>
      <c r="B78" s="10"/>
      <c r="C78" s="10"/>
      <c r="D78" s="10"/>
      <c r="E78" s="10"/>
      <c r="F78" s="10"/>
      <c r="G78" s="10"/>
      <c r="H78" s="10"/>
    </row>
    <row r="79" spans="1:8" ht="17.25" customHeight="1" thickTop="1" x14ac:dyDescent="0.3">
      <c r="A79" s="65" t="s">
        <v>94</v>
      </c>
      <c r="B79" s="65"/>
      <c r="C79" s="65"/>
      <c r="D79" s="65"/>
      <c r="E79" s="65"/>
      <c r="F79" s="65"/>
      <c r="G79" s="65"/>
      <c r="H79" s="65"/>
    </row>
    <row r="80" spans="1:8" ht="15.6" x14ac:dyDescent="0.35">
      <c r="A80" s="26"/>
      <c r="B80" s="3"/>
      <c r="C80" s="3"/>
      <c r="D80" s="3"/>
      <c r="E80" s="3"/>
      <c r="F80" s="3"/>
      <c r="G80" s="3"/>
      <c r="H80" s="3"/>
    </row>
    <row r="81" spans="1:8" ht="127.5" customHeight="1" x14ac:dyDescent="0.3">
      <c r="A81" s="66" t="s">
        <v>95</v>
      </c>
      <c r="B81" s="66"/>
      <c r="C81" s="66"/>
      <c r="D81" s="66"/>
      <c r="E81" s="66"/>
      <c r="F81" s="66"/>
      <c r="G81" s="66"/>
      <c r="H81" s="66"/>
    </row>
    <row r="82" spans="1:8" ht="15.6" x14ac:dyDescent="0.35">
      <c r="A82" s="3"/>
      <c r="B82" s="3"/>
      <c r="C82" s="3"/>
      <c r="D82" s="3"/>
      <c r="E82" s="3"/>
      <c r="F82" s="3"/>
      <c r="G82" s="3"/>
      <c r="H82" s="3"/>
    </row>
    <row r="83" spans="1:8" ht="15.6" x14ac:dyDescent="0.35">
      <c r="A83" s="27"/>
      <c r="B83" s="3"/>
      <c r="C83" s="3"/>
      <c r="D83" s="3"/>
      <c r="E83" s="3"/>
      <c r="F83" s="3"/>
      <c r="G83" s="3"/>
      <c r="H83" s="3"/>
    </row>
    <row r="84" spans="1:8" ht="15.6" x14ac:dyDescent="0.35">
      <c r="A84" s="3"/>
      <c r="B84" s="3"/>
      <c r="C84" s="3"/>
      <c r="D84" s="3"/>
      <c r="E84" s="3"/>
      <c r="F84" s="3"/>
      <c r="G84" s="3"/>
      <c r="H84" s="3"/>
    </row>
    <row r="85" spans="1:8" ht="15.6" x14ac:dyDescent="0.35">
      <c r="A85" s="3"/>
      <c r="B85" s="3"/>
      <c r="C85" s="3"/>
      <c r="D85" s="3"/>
      <c r="E85" s="3"/>
      <c r="F85" s="3"/>
      <c r="G85" s="3"/>
      <c r="H85" s="3"/>
    </row>
    <row r="86" spans="1:8" ht="15.6" x14ac:dyDescent="0.35">
      <c r="A86" s="3"/>
      <c r="B86" s="3"/>
      <c r="C86" s="3"/>
      <c r="D86" s="3"/>
      <c r="E86" s="3"/>
      <c r="F86" s="3"/>
      <c r="G86" s="3"/>
      <c r="H86" s="3"/>
    </row>
    <row r="87" spans="1:8" ht="15.6" x14ac:dyDescent="0.35">
      <c r="A87" s="3"/>
      <c r="B87" s="3"/>
      <c r="C87" s="3"/>
      <c r="D87" s="3"/>
      <c r="E87" s="3"/>
      <c r="F87" s="3"/>
      <c r="G87" s="3"/>
      <c r="H87" s="3"/>
    </row>
    <row r="88" spans="1:8" ht="15.6" x14ac:dyDescent="0.35">
      <c r="A88" s="3"/>
      <c r="B88" s="3"/>
      <c r="C88" s="3"/>
      <c r="D88" s="3"/>
      <c r="E88" s="3"/>
      <c r="F88" s="3"/>
      <c r="G88" s="3"/>
      <c r="H88" s="3"/>
    </row>
    <row r="89" spans="1:8" ht="15.6" x14ac:dyDescent="0.35">
      <c r="A89" s="3"/>
      <c r="B89" s="3"/>
      <c r="C89" s="3"/>
      <c r="D89" s="3"/>
      <c r="E89" s="3"/>
      <c r="F89" s="3"/>
      <c r="G89" s="3"/>
      <c r="H89" s="3"/>
    </row>
    <row r="90" spans="1:8" ht="15.6" x14ac:dyDescent="0.35">
      <c r="A90" s="3"/>
      <c r="B90" s="3"/>
      <c r="C90" s="3"/>
      <c r="D90" s="3"/>
      <c r="E90" s="3"/>
      <c r="F90" s="3"/>
      <c r="G90" s="3"/>
      <c r="H90" s="3"/>
    </row>
    <row r="91" spans="1:8" ht="15.6" x14ac:dyDescent="0.35">
      <c r="A91" s="3"/>
      <c r="B91" s="3"/>
      <c r="C91" s="3"/>
      <c r="D91" s="3"/>
      <c r="E91" s="3"/>
      <c r="F91" s="3"/>
      <c r="G91" s="3"/>
      <c r="H91" s="3"/>
    </row>
    <row r="92" spans="1:8" ht="15.6" x14ac:dyDescent="0.35">
      <c r="A92" s="3"/>
      <c r="B92" s="3"/>
      <c r="C92" s="3"/>
      <c r="D92" s="3"/>
      <c r="E92" s="3"/>
      <c r="F92" s="3"/>
      <c r="G92" s="3"/>
      <c r="H92" s="3"/>
    </row>
    <row r="93" spans="1:8" ht="15.6" x14ac:dyDescent="0.35">
      <c r="A93" s="3"/>
      <c r="B93" s="3"/>
      <c r="C93" s="3"/>
      <c r="D93" s="3"/>
      <c r="E93" s="3"/>
      <c r="F93" s="3"/>
      <c r="G93" s="3"/>
      <c r="H93" s="3"/>
    </row>
    <row r="98" spans="1:8" ht="15.6" x14ac:dyDescent="0.35">
      <c r="A98" s="3"/>
      <c r="B98" s="3"/>
      <c r="C98" s="3"/>
      <c r="D98" s="3"/>
      <c r="E98" s="3"/>
      <c r="F98" s="3"/>
      <c r="G98" s="3"/>
      <c r="H98" s="3"/>
    </row>
    <row r="99" spans="1:8" ht="15.6" x14ac:dyDescent="0.35">
      <c r="A99" s="3"/>
      <c r="B99" s="3"/>
      <c r="C99" s="3"/>
      <c r="D99" s="3"/>
      <c r="E99" s="3"/>
      <c r="F99" s="3"/>
      <c r="G99" s="3"/>
      <c r="H99" s="3"/>
    </row>
    <row r="100" spans="1:8" ht="15.6" x14ac:dyDescent="0.35">
      <c r="A100" s="3"/>
      <c r="B100" s="3"/>
      <c r="C100" s="3"/>
      <c r="D100" s="3"/>
      <c r="E100" s="3"/>
      <c r="F100" s="3"/>
      <c r="G100" s="3"/>
      <c r="H100" s="3"/>
    </row>
    <row r="159" spans="3:3" x14ac:dyDescent="0.3">
      <c r="C159" s="2"/>
    </row>
    <row r="160" spans="3:3" x14ac:dyDescent="0.3">
      <c r="C160" s="2"/>
    </row>
  </sheetData>
  <mergeCells count="31">
    <mergeCell ref="C48:D48"/>
    <mergeCell ref="C61:D61"/>
    <mergeCell ref="C52:D52"/>
    <mergeCell ref="C57:D57"/>
    <mergeCell ref="A9:A10"/>
    <mergeCell ref="B9:B10"/>
    <mergeCell ref="C27:D27"/>
    <mergeCell ref="C36:D36"/>
    <mergeCell ref="C39:D39"/>
    <mergeCell ref="C10:D10"/>
    <mergeCell ref="C24:D24"/>
    <mergeCell ref="C25:D25"/>
    <mergeCell ref="C26:D26"/>
    <mergeCell ref="C23:D23"/>
    <mergeCell ref="C9:H9"/>
    <mergeCell ref="A79:H79"/>
    <mergeCell ref="A81:H81"/>
    <mergeCell ref="C70:D70"/>
    <mergeCell ref="C66:D66"/>
    <mergeCell ref="C40:D40"/>
    <mergeCell ref="C58:D58"/>
    <mergeCell ref="C64:D64"/>
    <mergeCell ref="C65:D65"/>
    <mergeCell ref="C73:D73"/>
    <mergeCell ref="C72:D72"/>
    <mergeCell ref="C69:D69"/>
    <mergeCell ref="C41:D41"/>
    <mergeCell ref="C42:D42"/>
    <mergeCell ref="C47:D47"/>
    <mergeCell ref="C56:D56"/>
    <mergeCell ref="C71:D71"/>
  </mergeCells>
  <pageMargins left="0.7" right="0.7" top="0.75" bottom="0.75" header="0.3" footer="0.3"/>
  <pageSetup orientation="portrait" r:id="rId1"/>
  <drawing r:id="rId2"/>
  <legacy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94"/>
  <sheetViews>
    <sheetView showGridLines="0" zoomScale="80" zoomScaleNormal="80" zoomScalePageLayoutView="90" workbookViewId="0">
      <pane ySplit="10" topLeftCell="A11" activePane="bottomLeft" state="frozen"/>
      <selection pane="bottomLeft" activeCell="A9" sqref="A9:A10"/>
    </sheetView>
  </sheetViews>
  <sheetFormatPr baseColWidth="10" defaultColWidth="11.44140625" defaultRowHeight="14.4" x14ac:dyDescent="0.3"/>
  <cols>
    <col min="1" max="1" width="63.44140625" style="50" customWidth="1"/>
    <col min="2" max="9" width="18.6640625" style="50" customWidth="1"/>
    <col min="10" max="16384" width="11.44140625" style="50"/>
  </cols>
  <sheetData>
    <row r="1" spans="1:9" s="1" customFormat="1" x14ac:dyDescent="0.3"/>
    <row r="2" spans="1:9" s="1" customFormat="1" x14ac:dyDescent="0.3"/>
    <row r="3" spans="1:9" s="1" customFormat="1" x14ac:dyDescent="0.3"/>
    <row r="4" spans="1:9" s="1" customFormat="1" x14ac:dyDescent="0.3"/>
    <row r="5" spans="1:9" s="1" customFormat="1" x14ac:dyDescent="0.3"/>
    <row r="6" spans="1:9" s="1" customFormat="1" x14ac:dyDescent="0.3"/>
    <row r="7" spans="1:9" s="1" customFormat="1" x14ac:dyDescent="0.3"/>
    <row r="8" spans="1:9" s="1" customFormat="1" ht="18" customHeight="1" x14ac:dyDescent="0.3"/>
    <row r="9" spans="1:9" s="1" customFormat="1" ht="15.6" x14ac:dyDescent="0.3">
      <c r="A9" s="70" t="s">
        <v>0</v>
      </c>
      <c r="B9" s="72" t="s">
        <v>54</v>
      </c>
      <c r="C9" s="77" t="s">
        <v>55</v>
      </c>
      <c r="D9" s="77"/>
      <c r="E9" s="77"/>
      <c r="F9" s="77"/>
      <c r="G9" s="77"/>
      <c r="H9" s="77"/>
      <c r="I9" s="77"/>
    </row>
    <row r="10" spans="1:9" s="1" customFormat="1" ht="51.75" customHeight="1" thickBot="1" x14ac:dyDescent="0.35">
      <c r="A10" s="71"/>
      <c r="B10" s="73"/>
      <c r="C10" s="71" t="s">
        <v>1</v>
      </c>
      <c r="D10" s="71"/>
      <c r="E10" s="32" t="s">
        <v>44</v>
      </c>
      <c r="F10" s="32" t="s">
        <v>45</v>
      </c>
      <c r="G10" s="32" t="s">
        <v>50</v>
      </c>
      <c r="H10" s="32" t="s">
        <v>56</v>
      </c>
      <c r="I10" s="32" t="s">
        <v>74</v>
      </c>
    </row>
    <row r="11" spans="1:9" s="1" customFormat="1" ht="16.2" thickTop="1" x14ac:dyDescent="0.35">
      <c r="A11" s="3"/>
      <c r="B11" s="3"/>
      <c r="C11" s="3"/>
      <c r="D11" s="3"/>
      <c r="E11" s="3"/>
      <c r="F11" s="3"/>
      <c r="G11" s="3"/>
      <c r="H11" s="3"/>
      <c r="I11" s="3"/>
    </row>
    <row r="12" spans="1:9" s="1" customFormat="1" ht="15.6" x14ac:dyDescent="0.35">
      <c r="A12" s="4" t="s">
        <v>2</v>
      </c>
      <c r="B12" s="3"/>
      <c r="C12" s="3"/>
      <c r="D12" s="3"/>
      <c r="E12" s="3"/>
      <c r="F12" s="3"/>
      <c r="G12" s="3"/>
      <c r="H12" s="3"/>
      <c r="I12" s="3"/>
    </row>
    <row r="13" spans="1:9" s="1" customFormat="1" ht="15.6" x14ac:dyDescent="0.35">
      <c r="A13" s="3"/>
      <c r="B13" s="3"/>
      <c r="C13" s="3"/>
      <c r="D13" s="3"/>
      <c r="E13" s="3"/>
      <c r="F13" s="3"/>
      <c r="G13" s="3"/>
      <c r="H13" s="3"/>
      <c r="I13" s="3"/>
    </row>
    <row r="14" spans="1:9" s="25" customFormat="1" ht="31.2" x14ac:dyDescent="0.3">
      <c r="A14" s="24" t="s">
        <v>41</v>
      </c>
      <c r="B14" s="49" t="s">
        <v>53</v>
      </c>
      <c r="C14" s="49" t="s">
        <v>42</v>
      </c>
      <c r="D14" s="49" t="s">
        <v>43</v>
      </c>
      <c r="E14" s="5" t="s">
        <v>42</v>
      </c>
      <c r="F14" s="5" t="s">
        <v>42</v>
      </c>
      <c r="G14" s="23" t="s">
        <v>57</v>
      </c>
      <c r="H14" s="5" t="s">
        <v>49</v>
      </c>
      <c r="I14" s="5" t="s">
        <v>42</v>
      </c>
    </row>
    <row r="15" spans="1:9" ht="15.6" x14ac:dyDescent="0.35">
      <c r="A15" s="6" t="s">
        <v>62</v>
      </c>
      <c r="B15" s="39">
        <v>169199</v>
      </c>
      <c r="C15" s="39">
        <v>122447</v>
      </c>
      <c r="D15" s="39">
        <v>175909</v>
      </c>
      <c r="E15" s="39">
        <v>1525</v>
      </c>
      <c r="F15" s="39">
        <v>8434</v>
      </c>
      <c r="G15" s="39">
        <v>53894</v>
      </c>
      <c r="H15" s="39">
        <v>22484</v>
      </c>
      <c r="I15" s="39">
        <v>0</v>
      </c>
    </row>
    <row r="16" spans="1:9" ht="15.6" x14ac:dyDescent="0.35">
      <c r="A16" s="6" t="s">
        <v>96</v>
      </c>
      <c r="B16" s="40" t="s">
        <v>48</v>
      </c>
      <c r="C16" s="40" t="s">
        <v>48</v>
      </c>
      <c r="D16" s="40">
        <v>196079</v>
      </c>
      <c r="E16" s="40">
        <v>1355</v>
      </c>
      <c r="F16" s="40">
        <v>7549</v>
      </c>
      <c r="G16" s="40">
        <v>63371</v>
      </c>
      <c r="H16" s="40">
        <v>17071</v>
      </c>
      <c r="I16" s="40">
        <v>45219</v>
      </c>
    </row>
    <row r="17" spans="1:9" ht="15.6" x14ac:dyDescent="0.35">
      <c r="A17" s="6" t="s">
        <v>51</v>
      </c>
      <c r="B17" s="40">
        <f>+D17+E17+F17+G17+H17+I17</f>
        <v>954638</v>
      </c>
      <c r="C17" s="40" t="s">
        <v>48</v>
      </c>
      <c r="D17" s="40">
        <v>587672</v>
      </c>
      <c r="E17" s="40">
        <v>4063</v>
      </c>
      <c r="F17" s="40">
        <v>22636</v>
      </c>
      <c r="G17" s="40">
        <v>189617</v>
      </c>
      <c r="H17" s="40">
        <v>50802</v>
      </c>
      <c r="I17" s="40">
        <v>99848</v>
      </c>
    </row>
    <row r="18" spans="1:9" ht="15.6" x14ac:dyDescent="0.35">
      <c r="A18" s="6" t="s">
        <v>97</v>
      </c>
      <c r="B18" s="39">
        <v>218625</v>
      </c>
      <c r="C18" s="39">
        <v>163088</v>
      </c>
      <c r="D18" s="39">
        <v>273844</v>
      </c>
      <c r="E18" s="39">
        <v>1372</v>
      </c>
      <c r="F18" s="39">
        <v>7003</v>
      </c>
      <c r="G18" s="39">
        <v>52290</v>
      </c>
      <c r="H18" s="39">
        <v>23238</v>
      </c>
      <c r="I18" s="39">
        <v>24557</v>
      </c>
    </row>
    <row r="19" spans="1:9" ht="15.6" x14ac:dyDescent="0.35">
      <c r="A19" s="6" t="s">
        <v>51</v>
      </c>
      <c r="B19" s="39">
        <f>+D19+E19+F19+G19+H19+I19</f>
        <v>1068197</v>
      </c>
      <c r="C19" s="39" t="s">
        <v>48</v>
      </c>
      <c r="D19" s="39">
        <v>807599</v>
      </c>
      <c r="E19" s="39">
        <v>4040</v>
      </c>
      <c r="F19" s="39">
        <v>20653</v>
      </c>
      <c r="G19" s="39">
        <v>141931</v>
      </c>
      <c r="H19" s="39">
        <v>66037</v>
      </c>
      <c r="I19" s="39">
        <v>27937</v>
      </c>
    </row>
    <row r="20" spans="1:9" ht="15.6" x14ac:dyDescent="0.35">
      <c r="A20" s="6" t="s">
        <v>89</v>
      </c>
      <c r="B20" s="40" t="s">
        <v>48</v>
      </c>
      <c r="C20" s="40" t="s">
        <v>48</v>
      </c>
      <c r="D20" s="40">
        <v>196080</v>
      </c>
      <c r="E20" s="40">
        <v>1356</v>
      </c>
      <c r="F20" s="40">
        <v>7549</v>
      </c>
      <c r="G20" s="40">
        <v>63372</v>
      </c>
      <c r="H20" s="40">
        <v>17073</v>
      </c>
      <c r="I20" s="40">
        <v>45219</v>
      </c>
    </row>
    <row r="21" spans="1:9" ht="15.6" x14ac:dyDescent="0.35">
      <c r="A21" s="3"/>
      <c r="B21" s="39"/>
      <c r="C21" s="39"/>
      <c r="D21" s="39"/>
      <c r="E21" s="39"/>
      <c r="F21" s="39"/>
      <c r="G21" s="39"/>
      <c r="H21" s="39"/>
      <c r="I21" s="39"/>
    </row>
    <row r="22" spans="1:9" ht="15.6" x14ac:dyDescent="0.35">
      <c r="A22" s="7" t="s">
        <v>3</v>
      </c>
      <c r="B22" s="39"/>
      <c r="C22" s="39"/>
      <c r="D22" s="39"/>
      <c r="E22" s="39"/>
      <c r="F22" s="39"/>
      <c r="G22" s="39"/>
      <c r="H22" s="39"/>
      <c r="I22" s="39"/>
    </row>
    <row r="23" spans="1:9" ht="15.6" x14ac:dyDescent="0.35">
      <c r="A23" s="6" t="s">
        <v>62</v>
      </c>
      <c r="B23" s="39">
        <f>+C23+E23+F23+G23+H23+I23</f>
        <v>41487706289</v>
      </c>
      <c r="C23" s="79">
        <v>19438820000</v>
      </c>
      <c r="D23" s="79"/>
      <c r="E23" s="39">
        <v>454889200</v>
      </c>
      <c r="F23" s="39">
        <v>1733842000</v>
      </c>
      <c r="G23" s="39">
        <v>11875637951</v>
      </c>
      <c r="H23" s="39">
        <v>7984517138</v>
      </c>
      <c r="I23" s="39">
        <v>0</v>
      </c>
    </row>
    <row r="24" spans="1:9" ht="15.6" x14ac:dyDescent="0.35">
      <c r="A24" s="6" t="s">
        <v>96</v>
      </c>
      <c r="B24" s="39">
        <f t="shared" ref="B24:B27" si="0">+C24+E24+F24+G24+H24+I24</f>
        <v>49488935000</v>
      </c>
      <c r="C24" s="79">
        <v>20568520000</v>
      </c>
      <c r="D24" s="79"/>
      <c r="E24" s="39">
        <v>406300000</v>
      </c>
      <c r="F24" s="39">
        <v>1697700000</v>
      </c>
      <c r="G24" s="39">
        <v>14221275000</v>
      </c>
      <c r="H24" s="39">
        <v>6604260000</v>
      </c>
      <c r="I24" s="39">
        <v>5990880000</v>
      </c>
    </row>
    <row r="25" spans="1:9" ht="15.6" x14ac:dyDescent="0.35">
      <c r="A25" s="6" t="s">
        <v>97</v>
      </c>
      <c r="B25" s="39">
        <f t="shared" si="0"/>
        <v>39122184294</v>
      </c>
      <c r="C25" s="79">
        <v>14845564000</v>
      </c>
      <c r="D25" s="79"/>
      <c r="E25" s="39">
        <v>413721000</v>
      </c>
      <c r="F25" s="39">
        <v>1661649750</v>
      </c>
      <c r="G25" s="39">
        <v>13891948594</v>
      </c>
      <c r="H25" s="39">
        <v>6398060950.000001</v>
      </c>
      <c r="I25" s="39">
        <v>1911240000</v>
      </c>
    </row>
    <row r="26" spans="1:9" ht="15.6" x14ac:dyDescent="0.35">
      <c r="A26" s="6" t="s">
        <v>89</v>
      </c>
      <c r="B26" s="39">
        <f t="shared" si="0"/>
        <v>159455965000</v>
      </c>
      <c r="C26" s="80">
        <v>61745285000</v>
      </c>
      <c r="D26" s="80"/>
      <c r="E26" s="39">
        <v>1625800000</v>
      </c>
      <c r="F26" s="39">
        <v>6790875000</v>
      </c>
      <c r="G26" s="39">
        <v>56885175000</v>
      </c>
      <c r="H26" s="39">
        <v>26417950000</v>
      </c>
      <c r="I26" s="39">
        <v>5990880000</v>
      </c>
    </row>
    <row r="27" spans="1:9" ht="15.6" x14ac:dyDescent="0.35">
      <c r="A27" s="6" t="s">
        <v>98</v>
      </c>
      <c r="B27" s="39">
        <f t="shared" si="0"/>
        <v>39122184294</v>
      </c>
      <c r="C27" s="79">
        <f>C25</f>
        <v>14845564000</v>
      </c>
      <c r="D27" s="79"/>
      <c r="E27" s="39">
        <f>E25</f>
        <v>413721000</v>
      </c>
      <c r="F27" s="39">
        <f t="shared" ref="F27:I27" si="1">F25</f>
        <v>1661649750</v>
      </c>
      <c r="G27" s="39">
        <f t="shared" si="1"/>
        <v>13891948594</v>
      </c>
      <c r="H27" s="39">
        <f t="shared" si="1"/>
        <v>6398060950.000001</v>
      </c>
      <c r="I27" s="39">
        <f t="shared" si="1"/>
        <v>1911240000</v>
      </c>
    </row>
    <row r="28" spans="1:9" ht="15.6" x14ac:dyDescent="0.35">
      <c r="A28" s="3"/>
      <c r="B28" s="39"/>
      <c r="C28" s="39"/>
      <c r="D28" s="39"/>
      <c r="E28" s="39"/>
      <c r="F28" s="39"/>
      <c r="G28" s="39"/>
      <c r="H28" s="39"/>
      <c r="I28" s="39"/>
    </row>
    <row r="29" spans="1:9" ht="15.6" x14ac:dyDescent="0.35">
      <c r="A29" s="7" t="s">
        <v>4</v>
      </c>
      <c r="B29" s="39"/>
      <c r="C29" s="39"/>
      <c r="D29" s="39"/>
      <c r="E29" s="39"/>
      <c r="F29" s="39"/>
      <c r="G29" s="39"/>
      <c r="H29" s="39"/>
      <c r="I29" s="39"/>
    </row>
    <row r="30" spans="1:9" ht="15.6" x14ac:dyDescent="0.35">
      <c r="A30" s="6" t="s">
        <v>96</v>
      </c>
      <c r="B30" s="39">
        <f>B24</f>
        <v>49488935000</v>
      </c>
      <c r="C30" s="39"/>
      <c r="D30" s="39"/>
      <c r="E30" s="39"/>
      <c r="F30" s="39"/>
      <c r="G30" s="39"/>
      <c r="H30" s="39"/>
      <c r="I30" s="39"/>
    </row>
    <row r="31" spans="1:9" ht="15.6" x14ac:dyDescent="0.35">
      <c r="A31" s="6" t="s">
        <v>97</v>
      </c>
      <c r="B31" s="39">
        <v>46120873531.559998</v>
      </c>
      <c r="C31" s="39"/>
      <c r="D31" s="39"/>
      <c r="E31" s="39"/>
      <c r="F31" s="39"/>
      <c r="G31" s="39"/>
      <c r="H31" s="39"/>
      <c r="I31" s="39"/>
    </row>
    <row r="32" spans="1:9" ht="15.6" x14ac:dyDescent="0.35">
      <c r="A32" s="3"/>
      <c r="B32" s="11"/>
      <c r="C32" s="11"/>
      <c r="D32" s="11"/>
      <c r="E32" s="11"/>
      <c r="F32" s="11"/>
      <c r="G32" s="11"/>
      <c r="H32" s="11"/>
      <c r="I32" s="11"/>
    </row>
    <row r="33" spans="1:9" ht="15.6" x14ac:dyDescent="0.35">
      <c r="A33" s="4" t="s">
        <v>5</v>
      </c>
      <c r="B33" s="11"/>
      <c r="C33" s="11"/>
      <c r="D33" s="11"/>
      <c r="E33" s="11"/>
      <c r="F33" s="11"/>
      <c r="G33" s="11"/>
      <c r="H33" s="11"/>
      <c r="I33" s="11"/>
    </row>
    <row r="34" spans="1:9" ht="15.6" x14ac:dyDescent="0.35">
      <c r="A34" s="6" t="s">
        <v>63</v>
      </c>
      <c r="B34" s="20">
        <v>1.121</v>
      </c>
      <c r="C34" s="20">
        <v>1.121</v>
      </c>
      <c r="D34" s="20">
        <v>1.121</v>
      </c>
      <c r="E34" s="20">
        <v>1.121</v>
      </c>
      <c r="F34" s="20">
        <v>1.121</v>
      </c>
      <c r="G34" s="20">
        <v>1.121</v>
      </c>
      <c r="H34" s="20">
        <v>1.121</v>
      </c>
      <c r="I34" s="20">
        <v>1.121</v>
      </c>
    </row>
    <row r="35" spans="1:9" ht="15.6" x14ac:dyDescent="0.35">
      <c r="A35" s="6" t="s">
        <v>99</v>
      </c>
      <c r="B35" s="20">
        <v>1.0973999999999999</v>
      </c>
      <c r="C35" s="20">
        <v>1.0973999999999999</v>
      </c>
      <c r="D35" s="20">
        <v>1.0973999999999999</v>
      </c>
      <c r="E35" s="20">
        <v>1.0973999999999999</v>
      </c>
      <c r="F35" s="20">
        <v>1.0973999999999999</v>
      </c>
      <c r="G35" s="20">
        <v>1.0973999999999999</v>
      </c>
      <c r="H35" s="20">
        <v>1.0973999999999999</v>
      </c>
      <c r="I35" s="20">
        <v>1.0973999999999999</v>
      </c>
    </row>
    <row r="36" spans="1:9" s="1" customFormat="1" ht="15.6" x14ac:dyDescent="0.35">
      <c r="A36" s="6" t="s">
        <v>6</v>
      </c>
      <c r="B36" s="54">
        <v>443471</v>
      </c>
      <c r="C36" s="75">
        <v>184183</v>
      </c>
      <c r="D36" s="75"/>
      <c r="E36" s="54">
        <v>148987</v>
      </c>
      <c r="F36" s="54">
        <v>90904</v>
      </c>
      <c r="G36" s="54" t="s">
        <v>52</v>
      </c>
      <c r="H36" s="54" t="s">
        <v>52</v>
      </c>
      <c r="I36" s="54" t="s">
        <v>52</v>
      </c>
    </row>
    <row r="37" spans="1:9" ht="15.6" x14ac:dyDescent="0.35">
      <c r="A37" s="3"/>
      <c r="B37" s="43"/>
      <c r="C37" s="43"/>
      <c r="D37" s="43"/>
      <c r="E37" s="43"/>
      <c r="F37" s="43"/>
      <c r="G37" s="43"/>
      <c r="H37" s="43"/>
      <c r="I37" s="43"/>
    </row>
    <row r="38" spans="1:9" ht="15.6" x14ac:dyDescent="0.35">
      <c r="A38" s="4" t="s">
        <v>7</v>
      </c>
      <c r="B38" s="43"/>
      <c r="C38" s="43"/>
      <c r="D38" s="43"/>
      <c r="E38" s="43"/>
      <c r="F38" s="43"/>
      <c r="G38" s="43"/>
      <c r="H38" s="43"/>
      <c r="I38" s="43"/>
    </row>
    <row r="39" spans="1:9" ht="15.6" x14ac:dyDescent="0.35">
      <c r="A39" s="3" t="s">
        <v>64</v>
      </c>
      <c r="B39" s="35">
        <f>B23/B34</f>
        <v>37009550659.232826</v>
      </c>
      <c r="C39" s="68">
        <f>C23/C34</f>
        <v>17340606601.248886</v>
      </c>
      <c r="D39" s="68"/>
      <c r="E39" s="35">
        <f>E23/E34</f>
        <v>405788760.03568244</v>
      </c>
      <c r="F39" s="35">
        <f t="shared" ref="F39:H39" si="2">F23/F34</f>
        <v>1546692239.0722568</v>
      </c>
      <c r="G39" s="35">
        <f t="shared" si="2"/>
        <v>10593789429.973238</v>
      </c>
      <c r="H39" s="35">
        <f t="shared" si="2"/>
        <v>7122673628.9027653</v>
      </c>
      <c r="I39" s="35">
        <f t="shared" ref="I39" si="3">I23/I34</f>
        <v>0</v>
      </c>
    </row>
    <row r="40" spans="1:9" ht="15.6" x14ac:dyDescent="0.35">
      <c r="A40" s="3" t="s">
        <v>100</v>
      </c>
      <c r="B40" s="35">
        <f>B25/B35</f>
        <v>35649885451.066162</v>
      </c>
      <c r="C40" s="68">
        <f>C25/C35</f>
        <v>13527942409.331148</v>
      </c>
      <c r="D40" s="68"/>
      <c r="E40" s="35">
        <f>E25/E35</f>
        <v>377001093.49371243</v>
      </c>
      <c r="F40" s="35">
        <f t="shared" ref="F40:H40" si="4">F25/F35</f>
        <v>1514169628.2121379</v>
      </c>
      <c r="G40" s="35">
        <f t="shared" si="4"/>
        <v>12658965367.23164</v>
      </c>
      <c r="H40" s="35">
        <f t="shared" si="4"/>
        <v>5830199517.0402784</v>
      </c>
      <c r="I40" s="35">
        <f t="shared" ref="I40" si="5">I25/I35</f>
        <v>1741607435.7572446</v>
      </c>
    </row>
    <row r="41" spans="1:9" ht="15.6" x14ac:dyDescent="0.35">
      <c r="A41" s="3" t="s">
        <v>65</v>
      </c>
      <c r="B41" s="35">
        <f>B39/B15</f>
        <v>218733.86166131494</v>
      </c>
      <c r="C41" s="68">
        <f>C39/D15</f>
        <v>98577.142734305162</v>
      </c>
      <c r="D41" s="68"/>
      <c r="E41" s="35">
        <f>E39/E15</f>
        <v>266090.99018733273</v>
      </c>
      <c r="F41" s="35">
        <f t="shared" ref="F41:H41" si="6">F39/F15</f>
        <v>183387.74473230456</v>
      </c>
      <c r="G41" s="35">
        <f t="shared" si="6"/>
        <v>196567.13975532042</v>
      </c>
      <c r="H41" s="35">
        <f t="shared" si="6"/>
        <v>316788.54424936691</v>
      </c>
      <c r="I41" s="35" t="s">
        <v>47</v>
      </c>
    </row>
    <row r="42" spans="1:9" ht="15.6" x14ac:dyDescent="0.35">
      <c r="A42" s="3" t="s">
        <v>101</v>
      </c>
      <c r="B42" s="35">
        <f>B40/B18</f>
        <v>163064.0843959573</v>
      </c>
      <c r="C42" s="68">
        <f>C40/D18</f>
        <v>49400.178237723478</v>
      </c>
      <c r="D42" s="68"/>
      <c r="E42" s="35">
        <f>E40/E18</f>
        <v>274782.13811495074</v>
      </c>
      <c r="F42" s="35">
        <f t="shared" ref="F42:H42" si="7">F40/F18</f>
        <v>216217.2823378749</v>
      </c>
      <c r="G42" s="35">
        <f t="shared" si="7"/>
        <v>242091.51591569401</v>
      </c>
      <c r="H42" s="35">
        <f t="shared" si="7"/>
        <v>250890.76155608392</v>
      </c>
      <c r="I42" s="35">
        <f t="shared" ref="I42" si="8">I40/I18</f>
        <v>70921.017866891096</v>
      </c>
    </row>
    <row r="43" spans="1:9" ht="15.6" x14ac:dyDescent="0.35">
      <c r="A43" s="3"/>
      <c r="B43" s="8"/>
      <c r="C43" s="8"/>
      <c r="D43" s="8"/>
      <c r="E43" s="8"/>
      <c r="F43" s="8"/>
      <c r="G43" s="8"/>
      <c r="H43" s="8"/>
      <c r="I43" s="8"/>
    </row>
    <row r="44" spans="1:9" ht="15.6" x14ac:dyDescent="0.35">
      <c r="A44" s="4" t="s">
        <v>8</v>
      </c>
      <c r="B44" s="8"/>
      <c r="C44" s="8"/>
      <c r="D44" s="8"/>
      <c r="E44" s="8"/>
      <c r="F44" s="8"/>
      <c r="G44" s="8"/>
      <c r="H44" s="8"/>
      <c r="I44" s="8"/>
    </row>
    <row r="45" spans="1:9" ht="15.6" x14ac:dyDescent="0.35">
      <c r="A45" s="3"/>
      <c r="B45" s="8"/>
      <c r="C45" s="8"/>
      <c r="D45" s="8"/>
      <c r="E45" s="8"/>
      <c r="F45" s="8"/>
      <c r="G45" s="8"/>
      <c r="H45" s="8"/>
      <c r="I45" s="8"/>
    </row>
    <row r="46" spans="1:9" ht="15.6" x14ac:dyDescent="0.35">
      <c r="A46" s="4" t="s">
        <v>9</v>
      </c>
      <c r="B46" s="8"/>
      <c r="C46" s="8"/>
      <c r="D46" s="8"/>
      <c r="E46" s="8"/>
      <c r="F46" s="8"/>
      <c r="G46" s="8"/>
      <c r="H46" s="8"/>
      <c r="I46" s="8"/>
    </row>
    <row r="47" spans="1:9" ht="15.6" x14ac:dyDescent="0.35">
      <c r="A47" s="3" t="s">
        <v>10</v>
      </c>
      <c r="B47" s="38" t="s">
        <v>52</v>
      </c>
      <c r="C47" s="69">
        <f>(D16/C36)*100</f>
        <v>106.45879369974426</v>
      </c>
      <c r="D47" s="69"/>
      <c r="E47" s="36">
        <f>(E16/E36)*100</f>
        <v>0.90947532335035941</v>
      </c>
      <c r="F47" s="36">
        <f t="shared" ref="F47" si="9">(F16/F36)*100</f>
        <v>8.3043650444424877</v>
      </c>
      <c r="G47" s="36" t="s">
        <v>47</v>
      </c>
      <c r="H47" s="38" t="s">
        <v>47</v>
      </c>
      <c r="I47" s="38" t="s">
        <v>47</v>
      </c>
    </row>
    <row r="48" spans="1:9" ht="15.6" x14ac:dyDescent="0.35">
      <c r="A48" s="3" t="s">
        <v>11</v>
      </c>
      <c r="B48" s="36">
        <f>(B18/B36)*100</f>
        <v>49.298601261412813</v>
      </c>
      <c r="C48" s="69">
        <f>(D18/C36)*100</f>
        <v>148.68038852662841</v>
      </c>
      <c r="D48" s="69"/>
      <c r="E48" s="36">
        <f>(E18/E36)*100</f>
        <v>0.9208857148610281</v>
      </c>
      <c r="F48" s="36">
        <f t="shared" ref="F48" si="10">(F18/F36)*100</f>
        <v>7.7037314089589009</v>
      </c>
      <c r="G48" s="36" t="s">
        <v>47</v>
      </c>
      <c r="H48" s="38" t="s">
        <v>47</v>
      </c>
      <c r="I48" s="38" t="s">
        <v>47</v>
      </c>
    </row>
    <row r="49" spans="1:9" ht="15.6" x14ac:dyDescent="0.35">
      <c r="A49" s="3"/>
      <c r="B49" s="36"/>
      <c r="C49" s="36"/>
      <c r="D49" s="36"/>
      <c r="E49" s="36"/>
      <c r="F49" s="36"/>
      <c r="G49" s="36"/>
      <c r="H49" s="36"/>
      <c r="I49" s="36"/>
    </row>
    <row r="50" spans="1:9" ht="15.6" x14ac:dyDescent="0.35">
      <c r="A50" s="4" t="s">
        <v>12</v>
      </c>
      <c r="B50" s="36"/>
      <c r="C50" s="36"/>
      <c r="D50" s="36"/>
      <c r="E50" s="36"/>
      <c r="F50" s="36"/>
      <c r="G50" s="36"/>
      <c r="H50" s="36"/>
      <c r="I50" s="36"/>
    </row>
    <row r="51" spans="1:9" ht="15.6" x14ac:dyDescent="0.35">
      <c r="A51" s="3" t="s">
        <v>13</v>
      </c>
      <c r="B51" s="38" t="s">
        <v>52</v>
      </c>
      <c r="C51" s="38" t="s">
        <v>52</v>
      </c>
      <c r="D51" s="36">
        <f>D18/D16*100</f>
        <v>139.66003498589853</v>
      </c>
      <c r="E51" s="36">
        <f>E18/E16*100</f>
        <v>101.25461254612547</v>
      </c>
      <c r="F51" s="36">
        <f t="shared" ref="F51:I51" si="11">F18/F16*100</f>
        <v>92.767253940919332</v>
      </c>
      <c r="G51" s="36">
        <f t="shared" si="11"/>
        <v>82.514083729150556</v>
      </c>
      <c r="H51" s="36">
        <f t="shared" si="11"/>
        <v>136.12559311112415</v>
      </c>
      <c r="I51" s="36">
        <f t="shared" si="11"/>
        <v>54.30681793051594</v>
      </c>
    </row>
    <row r="52" spans="1:9" ht="15.6" x14ac:dyDescent="0.35">
      <c r="A52" s="3" t="s">
        <v>14</v>
      </c>
      <c r="B52" s="36">
        <f>B25/B24*100</f>
        <v>79.052386748674223</v>
      </c>
      <c r="C52" s="69">
        <f>C25/C24*100</f>
        <v>72.176141015493585</v>
      </c>
      <c r="D52" s="69"/>
      <c r="E52" s="36">
        <f>E25/E24*100</f>
        <v>101.826482894413</v>
      </c>
      <c r="F52" s="36">
        <f t="shared" ref="F52:I52" si="12">F25/F24*100</f>
        <v>97.876524120869419</v>
      </c>
      <c r="G52" s="36">
        <f t="shared" si="12"/>
        <v>97.684269476541303</v>
      </c>
      <c r="H52" s="36">
        <f t="shared" si="12"/>
        <v>96.877787216130201</v>
      </c>
      <c r="I52" s="36">
        <f t="shared" si="12"/>
        <v>31.902491787517022</v>
      </c>
    </row>
    <row r="53" spans="1:9" ht="15.6" x14ac:dyDescent="0.35">
      <c r="A53" s="3" t="s">
        <v>15</v>
      </c>
      <c r="B53" s="38" t="s">
        <v>52</v>
      </c>
      <c r="C53" s="38" t="s">
        <v>52</v>
      </c>
      <c r="D53" s="36">
        <f>AVERAGE(D51,C52)</f>
        <v>105.91808800069606</v>
      </c>
      <c r="E53" s="36">
        <f>AVERAGE(E51:E52)</f>
        <v>101.54054772026925</v>
      </c>
      <c r="F53" s="36">
        <f t="shared" ref="F53:I53" si="13">AVERAGE(F51:F52)</f>
        <v>95.321889030894368</v>
      </c>
      <c r="G53" s="36">
        <f t="shared" si="13"/>
        <v>90.09917660284593</v>
      </c>
      <c r="H53" s="36">
        <f t="shared" si="13"/>
        <v>116.50169016362717</v>
      </c>
      <c r="I53" s="36">
        <f t="shared" si="13"/>
        <v>43.104654859016478</v>
      </c>
    </row>
    <row r="54" spans="1:9" ht="15.6" x14ac:dyDescent="0.35">
      <c r="A54" s="3"/>
      <c r="B54" s="36"/>
      <c r="C54" s="36"/>
      <c r="D54" s="36"/>
      <c r="E54" s="36"/>
      <c r="F54" s="36"/>
      <c r="G54" s="36"/>
      <c r="H54" s="36"/>
      <c r="I54" s="36"/>
    </row>
    <row r="55" spans="1:9" ht="15.6" x14ac:dyDescent="0.35">
      <c r="A55" s="4" t="s">
        <v>16</v>
      </c>
      <c r="B55" s="36"/>
      <c r="C55" s="36"/>
      <c r="D55" s="36"/>
      <c r="E55" s="36"/>
      <c r="F55" s="36"/>
      <c r="G55" s="36"/>
      <c r="H55" s="36"/>
      <c r="I55" s="36"/>
    </row>
    <row r="56" spans="1:9" ht="15.6" x14ac:dyDescent="0.35">
      <c r="A56" s="3" t="s">
        <v>17</v>
      </c>
      <c r="B56" s="38" t="s">
        <v>52</v>
      </c>
      <c r="C56" s="69">
        <f>D18/D20*100</f>
        <v>139.65932272541818</v>
      </c>
      <c r="D56" s="69"/>
      <c r="E56" s="36">
        <f>E18/E20*100</f>
        <v>101.17994100294985</v>
      </c>
      <c r="F56" s="36">
        <f t="shared" ref="F56:I56" si="14">F18/F20*100</f>
        <v>92.767253940919332</v>
      </c>
      <c r="G56" s="36">
        <f t="shared" si="14"/>
        <v>82.512781670138239</v>
      </c>
      <c r="H56" s="36">
        <f t="shared" si="14"/>
        <v>136.10964681075382</v>
      </c>
      <c r="I56" s="36">
        <f t="shared" si="14"/>
        <v>54.30681793051594</v>
      </c>
    </row>
    <row r="57" spans="1:9" ht="15.6" x14ac:dyDescent="0.35">
      <c r="A57" s="3" t="s">
        <v>18</v>
      </c>
      <c r="B57" s="36">
        <f>B25/B26*100</f>
        <v>24.534788832766463</v>
      </c>
      <c r="C57" s="69">
        <f>C25/C26*100</f>
        <v>24.04323504215747</v>
      </c>
      <c r="D57" s="69"/>
      <c r="E57" s="36">
        <f>E25/E26*100</f>
        <v>25.447225981055482</v>
      </c>
      <c r="F57" s="36">
        <f t="shared" ref="F57:I57" si="15">F25/F26*100</f>
        <v>24.468860787453753</v>
      </c>
      <c r="G57" s="36">
        <f t="shared" si="15"/>
        <v>24.421035171290235</v>
      </c>
      <c r="H57" s="36">
        <f t="shared" si="15"/>
        <v>24.218612534280673</v>
      </c>
      <c r="I57" s="36">
        <f t="shared" si="15"/>
        <v>31.902491787517022</v>
      </c>
    </row>
    <row r="58" spans="1:9" ht="15.6" x14ac:dyDescent="0.35">
      <c r="A58" s="3" t="s">
        <v>19</v>
      </c>
      <c r="B58" s="38" t="s">
        <v>52</v>
      </c>
      <c r="C58" s="69">
        <f>(C56+C57)/2</f>
        <v>81.851278883787828</v>
      </c>
      <c r="D58" s="69"/>
      <c r="E58" s="36">
        <f>(E56+E57)/2</f>
        <v>63.313583492002664</v>
      </c>
      <c r="F58" s="36">
        <f t="shared" ref="F58:I58" si="16">(F56+F57)/2</f>
        <v>58.618057364186541</v>
      </c>
      <c r="G58" s="36">
        <f t="shared" si="16"/>
        <v>53.466908420714233</v>
      </c>
      <c r="H58" s="36">
        <f t="shared" si="16"/>
        <v>80.164129672517248</v>
      </c>
      <c r="I58" s="36">
        <f t="shared" si="16"/>
        <v>43.104654859016478</v>
      </c>
    </row>
    <row r="59" spans="1:9" ht="15.6" x14ac:dyDescent="0.35">
      <c r="A59" s="3"/>
      <c r="B59" s="36"/>
      <c r="C59" s="36"/>
      <c r="D59" s="36"/>
      <c r="E59" s="36"/>
      <c r="F59" s="36"/>
      <c r="G59" s="36"/>
      <c r="H59" s="36"/>
      <c r="I59" s="36"/>
    </row>
    <row r="60" spans="1:9" ht="15.6" x14ac:dyDescent="0.35">
      <c r="A60" s="4" t="s">
        <v>30</v>
      </c>
      <c r="B60" s="36"/>
      <c r="C60" s="36"/>
      <c r="D60" s="36"/>
      <c r="E60" s="36"/>
      <c r="F60" s="36"/>
      <c r="G60" s="36"/>
      <c r="H60" s="36"/>
      <c r="I60" s="36"/>
    </row>
    <row r="61" spans="1:9" ht="15.6" x14ac:dyDescent="0.35">
      <c r="A61" s="3" t="s">
        <v>20</v>
      </c>
      <c r="B61" s="36">
        <f>B27/B25*100</f>
        <v>100</v>
      </c>
      <c r="C61" s="69">
        <f>C27/C25*100</f>
        <v>100</v>
      </c>
      <c r="D61" s="69"/>
      <c r="E61" s="36">
        <f>E27/E25*100</f>
        <v>100</v>
      </c>
      <c r="F61" s="36">
        <f t="shared" ref="F61:I61" si="17">F27/F25*100</f>
        <v>100</v>
      </c>
      <c r="G61" s="36">
        <f t="shared" si="17"/>
        <v>100</v>
      </c>
      <c r="H61" s="36">
        <f t="shared" si="17"/>
        <v>100</v>
      </c>
      <c r="I61" s="36">
        <f t="shared" si="17"/>
        <v>100</v>
      </c>
    </row>
    <row r="62" spans="1:9" ht="15.6" x14ac:dyDescent="0.35">
      <c r="A62" s="3"/>
      <c r="B62" s="36"/>
      <c r="C62" s="36"/>
      <c r="D62" s="36"/>
      <c r="E62" s="36"/>
      <c r="F62" s="36"/>
      <c r="G62" s="36"/>
      <c r="H62" s="36"/>
      <c r="I62" s="36"/>
    </row>
    <row r="63" spans="1:9" ht="15.6" x14ac:dyDescent="0.35">
      <c r="A63" s="4" t="s">
        <v>21</v>
      </c>
      <c r="B63" s="36"/>
      <c r="C63" s="36"/>
      <c r="D63" s="36"/>
      <c r="E63" s="36"/>
      <c r="F63" s="36"/>
      <c r="G63" s="36"/>
      <c r="H63" s="36"/>
      <c r="I63" s="36"/>
    </row>
    <row r="64" spans="1:9" ht="15.6" x14ac:dyDescent="0.35">
      <c r="A64" s="3" t="s">
        <v>22</v>
      </c>
      <c r="B64" s="37">
        <f>((B18/B15)-1)*100</f>
        <v>29.211756570665305</v>
      </c>
      <c r="C64" s="67">
        <f>((D18/D15)-1)*100</f>
        <v>55.673672182776322</v>
      </c>
      <c r="D64" s="67"/>
      <c r="E64" s="37">
        <f>((E18/E15)-1)*100</f>
        <v>-10.032786885245903</v>
      </c>
      <c r="F64" s="37">
        <f t="shared" ref="F64:G64" si="18">((F18/F15)-1)*100</f>
        <v>-16.967038178800099</v>
      </c>
      <c r="G64" s="37">
        <f t="shared" si="18"/>
        <v>-2.9762125654061666</v>
      </c>
      <c r="H64" s="37">
        <f t="shared" ref="H64" si="19">((H18/H15)-1)*100</f>
        <v>3.3534958192492414</v>
      </c>
      <c r="I64" s="37" t="s">
        <v>47</v>
      </c>
    </row>
    <row r="65" spans="1:9" ht="15.6" x14ac:dyDescent="0.35">
      <c r="A65" s="3" t="s">
        <v>23</v>
      </c>
      <c r="B65" s="37">
        <f>((B40/B39)-1)*100</f>
        <v>-3.6738225240447897</v>
      </c>
      <c r="C65" s="67">
        <f>((C40/C39)-1)*100</f>
        <v>-21.986913604528379</v>
      </c>
      <c r="D65" s="67"/>
      <c r="E65" s="37">
        <f>((E40/E39)-1)*100</f>
        <v>-7.0942493674390095</v>
      </c>
      <c r="F65" s="37">
        <f t="shared" ref="F65:G65" si="20">((F40/F39)-1)*100</f>
        <v>-2.1027202463773098</v>
      </c>
      <c r="G65" s="37">
        <f t="shared" si="20"/>
        <v>19.494213575883947</v>
      </c>
      <c r="H65" s="37">
        <f t="shared" ref="H65" si="21">((H40/H39)-1)*100</f>
        <v>-18.145912324521184</v>
      </c>
      <c r="I65" s="37" t="s">
        <v>47</v>
      </c>
    </row>
    <row r="66" spans="1:9" ht="15.6" x14ac:dyDescent="0.35">
      <c r="A66" s="3" t="s">
        <v>24</v>
      </c>
      <c r="B66" s="37">
        <f>((B42/B41)-1)*100</f>
        <v>-25.45091868380036</v>
      </c>
      <c r="C66" s="67">
        <f>((C42/C41)-1)*100</f>
        <v>-49.886782201760795</v>
      </c>
      <c r="D66" s="67"/>
      <c r="E66" s="37">
        <f>((E42/E41)-1)*100</f>
        <v>3.26623157044863</v>
      </c>
      <c r="F66" s="37">
        <f t="shared" ref="F66:G66" si="22">((F42/F41)-1)*100</f>
        <v>17.901707474233032</v>
      </c>
      <c r="G66" s="37">
        <f t="shared" si="22"/>
        <v>23.159708289514036</v>
      </c>
      <c r="H66" s="37">
        <f t="shared" ref="H66" si="23">((H42/H41)-1)*100</f>
        <v>-20.801819980399962</v>
      </c>
      <c r="I66" s="37" t="s">
        <v>47</v>
      </c>
    </row>
    <row r="67" spans="1:9" ht="15.6" x14ac:dyDescent="0.35">
      <c r="A67" s="3"/>
      <c r="B67" s="36"/>
      <c r="C67" s="36"/>
      <c r="D67" s="36"/>
      <c r="E67" s="36"/>
      <c r="F67" s="36"/>
      <c r="G67" s="36"/>
      <c r="H67" s="36"/>
      <c r="I67" s="36"/>
    </row>
    <row r="68" spans="1:9" ht="15.6" x14ac:dyDescent="0.35">
      <c r="A68" s="4" t="s">
        <v>25</v>
      </c>
      <c r="B68" s="36"/>
      <c r="C68" s="36"/>
      <c r="D68" s="36"/>
      <c r="E68" s="36"/>
      <c r="F68" s="36"/>
      <c r="G68" s="36"/>
      <c r="H68" s="36"/>
      <c r="I68" s="36"/>
    </row>
    <row r="69" spans="1:9" ht="15.6" x14ac:dyDescent="0.35">
      <c r="A69" s="3" t="s">
        <v>31</v>
      </c>
      <c r="B69" s="36">
        <f>(B24/B17)*3</f>
        <v>155521.57467018912</v>
      </c>
      <c r="C69" s="67">
        <f>(C24/D17)*3</f>
        <v>105000</v>
      </c>
      <c r="D69" s="67"/>
      <c r="E69" s="36">
        <f>(E24/E17)*3</f>
        <v>300000</v>
      </c>
      <c r="F69" s="36">
        <f t="shared" ref="F69:H69" si="24">(F24/F17)*3</f>
        <v>225000</v>
      </c>
      <c r="G69" s="36">
        <f t="shared" si="24"/>
        <v>225000</v>
      </c>
      <c r="H69" s="36">
        <f t="shared" si="24"/>
        <v>390000</v>
      </c>
      <c r="I69" s="36">
        <f>(I24/I17)*2</f>
        <v>120000</v>
      </c>
    </row>
    <row r="70" spans="1:9" ht="15.6" x14ac:dyDescent="0.35">
      <c r="A70" s="3" t="s">
        <v>32</v>
      </c>
      <c r="B70" s="36">
        <f>(B25/B19)*3</f>
        <v>109873.50917667808</v>
      </c>
      <c r="C70" s="67">
        <f>(C25/D19)*3</f>
        <v>55147.037081521892</v>
      </c>
      <c r="D70" s="67"/>
      <c r="E70" s="36">
        <f>(E25/E19)*3</f>
        <v>307218.56435643567</v>
      </c>
      <c r="F70" s="36">
        <f t="shared" ref="F70:H70" si="25">(F25/F19)*3</f>
        <v>241366.83532658691</v>
      </c>
      <c r="G70" s="36">
        <f t="shared" si="25"/>
        <v>293634.55328293325</v>
      </c>
      <c r="H70" s="36">
        <f t="shared" si="25"/>
        <v>290658.00763208512</v>
      </c>
      <c r="I70" s="36">
        <f>(I25/I19)*2</f>
        <v>136824.99910512939</v>
      </c>
    </row>
    <row r="71" spans="1:9" ht="15.6" x14ac:dyDescent="0.35">
      <c r="A71" s="3" t="s">
        <v>26</v>
      </c>
      <c r="B71" s="38" t="s">
        <v>52</v>
      </c>
      <c r="C71" s="69">
        <f>(C70/C69)*D53</f>
        <v>55.629225967412232</v>
      </c>
      <c r="D71" s="69"/>
      <c r="E71" s="36">
        <f>(E70/E69)*E53</f>
        <v>103.98380431529087</v>
      </c>
      <c r="F71" s="36">
        <f t="shared" ref="F71:I71" si="26">(F70/F69)*F53</f>
        <v>102.25574530106255</v>
      </c>
      <c r="G71" s="36">
        <f t="shared" si="26"/>
        <v>117.58325099083012</v>
      </c>
      <c r="H71" s="36">
        <f t="shared" si="26"/>
        <v>86.82602345828299</v>
      </c>
      <c r="I71" s="36">
        <f t="shared" si="26"/>
        <v>49.148286354265338</v>
      </c>
    </row>
    <row r="72" spans="1:9" ht="15.6" x14ac:dyDescent="0.35">
      <c r="A72" s="3" t="s">
        <v>33</v>
      </c>
      <c r="B72" s="36">
        <f>B24/B17</f>
        <v>51840.524890063039</v>
      </c>
      <c r="C72" s="69">
        <f>C24/D17</f>
        <v>35000</v>
      </c>
      <c r="D72" s="69"/>
      <c r="E72" s="36">
        <f>E24/E17</f>
        <v>100000</v>
      </c>
      <c r="F72" s="36">
        <f>F24/F17</f>
        <v>75000</v>
      </c>
      <c r="G72" s="36">
        <f t="shared" ref="G72:I72" si="27">G24/G17</f>
        <v>75000</v>
      </c>
      <c r="H72" s="36">
        <f t="shared" si="27"/>
        <v>130000</v>
      </c>
      <c r="I72" s="36">
        <f t="shared" si="27"/>
        <v>60000</v>
      </c>
    </row>
    <row r="73" spans="1:9" ht="15.6" x14ac:dyDescent="0.35">
      <c r="A73" s="3" t="s">
        <v>34</v>
      </c>
      <c r="B73" s="36">
        <f>B25/B19</f>
        <v>36624.503058892697</v>
      </c>
      <c r="C73" s="69">
        <f>C25/D19</f>
        <v>18382.345693840631</v>
      </c>
      <c r="D73" s="69"/>
      <c r="E73" s="36">
        <f>E25/E19</f>
        <v>102406.18811881189</v>
      </c>
      <c r="F73" s="36">
        <f>F25/F19</f>
        <v>80455.611775528974</v>
      </c>
      <c r="G73" s="36">
        <f t="shared" ref="G73:I73" si="28">G25/G19</f>
        <v>97878.184427644417</v>
      </c>
      <c r="H73" s="36">
        <f t="shared" si="28"/>
        <v>96886.002544028364</v>
      </c>
      <c r="I73" s="36">
        <f t="shared" si="28"/>
        <v>68412.499552564695</v>
      </c>
    </row>
    <row r="74" spans="1:9" ht="15.6" x14ac:dyDescent="0.35">
      <c r="A74" s="3"/>
      <c r="B74" s="36"/>
      <c r="C74" s="36"/>
      <c r="D74" s="36"/>
      <c r="E74" s="36"/>
      <c r="F74" s="36"/>
      <c r="G74" s="36"/>
      <c r="H74" s="36"/>
      <c r="I74" s="36"/>
    </row>
    <row r="75" spans="1:9" ht="15.6" x14ac:dyDescent="0.35">
      <c r="A75" s="4" t="s">
        <v>27</v>
      </c>
      <c r="B75" s="36"/>
      <c r="C75" s="36"/>
      <c r="D75" s="36"/>
      <c r="E75" s="36"/>
      <c r="F75" s="36"/>
      <c r="G75" s="36"/>
      <c r="H75" s="36"/>
      <c r="I75" s="36"/>
    </row>
    <row r="76" spans="1:9" ht="15.6" x14ac:dyDescent="0.35">
      <c r="A76" s="3" t="s">
        <v>28</v>
      </c>
      <c r="B76" s="36">
        <f>(B31/B30)*100</f>
        <v>93.194314105890527</v>
      </c>
      <c r="C76" s="36"/>
      <c r="D76" s="36"/>
      <c r="E76" s="36"/>
      <c r="F76" s="36"/>
      <c r="G76" s="36"/>
      <c r="H76" s="36"/>
      <c r="I76" s="36"/>
    </row>
    <row r="77" spans="1:9" ht="15.6" x14ac:dyDescent="0.35">
      <c r="A77" s="3" t="s">
        <v>29</v>
      </c>
      <c r="B77" s="36">
        <f>(B25/B31)*100</f>
        <v>84.825332432676333</v>
      </c>
      <c r="C77" s="36"/>
      <c r="D77" s="36"/>
      <c r="E77" s="36"/>
      <c r="F77" s="36"/>
      <c r="G77" s="36"/>
      <c r="H77" s="36"/>
      <c r="I77" s="36"/>
    </row>
    <row r="78" spans="1:9" ht="16.2" thickBot="1" x14ac:dyDescent="0.4">
      <c r="A78" s="13"/>
      <c r="B78" s="14"/>
      <c r="C78" s="14"/>
      <c r="D78" s="14"/>
      <c r="E78" s="14"/>
      <c r="F78" s="14"/>
      <c r="G78" s="14"/>
      <c r="H78" s="14"/>
      <c r="I78" s="14"/>
    </row>
    <row r="79" spans="1:9" s="1" customFormat="1" ht="17.25" customHeight="1" thickTop="1" x14ac:dyDescent="0.3">
      <c r="A79" s="78" t="s">
        <v>94</v>
      </c>
      <c r="B79" s="78"/>
      <c r="C79" s="78"/>
      <c r="D79" s="78"/>
      <c r="E79" s="78"/>
      <c r="F79" s="78"/>
      <c r="G79" s="78"/>
      <c r="H79" s="78"/>
      <c r="I79" s="78"/>
    </row>
    <row r="80" spans="1:9" s="1" customFormat="1" ht="15.6" x14ac:dyDescent="0.35">
      <c r="A80" s="26"/>
      <c r="B80" s="3"/>
      <c r="C80" s="3"/>
      <c r="D80" s="3"/>
      <c r="E80" s="3"/>
      <c r="F80" s="3"/>
      <c r="G80" s="3"/>
      <c r="H80" s="3"/>
      <c r="I80" s="3"/>
    </row>
    <row r="81" spans="1:9" s="1" customFormat="1" ht="146.25" customHeight="1" x14ac:dyDescent="0.3">
      <c r="A81" s="66" t="s">
        <v>102</v>
      </c>
      <c r="B81" s="66"/>
      <c r="C81" s="66"/>
      <c r="D81" s="66"/>
      <c r="E81" s="66"/>
      <c r="F81" s="66"/>
      <c r="G81" s="66"/>
      <c r="H81" s="66"/>
      <c r="I81" s="66"/>
    </row>
    <row r="82" spans="1:9" s="1" customFormat="1" ht="15.6" x14ac:dyDescent="0.35">
      <c r="A82" s="3"/>
      <c r="B82" s="3"/>
      <c r="C82" s="3"/>
      <c r="D82" s="3"/>
      <c r="E82" s="3"/>
      <c r="F82" s="3"/>
      <c r="G82" s="3"/>
      <c r="H82" s="3"/>
      <c r="I82" s="3"/>
    </row>
    <row r="85" spans="1:9" ht="15" x14ac:dyDescent="0.3">
      <c r="C85" s="53"/>
    </row>
    <row r="86" spans="1:9" x14ac:dyDescent="0.3">
      <c r="A86" s="1"/>
    </row>
    <row r="87" spans="1:9" x14ac:dyDescent="0.3">
      <c r="A87" s="1"/>
    </row>
    <row r="88" spans="1:9" x14ac:dyDescent="0.3">
      <c r="A88" s="1"/>
    </row>
    <row r="89" spans="1:9" x14ac:dyDescent="0.3">
      <c r="A89" s="46"/>
    </row>
    <row r="90" spans="1:9" x14ac:dyDescent="0.3">
      <c r="A90" s="46"/>
    </row>
    <row r="91" spans="1:9" x14ac:dyDescent="0.3">
      <c r="A91" s="1"/>
    </row>
    <row r="92" spans="1:9" x14ac:dyDescent="0.3">
      <c r="A92" s="1"/>
    </row>
    <row r="93" spans="1:9" x14ac:dyDescent="0.3">
      <c r="A93" s="1"/>
    </row>
    <row r="94" spans="1:9" x14ac:dyDescent="0.3">
      <c r="A94" s="45"/>
    </row>
  </sheetData>
  <mergeCells count="31">
    <mergeCell ref="C26:D26"/>
    <mergeCell ref="C72:D72"/>
    <mergeCell ref="C73:D73"/>
    <mergeCell ref="C47:D47"/>
    <mergeCell ref="C48:D48"/>
    <mergeCell ref="C52:D52"/>
    <mergeCell ref="C65:D65"/>
    <mergeCell ref="C66:D66"/>
    <mergeCell ref="C69:D69"/>
    <mergeCell ref="C70:D70"/>
    <mergeCell ref="C71:D71"/>
    <mergeCell ref="C64:D64"/>
    <mergeCell ref="C56:D56"/>
    <mergeCell ref="C57:D57"/>
    <mergeCell ref="C27:D27"/>
    <mergeCell ref="C9:I9"/>
    <mergeCell ref="A81:I81"/>
    <mergeCell ref="C39:D39"/>
    <mergeCell ref="C40:D40"/>
    <mergeCell ref="C41:D41"/>
    <mergeCell ref="C42:D42"/>
    <mergeCell ref="C61:D61"/>
    <mergeCell ref="C58:D58"/>
    <mergeCell ref="A79:I79"/>
    <mergeCell ref="C24:D24"/>
    <mergeCell ref="B9:B10"/>
    <mergeCell ref="C10:D10"/>
    <mergeCell ref="C23:D23"/>
    <mergeCell ref="C25:D25"/>
    <mergeCell ref="A9:A10"/>
    <mergeCell ref="C36:D36"/>
  </mergeCells>
  <pageMargins left="0.7" right="0.7" top="0.75" bottom="0.75" header="0.3" footer="0.3"/>
  <pageSetup paperSize="9" orientation="portrait" r:id="rId1"/>
  <drawing r:id="rId2"/>
  <legacyDrawing r:id="rId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95"/>
  <sheetViews>
    <sheetView showGridLines="0" zoomScale="80" zoomScaleNormal="80" zoomScalePageLayoutView="90" workbookViewId="0">
      <pane ySplit="10" topLeftCell="A11" activePane="bottomLeft" state="frozen"/>
      <selection pane="bottomLeft" activeCell="A9" sqref="A9:A10"/>
    </sheetView>
  </sheetViews>
  <sheetFormatPr baseColWidth="10" defaultColWidth="11.44140625" defaultRowHeight="14.4" x14ac:dyDescent="0.3"/>
  <cols>
    <col min="1" max="1" width="63.33203125" style="50" customWidth="1"/>
    <col min="2" max="9" width="18.6640625" style="50" customWidth="1"/>
    <col min="10" max="16384" width="11.44140625" style="50"/>
  </cols>
  <sheetData>
    <row r="1" spans="1:9" s="1" customFormat="1" x14ac:dyDescent="0.3"/>
    <row r="2" spans="1:9" s="1" customFormat="1" x14ac:dyDescent="0.3"/>
    <row r="3" spans="1:9" s="1" customFormat="1" x14ac:dyDescent="0.3"/>
    <row r="4" spans="1:9" s="1" customFormat="1" x14ac:dyDescent="0.3"/>
    <row r="5" spans="1:9" s="1" customFormat="1" x14ac:dyDescent="0.3"/>
    <row r="6" spans="1:9" s="1" customFormat="1" x14ac:dyDescent="0.3"/>
    <row r="7" spans="1:9" s="1" customFormat="1" x14ac:dyDescent="0.3"/>
    <row r="8" spans="1:9" s="1" customFormat="1" ht="18" customHeight="1" x14ac:dyDescent="0.3"/>
    <row r="9" spans="1:9" s="1" customFormat="1" ht="15.6" x14ac:dyDescent="0.3">
      <c r="A9" s="70" t="s">
        <v>0</v>
      </c>
      <c r="B9" s="72" t="s">
        <v>54</v>
      </c>
      <c r="C9" s="77" t="s">
        <v>55</v>
      </c>
      <c r="D9" s="77"/>
      <c r="E9" s="77"/>
      <c r="F9" s="77"/>
      <c r="G9" s="77"/>
      <c r="H9" s="77"/>
      <c r="I9" s="77"/>
    </row>
    <row r="10" spans="1:9" s="1" customFormat="1" ht="51.75" customHeight="1" thickBot="1" x14ac:dyDescent="0.35">
      <c r="A10" s="71"/>
      <c r="B10" s="73"/>
      <c r="C10" s="71" t="s">
        <v>1</v>
      </c>
      <c r="D10" s="71"/>
      <c r="E10" s="32" t="s">
        <v>44</v>
      </c>
      <c r="F10" s="32" t="s">
        <v>45</v>
      </c>
      <c r="G10" s="32" t="s">
        <v>50</v>
      </c>
      <c r="H10" s="32" t="s">
        <v>56</v>
      </c>
      <c r="I10" s="32" t="s">
        <v>74</v>
      </c>
    </row>
    <row r="11" spans="1:9" s="1" customFormat="1" ht="16.2" thickTop="1" x14ac:dyDescent="0.35">
      <c r="A11" s="3"/>
      <c r="B11" s="3"/>
      <c r="C11" s="3"/>
      <c r="D11" s="3"/>
      <c r="E11" s="3"/>
      <c r="F11" s="3"/>
      <c r="G11" s="3"/>
      <c r="H11" s="3"/>
      <c r="I11" s="3"/>
    </row>
    <row r="12" spans="1:9" s="1" customFormat="1" ht="15.6" x14ac:dyDescent="0.35">
      <c r="A12" s="4" t="s">
        <v>2</v>
      </c>
      <c r="B12" s="3"/>
      <c r="C12" s="3"/>
      <c r="D12" s="3"/>
      <c r="E12" s="3"/>
      <c r="F12" s="3"/>
      <c r="G12" s="3"/>
      <c r="H12" s="3"/>
      <c r="I12" s="3"/>
    </row>
    <row r="13" spans="1:9" s="1" customFormat="1" ht="15.6" x14ac:dyDescent="0.35">
      <c r="A13" s="3"/>
      <c r="B13" s="3"/>
      <c r="C13" s="3"/>
      <c r="D13" s="3"/>
      <c r="E13" s="3"/>
      <c r="F13" s="3"/>
      <c r="G13" s="3"/>
      <c r="H13" s="3"/>
      <c r="I13" s="3"/>
    </row>
    <row r="14" spans="1:9" s="25" customFormat="1" ht="31.2" x14ac:dyDescent="0.3">
      <c r="A14" s="24" t="s">
        <v>41</v>
      </c>
      <c r="B14" s="49" t="s">
        <v>53</v>
      </c>
      <c r="C14" s="49" t="s">
        <v>42</v>
      </c>
      <c r="D14" s="49" t="s">
        <v>43</v>
      </c>
      <c r="E14" s="5" t="s">
        <v>42</v>
      </c>
      <c r="F14" s="5" t="s">
        <v>42</v>
      </c>
      <c r="G14" s="23" t="s">
        <v>57</v>
      </c>
      <c r="H14" s="5" t="s">
        <v>49</v>
      </c>
      <c r="I14" s="5" t="s">
        <v>42</v>
      </c>
    </row>
    <row r="15" spans="1:9" ht="15.6" x14ac:dyDescent="0.35">
      <c r="A15" s="6" t="s">
        <v>66</v>
      </c>
      <c r="B15" s="41">
        <v>172992</v>
      </c>
      <c r="C15" s="41">
        <v>125118</v>
      </c>
      <c r="D15" s="41">
        <v>179849</v>
      </c>
      <c r="E15" s="41">
        <v>1545</v>
      </c>
      <c r="F15" s="41">
        <v>8615</v>
      </c>
      <c r="G15" s="41">
        <v>54873</v>
      </c>
      <c r="H15" s="41">
        <v>24865</v>
      </c>
      <c r="I15" s="41">
        <v>0</v>
      </c>
    </row>
    <row r="16" spans="1:9" ht="15.6" x14ac:dyDescent="0.35">
      <c r="A16" s="6" t="s">
        <v>103</v>
      </c>
      <c r="B16" s="41" t="str">
        <f>'II Trimestre'!B16</f>
        <v>n.d</v>
      </c>
      <c r="C16" s="41" t="str">
        <f>'II Trimestre'!C16</f>
        <v>n.d</v>
      </c>
      <c r="D16" s="41">
        <f>'II Trimestre'!D16</f>
        <v>196079</v>
      </c>
      <c r="E16" s="41">
        <f>'II Trimestre'!E16</f>
        <v>1355</v>
      </c>
      <c r="F16" s="41">
        <f>'II Trimestre'!F16</f>
        <v>7549</v>
      </c>
      <c r="G16" s="41">
        <f>'II Trimestre'!G16</f>
        <v>63371</v>
      </c>
      <c r="H16" s="41">
        <f>'II Trimestre'!H16</f>
        <v>17071</v>
      </c>
      <c r="I16" s="41">
        <f>'II Trimestre'!I16</f>
        <v>45219</v>
      </c>
    </row>
    <row r="17" spans="1:9" ht="15.6" x14ac:dyDescent="0.35">
      <c r="A17" s="6" t="s">
        <v>51</v>
      </c>
      <c r="B17" s="41">
        <f>+'I Trimestre'!B17+'II Trimestre'!B17</f>
        <v>1806459</v>
      </c>
      <c r="C17" s="41" t="s">
        <v>47</v>
      </c>
      <c r="D17" s="41">
        <f>+'I Trimestre'!D17+'II Trimestre'!D17</f>
        <v>1174214</v>
      </c>
      <c r="E17" s="41">
        <f>+'I Trimestre'!E17+'II Trimestre'!E17</f>
        <v>8122</v>
      </c>
      <c r="F17" s="41">
        <f>+'I Trimestre'!F17+'II Trimestre'!F17</f>
        <v>45251</v>
      </c>
      <c r="G17" s="41">
        <f>+'I Trimestre'!G17+'II Trimestre'!G17</f>
        <v>378242</v>
      </c>
      <c r="H17" s="41">
        <f>+'I Trimestre'!H17+'II Trimestre'!H17</f>
        <v>100782</v>
      </c>
      <c r="I17" s="41">
        <f>+'I Trimestre'!I17+'II Trimestre'!I17</f>
        <v>99848</v>
      </c>
    </row>
    <row r="18" spans="1:9" ht="15.6" x14ac:dyDescent="0.35">
      <c r="A18" s="6" t="s">
        <v>104</v>
      </c>
      <c r="B18" s="41">
        <v>218636</v>
      </c>
      <c r="C18" s="41">
        <v>163088</v>
      </c>
      <c r="D18" s="41">
        <v>273844</v>
      </c>
      <c r="E18" s="41">
        <v>1372</v>
      </c>
      <c r="F18" s="41">
        <v>7003</v>
      </c>
      <c r="G18" s="41">
        <v>52320</v>
      </c>
      <c r="H18" s="41">
        <v>23238</v>
      </c>
      <c r="I18" s="41">
        <v>24557</v>
      </c>
    </row>
    <row r="19" spans="1:9" ht="15.6" x14ac:dyDescent="0.35">
      <c r="A19" s="6" t="s">
        <v>51</v>
      </c>
      <c r="B19" s="41">
        <f>+'I Trimestre'!B19+'II Trimestre'!B19</f>
        <v>2013840</v>
      </c>
      <c r="C19" s="41" t="s">
        <v>47</v>
      </c>
      <c r="D19" s="41">
        <f>+'I Trimestre'!D19+'II Trimestre'!D19</f>
        <v>1575843</v>
      </c>
      <c r="E19" s="41">
        <f>+'I Trimestre'!E19+'II Trimestre'!E19</f>
        <v>7076</v>
      </c>
      <c r="F19" s="41">
        <f>+'I Trimestre'!F19+'II Trimestre'!F19</f>
        <v>41176</v>
      </c>
      <c r="G19" s="41">
        <f>+'I Trimestre'!G19+'II Trimestre'!G19</f>
        <v>230682</v>
      </c>
      <c r="H19" s="41">
        <f>+'I Trimestre'!H19+'II Trimestre'!H19</f>
        <v>131126</v>
      </c>
      <c r="I19" s="41">
        <f>+'I Trimestre'!I19+'II Trimestre'!I19</f>
        <v>27937</v>
      </c>
    </row>
    <row r="20" spans="1:9" ht="15.6" x14ac:dyDescent="0.35">
      <c r="A20" s="6" t="s">
        <v>89</v>
      </c>
      <c r="B20" s="41" t="str">
        <f>'II Trimestre'!B20</f>
        <v>n.d</v>
      </c>
      <c r="C20" s="41" t="str">
        <f>'II Trimestre'!C20</f>
        <v>n.d</v>
      </c>
      <c r="D20" s="41">
        <f>'II Trimestre'!D20</f>
        <v>196080</v>
      </c>
      <c r="E20" s="41">
        <f>'II Trimestre'!E20</f>
        <v>1356</v>
      </c>
      <c r="F20" s="41">
        <f>'II Trimestre'!F20</f>
        <v>7549</v>
      </c>
      <c r="G20" s="41">
        <f>'II Trimestre'!G20</f>
        <v>63372</v>
      </c>
      <c r="H20" s="41">
        <f>'II Trimestre'!H20</f>
        <v>17073</v>
      </c>
      <c r="I20" s="41">
        <f>'II Trimestre'!I20</f>
        <v>45219</v>
      </c>
    </row>
    <row r="21" spans="1:9" ht="15.6" x14ac:dyDescent="0.35">
      <c r="A21" s="3"/>
      <c r="B21" s="41"/>
      <c r="C21" s="41"/>
      <c r="D21" s="41"/>
      <c r="E21" s="41"/>
      <c r="F21" s="41"/>
      <c r="G21" s="41"/>
      <c r="H21" s="41"/>
      <c r="I21" s="41"/>
    </row>
    <row r="22" spans="1:9" ht="15.6" x14ac:dyDescent="0.35">
      <c r="A22" s="7" t="s">
        <v>3</v>
      </c>
      <c r="B22" s="41"/>
      <c r="C22" s="41"/>
      <c r="D22" s="41"/>
      <c r="E22" s="41"/>
      <c r="F22" s="41"/>
      <c r="G22" s="41"/>
      <c r="H22" s="41"/>
      <c r="I22" s="41"/>
    </row>
    <row r="23" spans="1:9" ht="15.6" x14ac:dyDescent="0.35">
      <c r="A23" s="6" t="s">
        <v>66</v>
      </c>
      <c r="B23" s="41">
        <f>+C23+E23+F23+G23+H23+I23</f>
        <v>77622338035</v>
      </c>
      <c r="C23" s="82">
        <f>'I Trimestre'!C23:D23+'II Trimestre'!C23:D23</f>
        <v>37506048000</v>
      </c>
      <c r="D23" s="82"/>
      <c r="E23" s="41">
        <f>'I Trimestre'!E23+'II Trimestre'!E23</f>
        <v>830864200</v>
      </c>
      <c r="F23" s="41">
        <f>'I Trimestre'!F23+'II Trimestre'!F23</f>
        <v>3404247000</v>
      </c>
      <c r="G23" s="41">
        <f>'I Trimestre'!G23+'II Trimestre'!G23</f>
        <v>19685739113</v>
      </c>
      <c r="H23" s="41">
        <f>'I Trimestre'!H23+'II Trimestre'!H23</f>
        <v>16195439722</v>
      </c>
      <c r="I23" s="41">
        <f>'I Trimestre'!I23+'II Trimestre'!I23</f>
        <v>0</v>
      </c>
    </row>
    <row r="24" spans="1:9" ht="15.6" x14ac:dyDescent="0.35">
      <c r="A24" s="6" t="s">
        <v>103</v>
      </c>
      <c r="B24" s="41">
        <f t="shared" ref="B24:B27" si="0">+C24+E24+F24+G24+H24+I24</f>
        <v>92764205000</v>
      </c>
      <c r="C24" s="82">
        <f>'I Trimestre'!C24:D24+'II Trimestre'!C24:D24</f>
        <v>41097490000</v>
      </c>
      <c r="D24" s="82"/>
      <c r="E24" s="41">
        <f>'I Trimestre'!E24+'II Trimestre'!E24</f>
        <v>812200000</v>
      </c>
      <c r="F24" s="41">
        <f>'I Trimestre'!F24+'II Trimestre'!F24</f>
        <v>3393825000</v>
      </c>
      <c r="G24" s="41">
        <f>'I Trimestre'!G24+'II Trimestre'!G24</f>
        <v>28368150000</v>
      </c>
      <c r="H24" s="41">
        <f>'I Trimestre'!H24+'II Trimestre'!H24</f>
        <v>13101660000</v>
      </c>
      <c r="I24" s="41">
        <f>'I Trimestre'!I24+'II Trimestre'!I24</f>
        <v>5990880000</v>
      </c>
    </row>
    <row r="25" spans="1:9" ht="15.6" x14ac:dyDescent="0.35">
      <c r="A25" s="6" t="s">
        <v>104</v>
      </c>
      <c r="B25" s="41">
        <f t="shared" si="0"/>
        <v>70872389296</v>
      </c>
      <c r="C25" s="82">
        <f>'I Trimestre'!C25:D25+'II Trimestre'!C25:D25</f>
        <v>28917158000</v>
      </c>
      <c r="D25" s="82"/>
      <c r="E25" s="41">
        <f>'I Trimestre'!E25+'II Trimestre'!E25</f>
        <v>800821000</v>
      </c>
      <c r="F25" s="41">
        <f>'I Trimestre'!F25+'II Trimestre'!F25</f>
        <v>3315369750</v>
      </c>
      <c r="G25" s="41">
        <f>'I Trimestre'!G25+'II Trimestre'!G25</f>
        <v>23231155320</v>
      </c>
      <c r="H25" s="41">
        <f>'I Trimestre'!H25+'II Trimestre'!H25</f>
        <v>12696645226</v>
      </c>
      <c r="I25" s="41">
        <f>'I Trimestre'!I25+'II Trimestre'!I25</f>
        <v>1911240000</v>
      </c>
    </row>
    <row r="26" spans="1:9" ht="15.6" x14ac:dyDescent="0.35">
      <c r="A26" s="6" t="s">
        <v>89</v>
      </c>
      <c r="B26" s="41">
        <f t="shared" si="0"/>
        <v>159455965000</v>
      </c>
      <c r="C26" s="82">
        <f>+'II Trimestre'!C26</f>
        <v>61745285000</v>
      </c>
      <c r="D26" s="82"/>
      <c r="E26" s="41">
        <f>'II Trimestre'!E26</f>
        <v>1625800000</v>
      </c>
      <c r="F26" s="41">
        <f>'II Trimestre'!F26</f>
        <v>6790875000</v>
      </c>
      <c r="G26" s="41">
        <f>'II Trimestre'!G26</f>
        <v>56885175000</v>
      </c>
      <c r="H26" s="41">
        <f>'II Trimestre'!H26</f>
        <v>26417950000</v>
      </c>
      <c r="I26" s="41">
        <f>'II Trimestre'!I26</f>
        <v>5990880000</v>
      </c>
    </row>
    <row r="27" spans="1:9" ht="15.6" x14ac:dyDescent="0.35">
      <c r="A27" s="6" t="s">
        <v>105</v>
      </c>
      <c r="B27" s="41">
        <f t="shared" si="0"/>
        <v>70872389296</v>
      </c>
      <c r="C27" s="82">
        <f>C25</f>
        <v>28917158000</v>
      </c>
      <c r="D27" s="82"/>
      <c r="E27" s="41">
        <f>E25</f>
        <v>800821000</v>
      </c>
      <c r="F27" s="41">
        <f t="shared" ref="F27:I27" si="1">F25</f>
        <v>3315369750</v>
      </c>
      <c r="G27" s="41">
        <f t="shared" si="1"/>
        <v>23231155320</v>
      </c>
      <c r="H27" s="41">
        <f t="shared" si="1"/>
        <v>12696645226</v>
      </c>
      <c r="I27" s="41">
        <f t="shared" si="1"/>
        <v>1911240000</v>
      </c>
    </row>
    <row r="28" spans="1:9" ht="15.6" x14ac:dyDescent="0.35">
      <c r="A28" s="3"/>
      <c r="B28" s="41"/>
      <c r="C28" s="41"/>
      <c r="D28" s="41"/>
      <c r="E28" s="41"/>
      <c r="F28" s="41"/>
      <c r="G28" s="41"/>
      <c r="H28" s="41"/>
      <c r="I28" s="41"/>
    </row>
    <row r="29" spans="1:9" ht="15.6" x14ac:dyDescent="0.35">
      <c r="A29" s="7" t="s">
        <v>4</v>
      </c>
      <c r="B29" s="41"/>
      <c r="C29" s="41"/>
      <c r="D29" s="41"/>
      <c r="E29" s="41"/>
      <c r="F29" s="41"/>
      <c r="G29" s="41"/>
      <c r="H29" s="41"/>
      <c r="I29" s="41"/>
    </row>
    <row r="30" spans="1:9" ht="15.6" x14ac:dyDescent="0.35">
      <c r="A30" s="6" t="s">
        <v>103</v>
      </c>
      <c r="B30" s="41">
        <f>'I Trimestre'!B30+'II Trimestre'!B30</f>
        <v>92764205000</v>
      </c>
      <c r="C30" s="41"/>
      <c r="D30" s="41"/>
      <c r="E30" s="41"/>
      <c r="F30" s="41"/>
      <c r="G30" s="41"/>
      <c r="H30" s="41"/>
      <c r="I30" s="41"/>
    </row>
    <row r="31" spans="1:9" ht="15.6" x14ac:dyDescent="0.35">
      <c r="A31" s="6" t="s">
        <v>104</v>
      </c>
      <c r="B31" s="41">
        <f>'I Trimestre'!B31+'II Trimestre'!B31</f>
        <v>86094821178.549988</v>
      </c>
      <c r="C31" s="41"/>
      <c r="D31" s="41"/>
      <c r="E31" s="41"/>
      <c r="F31" s="41"/>
      <c r="G31" s="41"/>
      <c r="H31" s="41"/>
      <c r="I31" s="41"/>
    </row>
    <row r="32" spans="1:9" ht="15.6" x14ac:dyDescent="0.35">
      <c r="A32" s="3"/>
      <c r="B32" s="28"/>
      <c r="C32" s="28"/>
      <c r="D32" s="28"/>
      <c r="E32" s="28"/>
      <c r="F32" s="28"/>
      <c r="G32" s="28"/>
      <c r="H32" s="28"/>
      <c r="I32" s="28"/>
    </row>
    <row r="33" spans="1:10" ht="15.6" x14ac:dyDescent="0.35">
      <c r="A33" s="4" t="s">
        <v>5</v>
      </c>
      <c r="B33" s="28"/>
      <c r="C33" s="28"/>
      <c r="D33" s="28"/>
      <c r="E33" s="28"/>
      <c r="F33" s="28"/>
      <c r="G33" s="28"/>
      <c r="H33" s="28"/>
      <c r="I33" s="28"/>
    </row>
    <row r="34" spans="1:10" ht="15.6" x14ac:dyDescent="0.35">
      <c r="A34" s="6" t="s">
        <v>67</v>
      </c>
      <c r="B34" s="20">
        <v>1.121</v>
      </c>
      <c r="C34" s="20">
        <v>1.121</v>
      </c>
      <c r="D34" s="20">
        <v>1.121</v>
      </c>
      <c r="E34" s="20">
        <v>1.121</v>
      </c>
      <c r="F34" s="20">
        <v>1.121</v>
      </c>
      <c r="G34" s="20">
        <v>1.121</v>
      </c>
      <c r="H34" s="20">
        <v>1.121</v>
      </c>
      <c r="I34" s="20">
        <v>1.121</v>
      </c>
    </row>
    <row r="35" spans="1:10" ht="15.6" x14ac:dyDescent="0.35">
      <c r="A35" s="6" t="s">
        <v>106</v>
      </c>
      <c r="B35" s="20">
        <v>1.0973999999999999</v>
      </c>
      <c r="C35" s="20">
        <v>1.0973999999999999</v>
      </c>
      <c r="D35" s="20">
        <v>1.0973999999999999</v>
      </c>
      <c r="E35" s="20">
        <v>1.0973999999999999</v>
      </c>
      <c r="F35" s="20">
        <v>1.0973999999999999</v>
      </c>
      <c r="G35" s="20">
        <v>1.0973999999999999</v>
      </c>
      <c r="H35" s="20">
        <v>1.0973999999999999</v>
      </c>
      <c r="I35" s="20">
        <v>1.0973999999999999</v>
      </c>
    </row>
    <row r="36" spans="1:10" s="1" customFormat="1" ht="15.6" x14ac:dyDescent="0.35">
      <c r="A36" s="6" t="s">
        <v>6</v>
      </c>
      <c r="B36" s="54">
        <v>443471</v>
      </c>
      <c r="C36" s="75">
        <v>184183</v>
      </c>
      <c r="D36" s="75"/>
      <c r="E36" s="54">
        <v>148987</v>
      </c>
      <c r="F36" s="54">
        <v>90904</v>
      </c>
      <c r="G36" s="54" t="s">
        <v>52</v>
      </c>
      <c r="H36" s="54" t="s">
        <v>52</v>
      </c>
      <c r="I36" s="54" t="s">
        <v>52</v>
      </c>
    </row>
    <row r="37" spans="1:10" ht="15.6" x14ac:dyDescent="0.35">
      <c r="A37" s="3"/>
      <c r="B37" s="15"/>
      <c r="C37" s="15"/>
      <c r="D37" s="15"/>
      <c r="E37" s="15"/>
      <c r="F37" s="15"/>
      <c r="G37" s="15"/>
      <c r="H37" s="15"/>
      <c r="I37" s="15"/>
    </row>
    <row r="38" spans="1:10" ht="15.6" x14ac:dyDescent="0.35">
      <c r="A38" s="4" t="s">
        <v>7</v>
      </c>
      <c r="B38" s="15"/>
      <c r="C38" s="15"/>
      <c r="D38" s="15"/>
      <c r="E38" s="15"/>
      <c r="F38" s="15"/>
      <c r="G38" s="15"/>
      <c r="H38" s="15"/>
      <c r="I38" s="15"/>
    </row>
    <row r="39" spans="1:10" ht="15.6" x14ac:dyDescent="0.35">
      <c r="A39" s="3" t="s">
        <v>68</v>
      </c>
      <c r="B39" s="35">
        <f>B23/B34</f>
        <v>69243834107.939346</v>
      </c>
      <c r="C39" s="68">
        <f>C23/C34</f>
        <v>33457669937.555756</v>
      </c>
      <c r="D39" s="68"/>
      <c r="E39" s="35">
        <f>E23/E34</f>
        <v>741181266.7261374</v>
      </c>
      <c r="F39" s="35">
        <f t="shared" ref="F39:H39" si="2">F23/F34</f>
        <v>3036794826.0481715</v>
      </c>
      <c r="G39" s="35">
        <f t="shared" si="2"/>
        <v>17560873428.189117</v>
      </c>
      <c r="H39" s="35">
        <f t="shared" si="2"/>
        <v>14447314649.42016</v>
      </c>
      <c r="I39" s="35">
        <f t="shared" ref="I39" si="3">I23/I34</f>
        <v>0</v>
      </c>
      <c r="J39" s="35"/>
    </row>
    <row r="40" spans="1:10" ht="15.6" x14ac:dyDescent="0.35">
      <c r="A40" s="3" t="s">
        <v>107</v>
      </c>
      <c r="B40" s="35">
        <f>B25/B35</f>
        <v>64582093398.942963</v>
      </c>
      <c r="C40" s="68">
        <f>C25/C35</f>
        <v>26350608711.499912</v>
      </c>
      <c r="D40" s="68"/>
      <c r="E40" s="35">
        <f>E25/E35</f>
        <v>729743940.2223438</v>
      </c>
      <c r="F40" s="35">
        <f t="shared" ref="F40:H40" si="4">F25/F35</f>
        <v>3021113313.2859488</v>
      </c>
      <c r="G40" s="35">
        <f t="shared" si="4"/>
        <v>21169268562.055771</v>
      </c>
      <c r="H40" s="35">
        <f t="shared" si="4"/>
        <v>11569751436.121742</v>
      </c>
      <c r="I40" s="35">
        <f t="shared" ref="I40" si="5">I25/I35</f>
        <v>1741607435.7572446</v>
      </c>
      <c r="J40" s="35"/>
    </row>
    <row r="41" spans="1:10" ht="15.6" x14ac:dyDescent="0.35">
      <c r="A41" s="3" t="s">
        <v>69</v>
      </c>
      <c r="B41" s="35">
        <f>B39/B15</f>
        <v>400271.88602906116</v>
      </c>
      <c r="C41" s="68">
        <f>C39/D15</f>
        <v>186032.00427889929</v>
      </c>
      <c r="D41" s="68"/>
      <c r="E41" s="35">
        <f>E39/E15</f>
        <v>479728.97522727342</v>
      </c>
      <c r="F41" s="35">
        <f t="shared" ref="F41:H41" si="6">F39/F15</f>
        <v>352500.85038284055</v>
      </c>
      <c r="G41" s="35">
        <f t="shared" si="6"/>
        <v>320027.5805621912</v>
      </c>
      <c r="H41" s="35">
        <f t="shared" si="6"/>
        <v>581030.14878021961</v>
      </c>
      <c r="I41" s="35" t="s">
        <v>47</v>
      </c>
      <c r="J41" s="35"/>
    </row>
    <row r="42" spans="1:10" ht="15.6" x14ac:dyDescent="0.35">
      <c r="A42" s="3" t="s">
        <v>108</v>
      </c>
      <c r="B42" s="35">
        <f>B40/B18</f>
        <v>295386.36546105379</v>
      </c>
      <c r="C42" s="68">
        <f>C40/D18</f>
        <v>96224.889760228136</v>
      </c>
      <c r="D42" s="68"/>
      <c r="E42" s="35">
        <f>E40/E18</f>
        <v>531883.33835447801</v>
      </c>
      <c r="F42" s="35">
        <f t="shared" ref="F42:H42" si="7">F40/F18</f>
        <v>431402.72929972137</v>
      </c>
      <c r="G42" s="35">
        <f t="shared" si="7"/>
        <v>404611.40217996505</v>
      </c>
      <c r="H42" s="35">
        <f t="shared" si="7"/>
        <v>497880.68836051907</v>
      </c>
      <c r="I42" s="35">
        <f t="shared" ref="I42" si="8">I40/I18</f>
        <v>70921.017866891096</v>
      </c>
      <c r="J42" s="35"/>
    </row>
    <row r="43" spans="1:10" ht="15.6" x14ac:dyDescent="0.35">
      <c r="A43" s="3"/>
      <c r="B43" s="8"/>
      <c r="C43" s="8"/>
      <c r="D43" s="8"/>
      <c r="E43" s="8"/>
      <c r="F43" s="8"/>
      <c r="G43" s="8"/>
      <c r="H43" s="8"/>
      <c r="I43" s="8"/>
    </row>
    <row r="44" spans="1:10" ht="15.6" x14ac:dyDescent="0.35">
      <c r="A44" s="4" t="s">
        <v>8</v>
      </c>
      <c r="B44" s="8"/>
      <c r="C44" s="8"/>
      <c r="D44" s="8"/>
      <c r="E44" s="8"/>
      <c r="F44" s="8"/>
      <c r="G44" s="8"/>
      <c r="H44" s="8"/>
      <c r="I44" s="8"/>
    </row>
    <row r="45" spans="1:10" ht="15.6" x14ac:dyDescent="0.35">
      <c r="A45" s="3"/>
      <c r="B45" s="8"/>
      <c r="C45" s="8"/>
      <c r="D45" s="8"/>
      <c r="E45" s="8"/>
      <c r="F45" s="8"/>
      <c r="G45" s="8"/>
      <c r="H45" s="8"/>
      <c r="I45" s="8"/>
    </row>
    <row r="46" spans="1:10" ht="15.6" x14ac:dyDescent="0.35">
      <c r="A46" s="4" t="s">
        <v>9</v>
      </c>
      <c r="B46" s="8"/>
      <c r="C46" s="8"/>
      <c r="D46" s="8"/>
      <c r="E46" s="8"/>
      <c r="F46" s="8"/>
      <c r="G46" s="8"/>
      <c r="H46" s="8"/>
      <c r="I46" s="8"/>
    </row>
    <row r="47" spans="1:10" ht="15.6" x14ac:dyDescent="0.35">
      <c r="A47" s="3" t="s">
        <v>10</v>
      </c>
      <c r="B47" s="38" t="s">
        <v>52</v>
      </c>
      <c r="C47" s="69">
        <f>(D16/C36)*100</f>
        <v>106.45879369974426</v>
      </c>
      <c r="D47" s="69"/>
      <c r="E47" s="36">
        <f>(E16/E36)*100</f>
        <v>0.90947532335035941</v>
      </c>
      <c r="F47" s="56">
        <f t="shared" ref="F47" si="9">(F16/F36)*100</f>
        <v>8.3043650444424877</v>
      </c>
      <c r="G47" s="58" t="s">
        <v>47</v>
      </c>
      <c r="H47" s="38" t="s">
        <v>47</v>
      </c>
      <c r="I47" s="38" t="s">
        <v>47</v>
      </c>
    </row>
    <row r="48" spans="1:10" ht="15.6" x14ac:dyDescent="0.35">
      <c r="A48" s="3" t="s">
        <v>11</v>
      </c>
      <c r="B48" s="36">
        <f>(B18/B36)*100</f>
        <v>49.301081694180681</v>
      </c>
      <c r="C48" s="69">
        <f>(D18/C36)*100</f>
        <v>148.68038852662841</v>
      </c>
      <c r="D48" s="69"/>
      <c r="E48" s="36">
        <f>(E18/E36)*100</f>
        <v>0.9208857148610281</v>
      </c>
      <c r="F48" s="56">
        <f t="shared" ref="F48" si="10">(F18/F36)*100</f>
        <v>7.7037314089589009</v>
      </c>
      <c r="G48" s="58" t="s">
        <v>47</v>
      </c>
      <c r="H48" s="38" t="s">
        <v>47</v>
      </c>
      <c r="I48" s="38" t="s">
        <v>47</v>
      </c>
    </row>
    <row r="49" spans="1:9" ht="15.6" x14ac:dyDescent="0.35">
      <c r="A49" s="3"/>
      <c r="B49" s="36"/>
      <c r="C49" s="36"/>
      <c r="D49" s="36"/>
      <c r="E49" s="36"/>
      <c r="F49" s="36"/>
      <c r="G49" s="36"/>
      <c r="H49" s="36"/>
      <c r="I49" s="36"/>
    </row>
    <row r="50" spans="1:9" ht="15.6" x14ac:dyDescent="0.35">
      <c r="A50" s="4" t="s">
        <v>12</v>
      </c>
      <c r="B50" s="36"/>
      <c r="C50" s="36"/>
      <c r="D50" s="36"/>
      <c r="E50" s="36"/>
      <c r="F50" s="36"/>
      <c r="G50" s="36"/>
      <c r="H50" s="36"/>
      <c r="I50" s="36"/>
    </row>
    <row r="51" spans="1:9" ht="15.6" x14ac:dyDescent="0.35">
      <c r="A51" s="3" t="s">
        <v>13</v>
      </c>
      <c r="B51" s="38" t="s">
        <v>52</v>
      </c>
      <c r="C51" s="38" t="s">
        <v>52</v>
      </c>
      <c r="D51" s="36">
        <f>D18/D16*100</f>
        <v>139.66003498589853</v>
      </c>
      <c r="E51" s="36">
        <f>E18/E16*100</f>
        <v>101.25461254612547</v>
      </c>
      <c r="F51" s="36">
        <f t="shared" ref="F51:I51" si="11">F18/F16*100</f>
        <v>92.767253940919332</v>
      </c>
      <c r="G51" s="36">
        <f t="shared" si="11"/>
        <v>82.561423995202858</v>
      </c>
      <c r="H51" s="36">
        <f t="shared" si="11"/>
        <v>136.12559311112415</v>
      </c>
      <c r="I51" s="36">
        <f t="shared" si="11"/>
        <v>54.30681793051594</v>
      </c>
    </row>
    <row r="52" spans="1:9" ht="15.6" x14ac:dyDescent="0.35">
      <c r="A52" s="3" t="s">
        <v>14</v>
      </c>
      <c r="B52" s="36">
        <f>B25/B24*100</f>
        <v>76.40057853780992</v>
      </c>
      <c r="C52" s="69">
        <f>C25/C24*100</f>
        <v>70.362345729629709</v>
      </c>
      <c r="D52" s="69"/>
      <c r="E52" s="36">
        <f>E25/E24*100</f>
        <v>98.598990396454084</v>
      </c>
      <c r="F52" s="36">
        <f t="shared" ref="F52:I52" si="12">F25/F24*100</f>
        <v>97.688294181344062</v>
      </c>
      <c r="G52" s="36">
        <f t="shared" si="12"/>
        <v>81.891682467838052</v>
      </c>
      <c r="H52" s="36">
        <f t="shared" si="12"/>
        <v>96.908675892978451</v>
      </c>
      <c r="I52" s="36">
        <f t="shared" si="12"/>
        <v>31.902491787517022</v>
      </c>
    </row>
    <row r="53" spans="1:9" ht="15.6" x14ac:dyDescent="0.35">
      <c r="A53" s="3" t="s">
        <v>15</v>
      </c>
      <c r="B53" s="38" t="s">
        <v>52</v>
      </c>
      <c r="C53" s="38" t="s">
        <v>52</v>
      </c>
      <c r="D53" s="36">
        <f>AVERAGE(D51,C52)</f>
        <v>105.01119035776412</v>
      </c>
      <c r="E53" s="36">
        <f>AVERAGE(E51:E52)</f>
        <v>99.926801471289778</v>
      </c>
      <c r="F53" s="36">
        <f t="shared" ref="F53:I53" si="13">AVERAGE(F51:F52)</f>
        <v>95.227774061131697</v>
      </c>
      <c r="G53" s="36">
        <f t="shared" si="13"/>
        <v>82.226553231520455</v>
      </c>
      <c r="H53" s="36">
        <f t="shared" si="13"/>
        <v>116.51713450205131</v>
      </c>
      <c r="I53" s="36">
        <f t="shared" si="13"/>
        <v>43.104654859016478</v>
      </c>
    </row>
    <row r="54" spans="1:9" ht="15.6" x14ac:dyDescent="0.35">
      <c r="A54" s="3"/>
      <c r="B54" s="36"/>
      <c r="C54" s="36"/>
      <c r="D54" s="36"/>
      <c r="E54" s="36"/>
      <c r="F54" s="36"/>
      <c r="G54" s="36"/>
      <c r="H54" s="36"/>
      <c r="I54" s="36"/>
    </row>
    <row r="55" spans="1:9" ht="15.6" x14ac:dyDescent="0.35">
      <c r="A55" s="4" t="s">
        <v>16</v>
      </c>
      <c r="B55" s="36"/>
      <c r="C55" s="36"/>
      <c r="D55" s="36"/>
      <c r="E55" s="36"/>
      <c r="F55" s="36"/>
      <c r="G55" s="36"/>
      <c r="H55" s="36"/>
      <c r="I55" s="36"/>
    </row>
    <row r="56" spans="1:9" ht="15.6" x14ac:dyDescent="0.35">
      <c r="A56" s="3" t="s">
        <v>17</v>
      </c>
      <c r="B56" s="38" t="s">
        <v>52</v>
      </c>
      <c r="C56" s="69">
        <f>D18/D20*100</f>
        <v>139.65932272541818</v>
      </c>
      <c r="D56" s="69"/>
      <c r="E56" s="36">
        <f>E18/E20*100</f>
        <v>101.17994100294985</v>
      </c>
      <c r="F56" s="36">
        <f t="shared" ref="F56:I56" si="14">F18/F20*100</f>
        <v>92.767253940919332</v>
      </c>
      <c r="G56" s="36">
        <f t="shared" si="14"/>
        <v>82.560121189168726</v>
      </c>
      <c r="H56" s="36">
        <f t="shared" si="14"/>
        <v>136.10964681075382</v>
      </c>
      <c r="I56" s="36">
        <f t="shared" si="14"/>
        <v>54.30681793051594</v>
      </c>
    </row>
    <row r="57" spans="1:9" ht="15.6" x14ac:dyDescent="0.35">
      <c r="A57" s="3" t="s">
        <v>18</v>
      </c>
      <c r="B57" s="36">
        <f>B25/B26*100</f>
        <v>44.446370692999785</v>
      </c>
      <c r="C57" s="69">
        <f>C25/C26*100</f>
        <v>46.832981660057122</v>
      </c>
      <c r="D57" s="69"/>
      <c r="E57" s="36">
        <f>E25/E26*100</f>
        <v>49.25704268667733</v>
      </c>
      <c r="F57" s="36">
        <f t="shared" ref="F57:I57" si="15">F25/F26*100</f>
        <v>48.820950908388092</v>
      </c>
      <c r="G57" s="36">
        <f t="shared" si="15"/>
        <v>40.838681290863569</v>
      </c>
      <c r="H57" s="36">
        <f t="shared" si="15"/>
        <v>48.060675510401076</v>
      </c>
      <c r="I57" s="36">
        <f t="shared" si="15"/>
        <v>31.902491787517022</v>
      </c>
    </row>
    <row r="58" spans="1:9" ht="15.6" x14ac:dyDescent="0.35">
      <c r="A58" s="3" t="s">
        <v>19</v>
      </c>
      <c r="B58" s="38" t="s">
        <v>52</v>
      </c>
      <c r="C58" s="69">
        <f>(C56+C57)/2</f>
        <v>93.246152192737654</v>
      </c>
      <c r="D58" s="69"/>
      <c r="E58" s="36">
        <f>(E56+E57)/2</f>
        <v>75.218491844813585</v>
      </c>
      <c r="F58" s="36">
        <f t="shared" ref="F58:I58" si="16">(F56+F57)/2</f>
        <v>70.794102424653715</v>
      </c>
      <c r="G58" s="36">
        <f t="shared" si="16"/>
        <v>61.699401240016144</v>
      </c>
      <c r="H58" s="36">
        <f t="shared" si="16"/>
        <v>92.085161160577442</v>
      </c>
      <c r="I58" s="36">
        <f t="shared" si="16"/>
        <v>43.104654859016478</v>
      </c>
    </row>
    <row r="59" spans="1:9" ht="15.6" x14ac:dyDescent="0.35">
      <c r="A59" s="3"/>
      <c r="B59" s="36"/>
      <c r="C59" s="36"/>
      <c r="D59" s="36"/>
      <c r="E59" s="36"/>
      <c r="F59" s="36"/>
      <c r="G59" s="36"/>
      <c r="H59" s="36"/>
      <c r="I59" s="36"/>
    </row>
    <row r="60" spans="1:9" ht="15.6" x14ac:dyDescent="0.35">
      <c r="A60" s="4" t="s">
        <v>30</v>
      </c>
      <c r="B60" s="36"/>
      <c r="C60" s="36"/>
      <c r="D60" s="36"/>
      <c r="E60" s="36"/>
      <c r="F60" s="36"/>
      <c r="G60" s="36"/>
      <c r="H60" s="36"/>
      <c r="I60" s="36"/>
    </row>
    <row r="61" spans="1:9" ht="15.6" x14ac:dyDescent="0.35">
      <c r="A61" s="3" t="s">
        <v>20</v>
      </c>
      <c r="B61" s="36">
        <f>B27/B25*100</f>
        <v>100</v>
      </c>
      <c r="C61" s="69">
        <f>C27/C25*100</f>
        <v>100</v>
      </c>
      <c r="D61" s="69"/>
      <c r="E61" s="36">
        <f>E27/E25*100</f>
        <v>100</v>
      </c>
      <c r="F61" s="36">
        <f t="shared" ref="F61:I61" si="17">F27/F25*100</f>
        <v>100</v>
      </c>
      <c r="G61" s="36">
        <f t="shared" si="17"/>
        <v>100</v>
      </c>
      <c r="H61" s="36">
        <f t="shared" si="17"/>
        <v>100</v>
      </c>
      <c r="I61" s="36">
        <f t="shared" si="17"/>
        <v>100</v>
      </c>
    </row>
    <row r="62" spans="1:9" ht="15.6" x14ac:dyDescent="0.35">
      <c r="A62" s="3"/>
      <c r="B62" s="36"/>
      <c r="C62" s="36"/>
      <c r="D62" s="36"/>
      <c r="E62" s="36"/>
      <c r="F62" s="36"/>
      <c r="G62" s="36"/>
      <c r="H62" s="36"/>
      <c r="I62" s="36"/>
    </row>
    <row r="63" spans="1:9" ht="15.6" x14ac:dyDescent="0.35">
      <c r="A63" s="4" t="s">
        <v>21</v>
      </c>
      <c r="B63" s="36"/>
      <c r="C63" s="36"/>
      <c r="D63" s="36"/>
      <c r="E63" s="36"/>
      <c r="F63" s="36"/>
      <c r="G63" s="36"/>
      <c r="H63" s="36"/>
      <c r="I63" s="36"/>
    </row>
    <row r="64" spans="1:9" ht="15.6" x14ac:dyDescent="0.35">
      <c r="A64" s="3" t="s">
        <v>22</v>
      </c>
      <c r="B64" s="37">
        <f>((B18/B15)-1)*100</f>
        <v>26.38503514613393</v>
      </c>
      <c r="C64" s="67">
        <f>((D18/D15)-1)*100</f>
        <v>52.263287535654904</v>
      </c>
      <c r="D64" s="67"/>
      <c r="E64" s="37">
        <f>((E18/E15)-1)*100</f>
        <v>-11.197411003236246</v>
      </c>
      <c r="F64" s="37">
        <f t="shared" ref="F64:H64" si="18">((F18/F15)-1)*100</f>
        <v>-18.711549622751011</v>
      </c>
      <c r="G64" s="37">
        <f t="shared" si="18"/>
        <v>-4.6525613689792795</v>
      </c>
      <c r="H64" s="37">
        <f t="shared" si="18"/>
        <v>-6.5433340036195498</v>
      </c>
      <c r="I64" s="37" t="s">
        <v>47</v>
      </c>
    </row>
    <row r="65" spans="1:9" ht="15.6" x14ac:dyDescent="0.35">
      <c r="A65" s="3" t="s">
        <v>23</v>
      </c>
      <c r="B65" s="37">
        <f>((B40/B39)-1)*100</f>
        <v>-6.7323549729056413</v>
      </c>
      <c r="C65" s="67">
        <f>((C40/C39)-1)*100</f>
        <v>-21.241949123534955</v>
      </c>
      <c r="D65" s="67"/>
      <c r="E65" s="37">
        <f>((E40/E39)-1)*100</f>
        <v>-1.5431213681793787</v>
      </c>
      <c r="F65" s="37">
        <f t="shared" ref="F65:H65" si="19">((F40/F39)-1)*100</f>
        <v>-0.51638367622712789</v>
      </c>
      <c r="G65" s="37">
        <f t="shared" si="19"/>
        <v>20.54792518505586</v>
      </c>
      <c r="H65" s="37">
        <f t="shared" si="19"/>
        <v>-19.917633713431361</v>
      </c>
      <c r="I65" s="37" t="s">
        <v>47</v>
      </c>
    </row>
    <row r="66" spans="1:9" ht="15.6" x14ac:dyDescent="0.35">
      <c r="A66" s="3" t="s">
        <v>24</v>
      </c>
      <c r="B66" s="37">
        <f>((B42/B41)-1)*100</f>
        <v>-26.203569181072162</v>
      </c>
      <c r="C66" s="67">
        <f>((C42/C41)-1)*100</f>
        <v>-48.275088400398182</v>
      </c>
      <c r="D66" s="67"/>
      <c r="E66" s="37">
        <f>((E42/E41)-1)*100</f>
        <v>10.871630820818412</v>
      </c>
      <c r="F66" s="37">
        <f t="shared" ref="F66:H66" si="20">((F42/F41)-1)*100</f>
        <v>22.383457750864387</v>
      </c>
      <c r="G66" s="37">
        <f t="shared" si="20"/>
        <v>26.4301662591661</v>
      </c>
      <c r="H66" s="37">
        <f t="shared" si="20"/>
        <v>-14.310696371652931</v>
      </c>
      <c r="I66" s="37" t="s">
        <v>47</v>
      </c>
    </row>
    <row r="67" spans="1:9" ht="15.6" x14ac:dyDescent="0.35">
      <c r="A67" s="3"/>
      <c r="B67" s="36"/>
      <c r="C67" s="36"/>
      <c r="D67" s="36"/>
      <c r="E67" s="36"/>
      <c r="F67" s="36"/>
      <c r="G67" s="36"/>
      <c r="H67" s="36"/>
      <c r="I67" s="36"/>
    </row>
    <row r="68" spans="1:9" ht="15.6" x14ac:dyDescent="0.35">
      <c r="A68" s="4" t="s">
        <v>25</v>
      </c>
      <c r="B68" s="36"/>
      <c r="C68" s="36"/>
      <c r="D68" s="36"/>
      <c r="E68" s="36"/>
      <c r="F68" s="36"/>
      <c r="G68" s="36"/>
      <c r="H68" s="36"/>
      <c r="I68" s="36"/>
    </row>
    <row r="69" spans="1:9" ht="15.6" x14ac:dyDescent="0.35">
      <c r="A69" s="3" t="s">
        <v>35</v>
      </c>
      <c r="B69" s="36">
        <f>(B24/B17)*6</f>
        <v>308108.42094949295</v>
      </c>
      <c r="C69" s="67">
        <f>(C24/D17)*6</f>
        <v>210000</v>
      </c>
      <c r="D69" s="67"/>
      <c r="E69" s="36">
        <f>(E24/E17)*6</f>
        <v>600000</v>
      </c>
      <c r="F69" s="36">
        <f>(F24/F17)*6</f>
        <v>450000</v>
      </c>
      <c r="G69" s="36">
        <f>(G24/G17)*6</f>
        <v>450000</v>
      </c>
      <c r="H69" s="36">
        <f>(H24/H17)*6</f>
        <v>780000</v>
      </c>
      <c r="I69" s="36">
        <f>(I24/I17)*2</f>
        <v>120000</v>
      </c>
    </row>
    <row r="70" spans="1:9" ht="15.6" x14ac:dyDescent="0.35">
      <c r="A70" s="3" t="s">
        <v>36</v>
      </c>
      <c r="B70" s="36">
        <f>(B25/B19)*6</f>
        <v>211155.96858538914</v>
      </c>
      <c r="C70" s="67">
        <f>(C25/D19)*6</f>
        <v>110101.67129593494</v>
      </c>
      <c r="D70" s="67"/>
      <c r="E70" s="36">
        <f>(E25/E19)*6</f>
        <v>679045.50593555684</v>
      </c>
      <c r="F70" s="36">
        <f>(F25/F19)*6</f>
        <v>483102.25616864196</v>
      </c>
      <c r="G70" s="36">
        <f>(G25/G19)*6</f>
        <v>604238.44045049022</v>
      </c>
      <c r="H70" s="36">
        <f>(H25/H19)*6</f>
        <v>580966.94290987297</v>
      </c>
      <c r="I70" s="36">
        <f>(I25/I19)*2</f>
        <v>136824.99910512939</v>
      </c>
    </row>
    <row r="71" spans="1:9" ht="15.6" x14ac:dyDescent="0.35">
      <c r="A71" s="3" t="s">
        <v>26</v>
      </c>
      <c r="B71" s="38" t="s">
        <v>52</v>
      </c>
      <c r="C71" s="69">
        <f>(C70/C69)*D53</f>
        <v>55.056702681739985</v>
      </c>
      <c r="D71" s="69"/>
      <c r="E71" s="36">
        <f>(E70/E69)*E53</f>
        <v>113.09140910265653</v>
      </c>
      <c r="F71" s="36">
        <f t="shared" ref="F71:I71" si="21">(F70/F69)*F53</f>
        <v>102.23278333077867</v>
      </c>
      <c r="G71" s="36">
        <f t="shared" si="21"/>
        <v>110.40987619607364</v>
      </c>
      <c r="H71" s="36">
        <f t="shared" si="21"/>
        <v>86.785389010609265</v>
      </c>
      <c r="I71" s="36">
        <f t="shared" si="21"/>
        <v>49.148286354265338</v>
      </c>
    </row>
    <row r="72" spans="1:9" ht="15.6" x14ac:dyDescent="0.35">
      <c r="A72" s="3" t="s">
        <v>33</v>
      </c>
      <c r="B72" s="36">
        <f>B24/B17</f>
        <v>51351.403491582154</v>
      </c>
      <c r="C72" s="69">
        <f>C24/D17</f>
        <v>35000</v>
      </c>
      <c r="D72" s="69"/>
      <c r="E72" s="36">
        <f>E24/E17</f>
        <v>100000</v>
      </c>
      <c r="F72" s="36">
        <f>F24/F17</f>
        <v>75000</v>
      </c>
      <c r="G72" s="36">
        <f t="shared" ref="G72:I72" si="22">G24/G17</f>
        <v>75000</v>
      </c>
      <c r="H72" s="36">
        <f t="shared" si="22"/>
        <v>130000</v>
      </c>
      <c r="I72" s="36">
        <f t="shared" si="22"/>
        <v>60000</v>
      </c>
    </row>
    <row r="73" spans="1:9" ht="15.6" x14ac:dyDescent="0.35">
      <c r="A73" s="3" t="s">
        <v>34</v>
      </c>
      <c r="B73" s="36">
        <f>B25/B19</f>
        <v>35192.661430898188</v>
      </c>
      <c r="C73" s="69">
        <f>C25/D19</f>
        <v>18350.278549322491</v>
      </c>
      <c r="D73" s="69"/>
      <c r="E73" s="36">
        <f>E25/E19</f>
        <v>113174.25098925947</v>
      </c>
      <c r="F73" s="36">
        <f>F25/F19</f>
        <v>80517.042694773656</v>
      </c>
      <c r="G73" s="36">
        <f t="shared" ref="G73:I73" si="23">G25/G19</f>
        <v>100706.40674174837</v>
      </c>
      <c r="H73" s="36">
        <f t="shared" si="23"/>
        <v>96827.823818312158</v>
      </c>
      <c r="I73" s="36">
        <f t="shared" si="23"/>
        <v>68412.499552564695</v>
      </c>
    </row>
    <row r="74" spans="1:9" ht="15.6" x14ac:dyDescent="0.35">
      <c r="A74" s="3"/>
      <c r="B74" s="36"/>
      <c r="C74" s="36"/>
      <c r="D74" s="36"/>
      <c r="E74" s="36"/>
      <c r="F74" s="36"/>
      <c r="G74" s="36"/>
      <c r="H74" s="36"/>
      <c r="I74" s="36"/>
    </row>
    <row r="75" spans="1:9" ht="15.6" x14ac:dyDescent="0.35">
      <c r="A75" s="4" t="s">
        <v>27</v>
      </c>
      <c r="B75" s="36"/>
      <c r="C75" s="36"/>
      <c r="D75" s="36"/>
      <c r="E75" s="36"/>
      <c r="F75" s="36"/>
      <c r="G75" s="36"/>
      <c r="H75" s="36"/>
      <c r="I75" s="36"/>
    </row>
    <row r="76" spans="1:9" ht="15.6" x14ac:dyDescent="0.35">
      <c r="A76" s="3" t="s">
        <v>28</v>
      </c>
      <c r="B76" s="36">
        <f>(B31/B30)*100</f>
        <v>92.810390795188709</v>
      </c>
      <c r="C76" s="36"/>
      <c r="D76" s="36"/>
      <c r="E76" s="36"/>
      <c r="F76" s="36"/>
      <c r="G76" s="36"/>
      <c r="H76" s="36"/>
      <c r="I76" s="36"/>
    </row>
    <row r="77" spans="1:9" ht="15.6" x14ac:dyDescent="0.35">
      <c r="A77" s="3" t="s">
        <v>29</v>
      </c>
      <c r="B77" s="36">
        <f>(B25/B31)*100</f>
        <v>82.318992392143358</v>
      </c>
      <c r="C77" s="36"/>
      <c r="D77" s="36"/>
      <c r="E77" s="36"/>
      <c r="F77" s="36"/>
      <c r="G77" s="36"/>
      <c r="H77" s="36"/>
      <c r="I77" s="36"/>
    </row>
    <row r="78" spans="1:9" ht="16.2" thickBot="1" x14ac:dyDescent="0.4">
      <c r="A78" s="13"/>
      <c r="B78" s="14"/>
      <c r="C78" s="14"/>
      <c r="D78" s="14"/>
      <c r="E78" s="14"/>
      <c r="F78" s="14"/>
      <c r="G78" s="14"/>
      <c r="H78" s="14"/>
      <c r="I78" s="14"/>
    </row>
    <row r="79" spans="1:9" s="1" customFormat="1" ht="17.25" customHeight="1" thickTop="1" x14ac:dyDescent="0.3">
      <c r="A79" s="78" t="s">
        <v>94</v>
      </c>
      <c r="B79" s="78"/>
      <c r="C79" s="78"/>
      <c r="D79" s="78"/>
      <c r="E79" s="78"/>
      <c r="F79" s="78"/>
      <c r="G79" s="78"/>
      <c r="H79" s="78"/>
      <c r="I79" s="78"/>
    </row>
    <row r="81" spans="1:9" ht="39.75" customHeight="1" x14ac:dyDescent="0.3">
      <c r="A81" s="81" t="s">
        <v>109</v>
      </c>
      <c r="B81" s="81"/>
      <c r="C81" s="81"/>
      <c r="D81" s="81"/>
      <c r="E81" s="81"/>
      <c r="F81" s="81"/>
      <c r="G81" s="81"/>
      <c r="H81" s="81"/>
      <c r="I81" s="81"/>
    </row>
    <row r="85" spans="1:9" x14ac:dyDescent="0.3">
      <c r="B85" s="52"/>
    </row>
    <row r="88" spans="1:9" x14ac:dyDescent="0.3">
      <c r="A88" s="1"/>
    </row>
    <row r="89" spans="1:9" x14ac:dyDescent="0.3">
      <c r="A89" s="46"/>
    </row>
    <row r="90" spans="1:9" x14ac:dyDescent="0.3">
      <c r="A90" s="46"/>
    </row>
    <row r="91" spans="1:9" x14ac:dyDescent="0.3">
      <c r="A91" s="1"/>
    </row>
    <row r="92" spans="1:9" x14ac:dyDescent="0.3">
      <c r="A92" s="1"/>
    </row>
    <row r="93" spans="1:9" x14ac:dyDescent="0.3">
      <c r="A93" s="1"/>
    </row>
    <row r="95" spans="1:9" x14ac:dyDescent="0.3">
      <c r="A95" s="45"/>
    </row>
  </sheetData>
  <mergeCells count="31">
    <mergeCell ref="C61:D61"/>
    <mergeCell ref="A9:A10"/>
    <mergeCell ref="C26:D26"/>
    <mergeCell ref="B9:B10"/>
    <mergeCell ref="C23:D23"/>
    <mergeCell ref="C24:D24"/>
    <mergeCell ref="C25:D25"/>
    <mergeCell ref="C10:D10"/>
    <mergeCell ref="C9:I9"/>
    <mergeCell ref="C42:D42"/>
    <mergeCell ref="C36:D36"/>
    <mergeCell ref="C39:D39"/>
    <mergeCell ref="C40:D40"/>
    <mergeCell ref="C41:D41"/>
    <mergeCell ref="C27:D27"/>
    <mergeCell ref="A79:I79"/>
    <mergeCell ref="A81:I81"/>
    <mergeCell ref="C72:D72"/>
    <mergeCell ref="C73:D73"/>
    <mergeCell ref="C47:D47"/>
    <mergeCell ref="C48:D48"/>
    <mergeCell ref="C52:D52"/>
    <mergeCell ref="C65:D65"/>
    <mergeCell ref="C66:D66"/>
    <mergeCell ref="C69:D69"/>
    <mergeCell ref="C70:D70"/>
    <mergeCell ref="C71:D71"/>
    <mergeCell ref="C64:D64"/>
    <mergeCell ref="C56:D56"/>
    <mergeCell ref="C57:D57"/>
    <mergeCell ref="C58:D58"/>
  </mergeCells>
  <pageMargins left="0.7" right="0.7" top="0.75" bottom="0.75" header="0.3" footer="0.3"/>
  <pageSetup orientation="portrait" horizontalDpi="4294967292" verticalDpi="4294967292" r:id="rId1"/>
  <ignoredErrors>
    <ignoredError sqref="C24:D25 C23" formulaRange="1"/>
  </ignoredErrors>
  <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94"/>
  <sheetViews>
    <sheetView showGridLines="0" zoomScale="80" zoomScaleNormal="80" zoomScalePageLayoutView="90" workbookViewId="0">
      <pane ySplit="10" topLeftCell="A11" activePane="bottomLeft" state="frozen"/>
      <selection pane="bottomLeft" activeCell="A9" sqref="A9:A10"/>
    </sheetView>
  </sheetViews>
  <sheetFormatPr baseColWidth="10" defaultColWidth="11.44140625" defaultRowHeight="14.4" x14ac:dyDescent="0.3"/>
  <cols>
    <col min="1" max="1" width="63.44140625" style="50" customWidth="1"/>
    <col min="2" max="9" width="18.6640625" style="50" customWidth="1"/>
    <col min="10" max="16384" width="11.44140625" style="50"/>
  </cols>
  <sheetData>
    <row r="1" spans="1:9" s="1" customFormat="1" x14ac:dyDescent="0.3"/>
    <row r="2" spans="1:9" s="1" customFormat="1" x14ac:dyDescent="0.3"/>
    <row r="3" spans="1:9" s="1" customFormat="1" x14ac:dyDescent="0.3"/>
    <row r="4" spans="1:9" s="1" customFormat="1" x14ac:dyDescent="0.3"/>
    <row r="5" spans="1:9" s="1" customFormat="1" x14ac:dyDescent="0.3"/>
    <row r="6" spans="1:9" s="1" customFormat="1" x14ac:dyDescent="0.3"/>
    <row r="7" spans="1:9" s="1" customFormat="1" x14ac:dyDescent="0.3"/>
    <row r="8" spans="1:9" s="1" customFormat="1" ht="18" customHeight="1" x14ac:dyDescent="0.3"/>
    <row r="9" spans="1:9" s="1" customFormat="1" ht="15.6" x14ac:dyDescent="0.3">
      <c r="A9" s="70" t="s">
        <v>0</v>
      </c>
      <c r="B9" s="72" t="s">
        <v>54</v>
      </c>
      <c r="C9" s="77" t="s">
        <v>55</v>
      </c>
      <c r="D9" s="77"/>
      <c r="E9" s="77"/>
      <c r="F9" s="77"/>
      <c r="G9" s="77"/>
      <c r="H9" s="77"/>
      <c r="I9" s="77"/>
    </row>
    <row r="10" spans="1:9" s="1" customFormat="1" ht="51.75" customHeight="1" thickBot="1" x14ac:dyDescent="0.35">
      <c r="A10" s="71"/>
      <c r="B10" s="73"/>
      <c r="C10" s="71" t="s">
        <v>1</v>
      </c>
      <c r="D10" s="71"/>
      <c r="E10" s="32" t="s">
        <v>44</v>
      </c>
      <c r="F10" s="32" t="s">
        <v>45</v>
      </c>
      <c r="G10" s="32" t="s">
        <v>50</v>
      </c>
      <c r="H10" s="32" t="s">
        <v>56</v>
      </c>
      <c r="I10" s="32" t="s">
        <v>74</v>
      </c>
    </row>
    <row r="11" spans="1:9" s="1" customFormat="1" ht="16.2" thickTop="1" x14ac:dyDescent="0.35">
      <c r="A11" s="3"/>
      <c r="B11" s="3"/>
      <c r="C11" s="3"/>
      <c r="D11" s="3"/>
      <c r="E11" s="3"/>
      <c r="F11" s="3"/>
      <c r="G11" s="3"/>
      <c r="H11" s="3"/>
      <c r="I11" s="3"/>
    </row>
    <row r="12" spans="1:9" s="1" customFormat="1" ht="15.6" x14ac:dyDescent="0.35">
      <c r="A12" s="4" t="s">
        <v>2</v>
      </c>
      <c r="B12" s="3"/>
      <c r="C12" s="3"/>
      <c r="D12" s="3"/>
      <c r="E12" s="3"/>
      <c r="F12" s="3"/>
      <c r="G12" s="3"/>
      <c r="H12" s="3"/>
      <c r="I12" s="3"/>
    </row>
    <row r="13" spans="1:9" s="1" customFormat="1" ht="15.6" x14ac:dyDescent="0.35">
      <c r="A13" s="3"/>
      <c r="B13" s="3"/>
      <c r="C13" s="3"/>
      <c r="D13" s="3"/>
      <c r="E13" s="3"/>
      <c r="F13" s="3"/>
      <c r="G13" s="3"/>
      <c r="H13" s="3"/>
      <c r="I13" s="3"/>
    </row>
    <row r="14" spans="1:9" s="25" customFormat="1" ht="31.2" x14ac:dyDescent="0.3">
      <c r="A14" s="24" t="s">
        <v>41</v>
      </c>
      <c r="B14" s="49" t="s">
        <v>53</v>
      </c>
      <c r="C14" s="49" t="s">
        <v>42</v>
      </c>
      <c r="D14" s="49" t="s">
        <v>43</v>
      </c>
      <c r="E14" s="5" t="s">
        <v>42</v>
      </c>
      <c r="F14" s="5" t="s">
        <v>42</v>
      </c>
      <c r="G14" s="23" t="s">
        <v>57</v>
      </c>
      <c r="H14" s="5" t="s">
        <v>49</v>
      </c>
      <c r="I14" s="5" t="s">
        <v>42</v>
      </c>
    </row>
    <row r="15" spans="1:9" ht="15.6" x14ac:dyDescent="0.35">
      <c r="A15" s="6" t="s">
        <v>70</v>
      </c>
      <c r="B15" s="41">
        <v>255293</v>
      </c>
      <c r="C15" s="41">
        <v>219538</v>
      </c>
      <c r="D15" s="41">
        <v>372936</v>
      </c>
      <c r="E15" s="41">
        <v>1537</v>
      </c>
      <c r="F15" s="41">
        <v>10563</v>
      </c>
      <c r="G15" s="41">
        <v>69468</v>
      </c>
      <c r="H15" s="41">
        <v>22931</v>
      </c>
      <c r="I15" s="41">
        <v>0</v>
      </c>
    </row>
    <row r="16" spans="1:9" ht="15.6" x14ac:dyDescent="0.35">
      <c r="A16" s="6" t="s">
        <v>110</v>
      </c>
      <c r="B16" s="33" t="s">
        <v>48</v>
      </c>
      <c r="C16" s="33" t="s">
        <v>48</v>
      </c>
      <c r="D16" s="41">
        <v>196080</v>
      </c>
      <c r="E16" s="41">
        <v>1356</v>
      </c>
      <c r="F16" s="41">
        <v>7549</v>
      </c>
      <c r="G16" s="41">
        <v>63371</v>
      </c>
      <c r="H16" s="41">
        <v>17072</v>
      </c>
      <c r="I16" s="41">
        <v>0</v>
      </c>
    </row>
    <row r="17" spans="1:9" ht="15.6" x14ac:dyDescent="0.35">
      <c r="A17" s="6" t="s">
        <v>51</v>
      </c>
      <c r="B17" s="33">
        <f>+SUM(D17+E17+F17+G17+H17+I17)</f>
        <v>856283</v>
      </c>
      <c r="C17" s="33" t="s">
        <v>48</v>
      </c>
      <c r="D17" s="41">
        <v>588239</v>
      </c>
      <c r="E17" s="41">
        <v>4068</v>
      </c>
      <c r="F17" s="41">
        <v>22647</v>
      </c>
      <c r="G17" s="41">
        <v>190113</v>
      </c>
      <c r="H17" s="41">
        <v>51216</v>
      </c>
      <c r="I17" s="41">
        <v>0</v>
      </c>
    </row>
    <row r="18" spans="1:9" ht="15.6" x14ac:dyDescent="0.35">
      <c r="A18" s="6" t="s">
        <v>111</v>
      </c>
      <c r="B18" s="41">
        <v>255293</v>
      </c>
      <c r="C18" s="41">
        <v>224337</v>
      </c>
      <c r="D18" s="41">
        <v>264206</v>
      </c>
      <c r="E18" s="41">
        <v>1394</v>
      </c>
      <c r="F18" s="41">
        <v>7040</v>
      </c>
      <c r="G18" s="41">
        <v>73659</v>
      </c>
      <c r="H18" s="41">
        <v>23804</v>
      </c>
      <c r="I18" s="41">
        <v>0</v>
      </c>
    </row>
    <row r="19" spans="1:9" ht="15.6" x14ac:dyDescent="0.35">
      <c r="A19" s="6" t="s">
        <v>51</v>
      </c>
      <c r="B19" s="33">
        <f>+SUM(D19,E19,F19,G19,H19,I19)</f>
        <v>1057476</v>
      </c>
      <c r="C19" s="41" t="s">
        <v>48</v>
      </c>
      <c r="D19" s="41">
        <v>778688</v>
      </c>
      <c r="E19" s="41">
        <v>3965</v>
      </c>
      <c r="F19" s="41">
        <v>20088</v>
      </c>
      <c r="G19" s="41">
        <v>186325</v>
      </c>
      <c r="H19" s="41">
        <v>68410</v>
      </c>
      <c r="I19" s="41">
        <v>0</v>
      </c>
    </row>
    <row r="20" spans="1:9" ht="15.6" x14ac:dyDescent="0.35">
      <c r="A20" s="6" t="s">
        <v>89</v>
      </c>
      <c r="B20" s="41" t="s">
        <v>48</v>
      </c>
      <c r="C20" s="41" t="s">
        <v>48</v>
      </c>
      <c r="D20" s="41">
        <v>196080</v>
      </c>
      <c r="E20" s="41">
        <v>1356</v>
      </c>
      <c r="F20" s="41">
        <v>7549</v>
      </c>
      <c r="G20" s="41">
        <v>63372</v>
      </c>
      <c r="H20" s="41">
        <v>17073</v>
      </c>
      <c r="I20" s="41">
        <v>45219</v>
      </c>
    </row>
    <row r="21" spans="1:9" ht="15.6" x14ac:dyDescent="0.35">
      <c r="A21" s="3"/>
      <c r="B21" s="41"/>
      <c r="C21" s="41"/>
      <c r="D21" s="41"/>
      <c r="E21" s="41"/>
      <c r="F21" s="41"/>
      <c r="G21" s="41"/>
      <c r="H21" s="41"/>
      <c r="I21" s="41"/>
    </row>
    <row r="22" spans="1:9" ht="15.6" x14ac:dyDescent="0.35">
      <c r="A22" s="7" t="s">
        <v>3</v>
      </c>
      <c r="B22" s="41"/>
      <c r="C22" s="41"/>
      <c r="D22" s="41"/>
      <c r="E22" s="41"/>
      <c r="F22" s="41"/>
      <c r="G22" s="41"/>
      <c r="H22" s="41"/>
      <c r="I22" s="41"/>
    </row>
    <row r="23" spans="1:9" ht="15.6" x14ac:dyDescent="0.35">
      <c r="A23" s="6" t="s">
        <v>70</v>
      </c>
      <c r="B23" s="41">
        <f>SUM(C23+E23+F23+G23+H23+I23)</f>
        <v>42163291439</v>
      </c>
      <c r="C23" s="82">
        <v>19289861000</v>
      </c>
      <c r="D23" s="82"/>
      <c r="E23" s="41">
        <v>457360756</v>
      </c>
      <c r="F23" s="41">
        <v>1582785000</v>
      </c>
      <c r="G23" s="41">
        <v>12536409422.000002</v>
      </c>
      <c r="H23" s="41">
        <v>8296875260.9999981</v>
      </c>
      <c r="I23" s="41">
        <v>0</v>
      </c>
    </row>
    <row r="24" spans="1:9" ht="15.6" x14ac:dyDescent="0.35">
      <c r="A24" s="6" t="s">
        <v>110</v>
      </c>
      <c r="B24" s="41">
        <f t="shared" ref="B24:B27" si="0">SUM(C24+E24+F24+G24+H24+I24)</f>
        <v>43610245000</v>
      </c>
      <c r="C24" s="82">
        <v>20588365000</v>
      </c>
      <c r="D24" s="82"/>
      <c r="E24" s="41">
        <v>406800000</v>
      </c>
      <c r="F24" s="41">
        <v>1698525000</v>
      </c>
      <c r="G24" s="41">
        <v>14258475000</v>
      </c>
      <c r="H24" s="41">
        <v>6658080000</v>
      </c>
      <c r="I24" s="41">
        <v>0</v>
      </c>
    </row>
    <row r="25" spans="1:9" ht="15.6" x14ac:dyDescent="0.35">
      <c r="A25" s="6" t="s">
        <v>111</v>
      </c>
      <c r="B25" s="41">
        <f t="shared" si="0"/>
        <v>42614565056</v>
      </c>
      <c r="C25" s="85">
        <v>14264150000</v>
      </c>
      <c r="D25" s="85"/>
      <c r="E25" s="41">
        <v>399861000</v>
      </c>
      <c r="F25" s="41">
        <v>1640756250</v>
      </c>
      <c r="G25" s="41">
        <v>19696916004</v>
      </c>
      <c r="H25" s="41">
        <v>6612881802</v>
      </c>
      <c r="I25" s="41">
        <v>0</v>
      </c>
    </row>
    <row r="26" spans="1:9" ht="15.6" x14ac:dyDescent="0.35">
      <c r="A26" s="6" t="s">
        <v>89</v>
      </c>
      <c r="B26" s="41">
        <f t="shared" si="0"/>
        <v>159455965000</v>
      </c>
      <c r="C26" s="74">
        <v>61745285000</v>
      </c>
      <c r="D26" s="74"/>
      <c r="E26" s="41">
        <v>1625800000</v>
      </c>
      <c r="F26" s="41">
        <v>6790875000</v>
      </c>
      <c r="G26" s="41">
        <v>56885175000</v>
      </c>
      <c r="H26" s="41">
        <v>26417950000</v>
      </c>
      <c r="I26" s="41">
        <v>5990880000</v>
      </c>
    </row>
    <row r="27" spans="1:9" ht="15.6" x14ac:dyDescent="0.35">
      <c r="A27" s="6" t="s">
        <v>112</v>
      </c>
      <c r="B27" s="41">
        <f t="shared" si="0"/>
        <v>42614565056</v>
      </c>
      <c r="C27" s="82">
        <f>C25</f>
        <v>14264150000</v>
      </c>
      <c r="D27" s="82"/>
      <c r="E27" s="41">
        <f>E25</f>
        <v>399861000</v>
      </c>
      <c r="F27" s="41">
        <f t="shared" ref="F27:I27" si="1">F25</f>
        <v>1640756250</v>
      </c>
      <c r="G27" s="41">
        <f t="shared" si="1"/>
        <v>19696916004</v>
      </c>
      <c r="H27" s="41">
        <f t="shared" si="1"/>
        <v>6612881802</v>
      </c>
      <c r="I27" s="41">
        <f t="shared" si="1"/>
        <v>0</v>
      </c>
    </row>
    <row r="28" spans="1:9" ht="15.6" x14ac:dyDescent="0.35">
      <c r="A28" s="3"/>
      <c r="B28" s="41"/>
      <c r="C28" s="41"/>
      <c r="D28" s="41"/>
      <c r="E28" s="41"/>
      <c r="F28" s="41"/>
      <c r="G28" s="33"/>
      <c r="H28" s="41"/>
      <c r="I28" s="41"/>
    </row>
    <row r="29" spans="1:9" ht="15.6" x14ac:dyDescent="0.35">
      <c r="A29" s="7" t="s">
        <v>4</v>
      </c>
      <c r="B29" s="41"/>
      <c r="C29" s="41"/>
      <c r="D29" s="41"/>
      <c r="E29" s="41"/>
      <c r="F29" s="41"/>
      <c r="G29" s="41"/>
      <c r="H29" s="41"/>
      <c r="I29" s="41"/>
    </row>
    <row r="30" spans="1:9" ht="15.6" x14ac:dyDescent="0.35">
      <c r="A30" s="6" t="s">
        <v>110</v>
      </c>
      <c r="B30" s="39">
        <f>B24</f>
        <v>43610245000</v>
      </c>
      <c r="C30" s="41"/>
      <c r="D30" s="41"/>
      <c r="E30" s="41"/>
      <c r="F30" s="41"/>
      <c r="G30" s="41"/>
      <c r="H30" s="41"/>
      <c r="I30" s="41"/>
    </row>
    <row r="31" spans="1:9" ht="15.6" x14ac:dyDescent="0.35">
      <c r="A31" s="6" t="s">
        <v>111</v>
      </c>
      <c r="B31" s="39">
        <v>39998072167.040001</v>
      </c>
      <c r="C31" s="33"/>
      <c r="D31" s="41"/>
      <c r="E31" s="41"/>
      <c r="F31" s="41"/>
      <c r="G31" s="41"/>
      <c r="H31" s="41"/>
      <c r="I31" s="41"/>
    </row>
    <row r="32" spans="1:9" ht="15.6" x14ac:dyDescent="0.35">
      <c r="A32" s="3"/>
      <c r="B32" s="28"/>
      <c r="C32" s="28"/>
      <c r="D32" s="28"/>
      <c r="E32" s="28"/>
      <c r="F32" s="28"/>
      <c r="G32" s="28"/>
      <c r="H32" s="28"/>
      <c r="I32" s="28"/>
    </row>
    <row r="33" spans="1:9" ht="15.6" x14ac:dyDescent="0.35">
      <c r="A33" s="4" t="s">
        <v>5</v>
      </c>
      <c r="B33" s="28"/>
      <c r="C33" s="28"/>
      <c r="D33" s="28"/>
      <c r="E33" s="28"/>
      <c r="F33" s="28"/>
      <c r="G33" s="28"/>
      <c r="H33" s="28"/>
      <c r="I33" s="28"/>
    </row>
    <row r="34" spans="1:9" ht="15.6" x14ac:dyDescent="0.35">
      <c r="A34" s="6" t="s">
        <v>71</v>
      </c>
      <c r="B34" s="20">
        <v>1.1197999999999999</v>
      </c>
      <c r="C34" s="20">
        <v>1.1197999999999999</v>
      </c>
      <c r="D34" s="20">
        <v>1.1197999999999999</v>
      </c>
      <c r="E34" s="20">
        <v>1.1197999999999999</v>
      </c>
      <c r="F34" s="20">
        <v>1.1197999999999999</v>
      </c>
      <c r="G34" s="20">
        <v>1.1197999999999999</v>
      </c>
      <c r="H34" s="20">
        <v>1.1197999999999999</v>
      </c>
      <c r="I34" s="20">
        <v>1.1197999999999999</v>
      </c>
    </row>
    <row r="35" spans="1:9" ht="15.6" x14ac:dyDescent="0.35">
      <c r="A35" s="6" t="s">
        <v>113</v>
      </c>
      <c r="B35" s="20">
        <v>1.0948</v>
      </c>
      <c r="C35" s="20">
        <v>1.0948</v>
      </c>
      <c r="D35" s="20">
        <v>1.0948</v>
      </c>
      <c r="E35" s="20">
        <v>1.0948</v>
      </c>
      <c r="F35" s="20">
        <v>1.0948</v>
      </c>
      <c r="G35" s="20">
        <v>1.0948</v>
      </c>
      <c r="H35" s="20">
        <v>1.0948</v>
      </c>
      <c r="I35" s="20">
        <v>1.0948</v>
      </c>
    </row>
    <row r="36" spans="1:9" s="1" customFormat="1" ht="15.6" x14ac:dyDescent="0.35">
      <c r="A36" s="6" t="s">
        <v>6</v>
      </c>
      <c r="B36" s="54">
        <v>443471</v>
      </c>
      <c r="C36" s="75">
        <v>184183</v>
      </c>
      <c r="D36" s="75"/>
      <c r="E36" s="54">
        <v>148987</v>
      </c>
      <c r="F36" s="54">
        <v>90904</v>
      </c>
      <c r="G36" s="54" t="s">
        <v>52</v>
      </c>
      <c r="H36" s="54" t="s">
        <v>52</v>
      </c>
      <c r="I36" s="54" t="s">
        <v>52</v>
      </c>
    </row>
    <row r="37" spans="1:9" ht="15.6" x14ac:dyDescent="0.35">
      <c r="A37" s="3"/>
      <c r="B37" s="12"/>
      <c r="C37" s="12"/>
      <c r="D37" s="12"/>
      <c r="E37" s="12"/>
      <c r="F37" s="12"/>
      <c r="G37" s="12"/>
      <c r="H37" s="12"/>
      <c r="I37" s="12"/>
    </row>
    <row r="38" spans="1:9" ht="15.6" x14ac:dyDescent="0.35">
      <c r="A38" s="4" t="s">
        <v>7</v>
      </c>
      <c r="B38" s="12"/>
      <c r="C38" s="12"/>
      <c r="D38" s="12"/>
      <c r="E38" s="12"/>
      <c r="F38" s="12"/>
      <c r="G38" s="12"/>
      <c r="H38" s="12"/>
      <c r="I38" s="12"/>
    </row>
    <row r="39" spans="1:9" ht="15.6" x14ac:dyDescent="0.35">
      <c r="A39" s="3" t="s">
        <v>72</v>
      </c>
      <c r="B39" s="43">
        <f>B23/B34</f>
        <v>37652519591.891411</v>
      </c>
      <c r="C39" s="83">
        <f>C23/C34</f>
        <v>17226166279.692802</v>
      </c>
      <c r="D39" s="83"/>
      <c r="E39" s="43">
        <f>E23/E34</f>
        <v>408430751.91998577</v>
      </c>
      <c r="F39" s="43">
        <f t="shared" ref="F39:H39" si="2">F23/F34</f>
        <v>1413453295.2312915</v>
      </c>
      <c r="G39" s="43">
        <f t="shared" si="2"/>
        <v>11195221844.972319</v>
      </c>
      <c r="H39" s="43">
        <f t="shared" si="2"/>
        <v>7409247420.0750122</v>
      </c>
      <c r="I39" s="43">
        <f t="shared" ref="I39" si="3">I23/I34</f>
        <v>0</v>
      </c>
    </row>
    <row r="40" spans="1:9" ht="15.6" x14ac:dyDescent="0.35">
      <c r="A40" s="3" t="s">
        <v>114</v>
      </c>
      <c r="B40" s="43">
        <f>B25/B35</f>
        <v>38924520511.508949</v>
      </c>
      <c r="C40" s="83">
        <f>C25/C35</f>
        <v>13029000730.727074</v>
      </c>
      <c r="D40" s="83"/>
      <c r="E40" s="43">
        <f>E25/E35</f>
        <v>365236572.89002556</v>
      </c>
      <c r="F40" s="43">
        <f t="shared" ref="F40:H40" si="4">F25/F35</f>
        <v>1498681265.9846547</v>
      </c>
      <c r="G40" s="43">
        <f t="shared" si="4"/>
        <v>17991337234.198029</v>
      </c>
      <c r="H40" s="43">
        <f t="shared" si="4"/>
        <v>6040264707.7091703</v>
      </c>
      <c r="I40" s="43">
        <f t="shared" ref="I40" si="5">I25/I35</f>
        <v>0</v>
      </c>
    </row>
    <row r="41" spans="1:9" ht="15.6" x14ac:dyDescent="0.35">
      <c r="A41" s="3" t="s">
        <v>73</v>
      </c>
      <c r="B41" s="43">
        <f>B39/B15</f>
        <v>147487.47357699354</v>
      </c>
      <c r="C41" s="83">
        <f>C39/D15</f>
        <v>46190.676898161619</v>
      </c>
      <c r="D41" s="83"/>
      <c r="E41" s="43">
        <f>E39/E15</f>
        <v>265732.43456082355</v>
      </c>
      <c r="F41" s="43">
        <f t="shared" ref="F41:H41" si="6">F39/F15</f>
        <v>133811.72917081241</v>
      </c>
      <c r="G41" s="43">
        <f t="shared" si="6"/>
        <v>161156.53027253295</v>
      </c>
      <c r="H41" s="43">
        <f t="shared" si="6"/>
        <v>323110.52374841971</v>
      </c>
      <c r="I41" s="43" t="s">
        <v>47</v>
      </c>
    </row>
    <row r="42" spans="1:9" ht="15.6" x14ac:dyDescent="0.35">
      <c r="A42" s="3" t="s">
        <v>115</v>
      </c>
      <c r="B42" s="43">
        <f>B40/B18</f>
        <v>152469.98747129357</v>
      </c>
      <c r="C42" s="83">
        <f>C40/D18</f>
        <v>49313.795790886936</v>
      </c>
      <c r="D42" s="83"/>
      <c r="E42" s="43">
        <f>E40/E18</f>
        <v>262006.14984937271</v>
      </c>
      <c r="F42" s="43">
        <f t="shared" ref="F42:H42" si="7">F40/F18</f>
        <v>212880.86164554753</v>
      </c>
      <c r="G42" s="43">
        <f t="shared" si="7"/>
        <v>244251.71715877258</v>
      </c>
      <c r="H42" s="43">
        <f t="shared" si="7"/>
        <v>253749.98772093642</v>
      </c>
      <c r="I42" s="43" t="s">
        <v>47</v>
      </c>
    </row>
    <row r="43" spans="1:9" ht="15.6" x14ac:dyDescent="0.35">
      <c r="A43" s="3"/>
      <c r="B43" s="16"/>
      <c r="C43" s="16"/>
      <c r="D43" s="16"/>
      <c r="E43" s="16"/>
      <c r="F43" s="16"/>
      <c r="G43" s="16"/>
      <c r="H43" s="16"/>
      <c r="I43" s="16"/>
    </row>
    <row r="44" spans="1:9" ht="15.6" x14ac:dyDescent="0.35">
      <c r="A44" s="4" t="s">
        <v>8</v>
      </c>
      <c r="B44" s="16"/>
      <c r="C44" s="16"/>
      <c r="D44" s="16"/>
      <c r="E44" s="16"/>
      <c r="F44" s="16"/>
      <c r="G44" s="16"/>
      <c r="H44" s="16"/>
      <c r="I44" s="16"/>
    </row>
    <row r="45" spans="1:9" ht="15.6" x14ac:dyDescent="0.35">
      <c r="A45" s="3"/>
      <c r="B45" s="16"/>
      <c r="C45" s="16"/>
      <c r="D45" s="16"/>
      <c r="E45" s="16"/>
      <c r="F45" s="16"/>
      <c r="G45" s="16"/>
      <c r="H45" s="16"/>
      <c r="I45" s="16"/>
    </row>
    <row r="46" spans="1:9" ht="15.6" x14ac:dyDescent="0.35">
      <c r="A46" s="4" t="s">
        <v>9</v>
      </c>
      <c r="B46" s="16"/>
      <c r="C46" s="16"/>
      <c r="D46" s="16"/>
      <c r="E46" s="16"/>
      <c r="F46" s="16"/>
      <c r="G46" s="16"/>
      <c r="H46" s="16"/>
      <c r="I46" s="16"/>
    </row>
    <row r="47" spans="1:9" ht="15.6" x14ac:dyDescent="0.35">
      <c r="A47" s="3" t="s">
        <v>10</v>
      </c>
      <c r="B47" s="38" t="s">
        <v>52</v>
      </c>
      <c r="C47" s="84">
        <f>(D16/C36)*100</f>
        <v>106.45933663801763</v>
      </c>
      <c r="D47" s="84"/>
      <c r="E47" s="42">
        <f>(E16/E36)*100</f>
        <v>0.91014652285098707</v>
      </c>
      <c r="F47" s="57">
        <f t="shared" ref="F47" si="8">(F16/F36)*100</f>
        <v>8.3043650444424877</v>
      </c>
      <c r="G47" s="57" t="s">
        <v>47</v>
      </c>
      <c r="H47" s="42" t="s">
        <v>47</v>
      </c>
      <c r="I47" s="42" t="s">
        <v>47</v>
      </c>
    </row>
    <row r="48" spans="1:9" ht="15.6" x14ac:dyDescent="0.35">
      <c r="A48" s="3" t="s">
        <v>11</v>
      </c>
      <c r="B48" s="38">
        <f>(B18/B36)*100</f>
        <v>57.567011146162884</v>
      </c>
      <c r="C48" s="84">
        <f>(D18/C36)*100</f>
        <v>143.44754944810325</v>
      </c>
      <c r="D48" s="84"/>
      <c r="E48" s="42">
        <f>(E18/E36)*100</f>
        <v>0.93565210387483477</v>
      </c>
      <c r="F48" s="57">
        <f t="shared" ref="F48" si="9">(F18/F36)*100</f>
        <v>7.7444336882865432</v>
      </c>
      <c r="G48" s="57" t="s">
        <v>47</v>
      </c>
      <c r="H48" s="42" t="s">
        <v>47</v>
      </c>
      <c r="I48" s="42" t="s">
        <v>47</v>
      </c>
    </row>
    <row r="49" spans="1:9" ht="15.6" x14ac:dyDescent="0.35">
      <c r="A49" s="3"/>
      <c r="B49" s="42"/>
      <c r="C49" s="42"/>
      <c r="D49" s="42"/>
      <c r="E49" s="42"/>
      <c r="F49" s="42"/>
      <c r="G49" s="42"/>
      <c r="H49" s="42"/>
      <c r="I49" s="42"/>
    </row>
    <row r="50" spans="1:9" ht="15.6" x14ac:dyDescent="0.35">
      <c r="A50" s="4" t="s">
        <v>12</v>
      </c>
      <c r="B50" s="42"/>
      <c r="C50" s="42"/>
      <c r="D50" s="42"/>
      <c r="E50" s="42"/>
      <c r="F50" s="42"/>
      <c r="G50" s="42"/>
      <c r="H50" s="42"/>
      <c r="I50" s="42"/>
    </row>
    <row r="51" spans="1:9" ht="15.6" x14ac:dyDescent="0.35">
      <c r="A51" s="3" t="s">
        <v>13</v>
      </c>
      <c r="B51" s="38" t="s">
        <v>52</v>
      </c>
      <c r="C51" s="38" t="s">
        <v>52</v>
      </c>
      <c r="D51" s="42">
        <f>D18/D16*100</f>
        <v>134.74398204814361</v>
      </c>
      <c r="E51" s="42">
        <f>E18/E16*100</f>
        <v>102.8023598820059</v>
      </c>
      <c r="F51" s="42">
        <f t="shared" ref="F51:H51" si="10">F18/F16*100</f>
        <v>93.257385084117104</v>
      </c>
      <c r="G51" s="42">
        <f t="shared" si="10"/>
        <v>116.23455523820043</v>
      </c>
      <c r="H51" s="42">
        <f t="shared" si="10"/>
        <v>139.43298969072166</v>
      </c>
      <c r="I51" s="42" t="s">
        <v>47</v>
      </c>
    </row>
    <row r="52" spans="1:9" ht="15.6" x14ac:dyDescent="0.35">
      <c r="A52" s="3" t="s">
        <v>14</v>
      </c>
      <c r="B52" s="42">
        <f>B25/B24*100</f>
        <v>97.716866887585709</v>
      </c>
      <c r="C52" s="84">
        <f>C25/C24*100</f>
        <v>69.282577805474105</v>
      </c>
      <c r="D52" s="84"/>
      <c r="E52" s="42">
        <f>E25/E24*100</f>
        <v>98.29424778761063</v>
      </c>
      <c r="F52" s="42">
        <f t="shared" ref="F52:H52" si="11">F25/F24*100</f>
        <v>96.598887269837064</v>
      </c>
      <c r="G52" s="42">
        <f t="shared" si="11"/>
        <v>138.1418139317143</v>
      </c>
      <c r="H52" s="42">
        <f t="shared" si="11"/>
        <v>99.321152674644935</v>
      </c>
      <c r="I52" s="42" t="s">
        <v>47</v>
      </c>
    </row>
    <row r="53" spans="1:9" ht="15.6" x14ac:dyDescent="0.35">
      <c r="A53" s="3" t="s">
        <v>15</v>
      </c>
      <c r="B53" s="38" t="s">
        <v>52</v>
      </c>
      <c r="C53" s="38" t="s">
        <v>52</v>
      </c>
      <c r="D53" s="42">
        <f>AVERAGE(D51,C52)</f>
        <v>102.01327992680885</v>
      </c>
      <c r="E53" s="42">
        <f>AVERAGE(E51:E52)</f>
        <v>100.54830383480827</v>
      </c>
      <c r="F53" s="42">
        <f t="shared" ref="F53:H53" si="12">AVERAGE(F51:F52)</f>
        <v>94.928136176977091</v>
      </c>
      <c r="G53" s="42">
        <f t="shared" si="12"/>
        <v>127.18818458495736</v>
      </c>
      <c r="H53" s="42">
        <f t="shared" si="12"/>
        <v>119.3770711826833</v>
      </c>
      <c r="I53" s="42" t="s">
        <v>47</v>
      </c>
    </row>
    <row r="54" spans="1:9" ht="15.6" x14ac:dyDescent="0.35">
      <c r="A54" s="3"/>
      <c r="B54" s="42"/>
      <c r="C54" s="42"/>
      <c r="D54" s="42"/>
      <c r="E54" s="42"/>
      <c r="F54" s="42"/>
      <c r="G54" s="42"/>
      <c r="H54" s="42"/>
      <c r="I54" s="42"/>
    </row>
    <row r="55" spans="1:9" ht="15.6" x14ac:dyDescent="0.35">
      <c r="A55" s="4" t="s">
        <v>16</v>
      </c>
      <c r="B55" s="42"/>
      <c r="C55" s="42"/>
      <c r="D55" s="42"/>
      <c r="E55" s="42"/>
      <c r="F55" s="42"/>
      <c r="G55" s="42"/>
      <c r="H55" s="42"/>
      <c r="I55" s="42"/>
    </row>
    <row r="56" spans="1:9" ht="15.6" x14ac:dyDescent="0.35">
      <c r="A56" s="3" t="s">
        <v>17</v>
      </c>
      <c r="B56" s="38" t="s">
        <v>52</v>
      </c>
      <c r="C56" s="84">
        <f>D18/D20*100</f>
        <v>134.74398204814361</v>
      </c>
      <c r="D56" s="84"/>
      <c r="E56" s="42">
        <f>E18/E20*100</f>
        <v>102.8023598820059</v>
      </c>
      <c r="F56" s="42">
        <f t="shared" ref="F56:I56" si="13">F18/F20*100</f>
        <v>93.257385084117104</v>
      </c>
      <c r="G56" s="42">
        <f t="shared" si="13"/>
        <v>116.23272107555387</v>
      </c>
      <c r="H56" s="42">
        <f t="shared" si="13"/>
        <v>139.42482281965675</v>
      </c>
      <c r="I56" s="42">
        <f t="shared" si="13"/>
        <v>0</v>
      </c>
    </row>
    <row r="57" spans="1:9" ht="15.6" x14ac:dyDescent="0.35">
      <c r="A57" s="3" t="s">
        <v>18</v>
      </c>
      <c r="B57" s="42">
        <f>B25/B26*100</f>
        <v>26.72497391740723</v>
      </c>
      <c r="C57" s="84">
        <f>C25/C26*100</f>
        <v>23.101602008963113</v>
      </c>
      <c r="D57" s="84"/>
      <c r="E57" s="42">
        <f>E25/E26*100</f>
        <v>24.594722598105548</v>
      </c>
      <c r="F57" s="42">
        <f t="shared" ref="F57:I57" si="14">F25/F26*100</f>
        <v>24.161190568225742</v>
      </c>
      <c r="G57" s="42">
        <f t="shared" si="14"/>
        <v>34.625745642867408</v>
      </c>
      <c r="H57" s="42">
        <f t="shared" si="14"/>
        <v>25.031774993896192</v>
      </c>
      <c r="I57" s="42">
        <f t="shared" si="14"/>
        <v>0</v>
      </c>
    </row>
    <row r="58" spans="1:9" ht="15.6" x14ac:dyDescent="0.35">
      <c r="A58" s="3" t="s">
        <v>19</v>
      </c>
      <c r="B58" s="38" t="s">
        <v>52</v>
      </c>
      <c r="C58" s="84">
        <f>(C56+C57)/2</f>
        <v>78.92279202855336</v>
      </c>
      <c r="D58" s="84"/>
      <c r="E58" s="42">
        <f>(E56+E57)/2</f>
        <v>63.698541240055725</v>
      </c>
      <c r="F58" s="42">
        <f t="shared" ref="F58:I58" si="15">(F56+F57)/2</f>
        <v>58.709287826171419</v>
      </c>
      <c r="G58" s="42">
        <f t="shared" si="15"/>
        <v>75.429233359210642</v>
      </c>
      <c r="H58" s="42">
        <f t="shared" si="15"/>
        <v>82.228298906776473</v>
      </c>
      <c r="I58" s="42">
        <f t="shared" si="15"/>
        <v>0</v>
      </c>
    </row>
    <row r="59" spans="1:9" ht="15.6" x14ac:dyDescent="0.35">
      <c r="A59" s="3"/>
      <c r="B59" s="42"/>
      <c r="C59" s="42"/>
      <c r="D59" s="42"/>
      <c r="E59" s="42"/>
      <c r="F59" s="42"/>
      <c r="G59" s="42"/>
      <c r="H59" s="42"/>
      <c r="I59" s="42"/>
    </row>
    <row r="60" spans="1:9" ht="15.6" x14ac:dyDescent="0.35">
      <c r="A60" s="4" t="s">
        <v>30</v>
      </c>
      <c r="B60" s="42"/>
      <c r="C60" s="42"/>
      <c r="D60" s="42"/>
      <c r="E60" s="42"/>
      <c r="F60" s="42"/>
      <c r="G60" s="42"/>
      <c r="H60" s="42"/>
      <c r="I60" s="42"/>
    </row>
    <row r="61" spans="1:9" ht="15.6" x14ac:dyDescent="0.35">
      <c r="A61" s="3" t="s">
        <v>20</v>
      </c>
      <c r="B61" s="42">
        <f>B27/B25*100</f>
        <v>100</v>
      </c>
      <c r="C61" s="84">
        <f>C27/C25*100</f>
        <v>100</v>
      </c>
      <c r="D61" s="84"/>
      <c r="E61" s="42">
        <f>E27/E25*100</f>
        <v>100</v>
      </c>
      <c r="F61" s="42">
        <f t="shared" ref="F61:H61" si="16">F27/F25*100</f>
        <v>100</v>
      </c>
      <c r="G61" s="42">
        <f t="shared" si="16"/>
        <v>100</v>
      </c>
      <c r="H61" s="42">
        <f t="shared" si="16"/>
        <v>100</v>
      </c>
      <c r="I61" s="42" t="s">
        <v>47</v>
      </c>
    </row>
    <row r="62" spans="1:9" ht="15.6" x14ac:dyDescent="0.35">
      <c r="A62" s="3"/>
      <c r="B62" s="42"/>
      <c r="C62" s="42"/>
      <c r="D62" s="42"/>
      <c r="E62" s="42"/>
      <c r="F62" s="42"/>
      <c r="G62" s="42"/>
      <c r="H62" s="42"/>
      <c r="I62" s="42"/>
    </row>
    <row r="63" spans="1:9" ht="15.6" x14ac:dyDescent="0.35">
      <c r="A63" s="4" t="s">
        <v>21</v>
      </c>
      <c r="B63" s="42"/>
      <c r="C63" s="42"/>
      <c r="D63" s="42"/>
      <c r="E63" s="42"/>
      <c r="F63" s="42"/>
      <c r="G63" s="42"/>
      <c r="H63" s="42"/>
      <c r="I63" s="42"/>
    </row>
    <row r="64" spans="1:9" ht="15.6" x14ac:dyDescent="0.35">
      <c r="A64" s="3" t="s">
        <v>22</v>
      </c>
      <c r="B64" s="42">
        <f>((B18/B15)-1)*100</f>
        <v>0</v>
      </c>
      <c r="C64" s="84">
        <f>((D18/D15)-1)*100</f>
        <v>-29.155136538172766</v>
      </c>
      <c r="D64" s="84"/>
      <c r="E64" s="42">
        <f>((E18/E15)-1)*100</f>
        <v>-9.3038386467143788</v>
      </c>
      <c r="F64" s="42">
        <f t="shared" ref="F64:H64" si="17">((F18/F15)-1)*100</f>
        <v>-33.352267348291207</v>
      </c>
      <c r="G64" s="42">
        <f t="shared" si="17"/>
        <v>6.0329936085679714</v>
      </c>
      <c r="H64" s="42">
        <f t="shared" si="17"/>
        <v>3.8070733940953394</v>
      </c>
      <c r="I64" s="42" t="s">
        <v>47</v>
      </c>
    </row>
    <row r="65" spans="1:9" ht="15.6" x14ac:dyDescent="0.35">
      <c r="A65" s="3" t="s">
        <v>23</v>
      </c>
      <c r="B65" s="42">
        <f>((B40/B39)-1)*100</f>
        <v>3.3782624201634137</v>
      </c>
      <c r="C65" s="84">
        <f>((C40/C39)-1)*100</f>
        <v>-24.365058834440656</v>
      </c>
      <c r="D65" s="84"/>
      <c r="E65" s="42">
        <f>((E40/E39)-1)*100</f>
        <v>-10.575643197019168</v>
      </c>
      <c r="F65" s="42">
        <f t="shared" ref="F65:H65" si="18">((F40/F39)-1)*100</f>
        <v>6.0297691505552642</v>
      </c>
      <c r="G65" s="42">
        <f t="shared" si="18"/>
        <v>60.705499929666765</v>
      </c>
      <c r="H65" s="42">
        <f t="shared" si="18"/>
        <v>-18.476676978779881</v>
      </c>
      <c r="I65" s="42" t="s">
        <v>47</v>
      </c>
    </row>
    <row r="66" spans="1:9" ht="15.6" x14ac:dyDescent="0.35">
      <c r="A66" s="3" t="s">
        <v>24</v>
      </c>
      <c r="B66" s="42">
        <f>((B42/B41)-1)*100</f>
        <v>3.3782624201634359</v>
      </c>
      <c r="C66" s="84">
        <f>((C42/C41)-1)*100</f>
        <v>6.7613620376488104</v>
      </c>
      <c r="D66" s="84"/>
      <c r="E66" s="42">
        <f>((E42/E41)-1)*100</f>
        <v>-1.4022694360247279</v>
      </c>
      <c r="F66" s="42">
        <f t="shared" ref="F66:H66" si="19">((F42/F41)-1)*100</f>
        <v>59.089836866095901</v>
      </c>
      <c r="G66" s="42">
        <f t="shared" si="19"/>
        <v>51.561787006531333</v>
      </c>
      <c r="H66" s="42">
        <f t="shared" si="19"/>
        <v>-21.466504780725991</v>
      </c>
      <c r="I66" s="42" t="s">
        <v>47</v>
      </c>
    </row>
    <row r="67" spans="1:9" ht="15.6" x14ac:dyDescent="0.35">
      <c r="A67" s="3"/>
      <c r="B67" s="42"/>
      <c r="C67" s="42"/>
      <c r="D67" s="42"/>
      <c r="E67" s="42"/>
      <c r="F67" s="42"/>
      <c r="G67" s="42"/>
      <c r="H67" s="42"/>
      <c r="I67" s="42"/>
    </row>
    <row r="68" spans="1:9" ht="15.6" x14ac:dyDescent="0.35">
      <c r="A68" s="4" t="s">
        <v>25</v>
      </c>
      <c r="B68" s="42"/>
      <c r="C68" s="42"/>
      <c r="D68" s="42"/>
      <c r="E68" s="42"/>
      <c r="F68" s="42"/>
      <c r="G68" s="42"/>
      <c r="H68" s="42"/>
      <c r="I68" s="42"/>
    </row>
    <row r="69" spans="1:9" ht="15.6" x14ac:dyDescent="0.35">
      <c r="A69" s="3" t="s">
        <v>31</v>
      </c>
      <c r="B69" s="42">
        <f>(B24/B17)*3</f>
        <v>152789.13046270917</v>
      </c>
      <c r="C69" s="84">
        <f>(C24/D17)*3</f>
        <v>105000</v>
      </c>
      <c r="D69" s="84"/>
      <c r="E69" s="42">
        <f>(E24/E17)*3</f>
        <v>300000</v>
      </c>
      <c r="F69" s="42">
        <f t="shared" ref="F69:H69" si="20">(F24/F17)*3</f>
        <v>225000</v>
      </c>
      <c r="G69" s="42">
        <f t="shared" si="20"/>
        <v>225000</v>
      </c>
      <c r="H69" s="42">
        <f t="shared" si="20"/>
        <v>390000</v>
      </c>
      <c r="I69" s="42" t="s">
        <v>47</v>
      </c>
    </row>
    <row r="70" spans="1:9" ht="15.6" x14ac:dyDescent="0.35">
      <c r="A70" s="3" t="s">
        <v>32</v>
      </c>
      <c r="B70" s="42">
        <f>(B25/B19)*3</f>
        <v>120895.12685677974</v>
      </c>
      <c r="C70" s="84">
        <f>(C25/D19)*3</f>
        <v>54954.551758855923</v>
      </c>
      <c r="D70" s="84"/>
      <c r="E70" s="42">
        <f>(E25/E19)*3</f>
        <v>302543.00126103405</v>
      </c>
      <c r="F70" s="42">
        <f t="shared" ref="F70:H70" si="21">(F25/F19)*3</f>
        <v>245035.28225806449</v>
      </c>
      <c r="G70" s="42">
        <f t="shared" si="21"/>
        <v>317138.05453911173</v>
      </c>
      <c r="H70" s="42">
        <f t="shared" si="21"/>
        <v>289996.2784095892</v>
      </c>
      <c r="I70" s="42" t="s">
        <v>47</v>
      </c>
    </row>
    <row r="71" spans="1:9" ht="15.6" x14ac:dyDescent="0.35">
      <c r="A71" s="3" t="s">
        <v>26</v>
      </c>
      <c r="B71" s="38" t="s">
        <v>52</v>
      </c>
      <c r="C71" s="84">
        <f>(C70/C69)*D53</f>
        <v>53.391372112652149</v>
      </c>
      <c r="D71" s="84"/>
      <c r="E71" s="42">
        <f>(E70/E69)*E53</f>
        <v>101.40061871296409</v>
      </c>
      <c r="F71" s="42">
        <f t="shared" ref="F71:H71" si="22">(F70/F69)*F53</f>
        <v>103.38107841047805</v>
      </c>
      <c r="G71" s="42">
        <f t="shared" si="22"/>
        <v>179.2720596428214</v>
      </c>
      <c r="H71" s="42">
        <f t="shared" si="22"/>
        <v>88.766426590807114</v>
      </c>
      <c r="I71" s="42" t="s">
        <v>47</v>
      </c>
    </row>
    <row r="72" spans="1:9" ht="15.6" x14ac:dyDescent="0.35">
      <c r="A72" s="3" t="s">
        <v>33</v>
      </c>
      <c r="B72" s="42">
        <f>B24/B17</f>
        <v>50929.710154236389</v>
      </c>
      <c r="C72" s="84">
        <f>C24/D17</f>
        <v>35000</v>
      </c>
      <c r="D72" s="84"/>
      <c r="E72" s="42">
        <f>E24/E17</f>
        <v>100000</v>
      </c>
      <c r="F72" s="42">
        <f>F24/F17</f>
        <v>75000</v>
      </c>
      <c r="G72" s="42">
        <f t="shared" ref="G72:H72" si="23">G24/G17</f>
        <v>75000</v>
      </c>
      <c r="H72" s="42">
        <f t="shared" si="23"/>
        <v>130000</v>
      </c>
      <c r="I72" s="42" t="s">
        <v>47</v>
      </c>
    </row>
    <row r="73" spans="1:9" ht="15.6" x14ac:dyDescent="0.35">
      <c r="A73" s="3" t="s">
        <v>34</v>
      </c>
      <c r="B73" s="42">
        <f>B25/B19</f>
        <v>40298.375618926577</v>
      </c>
      <c r="C73" s="84">
        <f>C25/D19</f>
        <v>18318.183919618641</v>
      </c>
      <c r="D73" s="84"/>
      <c r="E73" s="42">
        <f>E25/E19</f>
        <v>100847.66708701134</v>
      </c>
      <c r="F73" s="42">
        <f>F25/F19</f>
        <v>81678.427419354834</v>
      </c>
      <c r="G73" s="42">
        <f t="shared" ref="G73:H73" si="24">G25/G19</f>
        <v>105712.68484637058</v>
      </c>
      <c r="H73" s="42">
        <f t="shared" si="24"/>
        <v>96665.426136529743</v>
      </c>
      <c r="I73" s="42" t="s">
        <v>47</v>
      </c>
    </row>
    <row r="74" spans="1:9" ht="15.6" x14ac:dyDescent="0.35">
      <c r="A74" s="3"/>
      <c r="B74" s="42"/>
      <c r="C74" s="42"/>
      <c r="D74" s="42"/>
      <c r="E74" s="42"/>
      <c r="F74" s="42"/>
      <c r="G74" s="42"/>
      <c r="H74" s="42"/>
      <c r="I74" s="42"/>
    </row>
    <row r="75" spans="1:9" ht="15.6" x14ac:dyDescent="0.35">
      <c r="A75" s="4" t="s">
        <v>27</v>
      </c>
      <c r="B75" s="42"/>
      <c r="C75" s="42"/>
      <c r="D75" s="42"/>
      <c r="E75" s="42"/>
      <c r="F75" s="42"/>
      <c r="G75" s="42"/>
      <c r="H75" s="42"/>
      <c r="I75" s="42"/>
    </row>
    <row r="76" spans="1:9" ht="15.6" x14ac:dyDescent="0.35">
      <c r="A76" s="3" t="s">
        <v>28</v>
      </c>
      <c r="B76" s="42">
        <f>(B31/B30)*100</f>
        <v>91.717146205071771</v>
      </c>
      <c r="C76" s="42"/>
      <c r="D76" s="42"/>
      <c r="E76" s="42"/>
      <c r="F76" s="42"/>
      <c r="G76" s="42"/>
      <c r="H76" s="42"/>
      <c r="I76" s="42"/>
    </row>
    <row r="77" spans="1:9" ht="15.6" x14ac:dyDescent="0.35">
      <c r="A77" s="3" t="s">
        <v>29</v>
      </c>
      <c r="B77" s="42">
        <f>(B25/B31)*100</f>
        <v>106.54154749767189</v>
      </c>
      <c r="C77" s="42"/>
      <c r="D77" s="42"/>
      <c r="E77" s="42"/>
      <c r="F77" s="42"/>
      <c r="G77" s="42"/>
      <c r="H77" s="42"/>
      <c r="I77" s="42"/>
    </row>
    <row r="78" spans="1:9" ht="16.2" thickBot="1" x14ac:dyDescent="0.4">
      <c r="A78" s="13"/>
      <c r="B78" s="29"/>
      <c r="C78" s="29"/>
      <c r="D78" s="29"/>
      <c r="E78" s="29"/>
      <c r="F78" s="29"/>
      <c r="G78" s="29"/>
      <c r="H78" s="29"/>
      <c r="I78" s="29"/>
    </row>
    <row r="79" spans="1:9" s="1" customFormat="1" ht="17.25" customHeight="1" thickTop="1" x14ac:dyDescent="0.3">
      <c r="A79" s="78" t="s">
        <v>94</v>
      </c>
      <c r="B79" s="78"/>
      <c r="C79" s="78"/>
      <c r="D79" s="78"/>
      <c r="E79" s="78"/>
      <c r="F79" s="78"/>
      <c r="G79" s="78"/>
      <c r="H79" s="78"/>
      <c r="I79" s="78"/>
    </row>
    <row r="80" spans="1:9" s="1" customFormat="1" ht="15.6" x14ac:dyDescent="0.35">
      <c r="A80" s="26"/>
      <c r="B80" s="3"/>
      <c r="C80" s="3"/>
      <c r="D80" s="3"/>
      <c r="E80" s="3"/>
      <c r="F80" s="3"/>
      <c r="G80" s="3"/>
      <c r="H80" s="3"/>
      <c r="I80" s="3"/>
    </row>
    <row r="81" spans="1:9" s="1" customFormat="1" ht="141" customHeight="1" x14ac:dyDescent="0.3">
      <c r="A81" s="66" t="s">
        <v>134</v>
      </c>
      <c r="B81" s="66"/>
      <c r="C81" s="66"/>
      <c r="D81" s="66"/>
      <c r="E81" s="66"/>
      <c r="F81" s="66"/>
      <c r="G81" s="66"/>
      <c r="H81" s="66"/>
      <c r="I81" s="66"/>
    </row>
    <row r="82" spans="1:9" x14ac:dyDescent="0.3">
      <c r="A82" s="1"/>
    </row>
    <row r="83" spans="1:9" x14ac:dyDescent="0.3">
      <c r="A83" s="1"/>
    </row>
    <row r="84" spans="1:9" x14ac:dyDescent="0.3">
      <c r="A84" s="1"/>
    </row>
    <row r="85" spans="1:9" x14ac:dyDescent="0.3">
      <c r="A85" s="45"/>
    </row>
    <row r="86" spans="1:9" x14ac:dyDescent="0.3">
      <c r="A86" s="1"/>
    </row>
    <row r="87" spans="1:9" x14ac:dyDescent="0.3">
      <c r="A87" s="1"/>
    </row>
    <row r="88" spans="1:9" x14ac:dyDescent="0.3">
      <c r="A88" s="1"/>
    </row>
    <row r="89" spans="1:9" x14ac:dyDescent="0.3">
      <c r="A89" s="46"/>
    </row>
    <row r="90" spans="1:9" x14ac:dyDescent="0.3">
      <c r="A90" s="46"/>
    </row>
    <row r="91" spans="1:9" x14ac:dyDescent="0.3">
      <c r="A91" s="1"/>
    </row>
    <row r="92" spans="1:9" x14ac:dyDescent="0.3">
      <c r="A92" s="1"/>
    </row>
    <row r="93" spans="1:9" x14ac:dyDescent="0.3">
      <c r="A93" s="1"/>
    </row>
    <row r="94" spans="1:9" x14ac:dyDescent="0.3">
      <c r="A94" s="45"/>
    </row>
  </sheetData>
  <mergeCells count="31">
    <mergeCell ref="B9:B10"/>
    <mergeCell ref="C23:D23"/>
    <mergeCell ref="C25:D25"/>
    <mergeCell ref="C10:D10"/>
    <mergeCell ref="A9:A10"/>
    <mergeCell ref="C9:I9"/>
    <mergeCell ref="C27:D27"/>
    <mergeCell ref="C36:D36"/>
    <mergeCell ref="C26:D26"/>
    <mergeCell ref="C24:D24"/>
    <mergeCell ref="C72:D72"/>
    <mergeCell ref="C47:D47"/>
    <mergeCell ref="C48:D48"/>
    <mergeCell ref="C52:D52"/>
    <mergeCell ref="C65:D65"/>
    <mergeCell ref="C66:D66"/>
    <mergeCell ref="C69:D69"/>
    <mergeCell ref="C70:D70"/>
    <mergeCell ref="C71:D71"/>
    <mergeCell ref="C64:D64"/>
    <mergeCell ref="C56:D56"/>
    <mergeCell ref="C57:D57"/>
    <mergeCell ref="A79:I79"/>
    <mergeCell ref="A81:I81"/>
    <mergeCell ref="C39:D39"/>
    <mergeCell ref="C40:D40"/>
    <mergeCell ref="C41:D41"/>
    <mergeCell ref="C42:D42"/>
    <mergeCell ref="C73:D73"/>
    <mergeCell ref="C58:D58"/>
    <mergeCell ref="C61:D61"/>
  </mergeCells>
  <pageMargins left="0.7" right="0.7" top="0.75" bottom="0.75" header="0.3" footer="0.3"/>
  <pageSetup paperSize="9" orientation="portrait" r:id="rId1"/>
  <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94"/>
  <sheetViews>
    <sheetView showGridLines="0" zoomScale="80" zoomScaleNormal="80" zoomScalePageLayoutView="90" workbookViewId="0">
      <pane ySplit="10" topLeftCell="A11" activePane="bottomLeft" state="frozen"/>
      <selection pane="bottomLeft" activeCell="A9" sqref="A9:A10"/>
    </sheetView>
  </sheetViews>
  <sheetFormatPr baseColWidth="10" defaultColWidth="11.44140625" defaultRowHeight="14.4" x14ac:dyDescent="0.3"/>
  <cols>
    <col min="1" max="1" width="63.44140625" style="50" customWidth="1"/>
    <col min="2" max="9" width="18.6640625" style="50" customWidth="1"/>
    <col min="10" max="16384" width="11.44140625" style="50"/>
  </cols>
  <sheetData>
    <row r="1" spans="1:9" s="1" customFormat="1" x14ac:dyDescent="0.3"/>
    <row r="2" spans="1:9" s="1" customFormat="1" x14ac:dyDescent="0.3"/>
    <row r="3" spans="1:9" s="1" customFormat="1" x14ac:dyDescent="0.3"/>
    <row r="4" spans="1:9" s="1" customFormat="1" x14ac:dyDescent="0.3"/>
    <row r="5" spans="1:9" s="1" customFormat="1" x14ac:dyDescent="0.3"/>
    <row r="6" spans="1:9" s="1" customFormat="1" x14ac:dyDescent="0.3"/>
    <row r="7" spans="1:9" s="1" customFormat="1" x14ac:dyDescent="0.3"/>
    <row r="8" spans="1:9" s="1" customFormat="1" ht="18" customHeight="1" x14ac:dyDescent="0.3"/>
    <row r="9" spans="1:9" s="1" customFormat="1" ht="15.6" x14ac:dyDescent="0.3">
      <c r="A9" s="70" t="s">
        <v>0</v>
      </c>
      <c r="B9" s="72" t="s">
        <v>54</v>
      </c>
      <c r="C9" s="77" t="s">
        <v>55</v>
      </c>
      <c r="D9" s="77"/>
      <c r="E9" s="77"/>
      <c r="F9" s="77"/>
      <c r="G9" s="77"/>
      <c r="H9" s="77"/>
      <c r="I9" s="77"/>
    </row>
    <row r="10" spans="1:9" s="1" customFormat="1" ht="51.75" customHeight="1" thickBot="1" x14ac:dyDescent="0.35">
      <c r="A10" s="71"/>
      <c r="B10" s="73"/>
      <c r="C10" s="71" t="s">
        <v>1</v>
      </c>
      <c r="D10" s="71"/>
      <c r="E10" s="32" t="s">
        <v>44</v>
      </c>
      <c r="F10" s="32" t="s">
        <v>45</v>
      </c>
      <c r="G10" s="32" t="s">
        <v>50</v>
      </c>
      <c r="H10" s="32" t="s">
        <v>56</v>
      </c>
      <c r="I10" s="32" t="s">
        <v>74</v>
      </c>
    </row>
    <row r="11" spans="1:9" s="1" customFormat="1" ht="16.2" thickTop="1" x14ac:dyDescent="0.35">
      <c r="A11" s="3"/>
      <c r="B11" s="3"/>
      <c r="C11" s="3"/>
      <c r="D11" s="3"/>
      <c r="E11" s="3"/>
      <c r="F11" s="3"/>
      <c r="G11" s="3"/>
      <c r="H11" s="3"/>
      <c r="I11" s="3"/>
    </row>
    <row r="12" spans="1:9" s="1" customFormat="1" ht="15.6" x14ac:dyDescent="0.35">
      <c r="A12" s="4" t="s">
        <v>2</v>
      </c>
      <c r="B12" s="3"/>
      <c r="C12" s="3"/>
      <c r="D12" s="3"/>
      <c r="E12" s="3"/>
      <c r="F12" s="3"/>
      <c r="G12" s="3"/>
      <c r="H12" s="3"/>
      <c r="I12" s="3"/>
    </row>
    <row r="13" spans="1:9" s="1" customFormat="1" ht="15.6" x14ac:dyDescent="0.35">
      <c r="A13" s="3"/>
      <c r="B13" s="3"/>
      <c r="C13" s="3"/>
      <c r="D13" s="3"/>
      <c r="E13" s="3"/>
      <c r="F13" s="3"/>
      <c r="G13" s="3"/>
      <c r="H13" s="3"/>
      <c r="I13" s="3"/>
    </row>
    <row r="14" spans="1:9" s="25" customFormat="1" ht="31.2" x14ac:dyDescent="0.3">
      <c r="A14" s="24" t="s">
        <v>41</v>
      </c>
      <c r="B14" s="49" t="s">
        <v>53</v>
      </c>
      <c r="C14" s="49" t="s">
        <v>42</v>
      </c>
      <c r="D14" s="49" t="s">
        <v>43</v>
      </c>
      <c r="E14" s="5" t="s">
        <v>42</v>
      </c>
      <c r="F14" s="5" t="s">
        <v>42</v>
      </c>
      <c r="G14" s="23" t="s">
        <v>57</v>
      </c>
      <c r="H14" s="5" t="s">
        <v>49</v>
      </c>
      <c r="I14" s="5" t="s">
        <v>42</v>
      </c>
    </row>
    <row r="15" spans="1:9" ht="15.6" x14ac:dyDescent="0.35">
      <c r="A15" s="6" t="s">
        <v>75</v>
      </c>
      <c r="B15" s="41">
        <v>265850</v>
      </c>
      <c r="C15" s="41">
        <v>228050</v>
      </c>
      <c r="D15" s="41">
        <v>386371</v>
      </c>
      <c r="E15" s="41">
        <v>1583</v>
      </c>
      <c r="F15" s="41">
        <v>11335</v>
      </c>
      <c r="G15" s="41">
        <v>74078</v>
      </c>
      <c r="H15" s="41">
        <v>27252</v>
      </c>
      <c r="I15" s="41">
        <v>0</v>
      </c>
    </row>
    <row r="16" spans="1:9" ht="15.6" x14ac:dyDescent="0.35">
      <c r="A16" s="6" t="s">
        <v>116</v>
      </c>
      <c r="B16" s="41" t="str">
        <f>+'III Trimestre'!B16</f>
        <v>n.d</v>
      </c>
      <c r="C16" s="41" t="str">
        <f>+'III Trimestre'!C16</f>
        <v>n.d</v>
      </c>
      <c r="D16" s="41">
        <f>+'III Trimestre'!D16</f>
        <v>196080</v>
      </c>
      <c r="E16" s="41">
        <f>+'III Trimestre'!E16</f>
        <v>1356</v>
      </c>
      <c r="F16" s="41">
        <f>+'III Trimestre'!F16</f>
        <v>7549</v>
      </c>
      <c r="G16" s="41">
        <f>+'III Trimestre'!G16</f>
        <v>63371</v>
      </c>
      <c r="H16" s="41">
        <f>+'III Trimestre'!H16</f>
        <v>17072</v>
      </c>
      <c r="I16" s="41">
        <f>+'III Trimestre'!I16</f>
        <v>0</v>
      </c>
    </row>
    <row r="17" spans="1:9" ht="15.6" x14ac:dyDescent="0.35">
      <c r="A17" s="6" t="s">
        <v>51</v>
      </c>
      <c r="B17" s="41">
        <f>+'I Trimestre'!B17+'II Trimestre'!B17+'III Trimestre'!B17</f>
        <v>2662742</v>
      </c>
      <c r="C17" s="41" t="str">
        <f>'III Trimestre'!C17</f>
        <v>n.d</v>
      </c>
      <c r="D17" s="41">
        <f>+'I Trimestre'!D17+'II Trimestre'!D17+'III Trimestre'!D17</f>
        <v>1762453</v>
      </c>
      <c r="E17" s="41">
        <f>+'I Trimestre'!E17+'II Trimestre'!E17+'III Trimestre'!E17</f>
        <v>12190</v>
      </c>
      <c r="F17" s="41">
        <f>+'I Trimestre'!F17+'II Trimestre'!F17+'III Trimestre'!F17</f>
        <v>67898</v>
      </c>
      <c r="G17" s="41">
        <f>+'I Trimestre'!G17+'II Trimestre'!G17+'III Trimestre'!G17</f>
        <v>568355</v>
      </c>
      <c r="H17" s="41">
        <f>+'I Trimestre'!H17+'II Trimestre'!H17+'III Trimestre'!H17</f>
        <v>151998</v>
      </c>
      <c r="I17" s="41">
        <f>+'I Trimestre'!I17+'II Trimestre'!I17+'III Trimestre'!I17</f>
        <v>99848</v>
      </c>
    </row>
    <row r="18" spans="1:9" ht="15.6" x14ac:dyDescent="0.35">
      <c r="A18" s="6" t="s">
        <v>117</v>
      </c>
      <c r="B18" s="41">
        <v>253419</v>
      </c>
      <c r="C18" s="41">
        <v>167114</v>
      </c>
      <c r="D18" s="41">
        <v>281218</v>
      </c>
      <c r="E18" s="41">
        <v>1434</v>
      </c>
      <c r="F18" s="41">
        <v>7350</v>
      </c>
      <c r="G18" s="41">
        <v>77093</v>
      </c>
      <c r="H18" s="41">
        <v>27716</v>
      </c>
      <c r="I18" s="41">
        <v>24554</v>
      </c>
    </row>
    <row r="19" spans="1:9" ht="15.6" x14ac:dyDescent="0.35">
      <c r="A19" s="6" t="s">
        <v>51</v>
      </c>
      <c r="B19" s="41">
        <f>+'I Trimestre'!B19+'II Trimestre'!B19+'III Trimestre'!B19</f>
        <v>3071316</v>
      </c>
      <c r="C19" s="41" t="str">
        <f>'III Trimestre'!C19</f>
        <v>n.d</v>
      </c>
      <c r="D19" s="41">
        <f>+'I Trimestre'!D19+'II Trimestre'!D19+'III Trimestre'!D19</f>
        <v>2354531</v>
      </c>
      <c r="E19" s="41">
        <f>+'I Trimestre'!E19+'II Trimestre'!E19+'III Trimestre'!E19</f>
        <v>11041</v>
      </c>
      <c r="F19" s="41">
        <f>+'I Trimestre'!F19+'II Trimestre'!F19+'III Trimestre'!F19</f>
        <v>61264</v>
      </c>
      <c r="G19" s="41">
        <f>+'I Trimestre'!G19+'II Trimestre'!G19+'III Trimestre'!G19</f>
        <v>417007</v>
      </c>
      <c r="H19" s="41">
        <f>+'I Trimestre'!H19+'II Trimestre'!H19+'III Trimestre'!H19</f>
        <v>199536</v>
      </c>
      <c r="I19" s="41">
        <f>+'I Trimestre'!I19+'II Trimestre'!I19+'III Trimestre'!I19</f>
        <v>27937</v>
      </c>
    </row>
    <row r="20" spans="1:9" ht="15.6" x14ac:dyDescent="0.35">
      <c r="A20" s="6" t="s">
        <v>89</v>
      </c>
      <c r="B20" s="41" t="str">
        <f>'III Trimestre'!B20</f>
        <v>n.d</v>
      </c>
      <c r="C20" s="41" t="str">
        <f>'III Trimestre'!C20</f>
        <v>n.d</v>
      </c>
      <c r="D20" s="41">
        <f>'III Trimestre'!D20</f>
        <v>196080</v>
      </c>
      <c r="E20" s="41">
        <f>'III Trimestre'!E20</f>
        <v>1356</v>
      </c>
      <c r="F20" s="41">
        <f>'III Trimestre'!F20</f>
        <v>7549</v>
      </c>
      <c r="G20" s="41">
        <f>'III Trimestre'!G20</f>
        <v>63372</v>
      </c>
      <c r="H20" s="41">
        <f>'III Trimestre'!H20</f>
        <v>17073</v>
      </c>
      <c r="I20" s="41">
        <f>'III Trimestre'!I20</f>
        <v>45219</v>
      </c>
    </row>
    <row r="21" spans="1:9" ht="15.6" x14ac:dyDescent="0.35">
      <c r="A21" s="3"/>
      <c r="B21" s="41"/>
      <c r="C21" s="41"/>
      <c r="D21" s="41"/>
      <c r="E21" s="41"/>
      <c r="F21" s="41"/>
      <c r="G21" s="41"/>
      <c r="H21" s="41"/>
      <c r="I21" s="41"/>
    </row>
    <row r="22" spans="1:9" ht="15.6" x14ac:dyDescent="0.35">
      <c r="A22" s="7" t="s">
        <v>3</v>
      </c>
      <c r="B22" s="41"/>
      <c r="C22" s="41"/>
      <c r="D22" s="41"/>
      <c r="E22" s="41"/>
      <c r="F22" s="41"/>
      <c r="G22" s="41"/>
      <c r="H22" s="41"/>
      <c r="I22" s="41"/>
    </row>
    <row r="23" spans="1:9" ht="15.6" x14ac:dyDescent="0.35">
      <c r="A23" s="6" t="s">
        <v>75</v>
      </c>
      <c r="B23" s="41">
        <f>+C23+E23+F23+G23+H23+I23</f>
        <v>119785629474</v>
      </c>
      <c r="C23" s="82">
        <f>'I Trimestre'!C23:D23+'II Trimestre'!C23:D23+'III Trimestre'!C23:D23</f>
        <v>56795909000</v>
      </c>
      <c r="D23" s="82"/>
      <c r="E23" s="41">
        <f>'I Trimestre'!E23+'II Trimestre'!E23+'III Trimestre'!E23</f>
        <v>1288224956</v>
      </c>
      <c r="F23" s="41">
        <f>'I Trimestre'!F23+'II Trimestre'!F23+'III Trimestre'!F23</f>
        <v>4987032000</v>
      </c>
      <c r="G23" s="41">
        <f>'I Trimestre'!G23+'II Trimestre'!G23+'III Trimestre'!G23</f>
        <v>32222148535</v>
      </c>
      <c r="H23" s="41">
        <f>'I Trimestre'!H23+'II Trimestre'!H23+'III Trimestre'!H23</f>
        <v>24492314983</v>
      </c>
      <c r="I23" s="41">
        <f>'I Trimestre'!I23+'II Trimestre'!I23+'III Trimestre'!I23</f>
        <v>0</v>
      </c>
    </row>
    <row r="24" spans="1:9" ht="15.6" x14ac:dyDescent="0.35">
      <c r="A24" s="6" t="s">
        <v>116</v>
      </c>
      <c r="B24" s="41">
        <f t="shared" ref="B24:B27" si="0">+C24+E24+F24+G24+H24+I24</f>
        <v>136374450000</v>
      </c>
      <c r="C24" s="82">
        <f>'I Trimestre'!C24:D24+'II Trimestre'!C24:D24+'III Trimestre'!C24:D24</f>
        <v>61685855000</v>
      </c>
      <c r="D24" s="82"/>
      <c r="E24" s="41">
        <f>'I Trimestre'!E24+'II Trimestre'!E24+'III Trimestre'!E24</f>
        <v>1219000000</v>
      </c>
      <c r="F24" s="41">
        <f>'I Trimestre'!F24+'II Trimestre'!F24+'III Trimestre'!F24</f>
        <v>5092350000</v>
      </c>
      <c r="G24" s="41">
        <f>'I Trimestre'!G24+'II Trimestre'!G24+'III Trimestre'!G24</f>
        <v>42626625000</v>
      </c>
      <c r="H24" s="41">
        <f>'I Trimestre'!H24+'II Trimestre'!H24+'III Trimestre'!H24</f>
        <v>19759740000</v>
      </c>
      <c r="I24" s="41">
        <f>'I Trimestre'!I24+'II Trimestre'!I24+'III Trimestre'!I24</f>
        <v>5990880000</v>
      </c>
    </row>
    <row r="25" spans="1:9" ht="15.6" x14ac:dyDescent="0.35">
      <c r="A25" s="6" t="s">
        <v>117</v>
      </c>
      <c r="B25" s="41">
        <f t="shared" si="0"/>
        <v>113486954352</v>
      </c>
      <c r="C25" s="82">
        <f>'I Trimestre'!C25:D25+'II Trimestre'!C25:D25+'III Trimestre'!C25:D25</f>
        <v>43181308000</v>
      </c>
      <c r="D25" s="82"/>
      <c r="E25" s="41">
        <f>'I Trimestre'!E25+'II Trimestre'!E25+'III Trimestre'!E25</f>
        <v>1200682000</v>
      </c>
      <c r="F25" s="41">
        <f>'I Trimestre'!F25+'II Trimestre'!F25+'III Trimestre'!F25</f>
        <v>4956126000</v>
      </c>
      <c r="G25" s="41">
        <f>'I Trimestre'!G25+'II Trimestre'!G25+'III Trimestre'!G25</f>
        <v>42928071324</v>
      </c>
      <c r="H25" s="41">
        <f>'I Trimestre'!H25+'II Trimestre'!H25+'III Trimestre'!H25</f>
        <v>19309527028</v>
      </c>
      <c r="I25" s="41">
        <f>'I Trimestre'!I25+'II Trimestre'!I25+'III Trimestre'!I25</f>
        <v>1911240000</v>
      </c>
    </row>
    <row r="26" spans="1:9" ht="15.6" x14ac:dyDescent="0.35">
      <c r="A26" s="6" t="s">
        <v>89</v>
      </c>
      <c r="B26" s="41">
        <f t="shared" si="0"/>
        <v>159455965000</v>
      </c>
      <c r="C26" s="82">
        <f>'III Trimestre'!C26</f>
        <v>61745285000</v>
      </c>
      <c r="D26" s="82"/>
      <c r="E26" s="41">
        <f>'III Trimestre'!E26</f>
        <v>1625800000</v>
      </c>
      <c r="F26" s="41">
        <f>'III Trimestre'!F26</f>
        <v>6790875000</v>
      </c>
      <c r="G26" s="41">
        <f>'III Trimestre'!G26</f>
        <v>56885175000</v>
      </c>
      <c r="H26" s="41">
        <f>'III Trimestre'!H26</f>
        <v>26417950000</v>
      </c>
      <c r="I26" s="41">
        <f>'III Trimestre'!I26</f>
        <v>5990880000</v>
      </c>
    </row>
    <row r="27" spans="1:9" ht="15.6" x14ac:dyDescent="0.35">
      <c r="A27" s="6" t="s">
        <v>118</v>
      </c>
      <c r="B27" s="41">
        <f t="shared" si="0"/>
        <v>113486954352</v>
      </c>
      <c r="C27" s="82">
        <f>C25</f>
        <v>43181308000</v>
      </c>
      <c r="D27" s="82"/>
      <c r="E27" s="41">
        <f t="shared" ref="E27" si="1">E25</f>
        <v>1200682000</v>
      </c>
      <c r="F27" s="41">
        <f t="shared" ref="F27:I27" si="2">F25</f>
        <v>4956126000</v>
      </c>
      <c r="G27" s="41">
        <f t="shared" si="2"/>
        <v>42928071324</v>
      </c>
      <c r="H27" s="41">
        <f t="shared" si="2"/>
        <v>19309527028</v>
      </c>
      <c r="I27" s="41">
        <f t="shared" si="2"/>
        <v>1911240000</v>
      </c>
    </row>
    <row r="28" spans="1:9" ht="15.6" x14ac:dyDescent="0.35">
      <c r="A28" s="3"/>
      <c r="B28" s="41"/>
      <c r="C28" s="41"/>
      <c r="D28" s="41"/>
      <c r="E28" s="41"/>
      <c r="F28" s="41"/>
      <c r="G28" s="41"/>
      <c r="H28" s="41"/>
      <c r="I28" s="41"/>
    </row>
    <row r="29" spans="1:9" ht="15.6" x14ac:dyDescent="0.35">
      <c r="A29" s="7" t="s">
        <v>4</v>
      </c>
      <c r="B29" s="41"/>
      <c r="C29" s="41"/>
      <c r="D29" s="41"/>
      <c r="E29" s="41"/>
      <c r="F29" s="41"/>
      <c r="G29" s="41"/>
      <c r="H29" s="41"/>
      <c r="I29" s="41"/>
    </row>
    <row r="30" spans="1:9" ht="15.6" x14ac:dyDescent="0.35">
      <c r="A30" s="6" t="s">
        <v>116</v>
      </c>
      <c r="B30" s="41">
        <f>'I Trimestre'!B30+'II Trimestre'!B30+'III Trimestre'!B30</f>
        <v>136374450000</v>
      </c>
      <c r="C30" s="41"/>
      <c r="D30" s="41"/>
      <c r="E30" s="41"/>
      <c r="F30" s="41"/>
      <c r="G30" s="41"/>
      <c r="H30" s="41"/>
      <c r="I30" s="41"/>
    </row>
    <row r="31" spans="1:9" ht="15.6" x14ac:dyDescent="0.35">
      <c r="A31" s="6" t="s">
        <v>117</v>
      </c>
      <c r="B31" s="41">
        <f>'I Trimestre'!B31+'II Trimestre'!B31+'III Trimestre'!B31</f>
        <v>126092893345.59</v>
      </c>
      <c r="C31" s="41"/>
      <c r="D31" s="41"/>
      <c r="E31" s="41"/>
      <c r="F31" s="41"/>
      <c r="G31" s="41"/>
      <c r="H31" s="41"/>
      <c r="I31" s="41"/>
    </row>
    <row r="32" spans="1:9" ht="15.6" x14ac:dyDescent="0.35">
      <c r="A32" s="3"/>
      <c r="B32" s="28"/>
      <c r="C32" s="28"/>
      <c r="D32" s="28"/>
      <c r="E32" s="28"/>
      <c r="F32" s="28"/>
      <c r="G32" s="28"/>
      <c r="H32" s="28"/>
      <c r="I32" s="28"/>
    </row>
    <row r="33" spans="1:9" ht="15.6" x14ac:dyDescent="0.35">
      <c r="A33" s="4" t="s">
        <v>5</v>
      </c>
      <c r="B33" s="28"/>
      <c r="C33" s="28"/>
      <c r="D33" s="28"/>
      <c r="E33" s="28"/>
      <c r="F33" s="28"/>
      <c r="G33" s="28"/>
      <c r="H33" s="28"/>
      <c r="I33" s="28"/>
    </row>
    <row r="34" spans="1:9" ht="15.6" x14ac:dyDescent="0.35">
      <c r="A34" s="6" t="s">
        <v>76</v>
      </c>
      <c r="B34" s="20">
        <v>1.1197999999999999</v>
      </c>
      <c r="C34" s="20">
        <v>1.1197999999999999</v>
      </c>
      <c r="D34" s="20">
        <v>1.1197999999999999</v>
      </c>
      <c r="E34" s="20">
        <v>1.1197999999999999</v>
      </c>
      <c r="F34" s="20">
        <v>1.1197999999999999</v>
      </c>
      <c r="G34" s="20">
        <v>1.1197999999999999</v>
      </c>
      <c r="H34" s="20">
        <v>1.1197999999999999</v>
      </c>
      <c r="I34" s="20">
        <v>1.1197999999999999</v>
      </c>
    </row>
    <row r="35" spans="1:9" ht="15.6" x14ac:dyDescent="0.35">
      <c r="A35" s="6" t="s">
        <v>119</v>
      </c>
      <c r="B35" s="20">
        <v>1.0948</v>
      </c>
      <c r="C35" s="20">
        <v>1.0948</v>
      </c>
      <c r="D35" s="20">
        <v>1.0948</v>
      </c>
      <c r="E35" s="20">
        <v>1.0948</v>
      </c>
      <c r="F35" s="20">
        <v>1.0948</v>
      </c>
      <c r="G35" s="20">
        <v>1.0948</v>
      </c>
      <c r="H35" s="20">
        <v>1.0948</v>
      </c>
      <c r="I35" s="20">
        <v>1.0948</v>
      </c>
    </row>
    <row r="36" spans="1:9" s="1" customFormat="1" ht="15.6" x14ac:dyDescent="0.35">
      <c r="A36" s="6" t="s">
        <v>6</v>
      </c>
      <c r="B36" s="54">
        <v>443471</v>
      </c>
      <c r="C36" s="75">
        <v>184183</v>
      </c>
      <c r="D36" s="75"/>
      <c r="E36" s="54">
        <v>148987</v>
      </c>
      <c r="F36" s="54">
        <v>90904</v>
      </c>
      <c r="G36" s="54" t="s">
        <v>52</v>
      </c>
      <c r="H36" s="54" t="s">
        <v>52</v>
      </c>
      <c r="I36" s="54" t="s">
        <v>52</v>
      </c>
    </row>
    <row r="37" spans="1:9" ht="15.6" x14ac:dyDescent="0.35">
      <c r="A37" s="3"/>
      <c r="B37" s="12"/>
      <c r="C37" s="12"/>
      <c r="D37" s="12"/>
      <c r="E37" s="12"/>
      <c r="F37" s="12"/>
      <c r="G37" s="12"/>
      <c r="H37" s="12"/>
      <c r="I37" s="12"/>
    </row>
    <row r="38" spans="1:9" ht="15.6" x14ac:dyDescent="0.35">
      <c r="A38" s="4" t="s">
        <v>7</v>
      </c>
      <c r="B38" s="12"/>
      <c r="C38" s="12"/>
      <c r="D38" s="12"/>
      <c r="E38" s="12"/>
      <c r="F38" s="12"/>
      <c r="G38" s="12"/>
      <c r="H38" s="12"/>
      <c r="I38" s="12"/>
    </row>
    <row r="39" spans="1:9" ht="15.6" x14ac:dyDescent="0.35">
      <c r="A39" s="3" t="s">
        <v>77</v>
      </c>
      <c r="B39" s="43">
        <f>B23/B34</f>
        <v>106970556772.63799</v>
      </c>
      <c r="C39" s="83">
        <f>C23/C34</f>
        <v>50719690123.236298</v>
      </c>
      <c r="D39" s="83"/>
      <c r="E39" s="43">
        <f>E23/E34</f>
        <v>1150406283.2648687</v>
      </c>
      <c r="F39" s="43">
        <f t="shared" ref="F39:H39" si="3">F23/F34</f>
        <v>4453502411.1448479</v>
      </c>
      <c r="G39" s="43">
        <f t="shared" si="3"/>
        <v>28774913855.15271</v>
      </c>
      <c r="H39" s="43">
        <f t="shared" si="3"/>
        <v>21872044099.83926</v>
      </c>
      <c r="I39" s="43">
        <f t="shared" ref="I39" si="4">I23/I34</f>
        <v>0</v>
      </c>
    </row>
    <row r="40" spans="1:9" ht="15.6" x14ac:dyDescent="0.35">
      <c r="A40" s="3" t="s">
        <v>120</v>
      </c>
      <c r="B40" s="43">
        <f>B25/B35</f>
        <v>103659987533.79613</v>
      </c>
      <c r="C40" s="83">
        <f>C25/C35</f>
        <v>39442188527.584946</v>
      </c>
      <c r="D40" s="83"/>
      <c r="E40" s="43">
        <f>E25/E35</f>
        <v>1096713554.9872122</v>
      </c>
      <c r="F40" s="43">
        <f t="shared" ref="F40:H40" si="5">F25/F35</f>
        <v>4526969309.4629154</v>
      </c>
      <c r="G40" s="43">
        <f t="shared" si="5"/>
        <v>39210879908.659119</v>
      </c>
      <c r="H40" s="43">
        <f t="shared" si="5"/>
        <v>17637492718.304714</v>
      </c>
      <c r="I40" s="43">
        <f t="shared" ref="I40" si="6">I25/I35</f>
        <v>1745743514.7972233</v>
      </c>
    </row>
    <row r="41" spans="1:9" ht="15.6" x14ac:dyDescent="0.35">
      <c r="A41" s="3" t="s">
        <v>78</v>
      </c>
      <c r="B41" s="43">
        <f>B39/B15</f>
        <v>402371.85169320286</v>
      </c>
      <c r="C41" s="83">
        <f>C39/D15</f>
        <v>131271.99019397495</v>
      </c>
      <c r="D41" s="83"/>
      <c r="E41" s="43">
        <f>E39/E15</f>
        <v>726725.38424817985</v>
      </c>
      <c r="F41" s="43">
        <f t="shared" ref="F41:H41" si="7">F39/F15</f>
        <v>392898.3159369076</v>
      </c>
      <c r="G41" s="43">
        <f t="shared" si="7"/>
        <v>388440.74968482828</v>
      </c>
      <c r="H41" s="43">
        <f t="shared" si="7"/>
        <v>802584.9148627352</v>
      </c>
      <c r="I41" s="43" t="s">
        <v>47</v>
      </c>
    </row>
    <row r="42" spans="1:9" ht="15.6" x14ac:dyDescent="0.35">
      <c r="A42" s="3" t="s">
        <v>121</v>
      </c>
      <c r="B42" s="43">
        <f>B40/B18</f>
        <v>409045.83923776879</v>
      </c>
      <c r="C42" s="83">
        <f>C40/D18</f>
        <v>140254.85042772847</v>
      </c>
      <c r="D42" s="83"/>
      <c r="E42" s="43">
        <f>E40/E18</f>
        <v>764793.27404965984</v>
      </c>
      <c r="F42" s="43">
        <f t="shared" ref="F42:H42" si="8">F40/F18</f>
        <v>615914.19176366192</v>
      </c>
      <c r="G42" s="43">
        <f t="shared" si="8"/>
        <v>508617.90186734358</v>
      </c>
      <c r="H42" s="43">
        <f t="shared" si="8"/>
        <v>636365.01364932582</v>
      </c>
      <c r="I42" s="43">
        <f t="shared" ref="I42" si="9">I40/I18</f>
        <v>71098.131253450483</v>
      </c>
    </row>
    <row r="43" spans="1:9" ht="15.6" x14ac:dyDescent="0.35">
      <c r="A43" s="3"/>
      <c r="B43" s="16"/>
      <c r="C43" s="16"/>
      <c r="D43" s="16"/>
      <c r="E43" s="16"/>
      <c r="F43" s="16"/>
      <c r="G43" s="16"/>
      <c r="H43" s="16"/>
      <c r="I43" s="16"/>
    </row>
    <row r="44" spans="1:9" ht="15.6" x14ac:dyDescent="0.35">
      <c r="A44" s="4" t="s">
        <v>8</v>
      </c>
      <c r="B44" s="16"/>
      <c r="C44" s="16"/>
      <c r="D44" s="16"/>
      <c r="E44" s="16"/>
      <c r="F44" s="16"/>
      <c r="G44" s="16"/>
      <c r="H44" s="16"/>
      <c r="I44" s="16"/>
    </row>
    <row r="45" spans="1:9" ht="15.6" x14ac:dyDescent="0.35">
      <c r="A45" s="3"/>
      <c r="B45" s="16"/>
      <c r="C45" s="16"/>
      <c r="D45" s="16"/>
      <c r="E45" s="16"/>
      <c r="F45" s="16"/>
      <c r="G45" s="16"/>
      <c r="H45" s="16"/>
      <c r="I45" s="16"/>
    </row>
    <row r="46" spans="1:9" ht="15.6" x14ac:dyDescent="0.35">
      <c r="A46" s="4" t="s">
        <v>9</v>
      </c>
      <c r="B46" s="16"/>
      <c r="C46" s="16"/>
      <c r="D46" s="16"/>
      <c r="E46" s="16"/>
      <c r="F46" s="16"/>
      <c r="G46" s="16"/>
      <c r="H46" s="16"/>
      <c r="I46" s="16"/>
    </row>
    <row r="47" spans="1:9" ht="15.6" x14ac:dyDescent="0.35">
      <c r="A47" s="3" t="s">
        <v>10</v>
      </c>
      <c r="B47" s="38" t="s">
        <v>52</v>
      </c>
      <c r="C47" s="84">
        <f>D16/C36*100</f>
        <v>106.45933663801763</v>
      </c>
      <c r="D47" s="84"/>
      <c r="E47" s="42">
        <f>E16/E36*100</f>
        <v>0.91014652285098707</v>
      </c>
      <c r="F47" s="57">
        <f t="shared" ref="F47" si="10">F16/F36*100</f>
        <v>8.3043650444424877</v>
      </c>
      <c r="G47" s="58" t="s">
        <v>52</v>
      </c>
      <c r="H47" s="58" t="s">
        <v>52</v>
      </c>
      <c r="I47" s="38" t="s">
        <v>52</v>
      </c>
    </row>
    <row r="48" spans="1:9" ht="15.6" x14ac:dyDescent="0.35">
      <c r="A48" s="3" t="s">
        <v>11</v>
      </c>
      <c r="B48" s="38">
        <f>(B18/B36)*100</f>
        <v>57.144435600073059</v>
      </c>
      <c r="C48" s="86">
        <f>(D18/C36)*100</f>
        <v>152.68401535429436</v>
      </c>
      <c r="D48" s="86"/>
      <c r="E48" s="42">
        <f>E18/E36*100</f>
        <v>0.96250008389993746</v>
      </c>
      <c r="F48" s="57">
        <f t="shared" ref="F48" si="11">F18/F36*100</f>
        <v>8.0854527853559794</v>
      </c>
      <c r="G48" s="58" t="s">
        <v>52</v>
      </c>
      <c r="H48" s="58" t="s">
        <v>52</v>
      </c>
      <c r="I48" s="38" t="s">
        <v>52</v>
      </c>
    </row>
    <row r="49" spans="1:9" ht="15.6" x14ac:dyDescent="0.35">
      <c r="A49" s="3"/>
      <c r="B49" s="42"/>
      <c r="C49" s="42"/>
      <c r="D49" s="42"/>
      <c r="E49" s="42"/>
      <c r="F49" s="42"/>
      <c r="G49" s="42"/>
      <c r="H49" s="42"/>
      <c r="I49" s="42"/>
    </row>
    <row r="50" spans="1:9" ht="15.6" x14ac:dyDescent="0.35">
      <c r="A50" s="4" t="s">
        <v>12</v>
      </c>
      <c r="B50" s="42"/>
      <c r="C50" s="42"/>
      <c r="D50" s="42"/>
      <c r="E50" s="42"/>
      <c r="F50" s="42"/>
      <c r="G50" s="42"/>
      <c r="H50" s="42"/>
      <c r="I50" s="42"/>
    </row>
    <row r="51" spans="1:9" ht="15.6" x14ac:dyDescent="0.35">
      <c r="A51" s="3" t="s">
        <v>13</v>
      </c>
      <c r="B51" s="38" t="s">
        <v>52</v>
      </c>
      <c r="C51" s="38" t="s">
        <v>52</v>
      </c>
      <c r="D51" s="37">
        <f>D18/D16*100</f>
        <v>143.42003263973888</v>
      </c>
      <c r="E51" s="42">
        <f>E18/E16*100</f>
        <v>105.75221238938053</v>
      </c>
      <c r="F51" s="42">
        <f t="shared" ref="F51:H51" si="12">F18/F16*100</f>
        <v>97.363889256855202</v>
      </c>
      <c r="G51" s="42">
        <f t="shared" si="12"/>
        <v>121.65343769231983</v>
      </c>
      <c r="H51" s="42">
        <f t="shared" si="12"/>
        <v>162.34770384254921</v>
      </c>
      <c r="I51" s="38" t="s">
        <v>52</v>
      </c>
    </row>
    <row r="52" spans="1:9" ht="15.6" x14ac:dyDescent="0.35">
      <c r="A52" s="3" t="s">
        <v>14</v>
      </c>
      <c r="B52" s="42">
        <f>B25/B24*100</f>
        <v>83.217167403424909</v>
      </c>
      <c r="C52" s="67">
        <f>C25/C24*100</f>
        <v>70.001960741242868</v>
      </c>
      <c r="D52" s="67"/>
      <c r="E52" s="42">
        <f>E25/E24*100</f>
        <v>98.497292863002457</v>
      </c>
      <c r="F52" s="42">
        <f t="shared" ref="F52:I52" si="13">F25/F24*100</f>
        <v>97.32492856932457</v>
      </c>
      <c r="G52" s="42">
        <f t="shared" si="13"/>
        <v>100.70717849231553</v>
      </c>
      <c r="H52" s="42">
        <f t="shared" si="13"/>
        <v>97.721564291837851</v>
      </c>
      <c r="I52" s="42">
        <f t="shared" si="13"/>
        <v>31.902491787517022</v>
      </c>
    </row>
    <row r="53" spans="1:9" ht="15.6" x14ac:dyDescent="0.35">
      <c r="A53" s="3" t="s">
        <v>15</v>
      </c>
      <c r="B53" s="38" t="s">
        <v>52</v>
      </c>
      <c r="C53" s="38" t="s">
        <v>52</v>
      </c>
      <c r="D53" s="37">
        <f>AVERAGE(D51,C52)</f>
        <v>106.71099669049087</v>
      </c>
      <c r="E53" s="42">
        <f>AVERAGE(E51:E52)</f>
        <v>102.12475262619149</v>
      </c>
      <c r="F53" s="42">
        <f t="shared" ref="F53:H53" si="14">AVERAGE(F51:F52)</f>
        <v>97.344408913089893</v>
      </c>
      <c r="G53" s="42">
        <f t="shared" si="14"/>
        <v>111.18030809231769</v>
      </c>
      <c r="H53" s="42">
        <f t="shared" si="14"/>
        <v>130.03463406719354</v>
      </c>
      <c r="I53" s="38" t="s">
        <v>52</v>
      </c>
    </row>
    <row r="54" spans="1:9" ht="15.6" x14ac:dyDescent="0.35">
      <c r="A54" s="3"/>
      <c r="B54" s="42"/>
      <c r="C54" s="42"/>
      <c r="D54" s="42"/>
      <c r="E54" s="42"/>
      <c r="F54" s="42"/>
      <c r="G54" s="42"/>
      <c r="H54" s="42"/>
      <c r="I54" s="42"/>
    </row>
    <row r="55" spans="1:9" ht="15.6" x14ac:dyDescent="0.35">
      <c r="A55" s="4" t="s">
        <v>16</v>
      </c>
      <c r="B55" s="42"/>
      <c r="C55" s="42"/>
      <c r="D55" s="42"/>
      <c r="E55" s="42"/>
      <c r="F55" s="42"/>
      <c r="G55" s="42"/>
      <c r="H55" s="42"/>
      <c r="I55" s="42"/>
    </row>
    <row r="56" spans="1:9" ht="15.6" x14ac:dyDescent="0.35">
      <c r="A56" s="3" t="s">
        <v>17</v>
      </c>
      <c r="B56" s="38" t="s">
        <v>52</v>
      </c>
      <c r="C56" s="84">
        <f>D18/D20*100</f>
        <v>143.42003263973888</v>
      </c>
      <c r="D56" s="84"/>
      <c r="E56" s="42">
        <f>E18/E20*100</f>
        <v>105.75221238938053</v>
      </c>
      <c r="F56" s="42">
        <f t="shared" ref="F56:I56" si="15">F18/F20*100</f>
        <v>97.363889256855202</v>
      </c>
      <c r="G56" s="42">
        <f t="shared" si="15"/>
        <v>121.65151802057692</v>
      </c>
      <c r="H56" s="42">
        <f t="shared" si="15"/>
        <v>162.33819481051955</v>
      </c>
      <c r="I56" s="42">
        <f t="shared" si="15"/>
        <v>54.300183551162121</v>
      </c>
    </row>
    <row r="57" spans="1:9" ht="15.6" x14ac:dyDescent="0.35">
      <c r="A57" s="3" t="s">
        <v>18</v>
      </c>
      <c r="B57" s="42">
        <f>B25/B26*100</f>
        <v>71.171344610407019</v>
      </c>
      <c r="C57" s="84">
        <f>C25/C26*100</f>
        <v>69.934583669020228</v>
      </c>
      <c r="D57" s="84"/>
      <c r="E57" s="42">
        <f>E25/E26*100</f>
        <v>73.851765284782871</v>
      </c>
      <c r="F57" s="42">
        <f t="shared" ref="F57:I57" si="16">F25/F26*100</f>
        <v>72.982141476613833</v>
      </c>
      <c r="G57" s="42">
        <f t="shared" si="16"/>
        <v>75.464426933730977</v>
      </c>
      <c r="H57" s="42">
        <f t="shared" si="16"/>
        <v>73.092450504297261</v>
      </c>
      <c r="I57" s="42">
        <f t="shared" si="16"/>
        <v>31.902491787517022</v>
      </c>
    </row>
    <row r="58" spans="1:9" ht="15.6" x14ac:dyDescent="0.35">
      <c r="A58" s="3" t="s">
        <v>19</v>
      </c>
      <c r="B58" s="38" t="s">
        <v>52</v>
      </c>
      <c r="C58" s="84">
        <f>+(C56+C57)/2</f>
        <v>106.67730815437955</v>
      </c>
      <c r="D58" s="84"/>
      <c r="E58" s="42">
        <f>(E56+E57)/2</f>
        <v>89.801988837081694</v>
      </c>
      <c r="F58" s="42">
        <f t="shared" ref="F58:I58" si="17">(F56+F57)/2</f>
        <v>85.173015366734518</v>
      </c>
      <c r="G58" s="42">
        <f t="shared" si="17"/>
        <v>98.557972477153953</v>
      </c>
      <c r="H58" s="42">
        <f t="shared" si="17"/>
        <v>117.71532265740841</v>
      </c>
      <c r="I58" s="42">
        <f t="shared" si="17"/>
        <v>43.101337669339571</v>
      </c>
    </row>
    <row r="59" spans="1:9" ht="15.6" x14ac:dyDescent="0.35">
      <c r="A59" s="3"/>
      <c r="B59" s="42"/>
      <c r="C59" s="42"/>
      <c r="D59" s="42"/>
      <c r="E59" s="42"/>
      <c r="F59" s="42"/>
      <c r="G59" s="42"/>
      <c r="H59" s="42"/>
      <c r="I59" s="42"/>
    </row>
    <row r="60" spans="1:9" ht="15.6" x14ac:dyDescent="0.35">
      <c r="A60" s="4" t="s">
        <v>30</v>
      </c>
      <c r="B60" s="42"/>
      <c r="C60" s="42"/>
      <c r="D60" s="42"/>
      <c r="E60" s="42"/>
      <c r="F60" s="42"/>
      <c r="G60" s="42"/>
      <c r="H60" s="42"/>
      <c r="I60" s="42"/>
    </row>
    <row r="61" spans="1:9" ht="15.6" x14ac:dyDescent="0.35">
      <c r="A61" s="3" t="s">
        <v>20</v>
      </c>
      <c r="B61" s="42">
        <f>B27/B25*100</f>
        <v>100</v>
      </c>
      <c r="C61" s="84">
        <f>C27/C25*100</f>
        <v>100</v>
      </c>
      <c r="D61" s="84"/>
      <c r="E61" s="42">
        <f>E27/E25*100</f>
        <v>100</v>
      </c>
      <c r="F61" s="42">
        <f t="shared" ref="F61:I61" si="18">F27/F25*100</f>
        <v>100</v>
      </c>
      <c r="G61" s="42">
        <f t="shared" si="18"/>
        <v>100</v>
      </c>
      <c r="H61" s="42">
        <f t="shared" si="18"/>
        <v>100</v>
      </c>
      <c r="I61" s="42">
        <f t="shared" si="18"/>
        <v>100</v>
      </c>
    </row>
    <row r="62" spans="1:9" ht="15.6" x14ac:dyDescent="0.35">
      <c r="A62" s="3"/>
      <c r="B62" s="42"/>
      <c r="C62" s="42"/>
      <c r="D62" s="42"/>
      <c r="E62" s="42"/>
      <c r="F62" s="42"/>
      <c r="G62" s="42"/>
      <c r="H62" s="42"/>
      <c r="I62" s="42"/>
    </row>
    <row r="63" spans="1:9" ht="15.6" x14ac:dyDescent="0.35">
      <c r="A63" s="4" t="s">
        <v>21</v>
      </c>
      <c r="B63" s="42"/>
      <c r="C63" s="42"/>
      <c r="D63" s="42"/>
      <c r="E63" s="42"/>
      <c r="F63" s="42"/>
      <c r="G63" s="42"/>
      <c r="H63" s="42"/>
      <c r="I63" s="42"/>
    </row>
    <row r="64" spans="1:9" ht="15.6" x14ac:dyDescent="0.35">
      <c r="A64" s="3" t="s">
        <v>22</v>
      </c>
      <c r="B64" s="42">
        <f>((B18/B15)-1)*100</f>
        <v>-4.6759450818130492</v>
      </c>
      <c r="C64" s="84">
        <f>((D18/D15)-1)*100</f>
        <v>-27.215551891834533</v>
      </c>
      <c r="D64" s="84"/>
      <c r="E64" s="42">
        <f>((E18/E15)-1)*100</f>
        <v>-9.4125078963992479</v>
      </c>
      <c r="F64" s="42">
        <f t="shared" ref="F64:H64" si="19">((F18/F15)-1)*100</f>
        <v>-35.156594618438461</v>
      </c>
      <c r="G64" s="42">
        <f t="shared" si="19"/>
        <v>4.0700342881827334</v>
      </c>
      <c r="H64" s="42">
        <f t="shared" si="19"/>
        <v>1.7026273301042227</v>
      </c>
      <c r="I64" s="38" t="s">
        <v>52</v>
      </c>
    </row>
    <row r="65" spans="1:9" ht="15.6" x14ac:dyDescent="0.35">
      <c r="A65" s="3" t="s">
        <v>23</v>
      </c>
      <c r="B65" s="42">
        <f>((B40/B39)-1)*100</f>
        <v>-3.0948415514732264</v>
      </c>
      <c r="C65" s="84">
        <f>((C40/C39)-1)*100</f>
        <v>-22.234957603742878</v>
      </c>
      <c r="D65" s="84"/>
      <c r="E65" s="42">
        <f>((E40/E39)-1)*100</f>
        <v>-4.6672839899027601</v>
      </c>
      <c r="F65" s="42">
        <f t="shared" ref="F65:H65" si="20">((F40/F39)-1)*100</f>
        <v>1.6496431692552216</v>
      </c>
      <c r="G65" s="42">
        <f t="shared" si="20"/>
        <v>36.267584000560426</v>
      </c>
      <c r="H65" s="42">
        <f t="shared" si="20"/>
        <v>-19.360565305213818</v>
      </c>
      <c r="I65" s="38" t="s">
        <v>52</v>
      </c>
    </row>
    <row r="66" spans="1:9" ht="15.6" x14ac:dyDescent="0.35">
      <c r="A66" s="3" t="s">
        <v>24</v>
      </c>
      <c r="B66" s="42">
        <f>((B42/B41)-1)*100</f>
        <v>1.6586616376074614</v>
      </c>
      <c r="C66" s="84">
        <f>((C42/C41)-1)*100</f>
        <v>6.8429374922098107</v>
      </c>
      <c r="D66" s="84"/>
      <c r="E66" s="42">
        <f>((E42/E41)-1)*100</f>
        <v>5.2382771575899323</v>
      </c>
      <c r="F66" s="42">
        <f t="shared" ref="F66:H66" si="21">((F42/F41)-1)*100</f>
        <v>56.761728615443239</v>
      </c>
      <c r="G66" s="42">
        <f t="shared" si="21"/>
        <v>30.93834832726079</v>
      </c>
      <c r="H66" s="42">
        <f t="shared" si="21"/>
        <v>-20.710568830195086</v>
      </c>
      <c r="I66" s="38" t="s">
        <v>52</v>
      </c>
    </row>
    <row r="67" spans="1:9" ht="15.6" x14ac:dyDescent="0.35">
      <c r="A67" s="3"/>
      <c r="B67" s="42"/>
      <c r="C67" s="42"/>
      <c r="D67" s="42"/>
      <c r="E67" s="42"/>
      <c r="F67" s="42"/>
      <c r="G67" s="42"/>
      <c r="H67" s="42"/>
      <c r="I67" s="42"/>
    </row>
    <row r="68" spans="1:9" ht="15.6" x14ac:dyDescent="0.35">
      <c r="A68" s="4" t="s">
        <v>25</v>
      </c>
      <c r="B68" s="42"/>
      <c r="C68" s="42"/>
      <c r="D68" s="42"/>
      <c r="E68" s="42"/>
      <c r="F68" s="42"/>
      <c r="G68" s="42"/>
      <c r="H68" s="42"/>
      <c r="I68" s="42"/>
    </row>
    <row r="69" spans="1:9" ht="15.6" x14ac:dyDescent="0.35">
      <c r="A69" s="3" t="s">
        <v>37</v>
      </c>
      <c r="B69" s="42">
        <f>(B24/B17)*9</f>
        <v>460942.16037453123</v>
      </c>
      <c r="C69" s="84">
        <f>(C24/D17)*9</f>
        <v>315000</v>
      </c>
      <c r="D69" s="84"/>
      <c r="E69" s="42">
        <f>(E24/E17*9)</f>
        <v>900000</v>
      </c>
      <c r="F69" s="42">
        <f t="shared" ref="F69:H69" si="22">(F24/F17*9)</f>
        <v>675000</v>
      </c>
      <c r="G69" s="42">
        <f t="shared" si="22"/>
        <v>675000</v>
      </c>
      <c r="H69" s="42">
        <f t="shared" si="22"/>
        <v>1170000</v>
      </c>
      <c r="I69" s="42">
        <f>(I24/I17*2)</f>
        <v>120000</v>
      </c>
    </row>
    <row r="70" spans="1:9" ht="15.6" x14ac:dyDescent="0.35">
      <c r="A70" s="3" t="s">
        <v>38</v>
      </c>
      <c r="B70" s="42">
        <f>(B25/B19)*9</f>
        <v>332555.35710685584</v>
      </c>
      <c r="C70" s="84">
        <f>(C25/D19)*9</f>
        <v>165056.978226237</v>
      </c>
      <c r="D70" s="84"/>
      <c r="E70" s="42">
        <f>(E25/E19)*9</f>
        <v>978728.19490988133</v>
      </c>
      <c r="F70" s="42">
        <f t="shared" ref="F70:H70" si="23">(F25/F19)*9</f>
        <v>728080.66727605124</v>
      </c>
      <c r="G70" s="42">
        <f t="shared" si="23"/>
        <v>926489.58390626532</v>
      </c>
      <c r="H70" s="42">
        <f t="shared" si="23"/>
        <v>870949.31867933611</v>
      </c>
      <c r="I70" s="42">
        <f>(I25/I19)*2</f>
        <v>136824.99910512939</v>
      </c>
    </row>
    <row r="71" spans="1:9" ht="15.6" x14ac:dyDescent="0.35">
      <c r="A71" s="3" t="s">
        <v>26</v>
      </c>
      <c r="B71" s="38" t="s">
        <v>52</v>
      </c>
      <c r="C71" s="84">
        <f>(C70/C69)*D53</f>
        <v>55.915538594420319</v>
      </c>
      <c r="D71" s="84"/>
      <c r="E71" s="42">
        <f>(E70/E69)*E53</f>
        <v>111.05819421494508</v>
      </c>
      <c r="F71" s="42">
        <f t="shared" ref="F71:H71" si="24">(F70/F69)*F53</f>
        <v>104.99938103264485</v>
      </c>
      <c r="G71" s="42">
        <f t="shared" si="24"/>
        <v>152.60355167855082</v>
      </c>
      <c r="H71" s="42">
        <f t="shared" si="24"/>
        <v>96.797928158580334</v>
      </c>
      <c r="I71" s="38" t="s">
        <v>52</v>
      </c>
    </row>
    <row r="72" spans="1:9" ht="15.6" x14ac:dyDescent="0.35">
      <c r="A72" s="3" t="s">
        <v>33</v>
      </c>
      <c r="B72" s="42">
        <f>B24/B17</f>
        <v>51215.795597170138</v>
      </c>
      <c r="C72" s="84">
        <f>C24/D17</f>
        <v>35000</v>
      </c>
      <c r="D72" s="84"/>
      <c r="E72" s="42">
        <f>E24/E17</f>
        <v>100000</v>
      </c>
      <c r="F72" s="42">
        <f t="shared" ref="F72:I72" si="25">F24/F17</f>
        <v>75000</v>
      </c>
      <c r="G72" s="42">
        <f t="shared" si="25"/>
        <v>75000</v>
      </c>
      <c r="H72" s="42">
        <f t="shared" si="25"/>
        <v>130000</v>
      </c>
      <c r="I72" s="42">
        <f t="shared" si="25"/>
        <v>60000</v>
      </c>
    </row>
    <row r="73" spans="1:9" ht="15.6" x14ac:dyDescent="0.35">
      <c r="A73" s="3" t="s">
        <v>34</v>
      </c>
      <c r="B73" s="42">
        <f>B25/B19</f>
        <v>36950.59523409509</v>
      </c>
      <c r="C73" s="84">
        <f>C25/D19</f>
        <v>18339.664247359666</v>
      </c>
      <c r="D73" s="84"/>
      <c r="E73" s="42">
        <f>E25/E19</f>
        <v>108747.57721220904</v>
      </c>
      <c r="F73" s="42">
        <f t="shared" ref="F73:I73" si="26">F25/F19</f>
        <v>80897.851919561246</v>
      </c>
      <c r="G73" s="42">
        <f t="shared" si="26"/>
        <v>102943.28710069615</v>
      </c>
      <c r="H73" s="42">
        <f t="shared" si="26"/>
        <v>96772.146519926231</v>
      </c>
      <c r="I73" s="42">
        <f t="shared" si="26"/>
        <v>68412.499552564695</v>
      </c>
    </row>
    <row r="74" spans="1:9" ht="15.6" x14ac:dyDescent="0.35">
      <c r="A74" s="3"/>
      <c r="B74" s="42"/>
      <c r="C74" s="42"/>
      <c r="D74" s="42"/>
      <c r="E74" s="42"/>
      <c r="F74" s="42"/>
      <c r="G74" s="42"/>
      <c r="H74" s="42"/>
      <c r="I74" s="42"/>
    </row>
    <row r="75" spans="1:9" ht="15.6" x14ac:dyDescent="0.35">
      <c r="A75" s="4" t="s">
        <v>27</v>
      </c>
      <c r="B75" s="42"/>
      <c r="C75" s="42"/>
      <c r="D75" s="42"/>
      <c r="E75" s="42"/>
      <c r="F75" s="42"/>
      <c r="G75" s="42"/>
      <c r="H75" s="42"/>
      <c r="I75" s="42"/>
    </row>
    <row r="76" spans="1:9" ht="15.6" x14ac:dyDescent="0.35">
      <c r="A76" s="3" t="s">
        <v>28</v>
      </c>
      <c r="B76" s="42">
        <f>(B31/B30)*100</f>
        <v>92.460789646147063</v>
      </c>
      <c r="C76" s="42"/>
      <c r="D76" s="42"/>
      <c r="E76" s="42"/>
      <c r="F76" s="42"/>
      <c r="G76" s="42"/>
      <c r="H76" s="42"/>
      <c r="I76" s="42"/>
    </row>
    <row r="77" spans="1:9" ht="15.6" x14ac:dyDescent="0.35">
      <c r="A77" s="3" t="s">
        <v>29</v>
      </c>
      <c r="B77" s="42">
        <f>(B25/B31)*100</f>
        <v>90.00265704186819</v>
      </c>
      <c r="C77" s="42"/>
      <c r="D77" s="42"/>
      <c r="E77" s="42"/>
      <c r="F77" s="42"/>
      <c r="G77" s="42"/>
      <c r="H77" s="42"/>
      <c r="I77" s="42"/>
    </row>
    <row r="78" spans="1:9" ht="16.2" thickBot="1" x14ac:dyDescent="0.4">
      <c r="A78" s="13"/>
      <c r="B78" s="30"/>
      <c r="C78" s="30"/>
      <c r="D78" s="30"/>
      <c r="E78" s="30"/>
      <c r="F78" s="30"/>
      <c r="G78" s="30"/>
      <c r="H78" s="30"/>
      <c r="I78" s="30"/>
    </row>
    <row r="79" spans="1:9" s="1" customFormat="1" ht="17.25" customHeight="1" thickTop="1" x14ac:dyDescent="0.3">
      <c r="A79" s="78" t="s">
        <v>94</v>
      </c>
      <c r="B79" s="78"/>
      <c r="C79" s="78"/>
      <c r="D79" s="78"/>
      <c r="E79" s="78"/>
      <c r="F79" s="78"/>
      <c r="G79" s="78"/>
      <c r="H79" s="78"/>
      <c r="I79" s="78"/>
    </row>
    <row r="80" spans="1:9" x14ac:dyDescent="0.3">
      <c r="A80" s="1"/>
    </row>
    <row r="81" spans="1:9" ht="39.75" customHeight="1" x14ac:dyDescent="0.3">
      <c r="A81" s="81" t="s">
        <v>135</v>
      </c>
      <c r="B81" s="81"/>
      <c r="C81" s="81"/>
      <c r="D81" s="81"/>
      <c r="E81" s="81"/>
      <c r="F81" s="81"/>
      <c r="G81" s="81"/>
      <c r="H81" s="81"/>
      <c r="I81" s="81"/>
    </row>
    <row r="82" spans="1:9" x14ac:dyDescent="0.3">
      <c r="A82" s="1"/>
    </row>
    <row r="83" spans="1:9" x14ac:dyDescent="0.3">
      <c r="A83" s="1"/>
    </row>
    <row r="84" spans="1:9" x14ac:dyDescent="0.3">
      <c r="A84" s="46"/>
    </row>
    <row r="85" spans="1:9" x14ac:dyDescent="0.3">
      <c r="A85" s="46"/>
    </row>
    <row r="86" spans="1:9" x14ac:dyDescent="0.3">
      <c r="A86" s="1"/>
    </row>
    <row r="87" spans="1:9" x14ac:dyDescent="0.3">
      <c r="A87" s="1"/>
    </row>
    <row r="88" spans="1:9" x14ac:dyDescent="0.3">
      <c r="A88" s="1"/>
    </row>
    <row r="89" spans="1:9" x14ac:dyDescent="0.3">
      <c r="A89" s="46"/>
    </row>
    <row r="90" spans="1:9" x14ac:dyDescent="0.3">
      <c r="A90" s="46"/>
    </row>
    <row r="91" spans="1:9" x14ac:dyDescent="0.3">
      <c r="A91" s="1"/>
    </row>
    <row r="92" spans="1:9" x14ac:dyDescent="0.3">
      <c r="A92" s="1"/>
    </row>
    <row r="93" spans="1:9" x14ac:dyDescent="0.3">
      <c r="A93" s="1"/>
    </row>
    <row r="94" spans="1:9" x14ac:dyDescent="0.3">
      <c r="A94" s="45"/>
    </row>
  </sheetData>
  <mergeCells count="31">
    <mergeCell ref="C72:D72"/>
    <mergeCell ref="C26:D26"/>
    <mergeCell ref="B9:B10"/>
    <mergeCell ref="C23:D23"/>
    <mergeCell ref="C24:D24"/>
    <mergeCell ref="C64:D64"/>
    <mergeCell ref="C56:D56"/>
    <mergeCell ref="C57:D57"/>
    <mergeCell ref="C58:D58"/>
    <mergeCell ref="C61:D61"/>
    <mergeCell ref="C39:D39"/>
    <mergeCell ref="C40:D40"/>
    <mergeCell ref="C41:D41"/>
    <mergeCell ref="C27:D27"/>
    <mergeCell ref="C10:D10"/>
    <mergeCell ref="A9:A10"/>
    <mergeCell ref="C9:I9"/>
    <mergeCell ref="A79:I79"/>
    <mergeCell ref="A81:I81"/>
    <mergeCell ref="C42:D42"/>
    <mergeCell ref="C36:D36"/>
    <mergeCell ref="C25:D25"/>
    <mergeCell ref="C73:D73"/>
    <mergeCell ref="C47:D47"/>
    <mergeCell ref="C48:D48"/>
    <mergeCell ref="C52:D52"/>
    <mergeCell ref="C65:D65"/>
    <mergeCell ref="C66:D66"/>
    <mergeCell ref="C69:D69"/>
    <mergeCell ref="C70:D70"/>
    <mergeCell ref="C71:D71"/>
  </mergeCells>
  <pageMargins left="0.7" right="0.7" top="0.75" bottom="0.75" header="0.3" footer="0.3"/>
  <pageSetup orientation="portrait" horizontalDpi="4294967292" verticalDpi="4294967292"/>
  <ignoredErrors>
    <ignoredError sqref="C23:D25" formulaRange="1"/>
  </ignoredErrors>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87"/>
  <sheetViews>
    <sheetView showGridLines="0" zoomScale="80" zoomScaleNormal="80" zoomScalePageLayoutView="90" workbookViewId="0">
      <pane ySplit="10" topLeftCell="A11" activePane="bottomLeft" state="frozen"/>
      <selection pane="bottomLeft" activeCell="A9" sqref="A9:A10"/>
    </sheetView>
  </sheetViews>
  <sheetFormatPr baseColWidth="10" defaultColWidth="11.44140625" defaultRowHeight="14.4" x14ac:dyDescent="0.3"/>
  <cols>
    <col min="1" max="1" width="63.44140625" style="50" customWidth="1"/>
    <col min="2" max="9" width="18.6640625" style="50" customWidth="1"/>
    <col min="10" max="16384" width="11.44140625" style="50"/>
  </cols>
  <sheetData>
    <row r="1" spans="1:9" s="1" customFormat="1" x14ac:dyDescent="0.3"/>
    <row r="2" spans="1:9" s="1" customFormat="1" x14ac:dyDescent="0.3"/>
    <row r="3" spans="1:9" s="1" customFormat="1" x14ac:dyDescent="0.3"/>
    <row r="4" spans="1:9" s="1" customFormat="1" x14ac:dyDescent="0.3"/>
    <row r="5" spans="1:9" s="1" customFormat="1" x14ac:dyDescent="0.3"/>
    <row r="6" spans="1:9" s="1" customFormat="1" x14ac:dyDescent="0.3"/>
    <row r="7" spans="1:9" s="1" customFormat="1" x14ac:dyDescent="0.3"/>
    <row r="8" spans="1:9" s="1" customFormat="1" ht="18" customHeight="1" x14ac:dyDescent="0.3"/>
    <row r="9" spans="1:9" s="1" customFormat="1" ht="15.6" x14ac:dyDescent="0.3">
      <c r="A9" s="70" t="s">
        <v>0</v>
      </c>
      <c r="B9" s="72" t="s">
        <v>54</v>
      </c>
      <c r="C9" s="77" t="s">
        <v>55</v>
      </c>
      <c r="D9" s="77"/>
      <c r="E9" s="77"/>
      <c r="F9" s="77"/>
      <c r="G9" s="77"/>
      <c r="H9" s="77"/>
      <c r="I9" s="77"/>
    </row>
    <row r="10" spans="1:9" s="1" customFormat="1" ht="51.75" customHeight="1" thickBot="1" x14ac:dyDescent="0.35">
      <c r="A10" s="71"/>
      <c r="B10" s="73"/>
      <c r="C10" s="71" t="s">
        <v>1</v>
      </c>
      <c r="D10" s="71"/>
      <c r="E10" s="32" t="s">
        <v>44</v>
      </c>
      <c r="F10" s="32" t="s">
        <v>45</v>
      </c>
      <c r="G10" s="32" t="s">
        <v>50</v>
      </c>
      <c r="H10" s="32" t="s">
        <v>56</v>
      </c>
      <c r="I10" s="32" t="s">
        <v>74</v>
      </c>
    </row>
    <row r="11" spans="1:9" s="1" customFormat="1" ht="16.2" thickTop="1" x14ac:dyDescent="0.35">
      <c r="A11" s="3"/>
      <c r="B11" s="3"/>
      <c r="C11" s="3"/>
      <c r="D11" s="3"/>
      <c r="E11" s="3"/>
      <c r="F11" s="3"/>
      <c r="G11" s="3"/>
      <c r="H11" s="3"/>
      <c r="I11" s="3"/>
    </row>
    <row r="12" spans="1:9" s="1" customFormat="1" ht="15.6" x14ac:dyDescent="0.35">
      <c r="A12" s="4" t="s">
        <v>2</v>
      </c>
      <c r="B12" s="3"/>
      <c r="C12" s="3"/>
      <c r="D12" s="3"/>
      <c r="E12" s="3"/>
      <c r="F12" s="3"/>
      <c r="G12" s="3"/>
      <c r="H12" s="3"/>
      <c r="I12" s="3"/>
    </row>
    <row r="13" spans="1:9" s="1" customFormat="1" ht="15.6" x14ac:dyDescent="0.35">
      <c r="A13" s="3"/>
      <c r="B13" s="3"/>
      <c r="C13" s="3"/>
      <c r="D13" s="3"/>
      <c r="E13" s="3"/>
      <c r="F13" s="3"/>
      <c r="G13" s="3"/>
      <c r="H13" s="3"/>
      <c r="I13" s="3"/>
    </row>
    <row r="14" spans="1:9" s="25" customFormat="1" ht="31.2" x14ac:dyDescent="0.3">
      <c r="A14" s="24" t="s">
        <v>41</v>
      </c>
      <c r="B14" s="49" t="s">
        <v>53</v>
      </c>
      <c r="C14" s="49" t="s">
        <v>42</v>
      </c>
      <c r="D14" s="49" t="s">
        <v>43</v>
      </c>
      <c r="E14" s="5" t="s">
        <v>42</v>
      </c>
      <c r="F14" s="5" t="s">
        <v>42</v>
      </c>
      <c r="G14" s="23" t="s">
        <v>57</v>
      </c>
      <c r="H14" s="5" t="s">
        <v>49</v>
      </c>
      <c r="I14" s="5" t="s">
        <v>42</v>
      </c>
    </row>
    <row r="15" spans="1:9" ht="15.6" x14ac:dyDescent="0.35">
      <c r="A15" s="6" t="s">
        <v>79</v>
      </c>
      <c r="B15" s="41">
        <v>329734</v>
      </c>
      <c r="C15" s="41">
        <v>212360</v>
      </c>
      <c r="D15" s="41">
        <v>356233</v>
      </c>
      <c r="E15" s="41">
        <v>1501</v>
      </c>
      <c r="F15" s="41">
        <v>9408</v>
      </c>
      <c r="G15" s="41">
        <v>69612</v>
      </c>
      <c r="H15" s="41">
        <v>24870</v>
      </c>
      <c r="I15" s="41">
        <v>79730</v>
      </c>
    </row>
    <row r="16" spans="1:9" ht="15.6" x14ac:dyDescent="0.35">
      <c r="A16" s="6" t="s">
        <v>122</v>
      </c>
      <c r="B16" s="41" t="s">
        <v>48</v>
      </c>
      <c r="C16" s="33" t="s">
        <v>48</v>
      </c>
      <c r="D16" s="59">
        <v>566</v>
      </c>
      <c r="E16" s="41">
        <v>1356</v>
      </c>
      <c r="F16" s="41">
        <v>7549</v>
      </c>
      <c r="G16" s="41">
        <v>108181</v>
      </c>
      <c r="H16" s="41">
        <v>17073</v>
      </c>
      <c r="I16" s="41">
        <v>0</v>
      </c>
    </row>
    <row r="17" spans="1:9" ht="15.6" x14ac:dyDescent="0.35">
      <c r="A17" s="6" t="s">
        <v>51</v>
      </c>
      <c r="B17" s="41">
        <f>+SUM(D17+E17+F17+G17+H17+I17+D1)</f>
        <v>404171</v>
      </c>
      <c r="C17" s="33" t="s">
        <v>48</v>
      </c>
      <c r="D17" s="41">
        <v>1698</v>
      </c>
      <c r="E17" s="41">
        <v>4068</v>
      </c>
      <c r="F17" s="41">
        <v>22647</v>
      </c>
      <c r="G17" s="41">
        <v>324541</v>
      </c>
      <c r="H17" s="41">
        <v>51217</v>
      </c>
      <c r="I17" s="41">
        <v>0</v>
      </c>
    </row>
    <row r="18" spans="1:9" s="51" customFormat="1" ht="15.6" x14ac:dyDescent="0.35">
      <c r="A18" s="6" t="s">
        <v>123</v>
      </c>
      <c r="B18" s="41">
        <v>269992</v>
      </c>
      <c r="C18" s="41">
        <v>123953</v>
      </c>
      <c r="D18" s="41">
        <v>173005</v>
      </c>
      <c r="E18" s="41">
        <v>1384</v>
      </c>
      <c r="F18" s="41">
        <v>8184</v>
      </c>
      <c r="G18" s="41">
        <v>119876</v>
      </c>
      <c r="H18" s="41">
        <v>25760</v>
      </c>
      <c r="I18" s="41">
        <v>7407</v>
      </c>
    </row>
    <row r="19" spans="1:9" s="51" customFormat="1" ht="15.6" x14ac:dyDescent="0.35">
      <c r="A19" s="6" t="s">
        <v>51</v>
      </c>
      <c r="B19" s="41">
        <f>+SUM(D19+E19+F19+G19+H19+I19)</f>
        <v>538495</v>
      </c>
      <c r="C19" s="33" t="s">
        <v>48</v>
      </c>
      <c r="D19" s="41">
        <v>227085</v>
      </c>
      <c r="E19" s="41">
        <v>4069</v>
      </c>
      <c r="F19" s="41">
        <v>20574</v>
      </c>
      <c r="G19" s="41">
        <v>232097</v>
      </c>
      <c r="H19" s="41">
        <v>47073</v>
      </c>
      <c r="I19" s="41">
        <v>7597</v>
      </c>
    </row>
    <row r="20" spans="1:9" ht="15.6" x14ac:dyDescent="0.35">
      <c r="A20" s="6" t="s">
        <v>89</v>
      </c>
      <c r="B20" s="41" t="s">
        <v>48</v>
      </c>
      <c r="C20" s="33" t="s">
        <v>48</v>
      </c>
      <c r="D20" s="41">
        <v>196080</v>
      </c>
      <c r="E20" s="41">
        <v>1356</v>
      </c>
      <c r="F20" s="41">
        <v>7549</v>
      </c>
      <c r="G20" s="41">
        <v>108181</v>
      </c>
      <c r="H20" s="41">
        <v>17073</v>
      </c>
      <c r="I20" s="41">
        <v>45219</v>
      </c>
    </row>
    <row r="21" spans="1:9" ht="15.6" x14ac:dyDescent="0.35">
      <c r="A21" s="3"/>
      <c r="B21" s="41"/>
      <c r="C21" s="41"/>
      <c r="D21" s="41"/>
      <c r="E21" s="41"/>
      <c r="F21" s="41"/>
      <c r="G21" s="41"/>
      <c r="H21" s="41"/>
      <c r="I21" s="41"/>
    </row>
    <row r="22" spans="1:9" ht="15.6" x14ac:dyDescent="0.35">
      <c r="A22" s="7" t="s">
        <v>3</v>
      </c>
      <c r="B22" s="41"/>
      <c r="C22" s="41"/>
      <c r="D22" s="41"/>
      <c r="E22" s="41"/>
      <c r="F22" s="41"/>
      <c r="G22" s="41"/>
      <c r="H22" s="41"/>
      <c r="I22" s="41"/>
    </row>
    <row r="23" spans="1:9" ht="15.6" x14ac:dyDescent="0.35">
      <c r="A23" s="6" t="s">
        <v>79</v>
      </c>
      <c r="B23" s="41">
        <f>+C23+E23+F23+G23+H23+I23</f>
        <v>41206140402</v>
      </c>
      <c r="C23" s="82">
        <v>16910881000</v>
      </c>
      <c r="D23" s="82"/>
      <c r="E23" s="41">
        <v>376002042.00000024</v>
      </c>
      <c r="F23" s="41">
        <v>110402444.00000003</v>
      </c>
      <c r="G23" s="41">
        <v>1804578000</v>
      </c>
      <c r="H23" s="41">
        <v>13652756315.999998</v>
      </c>
      <c r="I23" s="41">
        <v>8351520600.000001</v>
      </c>
    </row>
    <row r="24" spans="1:9" ht="15.6" x14ac:dyDescent="0.35">
      <c r="A24" s="6" t="s">
        <v>122</v>
      </c>
      <c r="B24" s="41">
        <f t="shared" ref="B24:B27" si="0">+C24+E24+F24+G24+H24+I24</f>
        <v>33163540000</v>
      </c>
      <c r="C24" s="82">
        <v>59430000</v>
      </c>
      <c r="D24" s="82"/>
      <c r="E24" s="41">
        <v>406800000</v>
      </c>
      <c r="F24" s="41">
        <v>1698525000</v>
      </c>
      <c r="G24" s="41">
        <v>24340575000</v>
      </c>
      <c r="H24" s="41">
        <v>6658210000</v>
      </c>
      <c r="I24" s="41">
        <v>0</v>
      </c>
    </row>
    <row r="25" spans="1:9" ht="15.6" x14ac:dyDescent="0.35">
      <c r="A25" s="6" t="s">
        <v>123</v>
      </c>
      <c r="B25" s="41">
        <f t="shared" si="0"/>
        <v>55723721622</v>
      </c>
      <c r="C25" s="82">
        <v>18447879000</v>
      </c>
      <c r="D25" s="82"/>
      <c r="E25" s="41">
        <v>423821000</v>
      </c>
      <c r="F25" s="41">
        <v>1832187860</v>
      </c>
      <c r="G25" s="41">
        <v>23938303117</v>
      </c>
      <c r="H25" s="41">
        <v>7066227645</v>
      </c>
      <c r="I25" s="41">
        <v>4015303000</v>
      </c>
    </row>
    <row r="26" spans="1:9" ht="15.6" x14ac:dyDescent="0.35">
      <c r="A26" s="6" t="s">
        <v>89</v>
      </c>
      <c r="B26" s="41">
        <f t="shared" si="0"/>
        <v>169537990000</v>
      </c>
      <c r="C26" s="74">
        <v>61745285000</v>
      </c>
      <c r="D26" s="74"/>
      <c r="E26" s="41">
        <v>1625800000</v>
      </c>
      <c r="F26" s="41">
        <v>6790875000</v>
      </c>
      <c r="G26" s="41">
        <v>66967200000</v>
      </c>
      <c r="H26" s="41">
        <v>26417950000</v>
      </c>
      <c r="I26" s="41">
        <v>5990880000</v>
      </c>
    </row>
    <row r="27" spans="1:9" ht="15.6" x14ac:dyDescent="0.35">
      <c r="A27" s="6" t="s">
        <v>124</v>
      </c>
      <c r="B27" s="41">
        <f t="shared" si="0"/>
        <v>55723721622</v>
      </c>
      <c r="C27" s="82">
        <f>C25</f>
        <v>18447879000</v>
      </c>
      <c r="D27" s="82"/>
      <c r="E27" s="41">
        <f>E25</f>
        <v>423821000</v>
      </c>
      <c r="F27" s="41">
        <f t="shared" ref="F27:I27" si="1">F25</f>
        <v>1832187860</v>
      </c>
      <c r="G27" s="41">
        <f t="shared" si="1"/>
        <v>23938303117</v>
      </c>
      <c r="H27" s="41">
        <f t="shared" si="1"/>
        <v>7066227645</v>
      </c>
      <c r="I27" s="41">
        <f t="shared" si="1"/>
        <v>4015303000</v>
      </c>
    </row>
    <row r="28" spans="1:9" ht="15.6" x14ac:dyDescent="0.35">
      <c r="A28" s="3"/>
      <c r="B28" s="41"/>
      <c r="C28" s="41"/>
      <c r="D28" s="41"/>
      <c r="E28" s="41"/>
      <c r="F28" s="41"/>
      <c r="G28" s="41"/>
      <c r="H28" s="41"/>
      <c r="I28" s="41"/>
    </row>
    <row r="29" spans="1:9" ht="15.6" x14ac:dyDescent="0.35">
      <c r="A29" s="7" t="s">
        <v>4</v>
      </c>
      <c r="B29" s="41"/>
      <c r="C29" s="41"/>
      <c r="D29" s="41"/>
      <c r="E29" s="41"/>
      <c r="F29" s="41"/>
      <c r="G29" s="41"/>
      <c r="H29" s="41"/>
      <c r="I29" s="41"/>
    </row>
    <row r="30" spans="1:9" ht="17.25" customHeight="1" x14ac:dyDescent="0.35">
      <c r="A30" s="6" t="s">
        <v>122</v>
      </c>
      <c r="B30" s="41">
        <f>B24</f>
        <v>33163540000</v>
      </c>
      <c r="C30" s="41"/>
      <c r="D30" s="41"/>
      <c r="E30" s="41"/>
      <c r="F30" s="41"/>
      <c r="G30" s="41"/>
      <c r="H30" s="41"/>
      <c r="I30" s="41"/>
    </row>
    <row r="31" spans="1:9" ht="15.75" customHeight="1" x14ac:dyDescent="0.35">
      <c r="A31" s="6" t="s">
        <v>123</v>
      </c>
      <c r="B31" s="41">
        <v>43514874787.790016</v>
      </c>
      <c r="C31" s="33"/>
      <c r="D31" s="41"/>
      <c r="E31" s="41"/>
      <c r="F31" s="41"/>
      <c r="G31" s="41"/>
      <c r="H31" s="41"/>
      <c r="I31" s="41"/>
    </row>
    <row r="32" spans="1:9" ht="15.6" x14ac:dyDescent="0.35">
      <c r="A32" s="3"/>
      <c r="B32" s="28"/>
      <c r="C32" s="28"/>
      <c r="D32" s="28"/>
      <c r="E32" s="28"/>
      <c r="F32" s="28"/>
      <c r="G32" s="28"/>
      <c r="H32" s="28"/>
      <c r="I32" s="28"/>
    </row>
    <row r="33" spans="1:9" ht="15.6" x14ac:dyDescent="0.35">
      <c r="A33" s="4" t="s">
        <v>5</v>
      </c>
      <c r="B33" s="28"/>
      <c r="C33" s="28"/>
      <c r="D33" s="28"/>
      <c r="E33" s="28"/>
      <c r="F33" s="28"/>
      <c r="G33" s="28"/>
      <c r="H33" s="28"/>
      <c r="I33" s="28"/>
    </row>
    <row r="34" spans="1:9" ht="15.6" x14ac:dyDescent="0.35">
      <c r="A34" s="6" t="s">
        <v>80</v>
      </c>
      <c r="B34" s="20">
        <v>1.1144000000000001</v>
      </c>
      <c r="C34" s="20">
        <v>1.1144000000000001</v>
      </c>
      <c r="D34" s="20">
        <v>1.1144000000000001</v>
      </c>
      <c r="E34" s="20">
        <v>1.1144000000000001</v>
      </c>
      <c r="F34" s="20">
        <v>1.1144000000000001</v>
      </c>
      <c r="G34" s="20">
        <v>1.1144000000000001</v>
      </c>
      <c r="H34" s="20">
        <v>1.1144000000000001</v>
      </c>
      <c r="I34" s="20">
        <v>1.1144000000000001</v>
      </c>
    </row>
    <row r="35" spans="1:9" ht="15.6" x14ac:dyDescent="0.35">
      <c r="A35" s="6" t="s">
        <v>125</v>
      </c>
      <c r="B35" s="20">
        <v>1.0947</v>
      </c>
      <c r="C35" s="20">
        <v>1.0947</v>
      </c>
      <c r="D35" s="20">
        <v>1.0947</v>
      </c>
      <c r="E35" s="20">
        <v>1.0947</v>
      </c>
      <c r="F35" s="20">
        <v>1.0947</v>
      </c>
      <c r="G35" s="20">
        <v>1.0947</v>
      </c>
      <c r="H35" s="20">
        <v>1.0947</v>
      </c>
      <c r="I35" s="20">
        <v>1.0947</v>
      </c>
    </row>
    <row r="36" spans="1:9" s="1" customFormat="1" ht="15.6" x14ac:dyDescent="0.35">
      <c r="A36" s="6" t="s">
        <v>6</v>
      </c>
      <c r="B36" s="54">
        <v>443471</v>
      </c>
      <c r="C36" s="75">
        <v>184183</v>
      </c>
      <c r="D36" s="75"/>
      <c r="E36" s="54">
        <v>148987</v>
      </c>
      <c r="F36" s="54">
        <v>90904</v>
      </c>
      <c r="G36" s="54" t="s">
        <v>52</v>
      </c>
      <c r="H36" s="54" t="s">
        <v>52</v>
      </c>
      <c r="I36" s="54" t="s">
        <v>52</v>
      </c>
    </row>
    <row r="37" spans="1:9" ht="15.6" x14ac:dyDescent="0.35">
      <c r="A37" s="3"/>
      <c r="B37" s="12"/>
      <c r="C37" s="12"/>
      <c r="D37" s="12"/>
      <c r="E37" s="12"/>
      <c r="F37" s="12"/>
      <c r="G37" s="12"/>
      <c r="H37" s="12"/>
      <c r="I37" s="12"/>
    </row>
    <row r="38" spans="1:9" ht="15.6" x14ac:dyDescent="0.35">
      <c r="A38" s="4" t="s">
        <v>7</v>
      </c>
      <c r="B38" s="12"/>
      <c r="C38" s="12"/>
      <c r="D38" s="12"/>
      <c r="E38" s="12"/>
      <c r="F38" s="12"/>
      <c r="G38" s="12"/>
      <c r="H38" s="12"/>
      <c r="I38" s="12"/>
    </row>
    <row r="39" spans="1:9" ht="15.6" x14ac:dyDescent="0.35">
      <c r="A39" s="3" t="s">
        <v>81</v>
      </c>
      <c r="B39" s="43">
        <f>B23/B34</f>
        <v>36976077173.366829</v>
      </c>
      <c r="C39" s="83">
        <f>C23/C34</f>
        <v>15174875269.203157</v>
      </c>
      <c r="D39" s="83"/>
      <c r="E39" s="43">
        <f>E23/E34</f>
        <v>337403124.55132824</v>
      </c>
      <c r="F39" s="43">
        <f t="shared" ref="F39:I39" si="2">F23/F34</f>
        <v>99068955.491744459</v>
      </c>
      <c r="G39" s="43">
        <f t="shared" si="2"/>
        <v>1619326992.103374</v>
      </c>
      <c r="H39" s="43">
        <f t="shared" si="2"/>
        <v>12251217081.837757</v>
      </c>
      <c r="I39" s="43">
        <f t="shared" si="2"/>
        <v>7494185750.1794691</v>
      </c>
    </row>
    <row r="40" spans="1:9" ht="15.6" x14ac:dyDescent="0.35">
      <c r="A40" s="3" t="s">
        <v>126</v>
      </c>
      <c r="B40" s="43">
        <f>B25/B35</f>
        <v>50903189569.745132</v>
      </c>
      <c r="C40" s="83">
        <f>C25/C35</f>
        <v>16851995067.141682</v>
      </c>
      <c r="D40" s="83"/>
      <c r="E40" s="43">
        <f>E25/E35</f>
        <v>387157212.0215584</v>
      </c>
      <c r="F40" s="43">
        <f t="shared" ref="F40:I40" si="3">F25/F35</f>
        <v>1673689467.4340003</v>
      </c>
      <c r="G40" s="43">
        <f t="shared" si="3"/>
        <v>21867455117.383759</v>
      </c>
      <c r="H40" s="43">
        <f t="shared" si="3"/>
        <v>6454944409.4272404</v>
      </c>
      <c r="I40" s="43">
        <f t="shared" si="3"/>
        <v>3667948296.3368959</v>
      </c>
    </row>
    <row r="41" spans="1:9" ht="15.6" x14ac:dyDescent="0.35">
      <c r="A41" s="3" t="s">
        <v>82</v>
      </c>
      <c r="B41" s="43">
        <f>B39/B15</f>
        <v>112139.10962584031</v>
      </c>
      <c r="C41" s="83">
        <f>C39/D15</f>
        <v>42598.173861498391</v>
      </c>
      <c r="D41" s="83"/>
      <c r="E41" s="43">
        <f>E39/E15</f>
        <v>224785.55932800015</v>
      </c>
      <c r="F41" s="43">
        <f t="shared" ref="F41:I41" si="4">F39/F15</f>
        <v>10530.288636452429</v>
      </c>
      <c r="G41" s="43">
        <f t="shared" si="4"/>
        <v>23262.181694296585</v>
      </c>
      <c r="H41" s="43">
        <f t="shared" si="4"/>
        <v>492610.25660787121</v>
      </c>
      <c r="I41" s="43">
        <f t="shared" si="4"/>
        <v>93994.553495289962</v>
      </c>
    </row>
    <row r="42" spans="1:9" ht="15.6" x14ac:dyDescent="0.35">
      <c r="A42" s="3" t="s">
        <v>127</v>
      </c>
      <c r="B42" s="43">
        <f>B40/B18</f>
        <v>188535.91798921869</v>
      </c>
      <c r="C42" s="83">
        <f>C40/D18</f>
        <v>97407.560863221763</v>
      </c>
      <c r="D42" s="83"/>
      <c r="E42" s="43">
        <f>E40/E18</f>
        <v>279737.86995777342</v>
      </c>
      <c r="F42" s="43">
        <f t="shared" ref="F42:I42" si="5">F40/F18</f>
        <v>204507.51068352888</v>
      </c>
      <c r="G42" s="43">
        <f t="shared" si="5"/>
        <v>182417.29051172678</v>
      </c>
      <c r="H42" s="43">
        <f t="shared" si="5"/>
        <v>250580.14011751709</v>
      </c>
      <c r="I42" s="43">
        <f t="shared" si="5"/>
        <v>495200.25601956202</v>
      </c>
    </row>
    <row r="43" spans="1:9" ht="15.6" x14ac:dyDescent="0.35">
      <c r="A43" s="3"/>
      <c r="B43" s="16"/>
      <c r="C43" s="16"/>
      <c r="D43" s="16"/>
      <c r="E43" s="16"/>
      <c r="F43" s="16"/>
      <c r="G43" s="16"/>
      <c r="H43" s="16"/>
      <c r="I43" s="16"/>
    </row>
    <row r="44" spans="1:9" ht="15.6" x14ac:dyDescent="0.35">
      <c r="A44" s="4" t="s">
        <v>8</v>
      </c>
      <c r="B44" s="16"/>
      <c r="C44" s="16"/>
      <c r="D44" s="16"/>
      <c r="E44" s="16"/>
      <c r="F44" s="16"/>
      <c r="G44" s="16"/>
      <c r="H44" s="16"/>
      <c r="I44" s="16"/>
    </row>
    <row r="45" spans="1:9" ht="15.6" x14ac:dyDescent="0.35">
      <c r="A45" s="3"/>
      <c r="B45" s="16"/>
      <c r="C45" s="16"/>
      <c r="D45" s="16"/>
      <c r="E45" s="16"/>
      <c r="F45" s="16"/>
      <c r="G45" s="16"/>
      <c r="H45" s="16"/>
      <c r="I45" s="16"/>
    </row>
    <row r="46" spans="1:9" ht="15.6" x14ac:dyDescent="0.35">
      <c r="A46" s="4" t="s">
        <v>9</v>
      </c>
      <c r="B46" s="16"/>
      <c r="C46" s="16"/>
      <c r="D46" s="16"/>
      <c r="E46" s="16"/>
      <c r="F46" s="16"/>
      <c r="G46" s="16"/>
      <c r="H46" s="16"/>
      <c r="I46" s="16"/>
    </row>
    <row r="47" spans="1:9" ht="15.6" x14ac:dyDescent="0.35">
      <c r="A47" s="3" t="s">
        <v>10</v>
      </c>
      <c r="B47" s="38" t="s">
        <v>52</v>
      </c>
      <c r="C47" s="84">
        <f>(D16/C36)*100</f>
        <v>0.30730306271479996</v>
      </c>
      <c r="D47" s="84"/>
      <c r="E47" s="42">
        <f>(E16/E36)*100</f>
        <v>0.91014652285098707</v>
      </c>
      <c r="F47" s="57">
        <f t="shared" ref="F47" si="6">(F16/F36)*100</f>
        <v>8.3043650444424877</v>
      </c>
      <c r="G47" s="54" t="s">
        <v>52</v>
      </c>
      <c r="H47" s="54" t="s">
        <v>52</v>
      </c>
      <c r="I47" s="54" t="s">
        <v>52</v>
      </c>
    </row>
    <row r="48" spans="1:9" ht="15.6" x14ac:dyDescent="0.35">
      <c r="A48" s="3" t="s">
        <v>11</v>
      </c>
      <c r="B48" s="38">
        <f>(B18/B36)*100</f>
        <v>60.881545805700931</v>
      </c>
      <c r="C48" s="84">
        <f>(D18/C36)*100</f>
        <v>93.931035980519368</v>
      </c>
      <c r="D48" s="84"/>
      <c r="E48" s="42">
        <f>(E18/E36)*100</f>
        <v>0.92894010886855893</v>
      </c>
      <c r="F48" s="57">
        <f t="shared" ref="F48" si="7">(F18/F36)*100</f>
        <v>9.0029041626331079</v>
      </c>
      <c r="G48" s="54" t="s">
        <v>52</v>
      </c>
      <c r="H48" s="54" t="s">
        <v>52</v>
      </c>
      <c r="I48" s="54" t="s">
        <v>52</v>
      </c>
    </row>
    <row r="49" spans="1:9" ht="15.6" x14ac:dyDescent="0.35">
      <c r="A49" s="3"/>
      <c r="B49" s="42"/>
      <c r="C49" s="42"/>
      <c r="D49" s="42"/>
      <c r="E49" s="42"/>
      <c r="F49" s="42"/>
      <c r="G49" s="42"/>
      <c r="H49" s="42"/>
      <c r="I49" s="42"/>
    </row>
    <row r="50" spans="1:9" ht="15.6" x14ac:dyDescent="0.35">
      <c r="A50" s="4" t="s">
        <v>12</v>
      </c>
      <c r="B50" s="42"/>
      <c r="C50" s="42"/>
      <c r="D50" s="42"/>
      <c r="E50" s="42"/>
      <c r="F50" s="42"/>
      <c r="G50" s="42"/>
      <c r="H50" s="42"/>
      <c r="I50" s="42"/>
    </row>
    <row r="51" spans="1:9" ht="15.6" x14ac:dyDescent="0.35">
      <c r="A51" s="3" t="s">
        <v>13</v>
      </c>
      <c r="B51" s="38" t="s">
        <v>52</v>
      </c>
      <c r="C51" s="38" t="s">
        <v>52</v>
      </c>
      <c r="D51" s="42">
        <f>D18/D16*100</f>
        <v>30566.254416961128</v>
      </c>
      <c r="E51" s="42">
        <f>E18/E16*100</f>
        <v>102.06489675516224</v>
      </c>
      <c r="F51" s="42">
        <f t="shared" ref="F51:H51" si="8">F18/F16*100</f>
        <v>108.41171016028612</v>
      </c>
      <c r="G51" s="42">
        <f t="shared" si="8"/>
        <v>110.81058596241485</v>
      </c>
      <c r="H51" s="42">
        <f t="shared" si="8"/>
        <v>150.88150881508815</v>
      </c>
      <c r="I51" s="38" t="s">
        <v>52</v>
      </c>
    </row>
    <row r="52" spans="1:9" ht="15.6" x14ac:dyDescent="0.35">
      <c r="A52" s="3" t="s">
        <v>14</v>
      </c>
      <c r="B52" s="42">
        <f>B25/B24*100</f>
        <v>168.02706110988152</v>
      </c>
      <c r="C52" s="84">
        <f>C25/C24*100</f>
        <v>31041.35790005048</v>
      </c>
      <c r="D52" s="84"/>
      <c r="E52" s="42">
        <f>E25/E24*100</f>
        <v>104.18411996066862</v>
      </c>
      <c r="F52" s="42">
        <f t="shared" ref="F52:H52" si="9">F25/F24*100</f>
        <v>107.86934899398007</v>
      </c>
      <c r="G52" s="42">
        <f t="shared" si="9"/>
        <v>98.347319720261325</v>
      </c>
      <c r="H52" s="42">
        <f t="shared" si="9"/>
        <v>106.12803809131883</v>
      </c>
      <c r="I52" s="38" t="s">
        <v>52</v>
      </c>
    </row>
    <row r="53" spans="1:9" ht="15.6" x14ac:dyDescent="0.35">
      <c r="A53" s="3" t="s">
        <v>15</v>
      </c>
      <c r="B53" s="38" t="s">
        <v>52</v>
      </c>
      <c r="C53" s="38" t="s">
        <v>52</v>
      </c>
      <c r="D53" s="42">
        <f>AVERAGE(D51,C52)</f>
        <v>30803.806158505802</v>
      </c>
      <c r="E53" s="42">
        <f>AVERAGE(E51:E52)</f>
        <v>103.12450835791543</v>
      </c>
      <c r="F53" s="42">
        <f t="shared" ref="F53:H53" si="10">AVERAGE(F51:F52)</f>
        <v>108.14052957713309</v>
      </c>
      <c r="G53" s="42">
        <f t="shared" si="10"/>
        <v>104.57895284133809</v>
      </c>
      <c r="H53" s="42">
        <f t="shared" si="10"/>
        <v>128.50477345320348</v>
      </c>
      <c r="I53" s="38" t="s">
        <v>52</v>
      </c>
    </row>
    <row r="54" spans="1:9" ht="15.6" x14ac:dyDescent="0.35">
      <c r="A54" s="3"/>
      <c r="B54" s="42"/>
      <c r="C54" s="42"/>
      <c r="D54" s="42"/>
      <c r="E54" s="42"/>
      <c r="F54" s="42"/>
      <c r="G54" s="42"/>
      <c r="H54" s="42"/>
      <c r="I54" s="42"/>
    </row>
    <row r="55" spans="1:9" ht="15.6" x14ac:dyDescent="0.35">
      <c r="A55" s="4" t="s">
        <v>16</v>
      </c>
      <c r="B55" s="42"/>
      <c r="C55" s="42"/>
      <c r="D55" s="42"/>
      <c r="E55" s="42"/>
      <c r="F55" s="42"/>
      <c r="G55" s="42"/>
      <c r="H55" s="42"/>
      <c r="I55" s="42"/>
    </row>
    <row r="56" spans="1:9" ht="15.6" x14ac:dyDescent="0.35">
      <c r="A56" s="3" t="s">
        <v>17</v>
      </c>
      <c r="B56" s="38" t="s">
        <v>52</v>
      </c>
      <c r="C56" s="84">
        <f>D18/D20*100</f>
        <v>88.231844145246839</v>
      </c>
      <c r="D56" s="84"/>
      <c r="E56" s="42">
        <f>E18/E20*100</f>
        <v>102.06489675516224</v>
      </c>
      <c r="F56" s="42">
        <f t="shared" ref="F56:I56" si="11">F18/F20*100</f>
        <v>108.41171016028612</v>
      </c>
      <c r="G56" s="42">
        <f t="shared" si="11"/>
        <v>110.81058596241485</v>
      </c>
      <c r="H56" s="42">
        <f t="shared" si="11"/>
        <v>150.88150881508815</v>
      </c>
      <c r="I56" s="42">
        <f t="shared" si="11"/>
        <v>16.380282624560472</v>
      </c>
    </row>
    <row r="57" spans="1:9" ht="15.6" x14ac:dyDescent="0.35">
      <c r="A57" s="3" t="s">
        <v>18</v>
      </c>
      <c r="B57" s="42">
        <f>B25/B26*100</f>
        <v>32.867985294623345</v>
      </c>
      <c r="C57" s="84">
        <f>C25/C26*100</f>
        <v>29.877389018448941</v>
      </c>
      <c r="D57" s="84"/>
      <c r="E57" s="42">
        <f>E25/E26*100</f>
        <v>26.068458604994465</v>
      </c>
      <c r="F57" s="42">
        <f t="shared" ref="F57:I57" si="12">F25/F26*100</f>
        <v>26.980144090415447</v>
      </c>
      <c r="G57" s="42">
        <f t="shared" si="12"/>
        <v>35.746310308628701</v>
      </c>
      <c r="H57" s="42">
        <f t="shared" si="12"/>
        <v>26.747827310597529</v>
      </c>
      <c r="I57" s="42">
        <f t="shared" si="12"/>
        <v>67.023592527308168</v>
      </c>
    </row>
    <row r="58" spans="1:9" ht="15.6" x14ac:dyDescent="0.35">
      <c r="A58" s="3" t="s">
        <v>19</v>
      </c>
      <c r="B58" s="38" t="s">
        <v>52</v>
      </c>
      <c r="C58" s="84">
        <f>(C56+C57)/2</f>
        <v>59.054616581847888</v>
      </c>
      <c r="D58" s="84"/>
      <c r="E58" s="42">
        <f>(E56+E57)/2</f>
        <v>64.066677680078357</v>
      </c>
      <c r="F58" s="42">
        <f t="shared" ref="F58:I58" si="13">(F56+F57)/2</f>
        <v>67.695927125350778</v>
      </c>
      <c r="G58" s="42">
        <f t="shared" si="13"/>
        <v>73.278448135521771</v>
      </c>
      <c r="H58" s="42">
        <f t="shared" si="13"/>
        <v>88.814668062842841</v>
      </c>
      <c r="I58" s="42">
        <f t="shared" si="13"/>
        <v>41.701937575934323</v>
      </c>
    </row>
    <row r="59" spans="1:9" ht="15.6" x14ac:dyDescent="0.35">
      <c r="A59" s="3"/>
      <c r="B59" s="42"/>
      <c r="C59" s="42"/>
      <c r="D59" s="42"/>
      <c r="E59" s="42"/>
      <c r="F59" s="42"/>
      <c r="G59" s="42"/>
      <c r="H59" s="42"/>
      <c r="I59" s="42"/>
    </row>
    <row r="60" spans="1:9" ht="15.6" x14ac:dyDescent="0.35">
      <c r="A60" s="4" t="s">
        <v>30</v>
      </c>
      <c r="B60" s="42"/>
      <c r="C60" s="42"/>
      <c r="D60" s="42"/>
      <c r="E60" s="42"/>
      <c r="F60" s="42"/>
      <c r="G60" s="42"/>
      <c r="H60" s="42"/>
      <c r="I60" s="42"/>
    </row>
    <row r="61" spans="1:9" ht="15.6" x14ac:dyDescent="0.35">
      <c r="A61" s="3" t="s">
        <v>20</v>
      </c>
      <c r="B61" s="42">
        <f>B27/B25*100</f>
        <v>100</v>
      </c>
      <c r="C61" s="84">
        <f>C27/C25*100</f>
        <v>100</v>
      </c>
      <c r="D61" s="84"/>
      <c r="E61" s="42">
        <f>E27/E25*100</f>
        <v>100</v>
      </c>
      <c r="F61" s="42">
        <f t="shared" ref="F61:I61" si="14">F27/F25*100</f>
        <v>100</v>
      </c>
      <c r="G61" s="42">
        <f t="shared" si="14"/>
        <v>100</v>
      </c>
      <c r="H61" s="42">
        <f t="shared" si="14"/>
        <v>100</v>
      </c>
      <c r="I61" s="42">
        <f t="shared" si="14"/>
        <v>100</v>
      </c>
    </row>
    <row r="62" spans="1:9" ht="15.6" x14ac:dyDescent="0.35">
      <c r="A62" s="3"/>
      <c r="B62" s="42"/>
      <c r="C62" s="42"/>
      <c r="D62" s="42"/>
      <c r="E62" s="42"/>
      <c r="F62" s="42"/>
      <c r="G62" s="42"/>
      <c r="H62" s="42"/>
      <c r="I62" s="42"/>
    </row>
    <row r="63" spans="1:9" ht="15.6" x14ac:dyDescent="0.35">
      <c r="A63" s="4" t="s">
        <v>21</v>
      </c>
      <c r="B63" s="42"/>
      <c r="C63" s="42"/>
      <c r="D63" s="42"/>
      <c r="E63" s="42"/>
      <c r="F63" s="42"/>
      <c r="G63" s="42"/>
      <c r="H63" s="42"/>
      <c r="I63" s="42"/>
    </row>
    <row r="64" spans="1:9" ht="15.6" x14ac:dyDescent="0.35">
      <c r="A64" s="3" t="s">
        <v>22</v>
      </c>
      <c r="B64" s="42">
        <f>((B18/B15)-1)*100</f>
        <v>-18.118240763767158</v>
      </c>
      <c r="C64" s="84">
        <f>((D18/D15)-1)*100</f>
        <v>-51.434875488795264</v>
      </c>
      <c r="D64" s="84"/>
      <c r="E64" s="42">
        <f>((E18/E15)-1)*100</f>
        <v>-7.7948034643570914</v>
      </c>
      <c r="F64" s="42">
        <f t="shared" ref="F64:I64" si="15">((F18/F15)-1)*100</f>
        <v>-13.010204081632647</v>
      </c>
      <c r="G64" s="42">
        <f t="shared" si="15"/>
        <v>72.205941504338327</v>
      </c>
      <c r="H64" s="42">
        <f t="shared" si="15"/>
        <v>3.5786087655810261</v>
      </c>
      <c r="I64" s="42">
        <f t="shared" si="15"/>
        <v>-90.709895898657962</v>
      </c>
    </row>
    <row r="65" spans="1:9" ht="15.6" x14ac:dyDescent="0.35">
      <c r="A65" s="3" t="s">
        <v>23</v>
      </c>
      <c r="B65" s="42">
        <f>((B40/B39)-1)*100</f>
        <v>37.665197233009181</v>
      </c>
      <c r="C65" s="84">
        <f>((C40/C39)-1)*100</f>
        <v>11.051951124383708</v>
      </c>
      <c r="D65" s="84"/>
      <c r="E65" s="42">
        <f>((E40/E39)-1)*100</f>
        <v>14.74618456375949</v>
      </c>
      <c r="F65" s="42">
        <f t="shared" ref="F65:I65" si="16">((F40/F39)-1)*100</f>
        <v>1589.418707531918</v>
      </c>
      <c r="G65" s="42">
        <f t="shared" si="16"/>
        <v>1250.4039161960559</v>
      </c>
      <c r="H65" s="42">
        <f t="shared" si="16"/>
        <v>-47.311811011849613</v>
      </c>
      <c r="I65" s="42">
        <f t="shared" si="16"/>
        <v>-51.056079758243825</v>
      </c>
    </row>
    <row r="66" spans="1:9" ht="15.6" x14ac:dyDescent="0.35">
      <c r="A66" s="3" t="s">
        <v>24</v>
      </c>
      <c r="B66" s="42">
        <f>((B42/B41)-1)*100</f>
        <v>68.126819107340395</v>
      </c>
      <c r="C66" s="84">
        <f>((C42/C41)-1)*100</f>
        <v>128.66604840838463</v>
      </c>
      <c r="D66" s="84"/>
      <c r="E66" s="42">
        <f>((E42/E41)-1)*100</f>
        <v>24.446548432227601</v>
      </c>
      <c r="F66" s="42">
        <f t="shared" ref="F66:I66" si="17">((F42/F41)-1)*100</f>
        <v>1842.088367602674</v>
      </c>
      <c r="G66" s="42">
        <f t="shared" si="17"/>
        <v>684.1796307370937</v>
      </c>
      <c r="H66" s="42">
        <f t="shared" si="17"/>
        <v>-49.132171578598594</v>
      </c>
      <c r="I66" s="42">
        <f t="shared" si="17"/>
        <v>426.83930888014305</v>
      </c>
    </row>
    <row r="67" spans="1:9" ht="15.6" x14ac:dyDescent="0.35">
      <c r="A67" s="3"/>
      <c r="B67" s="42"/>
      <c r="C67" s="42"/>
      <c r="D67" s="42"/>
      <c r="E67" s="42"/>
      <c r="F67" s="42"/>
      <c r="G67" s="42"/>
      <c r="H67" s="42"/>
      <c r="I67" s="42"/>
    </row>
    <row r="68" spans="1:9" ht="15.6" x14ac:dyDescent="0.35">
      <c r="A68" s="4" t="s">
        <v>25</v>
      </c>
      <c r="B68" s="42"/>
      <c r="C68" s="42"/>
      <c r="D68" s="42"/>
      <c r="E68" s="42"/>
      <c r="F68" s="42"/>
      <c r="G68" s="42"/>
      <c r="H68" s="42"/>
      <c r="I68" s="42"/>
    </row>
    <row r="69" spans="1:9" ht="15.6" x14ac:dyDescent="0.35">
      <c r="A69" s="3" t="s">
        <v>31</v>
      </c>
      <c r="B69" s="42">
        <f>(B24/B17)*3</f>
        <v>246159.71952465666</v>
      </c>
      <c r="C69" s="84">
        <f>(C24/D17)*3</f>
        <v>105000</v>
      </c>
      <c r="D69" s="84"/>
      <c r="E69" s="42">
        <f>(E24/E17)*3</f>
        <v>300000</v>
      </c>
      <c r="F69" s="42">
        <f t="shared" ref="F69:H69" si="18">(F24/F17)*3</f>
        <v>225000</v>
      </c>
      <c r="G69" s="42">
        <f t="shared" si="18"/>
        <v>225000</v>
      </c>
      <c r="H69" s="42">
        <f t="shared" si="18"/>
        <v>390000</v>
      </c>
      <c r="I69" s="38" t="s">
        <v>52</v>
      </c>
    </row>
    <row r="70" spans="1:9" ht="15.6" x14ac:dyDescent="0.35">
      <c r="A70" s="3" t="s">
        <v>32</v>
      </c>
      <c r="B70" s="42">
        <f>(B25/B19)*3</f>
        <v>310441.44303289719</v>
      </c>
      <c r="C70" s="84">
        <f>(C25/D19)*3</f>
        <v>243713.3099940551</v>
      </c>
      <c r="D70" s="84"/>
      <c r="E70" s="42">
        <f>(E25/E19)*3</f>
        <v>312475.54681739985</v>
      </c>
      <c r="F70" s="42">
        <f t="shared" ref="F70:H70" si="19">(F25/F19)*3</f>
        <v>267160.6678331875</v>
      </c>
      <c r="G70" s="42">
        <f t="shared" si="19"/>
        <v>309417.65447636117</v>
      </c>
      <c r="H70" s="42">
        <f t="shared" si="19"/>
        <v>450336.34854375117</v>
      </c>
      <c r="I70" s="42">
        <f>(I25/I19)*3</f>
        <v>1585613.9265499539</v>
      </c>
    </row>
    <row r="71" spans="1:9" ht="15.6" x14ac:dyDescent="0.35">
      <c r="A71" s="3" t="s">
        <v>26</v>
      </c>
      <c r="B71" s="38" t="s">
        <v>52</v>
      </c>
      <c r="C71" s="84">
        <f>(C70/C69)*D53</f>
        <v>71498.07199337818</v>
      </c>
      <c r="D71" s="84"/>
      <c r="E71" s="42">
        <f>(E70/E69)*E53</f>
        <v>107.41295713138383</v>
      </c>
      <c r="F71" s="42">
        <f t="shared" ref="F71:H71" si="20">(F70/F69)*F53</f>
        <v>128.40398267405087</v>
      </c>
      <c r="G71" s="42">
        <f t="shared" si="20"/>
        <v>143.81588575893699</v>
      </c>
      <c r="H71" s="42">
        <f t="shared" si="20"/>
        <v>148.38556524963494</v>
      </c>
      <c r="I71" s="38" t="s">
        <v>52</v>
      </c>
    </row>
    <row r="72" spans="1:9" ht="15.6" x14ac:dyDescent="0.35">
      <c r="A72" s="3" t="s">
        <v>33</v>
      </c>
      <c r="B72" s="42">
        <f>B24/B17</f>
        <v>82053.239841552218</v>
      </c>
      <c r="C72" s="84">
        <f>C24/D17</f>
        <v>35000</v>
      </c>
      <c r="D72" s="84"/>
      <c r="E72" s="42">
        <f>E24/E17</f>
        <v>100000</v>
      </c>
      <c r="F72" s="42">
        <f>F24/F17</f>
        <v>75000</v>
      </c>
      <c r="G72" s="42">
        <f t="shared" ref="G72:H72" si="21">G24/G17</f>
        <v>75000</v>
      </c>
      <c r="H72" s="42">
        <f t="shared" si="21"/>
        <v>130000</v>
      </c>
      <c r="I72" s="38" t="s">
        <v>52</v>
      </c>
    </row>
    <row r="73" spans="1:9" ht="15.6" x14ac:dyDescent="0.35">
      <c r="A73" s="3" t="s">
        <v>34</v>
      </c>
      <c r="B73" s="42">
        <f>B25/B19</f>
        <v>103480.48101096574</v>
      </c>
      <c r="C73" s="84">
        <f>C25/D19</f>
        <v>81237.769998018368</v>
      </c>
      <c r="D73" s="84"/>
      <c r="E73" s="42">
        <f>E25/E19</f>
        <v>104158.51560579996</v>
      </c>
      <c r="F73" s="42">
        <f>F25/F19</f>
        <v>89053.555944395834</v>
      </c>
      <c r="G73" s="42">
        <f t="shared" ref="G73:H73" si="22">G25/G19</f>
        <v>103139.21815878706</v>
      </c>
      <c r="H73" s="42">
        <f t="shared" si="22"/>
        <v>150112.1161812504</v>
      </c>
      <c r="I73" s="42">
        <f>I25/I19</f>
        <v>528537.97551665129</v>
      </c>
    </row>
    <row r="74" spans="1:9" ht="15.6" x14ac:dyDescent="0.35">
      <c r="A74" s="3"/>
      <c r="B74" s="42"/>
      <c r="C74" s="42"/>
      <c r="D74" s="42"/>
      <c r="E74" s="42"/>
      <c r="F74" s="42"/>
      <c r="G74" s="42"/>
      <c r="H74" s="42"/>
      <c r="I74" s="42"/>
    </row>
    <row r="75" spans="1:9" ht="15.6" x14ac:dyDescent="0.35">
      <c r="A75" s="4" t="s">
        <v>27</v>
      </c>
      <c r="B75" s="42"/>
      <c r="C75" s="42"/>
      <c r="D75" s="42"/>
      <c r="E75" s="42"/>
      <c r="F75" s="42"/>
      <c r="G75" s="42"/>
      <c r="H75" s="42"/>
      <c r="I75" s="42"/>
    </row>
    <row r="76" spans="1:9" ht="15.6" x14ac:dyDescent="0.35">
      <c r="A76" s="3" t="s">
        <v>28</v>
      </c>
      <c r="B76" s="42">
        <f>(B31/B30)*100</f>
        <v>131.21299712814138</v>
      </c>
      <c r="C76" s="42"/>
      <c r="D76" s="42"/>
      <c r="E76" s="42"/>
      <c r="F76" s="42"/>
      <c r="G76" s="42"/>
      <c r="H76" s="42"/>
      <c r="I76" s="42"/>
    </row>
    <row r="77" spans="1:9" ht="15.6" x14ac:dyDescent="0.35">
      <c r="A77" s="3" t="s">
        <v>29</v>
      </c>
      <c r="B77" s="42">
        <f>(B25/B31)*100</f>
        <v>128.05672058979636</v>
      </c>
      <c r="C77" s="42"/>
      <c r="D77" s="42"/>
      <c r="E77" s="42"/>
      <c r="F77" s="42"/>
      <c r="G77" s="42"/>
      <c r="H77" s="42"/>
      <c r="I77" s="42"/>
    </row>
    <row r="78" spans="1:9" ht="16.2" thickBot="1" x14ac:dyDescent="0.4">
      <c r="A78" s="13"/>
      <c r="B78" s="29"/>
      <c r="C78" s="29"/>
      <c r="D78" s="29"/>
      <c r="E78" s="29"/>
      <c r="F78" s="29"/>
      <c r="G78" s="29"/>
      <c r="H78" s="29"/>
      <c r="I78" s="29"/>
    </row>
    <row r="79" spans="1:9" s="1" customFormat="1" ht="17.25" customHeight="1" thickTop="1" x14ac:dyDescent="0.3">
      <c r="A79" s="87" t="s">
        <v>94</v>
      </c>
      <c r="B79" s="87"/>
      <c r="C79" s="87"/>
      <c r="D79" s="87"/>
      <c r="E79" s="87"/>
      <c r="F79" s="87"/>
      <c r="G79" s="87"/>
      <c r="H79" s="87"/>
      <c r="I79" s="87"/>
    </row>
    <row r="80" spans="1:9" s="44" customFormat="1" x14ac:dyDescent="0.3">
      <c r="A80" s="1"/>
    </row>
    <row r="81" spans="1:9" s="44" customFormat="1" ht="39.75" customHeight="1" x14ac:dyDescent="0.3">
      <c r="A81" s="88" t="s">
        <v>135</v>
      </c>
      <c r="B81" s="88"/>
      <c r="C81" s="88"/>
      <c r="D81" s="88"/>
      <c r="E81" s="88"/>
      <c r="F81" s="88"/>
      <c r="G81" s="88"/>
      <c r="H81" s="88"/>
      <c r="I81" s="88"/>
    </row>
    <row r="82" spans="1:9" s="44" customFormat="1" x14ac:dyDescent="0.3">
      <c r="A82" s="1"/>
    </row>
    <row r="83" spans="1:9" s="44" customFormat="1" x14ac:dyDescent="0.3">
      <c r="A83" s="1"/>
    </row>
    <row r="84" spans="1:9" s="44" customFormat="1" x14ac:dyDescent="0.3">
      <c r="A84" s="46"/>
    </row>
    <row r="85" spans="1:9" x14ac:dyDescent="0.3">
      <c r="A85" s="1"/>
    </row>
    <row r="87" spans="1:9" x14ac:dyDescent="0.3">
      <c r="A87" s="45"/>
    </row>
  </sheetData>
  <mergeCells count="31">
    <mergeCell ref="A79:I79"/>
    <mergeCell ref="A81:I81"/>
    <mergeCell ref="C73:D73"/>
    <mergeCell ref="C71:D71"/>
    <mergeCell ref="C69:D69"/>
    <mergeCell ref="C70:D70"/>
    <mergeCell ref="C72:D72"/>
    <mergeCell ref="A9:A10"/>
    <mergeCell ref="C26:D26"/>
    <mergeCell ref="C24:D24"/>
    <mergeCell ref="B9:B10"/>
    <mergeCell ref="C23:D23"/>
    <mergeCell ref="C25:D25"/>
    <mergeCell ref="C10:D10"/>
    <mergeCell ref="C9:I9"/>
    <mergeCell ref="C27:D27"/>
    <mergeCell ref="C36:D36"/>
    <mergeCell ref="C40:D40"/>
    <mergeCell ref="C57:D57"/>
    <mergeCell ref="C58:D58"/>
    <mergeCell ref="C47:D47"/>
    <mergeCell ref="C48:D48"/>
    <mergeCell ref="C39:D39"/>
    <mergeCell ref="C52:D52"/>
    <mergeCell ref="C65:D65"/>
    <mergeCell ref="C66:D66"/>
    <mergeCell ref="C56:D56"/>
    <mergeCell ref="C41:D41"/>
    <mergeCell ref="C42:D42"/>
    <mergeCell ref="C61:D61"/>
    <mergeCell ref="C64:D64"/>
  </mergeCells>
  <pageMargins left="0.7" right="0.7" top="0.75" bottom="0.75" header="0.3" footer="0.3"/>
  <pageSetup orientation="portrait" horizontalDpi="300" verticalDpi="300" r:id="rId1"/>
  <ignoredErrors>
    <ignoredError sqref="B49:I50 C47:E47 B48:E48 B54:I55 D53:H53 B52:H52 E51:H51 B59:I63 B57:I57 B67:I68 B66:I66 B65:I65 B64:I64 B74:I77 B70:H70 B73:H73 C71:H71 C58:I58 C56:I56 B69 B72 D72:H72 D69:H69" evalError="1"/>
  </ignoredErrors>
  <drawing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8:J87"/>
  <sheetViews>
    <sheetView showGridLines="0" zoomScale="80" zoomScaleNormal="80" zoomScalePageLayoutView="90" workbookViewId="0">
      <pane ySplit="10" topLeftCell="A11" activePane="bottomLeft" state="frozen"/>
      <selection pane="bottomLeft" activeCell="A9" sqref="A9:A10"/>
    </sheetView>
  </sheetViews>
  <sheetFormatPr baseColWidth="10" defaultColWidth="11.44140625" defaultRowHeight="14.4" x14ac:dyDescent="0.3"/>
  <cols>
    <col min="1" max="1" width="63.44140625" style="1" customWidth="1"/>
    <col min="2" max="10" width="18.6640625" style="1" customWidth="1"/>
    <col min="11" max="16384" width="11.44140625" style="1"/>
  </cols>
  <sheetData>
    <row r="8" spans="1:10" ht="18" customHeight="1" x14ac:dyDescent="0.3"/>
    <row r="9" spans="1:10" ht="15.6" x14ac:dyDescent="0.3">
      <c r="A9" s="70" t="s">
        <v>0</v>
      </c>
      <c r="B9" s="72" t="s">
        <v>54</v>
      </c>
      <c r="C9" s="77" t="s">
        <v>55</v>
      </c>
      <c r="D9" s="77"/>
      <c r="E9" s="77"/>
      <c r="F9" s="77"/>
      <c r="G9" s="77"/>
      <c r="H9" s="77"/>
      <c r="I9" s="77"/>
    </row>
    <row r="10" spans="1:10" ht="51.75" customHeight="1" thickBot="1" x14ac:dyDescent="0.35">
      <c r="A10" s="71"/>
      <c r="B10" s="73"/>
      <c r="C10" s="71" t="s">
        <v>1</v>
      </c>
      <c r="D10" s="71"/>
      <c r="E10" s="32" t="s">
        <v>44</v>
      </c>
      <c r="F10" s="32" t="s">
        <v>45</v>
      </c>
      <c r="G10" s="32" t="s">
        <v>50</v>
      </c>
      <c r="H10" s="32" t="s">
        <v>56</v>
      </c>
      <c r="I10" s="32" t="s">
        <v>74</v>
      </c>
    </row>
    <row r="11" spans="1:10" ht="16.2" thickTop="1" x14ac:dyDescent="0.35">
      <c r="A11" s="3"/>
      <c r="B11" s="3"/>
      <c r="C11" s="3"/>
      <c r="D11" s="3"/>
      <c r="E11" s="3"/>
      <c r="F11" s="3"/>
      <c r="G11" s="3"/>
      <c r="H11" s="3"/>
      <c r="I11" s="3"/>
    </row>
    <row r="12" spans="1:10" ht="15.6" x14ac:dyDescent="0.35">
      <c r="A12" s="4" t="s">
        <v>2</v>
      </c>
      <c r="B12" s="3"/>
      <c r="C12" s="3"/>
      <c r="D12" s="3"/>
      <c r="E12" s="3"/>
      <c r="F12" s="3"/>
      <c r="G12" s="3"/>
      <c r="H12" s="3"/>
      <c r="I12" s="3"/>
    </row>
    <row r="13" spans="1:10" ht="15.6" x14ac:dyDescent="0.35">
      <c r="A13" s="3"/>
      <c r="B13" s="3"/>
      <c r="C13" s="3"/>
      <c r="D13" s="3"/>
      <c r="E13" s="3"/>
      <c r="F13" s="3"/>
      <c r="G13" s="3"/>
      <c r="H13" s="3"/>
      <c r="I13" s="3"/>
    </row>
    <row r="14" spans="1:10" s="25" customFormat="1" ht="31.2" x14ac:dyDescent="0.3">
      <c r="A14" s="24" t="s">
        <v>41</v>
      </c>
      <c r="B14" s="49" t="s">
        <v>53</v>
      </c>
      <c r="C14" s="49" t="s">
        <v>42</v>
      </c>
      <c r="D14" s="49" t="s">
        <v>43</v>
      </c>
      <c r="E14" s="5" t="s">
        <v>42</v>
      </c>
      <c r="F14" s="5" t="s">
        <v>42</v>
      </c>
      <c r="G14" s="23" t="s">
        <v>57</v>
      </c>
      <c r="H14" s="5" t="s">
        <v>49</v>
      </c>
      <c r="I14" s="5" t="s">
        <v>42</v>
      </c>
    </row>
    <row r="15" spans="1:10" ht="15.6" x14ac:dyDescent="0.35">
      <c r="A15" s="6" t="s">
        <v>83</v>
      </c>
      <c r="B15" s="63">
        <v>351015</v>
      </c>
      <c r="C15" s="63">
        <v>228740</v>
      </c>
      <c r="D15" s="63">
        <v>387582</v>
      </c>
      <c r="E15" s="63">
        <v>1594</v>
      </c>
      <c r="F15" s="63">
        <v>13122</v>
      </c>
      <c r="G15" s="63">
        <v>89677</v>
      </c>
      <c r="H15" s="63">
        <v>30344</v>
      </c>
      <c r="I15" s="63">
        <v>79730</v>
      </c>
      <c r="J15" s="62"/>
    </row>
    <row r="16" spans="1:10" ht="15.6" x14ac:dyDescent="0.35">
      <c r="A16" s="6" t="s">
        <v>128</v>
      </c>
      <c r="B16" s="41" t="str">
        <f>'IV Trimestre'!B16</f>
        <v>n.d</v>
      </c>
      <c r="C16" s="41" t="str">
        <f>'IV Trimestre'!C16</f>
        <v>n.d</v>
      </c>
      <c r="D16" s="41">
        <f>+'III T Acumulado'!D16</f>
        <v>196080</v>
      </c>
      <c r="E16" s="41">
        <f>'IV Trimestre'!E16</f>
        <v>1356</v>
      </c>
      <c r="F16" s="41">
        <f>'IV Trimestre'!F16</f>
        <v>7549</v>
      </c>
      <c r="G16" s="41">
        <f>'IV Trimestre'!G16</f>
        <v>108181</v>
      </c>
      <c r="H16" s="41">
        <f>'IV Trimestre'!H16</f>
        <v>17073</v>
      </c>
      <c r="I16" s="41">
        <f>+'II Trimestre'!I16</f>
        <v>45219</v>
      </c>
      <c r="J16" s="40"/>
    </row>
    <row r="17" spans="1:10" ht="15.6" x14ac:dyDescent="0.35">
      <c r="A17" s="6" t="s">
        <v>51</v>
      </c>
      <c r="B17" s="41">
        <f>+D17+E17+F17+G17+H17+I17</f>
        <v>3066913</v>
      </c>
      <c r="C17" s="41" t="str">
        <f>'IV Trimestre'!C17</f>
        <v>n.d</v>
      </c>
      <c r="D17" s="41">
        <f>+'I Trimestre'!D17+'II Trimestre'!D17+'III Trimestre'!D17+'IV Trimestre'!D17</f>
        <v>1764151</v>
      </c>
      <c r="E17" s="41">
        <f>+'I Trimestre'!E17+'II Trimestre'!E17+'III Trimestre'!E17+'IV Trimestre'!E17</f>
        <v>16258</v>
      </c>
      <c r="F17" s="41">
        <f>+'I Trimestre'!F17+'II Trimestre'!F17+'III Trimestre'!F17+'IV Trimestre'!F17</f>
        <v>90545</v>
      </c>
      <c r="G17" s="41">
        <f>+'I Trimestre'!G17+'II Trimestre'!G17+'III Trimestre'!G17+'IV Trimestre'!G17</f>
        <v>892896</v>
      </c>
      <c r="H17" s="41">
        <f>+'I Trimestre'!H17+'II Trimestre'!H17+'III Trimestre'!H17+'IV Trimestre'!H17</f>
        <v>203215</v>
      </c>
      <c r="I17" s="41">
        <f>+'I Trimestre'!I17+'II Trimestre'!I17+'III Trimestre'!I17+'IV Trimestre'!I17</f>
        <v>99848</v>
      </c>
      <c r="J17" s="40"/>
    </row>
    <row r="18" spans="1:10" ht="15.6" x14ac:dyDescent="0.35">
      <c r="A18" s="6" t="s">
        <v>129</v>
      </c>
      <c r="B18" s="41">
        <v>270174</v>
      </c>
      <c r="C18" s="41">
        <v>165959</v>
      </c>
      <c r="D18" s="41">
        <v>276432</v>
      </c>
      <c r="E18" s="41">
        <v>1459</v>
      </c>
      <c r="F18" s="41">
        <v>8617</v>
      </c>
      <c r="G18" s="41">
        <v>137749</v>
      </c>
      <c r="H18" s="41">
        <v>31128</v>
      </c>
      <c r="I18" s="41">
        <v>24550</v>
      </c>
      <c r="J18" s="40"/>
    </row>
    <row r="19" spans="1:10" ht="15.6" x14ac:dyDescent="0.35">
      <c r="A19" s="6" t="s">
        <v>51</v>
      </c>
      <c r="B19" s="41">
        <f>+SUM(D19+E19+F19+G19+H19+I19)</f>
        <v>3609811</v>
      </c>
      <c r="C19" s="41" t="str">
        <f>'IV Trimestre'!C19</f>
        <v>n.d</v>
      </c>
      <c r="D19" s="41">
        <f>+'I Trimestre'!D19+'II Trimestre'!D19+'III Trimestre'!D19+'IV Trimestre'!D19</f>
        <v>2581616</v>
      </c>
      <c r="E19" s="41">
        <f>+'I Trimestre'!E19+'II Trimestre'!E19+'III Trimestre'!E19+'IV Trimestre'!E19</f>
        <v>15110</v>
      </c>
      <c r="F19" s="41">
        <f>+'I Trimestre'!F19+'II Trimestre'!F19+'III Trimestre'!F19+'IV Trimestre'!F19</f>
        <v>81838</v>
      </c>
      <c r="G19" s="41">
        <f>+'I Trimestre'!G19+'II Trimestre'!G19+'III Trimestre'!G19+'IV Trimestre'!G19</f>
        <v>649104</v>
      </c>
      <c r="H19" s="41">
        <f>+'I Trimestre'!H19+'II Trimestre'!H19+'III Trimestre'!H19+'IV Trimestre'!H19</f>
        <v>246609</v>
      </c>
      <c r="I19" s="41">
        <f>+'I Trimestre'!I19+'II Trimestre'!I19+'III Trimestre'!I19+'IV Trimestre'!I19</f>
        <v>35534</v>
      </c>
      <c r="J19" s="40"/>
    </row>
    <row r="20" spans="1:10" ht="15.6" x14ac:dyDescent="0.35">
      <c r="A20" s="6" t="s">
        <v>89</v>
      </c>
      <c r="B20" s="41" t="str">
        <f>'IV Trimestre'!B20</f>
        <v>n.d</v>
      </c>
      <c r="C20" s="41" t="str">
        <f>'IV Trimestre'!C20</f>
        <v>n.d</v>
      </c>
      <c r="D20" s="41">
        <f>'IV Trimestre'!D20</f>
        <v>196080</v>
      </c>
      <c r="E20" s="41">
        <f>'IV Trimestre'!E20</f>
        <v>1356</v>
      </c>
      <c r="F20" s="41">
        <f>'IV Trimestre'!F20</f>
        <v>7549</v>
      </c>
      <c r="G20" s="41">
        <f>'IV Trimestre'!G20</f>
        <v>108181</v>
      </c>
      <c r="H20" s="41">
        <f>'IV Trimestre'!H20</f>
        <v>17073</v>
      </c>
      <c r="I20" s="41">
        <f>'IV Trimestre'!I20</f>
        <v>45219</v>
      </c>
      <c r="J20" s="40"/>
    </row>
    <row r="21" spans="1:10" ht="15.6" x14ac:dyDescent="0.35">
      <c r="A21" s="3"/>
      <c r="B21" s="33"/>
      <c r="C21" s="33"/>
      <c r="D21" s="33"/>
      <c r="E21" s="33"/>
      <c r="F21" s="33"/>
      <c r="G21" s="33"/>
      <c r="H21" s="33"/>
      <c r="I21" s="33"/>
      <c r="J21" s="40"/>
    </row>
    <row r="22" spans="1:10" ht="15.6" x14ac:dyDescent="0.35">
      <c r="A22" s="7" t="s">
        <v>3</v>
      </c>
      <c r="B22" s="33"/>
      <c r="C22" s="33"/>
      <c r="D22" s="33"/>
      <c r="E22" s="33"/>
      <c r="F22" s="33"/>
      <c r="G22" s="33"/>
      <c r="H22" s="33"/>
      <c r="I22" s="33"/>
      <c r="J22" s="40"/>
    </row>
    <row r="23" spans="1:10" ht="15.6" x14ac:dyDescent="0.35">
      <c r="A23" s="6" t="s">
        <v>83</v>
      </c>
      <c r="B23" s="41">
        <f>+C23+E23+F23+G23+H23+I23</f>
        <v>160991769876</v>
      </c>
      <c r="C23" s="82">
        <f>'I Trimestre'!C23:D23+'II Trimestre'!C23:D23+'III Trimestre'!C23:D23+'IV Trimestre'!C23:D23</f>
        <v>73706790000</v>
      </c>
      <c r="D23" s="82"/>
      <c r="E23" s="41">
        <f>'I Trimestre'!E23+'II Trimestre'!E23+'III Trimestre'!E23+'IV Trimestre'!E23</f>
        <v>1664226998.0000002</v>
      </c>
      <c r="F23" s="41">
        <f>'I Trimestre'!F23+'II Trimestre'!F23+'III Trimestre'!F23+'IV Trimestre'!F23</f>
        <v>5097434444</v>
      </c>
      <c r="G23" s="41">
        <f>'I Trimestre'!G23+'II Trimestre'!G23+'III Trimestre'!G23+'IV Trimestre'!G23</f>
        <v>34026726535</v>
      </c>
      <c r="H23" s="41">
        <f>'I Trimestre'!H23+'II Trimestre'!H23+'III Trimestre'!H23+'IV Trimestre'!H23</f>
        <v>38145071299</v>
      </c>
      <c r="I23" s="41">
        <f>'I Trimestre'!I23+'II Trimestre'!I23+'III Trimestre'!I23+'IV Trimestre'!I23</f>
        <v>8351520600.000001</v>
      </c>
      <c r="J23" s="41"/>
    </row>
    <row r="24" spans="1:10" ht="15.6" x14ac:dyDescent="0.35">
      <c r="A24" s="6" t="s">
        <v>128</v>
      </c>
      <c r="B24" s="41">
        <f t="shared" ref="B24:B27" si="0">+C24+E24+F24+G24+H24+I24</f>
        <v>169537990000</v>
      </c>
      <c r="C24" s="82">
        <f>'I Trimestre'!C24:D24+'II Trimestre'!C24:D24+'III Trimestre'!C24:D24+'IV Trimestre'!C24:D24</f>
        <v>61745285000</v>
      </c>
      <c r="D24" s="82"/>
      <c r="E24" s="41">
        <f>+'I Trimestre'!E24+'II Trimestre'!E24+'III Trimestre'!E24+'IV Trimestre'!E24</f>
        <v>1625800000</v>
      </c>
      <c r="F24" s="41">
        <f>+'I Trimestre'!F24+'II Trimestre'!F24+'III Trimestre'!F24+'IV Trimestre'!F24</f>
        <v>6790875000</v>
      </c>
      <c r="G24" s="41">
        <f>+'I Trimestre'!G24+'II Trimestre'!G24+'III Trimestre'!G24+'IV Trimestre'!G24</f>
        <v>66967200000</v>
      </c>
      <c r="H24" s="41">
        <f>+'I Trimestre'!H24+'II Trimestre'!H24+'III Trimestre'!H24+'IV Trimestre'!H24</f>
        <v>26417950000</v>
      </c>
      <c r="I24" s="41">
        <f>+'I Trimestre'!I24+'II Trimestre'!I24+'III Trimestre'!I24+'IV Trimestre'!I24</f>
        <v>5990880000</v>
      </c>
      <c r="J24" s="40"/>
    </row>
    <row r="25" spans="1:10" ht="15.6" x14ac:dyDescent="0.35">
      <c r="A25" s="6" t="s">
        <v>129</v>
      </c>
      <c r="B25" s="48">
        <f>+C25+E25+F25+G25+H25+I25</f>
        <v>169210675974</v>
      </c>
      <c r="C25" s="82">
        <f>'I Trimestre'!C25:D25+'II Trimestre'!C25:D25+'III Trimestre'!C25:D25+'IV Trimestre'!C25:D25</f>
        <v>61629187000</v>
      </c>
      <c r="D25" s="82"/>
      <c r="E25" s="48">
        <f>'I Trimestre'!E25+'II Trimestre'!E25+'III Trimestre'!E25+'IV Trimestre'!E25</f>
        <v>1624503000</v>
      </c>
      <c r="F25" s="48">
        <f>'I Trimestre'!F25+'II Trimestre'!F25+'III Trimestre'!F25+'IV Trimestre'!F25</f>
        <v>6788313860</v>
      </c>
      <c r="G25" s="48">
        <f>'I Trimestre'!G25+'II Trimestre'!G25+'III Trimestre'!G25+'IV Trimestre'!G25</f>
        <v>66866374441</v>
      </c>
      <c r="H25" s="48">
        <f>'I Trimestre'!H25+'II Trimestre'!H25+'III Trimestre'!H25+'IV Trimestre'!H25</f>
        <v>26375754673</v>
      </c>
      <c r="I25" s="48">
        <f>'I Trimestre'!I25+'II Trimestre'!I25+'III Trimestre'!I25+'IV Trimestre'!I25</f>
        <v>5926543000</v>
      </c>
      <c r="J25" s="47"/>
    </row>
    <row r="26" spans="1:10" ht="15.6" x14ac:dyDescent="0.35">
      <c r="A26" s="6" t="s">
        <v>89</v>
      </c>
      <c r="B26" s="41">
        <f t="shared" si="0"/>
        <v>169537990000</v>
      </c>
      <c r="C26" s="82">
        <f>'IV Trimestre'!C26</f>
        <v>61745285000</v>
      </c>
      <c r="D26" s="82"/>
      <c r="E26" s="41">
        <f>'IV Trimestre'!E26</f>
        <v>1625800000</v>
      </c>
      <c r="F26" s="41">
        <f>'IV Trimestre'!F26</f>
        <v>6790875000</v>
      </c>
      <c r="G26" s="41">
        <f>'IV Trimestre'!G26</f>
        <v>66967200000</v>
      </c>
      <c r="H26" s="41">
        <f>'IV Trimestre'!H26</f>
        <v>26417950000</v>
      </c>
      <c r="I26" s="41">
        <f>'IV Trimestre'!I26</f>
        <v>5990880000</v>
      </c>
      <c r="J26" s="40"/>
    </row>
    <row r="27" spans="1:10" ht="15.6" x14ac:dyDescent="0.35">
      <c r="A27" s="6" t="s">
        <v>130</v>
      </c>
      <c r="B27" s="41">
        <f t="shared" si="0"/>
        <v>169210675974</v>
      </c>
      <c r="C27" s="82">
        <f>C25</f>
        <v>61629187000</v>
      </c>
      <c r="D27" s="82"/>
      <c r="E27" s="41">
        <f>E25</f>
        <v>1624503000</v>
      </c>
      <c r="F27" s="41">
        <f t="shared" ref="F27:I27" si="1">F25</f>
        <v>6788313860</v>
      </c>
      <c r="G27" s="41">
        <f t="shared" si="1"/>
        <v>66866374441</v>
      </c>
      <c r="H27" s="41">
        <f t="shared" si="1"/>
        <v>26375754673</v>
      </c>
      <c r="I27" s="41">
        <f t="shared" si="1"/>
        <v>5926543000</v>
      </c>
      <c r="J27" s="40"/>
    </row>
    <row r="28" spans="1:10" ht="15.6" x14ac:dyDescent="0.35">
      <c r="A28" s="3"/>
      <c r="B28" s="33"/>
      <c r="C28" s="74">
        <v>61629187000</v>
      </c>
      <c r="D28" s="74"/>
      <c r="E28" s="33"/>
      <c r="F28" s="33"/>
      <c r="G28" s="33"/>
      <c r="H28" s="33"/>
      <c r="I28" s="33"/>
      <c r="J28" s="40"/>
    </row>
    <row r="29" spans="1:10" ht="15.6" x14ac:dyDescent="0.35">
      <c r="A29" s="7" t="s">
        <v>4</v>
      </c>
      <c r="B29" s="33"/>
      <c r="C29" s="33"/>
      <c r="D29" s="33"/>
      <c r="E29" s="33"/>
      <c r="F29" s="33"/>
      <c r="G29" s="33"/>
      <c r="H29" s="33"/>
      <c r="I29" s="33"/>
      <c r="J29" s="40"/>
    </row>
    <row r="30" spans="1:10" ht="15.6" x14ac:dyDescent="0.35">
      <c r="A30" s="6" t="s">
        <v>128</v>
      </c>
      <c r="B30" s="41">
        <f>B26</f>
        <v>169537990000</v>
      </c>
      <c r="C30" s="33"/>
      <c r="D30" s="33"/>
      <c r="E30" s="33"/>
      <c r="F30" s="33"/>
      <c r="G30" s="33"/>
      <c r="H30" s="33"/>
      <c r="I30" s="33"/>
      <c r="J30" s="40"/>
    </row>
    <row r="31" spans="1:10" ht="15.6" x14ac:dyDescent="0.35">
      <c r="A31" s="6" t="s">
        <v>129</v>
      </c>
      <c r="B31" s="41">
        <f>+'I Trimestre'!B31+'II Trimestre'!B31+'III Trimestre'!B31+'IV Trimestre'!B31</f>
        <v>169607768133.38</v>
      </c>
      <c r="C31" s="33"/>
      <c r="D31" s="33"/>
      <c r="E31" s="33"/>
      <c r="F31" s="33"/>
      <c r="G31" s="33"/>
      <c r="H31" s="33"/>
      <c r="I31" s="33"/>
      <c r="J31" s="40"/>
    </row>
    <row r="32" spans="1:10" ht="15.6" x14ac:dyDescent="0.35">
      <c r="A32" s="3"/>
      <c r="B32" s="19"/>
      <c r="C32" s="19"/>
      <c r="D32" s="19"/>
      <c r="E32" s="19"/>
      <c r="F32" s="19"/>
      <c r="G32" s="19"/>
      <c r="H32" s="19"/>
      <c r="I32" s="19"/>
      <c r="J32" s="3"/>
    </row>
    <row r="33" spans="1:10" ht="15.6" x14ac:dyDescent="0.35">
      <c r="A33" s="4" t="s">
        <v>5</v>
      </c>
      <c r="B33" s="19"/>
      <c r="C33" s="19"/>
      <c r="D33" s="19"/>
      <c r="E33" s="19"/>
      <c r="F33" s="19"/>
      <c r="G33" s="19"/>
      <c r="H33" s="19"/>
      <c r="I33" s="19"/>
      <c r="J33" s="3"/>
    </row>
    <row r="34" spans="1:10" ht="15.6" x14ac:dyDescent="0.35">
      <c r="A34" s="6" t="s">
        <v>84</v>
      </c>
      <c r="B34" s="20">
        <v>1.1144000000000001</v>
      </c>
      <c r="C34" s="20">
        <v>1.1144000000000001</v>
      </c>
      <c r="D34" s="20">
        <v>1.1144000000000001</v>
      </c>
      <c r="E34" s="20">
        <v>1.1144000000000001</v>
      </c>
      <c r="F34" s="20">
        <v>1.1144000000000001</v>
      </c>
      <c r="G34" s="20">
        <v>1.1144000000000001</v>
      </c>
      <c r="H34" s="20">
        <v>1.1144000000000001</v>
      </c>
      <c r="I34" s="20">
        <v>1.1144000000000001</v>
      </c>
      <c r="J34" s="20"/>
    </row>
    <row r="35" spans="1:10" ht="15.6" x14ac:dyDescent="0.35">
      <c r="A35" s="6" t="s">
        <v>131</v>
      </c>
      <c r="B35" s="20">
        <v>1.0947</v>
      </c>
      <c r="C35" s="20">
        <v>1.0947</v>
      </c>
      <c r="D35" s="20">
        <v>1.0947</v>
      </c>
      <c r="E35" s="20">
        <v>1.0947</v>
      </c>
      <c r="F35" s="20">
        <v>1.0947</v>
      </c>
      <c r="G35" s="20">
        <v>1.0947</v>
      </c>
      <c r="H35" s="20">
        <v>1.0947</v>
      </c>
      <c r="I35" s="20">
        <v>1.0947</v>
      </c>
      <c r="J35" s="20"/>
    </row>
    <row r="36" spans="1:10" ht="15.6" x14ac:dyDescent="0.35">
      <c r="A36" s="6" t="s">
        <v>6</v>
      </c>
      <c r="B36" s="54">
        <v>443471</v>
      </c>
      <c r="C36" s="75">
        <v>184183</v>
      </c>
      <c r="D36" s="75"/>
      <c r="E36" s="54">
        <v>148987</v>
      </c>
      <c r="F36" s="54">
        <v>90904</v>
      </c>
      <c r="G36" s="55" t="s">
        <v>52</v>
      </c>
      <c r="H36" s="55" t="s">
        <v>52</v>
      </c>
      <c r="I36" s="55" t="s">
        <v>52</v>
      </c>
    </row>
    <row r="37" spans="1:10" ht="15.6" x14ac:dyDescent="0.35">
      <c r="A37" s="3"/>
      <c r="B37" s="35"/>
      <c r="C37" s="35"/>
      <c r="D37" s="35"/>
      <c r="E37" s="35"/>
      <c r="F37" s="35"/>
      <c r="G37" s="35"/>
      <c r="H37" s="35"/>
      <c r="I37" s="35"/>
      <c r="J37" s="35"/>
    </row>
    <row r="38" spans="1:10" ht="15.6" x14ac:dyDescent="0.35">
      <c r="A38" s="4" t="s">
        <v>7</v>
      </c>
      <c r="B38" s="35"/>
      <c r="C38" s="35"/>
      <c r="D38" s="35"/>
      <c r="E38" s="35"/>
      <c r="F38" s="35"/>
      <c r="G38" s="35"/>
      <c r="H38" s="35"/>
      <c r="I38" s="35"/>
      <c r="J38" s="35"/>
    </row>
    <row r="39" spans="1:10" ht="15.6" x14ac:dyDescent="0.35">
      <c r="A39" s="3" t="s">
        <v>85</v>
      </c>
      <c r="B39" s="34">
        <f>B23/B34</f>
        <v>144464976557.78894</v>
      </c>
      <c r="C39" s="75">
        <f>C23/C34</f>
        <v>66140335606.604446</v>
      </c>
      <c r="D39" s="75"/>
      <c r="E39" s="34">
        <f>E23/E34</f>
        <v>1493383881.9095478</v>
      </c>
      <c r="F39" s="61">
        <f>F23/F34</f>
        <v>4574151511.1270638</v>
      </c>
      <c r="G39" s="34">
        <f t="shared" ref="G39:I39" si="2">G23/G34</f>
        <v>30533674205.850681</v>
      </c>
      <c r="H39" s="34">
        <f t="shared" si="2"/>
        <v>34229245602.117729</v>
      </c>
      <c r="I39" s="34">
        <f t="shared" si="2"/>
        <v>7494185750.1794691</v>
      </c>
      <c r="J39" s="35"/>
    </row>
    <row r="40" spans="1:10" ht="15.6" x14ac:dyDescent="0.35">
      <c r="A40" s="3" t="s">
        <v>132</v>
      </c>
      <c r="B40" s="34">
        <f>B25/B35</f>
        <v>154572646363.38724</v>
      </c>
      <c r="C40" s="75">
        <f>C25/C35</f>
        <v>56297786608.203163</v>
      </c>
      <c r="D40" s="75"/>
      <c r="E40" s="34">
        <f>E25/E35</f>
        <v>1483970950.9454646</v>
      </c>
      <c r="F40" s="61">
        <f>F25/F35</f>
        <v>6201072312.0489635</v>
      </c>
      <c r="G40" s="34">
        <f t="shared" ref="G40:I40" si="3">G25/G35</f>
        <v>61081916909.655617</v>
      </c>
      <c r="H40" s="34">
        <f t="shared" si="3"/>
        <v>24094048299.077374</v>
      </c>
      <c r="I40" s="34">
        <f t="shared" si="3"/>
        <v>5413851283.4566545</v>
      </c>
      <c r="J40" s="35"/>
    </row>
    <row r="41" spans="1:10" ht="15.6" x14ac:dyDescent="0.35">
      <c r="A41" s="3" t="s">
        <v>86</v>
      </c>
      <c r="B41" s="34">
        <f>B39/B15</f>
        <v>411563.54160873167</v>
      </c>
      <c r="C41" s="75">
        <f>C39/D15</f>
        <v>170648.62559820747</v>
      </c>
      <c r="D41" s="75"/>
      <c r="E41" s="34">
        <f>E39/E15</f>
        <v>936878.21951665485</v>
      </c>
      <c r="F41" s="61">
        <f>F39/F15</f>
        <v>348586.45870500407</v>
      </c>
      <c r="G41" s="34">
        <f>G39/F15</f>
        <v>2326907.0420553787</v>
      </c>
      <c r="H41" s="34">
        <f>H39/G15</f>
        <v>381694.81140222942</v>
      </c>
      <c r="I41" s="34">
        <f>I39/H15</f>
        <v>246974.22060965822</v>
      </c>
      <c r="J41" s="36"/>
    </row>
    <row r="42" spans="1:10" ht="15.6" x14ac:dyDescent="0.35">
      <c r="A42" s="3" t="s">
        <v>133</v>
      </c>
      <c r="B42" s="34">
        <f>B40/B18</f>
        <v>572122.58160810161</v>
      </c>
      <c r="C42" s="75">
        <f>C40/D18</f>
        <v>203658.71754428998</v>
      </c>
      <c r="D42" s="75"/>
      <c r="E42" s="34">
        <f>E40/E18</f>
        <v>1017115.1137391807</v>
      </c>
      <c r="F42" s="61">
        <f>F40/F18</f>
        <v>719632.39086096827</v>
      </c>
      <c r="G42" s="34">
        <f t="shared" ref="G42:I42" si="4">G40/G18</f>
        <v>443429.11316710553</v>
      </c>
      <c r="H42" s="34">
        <f t="shared" si="4"/>
        <v>774031.36401559284</v>
      </c>
      <c r="I42" s="34">
        <f t="shared" si="4"/>
        <v>220523.47386788815</v>
      </c>
      <c r="J42" s="36"/>
    </row>
    <row r="43" spans="1:10" ht="15.6" x14ac:dyDescent="0.35">
      <c r="A43" s="3"/>
      <c r="B43" s="17"/>
      <c r="C43" s="17"/>
      <c r="D43" s="17"/>
      <c r="E43" s="17"/>
      <c r="F43" s="17"/>
      <c r="G43" s="17"/>
      <c r="H43" s="17"/>
      <c r="I43" s="17"/>
      <c r="J43" s="3"/>
    </row>
    <row r="44" spans="1:10" ht="15.6" x14ac:dyDescent="0.35">
      <c r="A44" s="4" t="s">
        <v>8</v>
      </c>
      <c r="B44" s="17"/>
      <c r="C44" s="17"/>
      <c r="D44" s="17"/>
      <c r="E44" s="17"/>
      <c r="F44" s="17"/>
      <c r="G44" s="17"/>
      <c r="H44" s="17"/>
      <c r="I44" s="17"/>
      <c r="J44" s="3"/>
    </row>
    <row r="45" spans="1:10" ht="15.6" x14ac:dyDescent="0.35">
      <c r="A45" s="3"/>
      <c r="B45" s="17"/>
      <c r="C45" s="17"/>
      <c r="D45" s="17"/>
      <c r="E45" s="17"/>
      <c r="F45" s="17"/>
      <c r="G45" s="17"/>
      <c r="H45" s="17"/>
      <c r="I45" s="17"/>
      <c r="J45" s="3"/>
    </row>
    <row r="46" spans="1:10" ht="15.6" x14ac:dyDescent="0.35">
      <c r="A46" s="4" t="s">
        <v>9</v>
      </c>
      <c r="B46" s="17"/>
      <c r="C46" s="17"/>
      <c r="D46" s="17"/>
      <c r="E46" s="17"/>
      <c r="F46" s="17"/>
      <c r="G46" s="17"/>
      <c r="H46" s="17"/>
      <c r="I46" s="17"/>
      <c r="J46" s="3"/>
    </row>
    <row r="47" spans="1:10" ht="15.6" x14ac:dyDescent="0.35">
      <c r="A47" s="3" t="s">
        <v>10</v>
      </c>
      <c r="B47" s="38" t="s">
        <v>47</v>
      </c>
      <c r="C47" s="86">
        <f>D16/C36*100</f>
        <v>106.45933663801763</v>
      </c>
      <c r="D47" s="86"/>
      <c r="E47" s="38">
        <f>E16/E36*100</f>
        <v>0.91014652285098707</v>
      </c>
      <c r="F47" s="58">
        <f t="shared" ref="F47" si="5">F16/F36*100</f>
        <v>8.3043650444424877</v>
      </c>
      <c r="G47" s="54" t="s">
        <v>52</v>
      </c>
      <c r="H47" s="54" t="s">
        <v>52</v>
      </c>
      <c r="I47" s="54" t="s">
        <v>52</v>
      </c>
      <c r="J47" s="36"/>
    </row>
    <row r="48" spans="1:10" ht="15.6" x14ac:dyDescent="0.35">
      <c r="A48" s="3" t="s">
        <v>11</v>
      </c>
      <c r="B48" s="38">
        <f>(B18/B36)*100</f>
        <v>60.92258569331478</v>
      </c>
      <c r="C48" s="86">
        <f>D18/C36*100</f>
        <v>150.08551277805228</v>
      </c>
      <c r="D48" s="86"/>
      <c r="E48" s="38">
        <f>E18/E36*100</f>
        <v>0.97928007141562678</v>
      </c>
      <c r="F48" s="58">
        <f t="shared" ref="F48" si="6">F18/F36*100</f>
        <v>9.4792308369268685</v>
      </c>
      <c r="G48" s="54" t="s">
        <v>52</v>
      </c>
      <c r="H48" s="54" t="s">
        <v>52</v>
      </c>
      <c r="I48" s="54" t="s">
        <v>52</v>
      </c>
      <c r="J48" s="36"/>
    </row>
    <row r="49" spans="1:10" ht="15.6" x14ac:dyDescent="0.35">
      <c r="A49" s="3"/>
      <c r="B49" s="38"/>
      <c r="C49" s="38"/>
      <c r="D49" s="38"/>
      <c r="E49" s="38"/>
      <c r="F49" s="38"/>
      <c r="G49" s="38"/>
      <c r="H49" s="38"/>
      <c r="I49" s="38"/>
      <c r="J49" s="36"/>
    </row>
    <row r="50" spans="1:10" ht="15.6" x14ac:dyDescent="0.35">
      <c r="A50" s="4" t="s">
        <v>12</v>
      </c>
      <c r="B50" s="38"/>
      <c r="C50" s="38"/>
      <c r="D50" s="38"/>
      <c r="E50" s="38"/>
      <c r="F50" s="38"/>
      <c r="G50" s="38"/>
      <c r="H50" s="38"/>
      <c r="I50" s="38"/>
      <c r="J50" s="36"/>
    </row>
    <row r="51" spans="1:10" ht="15.6" x14ac:dyDescent="0.35">
      <c r="A51" s="3" t="s">
        <v>13</v>
      </c>
      <c r="B51" s="38" t="s">
        <v>47</v>
      </c>
      <c r="C51" s="38"/>
      <c r="D51" s="38">
        <f>D18/D16*100</f>
        <v>140.97919216646267</v>
      </c>
      <c r="E51" s="38">
        <f>E18/E16*100</f>
        <v>107.59587020648968</v>
      </c>
      <c r="F51" s="38">
        <f t="shared" ref="F51:I51" si="7">F18/F16*100</f>
        <v>114.14756921446549</v>
      </c>
      <c r="G51" s="38">
        <f t="shared" si="7"/>
        <v>127.33197141827124</v>
      </c>
      <c r="H51" s="38">
        <f t="shared" si="7"/>
        <v>182.32296608680372</v>
      </c>
      <c r="I51" s="38">
        <f t="shared" si="7"/>
        <v>54.291337712023704</v>
      </c>
      <c r="J51" s="36"/>
    </row>
    <row r="52" spans="1:10" ht="15.6" x14ac:dyDescent="0.35">
      <c r="A52" s="3" t="s">
        <v>14</v>
      </c>
      <c r="B52" s="38">
        <f>B25/B24*100</f>
        <v>99.806937650965423</v>
      </c>
      <c r="D52" s="60">
        <f>C25/C24*100</f>
        <v>99.811972687469179</v>
      </c>
      <c r="E52" s="38">
        <f>E25/E24*100</f>
        <v>99.920223889777333</v>
      </c>
      <c r="F52" s="38">
        <f t="shared" ref="F52:I52" si="8">F25/F24*100</f>
        <v>99.962285567029284</v>
      </c>
      <c r="G52" s="38">
        <f t="shared" si="8"/>
        <v>99.849440384247814</v>
      </c>
      <c r="H52" s="38">
        <f t="shared" si="8"/>
        <v>99.84027781489479</v>
      </c>
      <c r="I52" s="38">
        <f t="shared" si="8"/>
        <v>98.926084314825204</v>
      </c>
      <c r="J52" s="36"/>
    </row>
    <row r="53" spans="1:10" ht="15.6" x14ac:dyDescent="0.35">
      <c r="A53" s="3" t="s">
        <v>15</v>
      </c>
      <c r="B53" s="38" t="s">
        <v>47</v>
      </c>
      <c r="C53" s="38"/>
      <c r="D53" s="38">
        <f>AVERAGE(D51,D52)</f>
        <v>120.39558242696592</v>
      </c>
      <c r="E53" s="38">
        <f>AVERAGE(E51:E52)</f>
        <v>103.75804704813351</v>
      </c>
      <c r="F53" s="38">
        <f t="shared" ref="F53:I53" si="9">AVERAGE(F51:F52)</f>
        <v>107.05492739074739</v>
      </c>
      <c r="G53" s="38">
        <f t="shared" si="9"/>
        <v>113.59070590125953</v>
      </c>
      <c r="H53" s="38">
        <f t="shared" si="9"/>
        <v>141.08162195084924</v>
      </c>
      <c r="I53" s="38">
        <f t="shared" si="9"/>
        <v>76.608711013424454</v>
      </c>
      <c r="J53" s="36"/>
    </row>
    <row r="54" spans="1:10" ht="15.6" x14ac:dyDescent="0.35">
      <c r="A54" s="3"/>
      <c r="B54" s="38"/>
      <c r="C54" s="38"/>
      <c r="D54" s="38"/>
      <c r="E54" s="38"/>
      <c r="F54" s="38"/>
      <c r="G54" s="38"/>
      <c r="H54" s="38"/>
      <c r="I54" s="38"/>
      <c r="J54" s="36"/>
    </row>
    <row r="55" spans="1:10" ht="15.6" x14ac:dyDescent="0.35">
      <c r="A55" s="4" t="s">
        <v>16</v>
      </c>
      <c r="B55" s="38"/>
      <c r="C55" s="38"/>
      <c r="D55" s="38"/>
      <c r="E55" s="38"/>
      <c r="F55" s="38"/>
      <c r="G55" s="38"/>
      <c r="H55" s="38"/>
      <c r="I55" s="38"/>
      <c r="J55" s="36"/>
    </row>
    <row r="56" spans="1:10" ht="15.6" x14ac:dyDescent="0.35">
      <c r="A56" s="3" t="s">
        <v>17</v>
      </c>
      <c r="B56" s="38" t="s">
        <v>47</v>
      </c>
      <c r="C56" s="86">
        <f>D18/D20*100</f>
        <v>140.97919216646267</v>
      </c>
      <c r="D56" s="86"/>
      <c r="E56" s="38">
        <f>E18/E20*100</f>
        <v>107.59587020648968</v>
      </c>
      <c r="F56" s="38">
        <f t="shared" ref="F56:I56" si="10">F18/F20*100</f>
        <v>114.14756921446549</v>
      </c>
      <c r="G56" s="38">
        <f t="shared" si="10"/>
        <v>127.33197141827124</v>
      </c>
      <c r="H56" s="38">
        <f t="shared" si="10"/>
        <v>182.32296608680372</v>
      </c>
      <c r="I56" s="38">
        <f t="shared" si="10"/>
        <v>54.291337712023704</v>
      </c>
      <c r="J56" s="36"/>
    </row>
    <row r="57" spans="1:10" ht="15.6" x14ac:dyDescent="0.35">
      <c r="A57" s="3" t="s">
        <v>18</v>
      </c>
      <c r="B57" s="38">
        <f>B25/B26*100</f>
        <v>99.806937650965423</v>
      </c>
      <c r="C57" s="86">
        <f>C25/C26*100</f>
        <v>99.811972687469179</v>
      </c>
      <c r="D57" s="86"/>
      <c r="E57" s="38">
        <f>E25/E26*100</f>
        <v>99.920223889777333</v>
      </c>
      <c r="F57" s="38">
        <f t="shared" ref="F57:I57" si="11">F25/F26*100</f>
        <v>99.962285567029284</v>
      </c>
      <c r="G57" s="38">
        <f t="shared" si="11"/>
        <v>99.849440384247814</v>
      </c>
      <c r="H57" s="38">
        <f t="shared" si="11"/>
        <v>99.84027781489479</v>
      </c>
      <c r="I57" s="38">
        <f t="shared" si="11"/>
        <v>98.926084314825204</v>
      </c>
      <c r="J57" s="36"/>
    </row>
    <row r="58" spans="1:10" ht="15.6" x14ac:dyDescent="0.35">
      <c r="A58" s="3" t="s">
        <v>19</v>
      </c>
      <c r="B58" s="38" t="s">
        <v>47</v>
      </c>
      <c r="C58" s="86">
        <f>(C56+C57)/2</f>
        <v>120.39558242696592</v>
      </c>
      <c r="D58" s="86"/>
      <c r="E58" s="38">
        <f>(E56+E57)/2</f>
        <v>103.75804704813351</v>
      </c>
      <c r="F58" s="38">
        <f t="shared" ref="F58:I58" si="12">(F56+F57)/2</f>
        <v>107.05492739074739</v>
      </c>
      <c r="G58" s="38">
        <f t="shared" si="12"/>
        <v>113.59070590125953</v>
      </c>
      <c r="H58" s="38">
        <f t="shared" si="12"/>
        <v>141.08162195084924</v>
      </c>
      <c r="I58" s="38">
        <f t="shared" si="12"/>
        <v>76.608711013424454</v>
      </c>
      <c r="J58" s="36"/>
    </row>
    <row r="59" spans="1:10" ht="15.6" x14ac:dyDescent="0.35">
      <c r="A59" s="3"/>
      <c r="B59" s="38"/>
      <c r="C59" s="38"/>
      <c r="D59" s="38"/>
      <c r="E59" s="38"/>
      <c r="F59" s="38"/>
      <c r="G59" s="38"/>
      <c r="H59" s="38"/>
      <c r="I59" s="38"/>
      <c r="J59" s="36"/>
    </row>
    <row r="60" spans="1:10" ht="15.6" x14ac:dyDescent="0.35">
      <c r="A60" s="4" t="s">
        <v>30</v>
      </c>
      <c r="B60" s="38"/>
      <c r="C60" s="38"/>
      <c r="D60" s="38"/>
      <c r="E60" s="38"/>
      <c r="F60" s="38"/>
      <c r="G60" s="38"/>
      <c r="H60" s="38"/>
      <c r="I60" s="38"/>
      <c r="J60" s="36"/>
    </row>
    <row r="61" spans="1:10" ht="15.6" x14ac:dyDescent="0.35">
      <c r="A61" s="3" t="s">
        <v>20</v>
      </c>
      <c r="B61" s="38">
        <f>B27/B25*100</f>
        <v>100</v>
      </c>
      <c r="C61" s="86">
        <f>C27/C25*100</f>
        <v>100</v>
      </c>
      <c r="D61" s="86"/>
      <c r="E61" s="38">
        <f>E27/E25*100</f>
        <v>100</v>
      </c>
      <c r="F61" s="38">
        <f t="shared" ref="F61:I61" si="13">F27/F25*100</f>
        <v>100</v>
      </c>
      <c r="G61" s="38">
        <f t="shared" si="13"/>
        <v>100</v>
      </c>
      <c r="H61" s="38">
        <f t="shared" si="13"/>
        <v>100</v>
      </c>
      <c r="I61" s="38">
        <f t="shared" si="13"/>
        <v>100</v>
      </c>
      <c r="J61" s="36"/>
    </row>
    <row r="62" spans="1:10" ht="15.6" x14ac:dyDescent="0.35">
      <c r="A62" s="3"/>
      <c r="B62" s="38"/>
      <c r="C62" s="38"/>
      <c r="D62" s="38"/>
      <c r="E62" s="38"/>
      <c r="F62" s="38"/>
      <c r="G62" s="38"/>
      <c r="H62" s="38"/>
      <c r="I62" s="38"/>
      <c r="J62" s="36"/>
    </row>
    <row r="63" spans="1:10" ht="15.6" x14ac:dyDescent="0.35">
      <c r="A63" s="4" t="s">
        <v>21</v>
      </c>
      <c r="B63" s="38"/>
      <c r="C63" s="38"/>
      <c r="D63" s="38"/>
      <c r="E63" s="38"/>
      <c r="F63" s="38"/>
      <c r="G63" s="38"/>
      <c r="H63" s="38"/>
      <c r="I63" s="38"/>
      <c r="J63" s="36"/>
    </row>
    <row r="64" spans="1:10" ht="15.6" x14ac:dyDescent="0.35">
      <c r="A64" s="3" t="s">
        <v>22</v>
      </c>
      <c r="B64" s="42">
        <f>((B18/B15)-1)*100</f>
        <v>-23.030639716251443</v>
      </c>
      <c r="C64" s="84">
        <f>((D18/D15)-1)*100</f>
        <v>-28.677802374723282</v>
      </c>
      <c r="D64" s="84"/>
      <c r="E64" s="42">
        <f>((E18/E15)-1)*100</f>
        <v>-8.469259723964873</v>
      </c>
      <c r="F64" s="64">
        <f t="shared" ref="F64:I64" si="14">((F18/F15)-1)*100</f>
        <v>-34.331656759640296</v>
      </c>
      <c r="G64" s="64">
        <f t="shared" si="14"/>
        <v>53.605718300121552</v>
      </c>
      <c r="H64" s="64">
        <f t="shared" si="14"/>
        <v>2.5837068283680376</v>
      </c>
      <c r="I64" s="64">
        <f t="shared" si="14"/>
        <v>-69.208578953969649</v>
      </c>
      <c r="J64" s="36"/>
    </row>
    <row r="65" spans="1:10" ht="15.6" x14ac:dyDescent="0.35">
      <c r="A65" s="3" t="s">
        <v>23</v>
      </c>
      <c r="B65" s="42">
        <f>((B40/B39)-1)*100</f>
        <v>6.9966230199435486</v>
      </c>
      <c r="C65" s="84">
        <f>((C40/C39)-1)*100</f>
        <v>-14.881310940034687</v>
      </c>
      <c r="D65" s="84"/>
      <c r="E65" s="42">
        <f>((E40/E39)-1)*100</f>
        <v>-0.63030886285226906</v>
      </c>
      <c r="F65" s="64">
        <f t="shared" ref="F65:I65" si="15">((F40/F39)-1)*100</f>
        <v>35.567706862447793</v>
      </c>
      <c r="G65" s="64">
        <f t="shared" si="15"/>
        <v>100.0477128885834</v>
      </c>
      <c r="H65" s="64">
        <f t="shared" si="15"/>
        <v>-29.609759504642142</v>
      </c>
      <c r="I65" s="64">
        <f t="shared" si="15"/>
        <v>-27.759312833592297</v>
      </c>
      <c r="J65" s="36"/>
    </row>
    <row r="66" spans="1:10" ht="15.6" x14ac:dyDescent="0.35">
      <c r="A66" s="3" t="s">
        <v>24</v>
      </c>
      <c r="B66" s="42">
        <f>((B42/B41)-1)*100</f>
        <v>39.011968691826304</v>
      </c>
      <c r="C66" s="84">
        <f>((C42/C41)-1)*100</f>
        <v>19.343895580972827</v>
      </c>
      <c r="D66" s="84"/>
      <c r="E66" s="42">
        <f>((E42/E41)-1)*100</f>
        <v>8.5642821608043143</v>
      </c>
      <c r="F66" s="64">
        <f t="shared" ref="F66:I66" si="16">((F42/F41)-1)*100</f>
        <v>106.44301374597194</v>
      </c>
      <c r="G66" s="64">
        <f t="shared" si="16"/>
        <v>-80.943410924769026</v>
      </c>
      <c r="H66" s="64">
        <f t="shared" si="16"/>
        <v>102.78802354478951</v>
      </c>
      <c r="I66" s="64">
        <f t="shared" si="16"/>
        <v>-10.709922143483697</v>
      </c>
      <c r="J66" s="36"/>
    </row>
    <row r="67" spans="1:10" ht="15.6" x14ac:dyDescent="0.35">
      <c r="A67" s="3"/>
      <c r="B67" s="38"/>
      <c r="C67" s="38"/>
      <c r="D67" s="38"/>
      <c r="E67" s="38"/>
      <c r="F67" s="38"/>
      <c r="G67" s="38"/>
      <c r="H67" s="38"/>
      <c r="I67" s="38"/>
      <c r="J67" s="36"/>
    </row>
    <row r="68" spans="1:10" ht="15.6" x14ac:dyDescent="0.35">
      <c r="A68" s="4" t="s">
        <v>25</v>
      </c>
      <c r="B68" s="38"/>
      <c r="C68" s="38"/>
      <c r="D68" s="38"/>
      <c r="E68" s="38"/>
      <c r="F68" s="38"/>
      <c r="G68" s="38"/>
      <c r="H68" s="38"/>
      <c r="I68" s="38"/>
      <c r="J68" s="36"/>
    </row>
    <row r="69" spans="1:10" ht="15.6" x14ac:dyDescent="0.35">
      <c r="A69" s="3" t="s">
        <v>39</v>
      </c>
      <c r="B69" s="38">
        <f>(B24/B17)*12</f>
        <v>663356.24127583671</v>
      </c>
      <c r="C69" s="86">
        <f>(C24/D17)*12</f>
        <v>420000</v>
      </c>
      <c r="D69" s="86"/>
      <c r="E69" s="38">
        <f>(E24/E17)*12</f>
        <v>1200000</v>
      </c>
      <c r="F69" s="38">
        <f t="shared" ref="F69:G69" si="17">(F24/F17)*12</f>
        <v>900000</v>
      </c>
      <c r="G69" s="38">
        <f t="shared" si="17"/>
        <v>900000</v>
      </c>
      <c r="H69" s="38">
        <f>(H24/H17)*12</f>
        <v>1560000</v>
      </c>
      <c r="I69" s="38">
        <f>(I24/I17)*5</f>
        <v>300000</v>
      </c>
      <c r="J69" s="36"/>
    </row>
    <row r="70" spans="1:10" ht="15.6" x14ac:dyDescent="0.35">
      <c r="A70" s="3" t="s">
        <v>40</v>
      </c>
      <c r="B70" s="38">
        <f>(B25/B19)*12</f>
        <v>562502.61071507621</v>
      </c>
      <c r="C70" s="86">
        <f>(C25/D19)*12</f>
        <v>286467.95030709449</v>
      </c>
      <c r="D70" s="86"/>
      <c r="E70" s="38">
        <f>(E25/E19)*12</f>
        <v>1290141.3633355394</v>
      </c>
      <c r="F70" s="38">
        <f t="shared" ref="F70:G70" si="18">(F25/F19)*12</f>
        <v>995378.26339842123</v>
      </c>
      <c r="G70" s="38">
        <f t="shared" si="18"/>
        <v>1236160.1427382978</v>
      </c>
      <c r="H70" s="38">
        <f>(H25/H19)*12</f>
        <v>1283444.8705278398</v>
      </c>
      <c r="I70" s="38">
        <f>(I25/I19)*5</f>
        <v>833925.67681657011</v>
      </c>
      <c r="J70" s="36"/>
    </row>
    <row r="71" spans="1:10" ht="15.6" x14ac:dyDescent="0.35">
      <c r="A71" s="3" t="s">
        <v>26</v>
      </c>
      <c r="B71" s="38" t="s">
        <v>47</v>
      </c>
      <c r="C71" s="86">
        <f>(C70/C69)*D53</f>
        <v>82.117799342575637</v>
      </c>
      <c r="D71" s="86"/>
      <c r="E71" s="38">
        <f>(E70/E69)*E53</f>
        <v>111.55212356309333</v>
      </c>
      <c r="F71" s="38">
        <f t="shared" ref="F71:H71" si="19">(F70/F69)*F53</f>
        <v>118.40016412716247</v>
      </c>
      <c r="G71" s="38">
        <f t="shared" si="19"/>
        <v>156.01811468960554</v>
      </c>
      <c r="H71" s="38">
        <f t="shared" si="19"/>
        <v>116.07082308882393</v>
      </c>
      <c r="I71" s="38">
        <f>(I70/I69)*I53</f>
        <v>212.95323727305006</v>
      </c>
      <c r="J71" s="36"/>
    </row>
    <row r="72" spans="1:10" ht="15.6" x14ac:dyDescent="0.35">
      <c r="A72" s="3" t="s">
        <v>33</v>
      </c>
      <c r="B72" s="38">
        <f>B24/B17</f>
        <v>55279.686772986388</v>
      </c>
      <c r="C72" s="86">
        <f>C24/D17</f>
        <v>35000</v>
      </c>
      <c r="D72" s="86"/>
      <c r="E72" s="38">
        <f>E24/E17</f>
        <v>100000</v>
      </c>
      <c r="F72" s="38">
        <f t="shared" ref="F72:H72" si="20">F24/F17</f>
        <v>75000</v>
      </c>
      <c r="G72" s="38">
        <f t="shared" si="20"/>
        <v>75000</v>
      </c>
      <c r="H72" s="38">
        <f t="shared" si="20"/>
        <v>130000</v>
      </c>
      <c r="I72" s="38">
        <f>I24/I17</f>
        <v>60000</v>
      </c>
      <c r="J72" s="36"/>
    </row>
    <row r="73" spans="1:10" ht="15.6" x14ac:dyDescent="0.35">
      <c r="A73" s="3" t="s">
        <v>34</v>
      </c>
      <c r="B73" s="38">
        <f>B25/B19</f>
        <v>46875.217559589684</v>
      </c>
      <c r="C73" s="86">
        <f>C25/D19</f>
        <v>23872.329192257872</v>
      </c>
      <c r="D73" s="86"/>
      <c r="E73" s="38">
        <f>E25/E19</f>
        <v>107511.78027796162</v>
      </c>
      <c r="F73" s="38">
        <f t="shared" ref="F73:H73" si="21">F25/F19</f>
        <v>82948.188616535102</v>
      </c>
      <c r="G73" s="38">
        <f t="shared" si="21"/>
        <v>103013.34522819148</v>
      </c>
      <c r="H73" s="38">
        <f t="shared" si="21"/>
        <v>106953.73921065331</v>
      </c>
      <c r="I73" s="38">
        <f>I25/I19</f>
        <v>166785.13536331401</v>
      </c>
      <c r="J73" s="36"/>
    </row>
    <row r="74" spans="1:10" ht="15.6" x14ac:dyDescent="0.35">
      <c r="A74" s="3"/>
      <c r="B74" s="38"/>
      <c r="C74" s="38"/>
      <c r="D74" s="38"/>
      <c r="E74" s="38"/>
      <c r="F74" s="38"/>
      <c r="G74" s="38"/>
      <c r="H74" s="38"/>
      <c r="I74" s="38"/>
      <c r="J74" s="36"/>
    </row>
    <row r="75" spans="1:10" ht="15.6" x14ac:dyDescent="0.35">
      <c r="A75" s="4" t="s">
        <v>27</v>
      </c>
      <c r="B75" s="38"/>
      <c r="C75" s="38"/>
      <c r="D75" s="38"/>
      <c r="E75" s="38"/>
      <c r="F75" s="38"/>
      <c r="G75" s="38"/>
      <c r="H75" s="38"/>
      <c r="I75" s="38"/>
      <c r="J75" s="36"/>
    </row>
    <row r="76" spans="1:10" ht="15.6" x14ac:dyDescent="0.35">
      <c r="A76" s="3" t="s">
        <v>28</v>
      </c>
      <c r="B76" s="38">
        <f>(B31/B30)*100</f>
        <v>100.04115781564946</v>
      </c>
      <c r="C76" s="38"/>
      <c r="D76" s="38"/>
      <c r="E76" s="38"/>
      <c r="F76" s="38"/>
      <c r="G76" s="38"/>
      <c r="H76" s="38"/>
      <c r="I76" s="38"/>
      <c r="J76" s="36"/>
    </row>
    <row r="77" spans="1:10" ht="15.6" x14ac:dyDescent="0.35">
      <c r="A77" s="3" t="s">
        <v>29</v>
      </c>
      <c r="B77" s="38">
        <f>(B25/B31)*100</f>
        <v>99.765876195559784</v>
      </c>
      <c r="C77" s="38"/>
      <c r="D77" s="38"/>
      <c r="E77" s="38"/>
      <c r="F77" s="38"/>
      <c r="G77" s="38"/>
      <c r="H77" s="38"/>
      <c r="I77" s="38"/>
      <c r="J77" s="36"/>
    </row>
    <row r="78" spans="1:10" ht="16.2" thickBot="1" x14ac:dyDescent="0.4">
      <c r="A78" s="9"/>
      <c r="B78" s="18"/>
      <c r="C78" s="18"/>
      <c r="D78" s="18"/>
      <c r="E78" s="18"/>
      <c r="F78" s="18"/>
      <c r="G78" s="18"/>
      <c r="H78" s="18"/>
      <c r="I78" s="18"/>
      <c r="J78" s="22"/>
    </row>
    <row r="79" spans="1:10" ht="17.25" customHeight="1" thickTop="1" x14ac:dyDescent="0.3">
      <c r="A79" s="87" t="s">
        <v>94</v>
      </c>
      <c r="B79" s="87"/>
      <c r="C79" s="87"/>
      <c r="D79" s="87"/>
      <c r="E79" s="87"/>
      <c r="F79" s="87"/>
      <c r="G79" s="87"/>
      <c r="H79" s="87"/>
      <c r="I79" s="87"/>
    </row>
    <row r="80" spans="1:10" s="44" customFormat="1" x14ac:dyDescent="0.3">
      <c r="A80" s="1"/>
    </row>
    <row r="81" spans="1:9" s="44" customFormat="1" ht="39.75" customHeight="1" x14ac:dyDescent="0.3">
      <c r="A81" s="88" t="s">
        <v>136</v>
      </c>
      <c r="B81" s="88"/>
      <c r="C81" s="88"/>
      <c r="D81" s="88"/>
      <c r="E81" s="88"/>
      <c r="F81" s="88"/>
      <c r="G81" s="88"/>
      <c r="H81" s="88"/>
      <c r="I81" s="88"/>
    </row>
    <row r="82" spans="1:9" s="44" customFormat="1" x14ac:dyDescent="0.3">
      <c r="A82" s="1"/>
    </row>
    <row r="83" spans="1:9" s="44" customFormat="1" x14ac:dyDescent="0.3">
      <c r="A83" s="1"/>
    </row>
    <row r="84" spans="1:9" s="44" customFormat="1" x14ac:dyDescent="0.3">
      <c r="A84" s="46"/>
    </row>
    <row r="85" spans="1:9" s="50" customFormat="1" x14ac:dyDescent="0.3">
      <c r="A85" s="1"/>
    </row>
    <row r="86" spans="1:9" s="50" customFormat="1" x14ac:dyDescent="0.3"/>
    <row r="87" spans="1:9" s="50" customFormat="1" x14ac:dyDescent="0.3">
      <c r="A87" s="45"/>
    </row>
  </sheetData>
  <mergeCells count="31">
    <mergeCell ref="A79:I79"/>
    <mergeCell ref="A81:I81"/>
    <mergeCell ref="C69:D69"/>
    <mergeCell ref="C72:D72"/>
    <mergeCell ref="C73:D73"/>
    <mergeCell ref="C71:D71"/>
    <mergeCell ref="C70:D70"/>
    <mergeCell ref="A9:A10"/>
    <mergeCell ref="C26:D26"/>
    <mergeCell ref="B9:B10"/>
    <mergeCell ref="C23:D23"/>
    <mergeCell ref="C24:D24"/>
    <mergeCell ref="C25:D25"/>
    <mergeCell ref="C10:D10"/>
    <mergeCell ref="C9:I9"/>
    <mergeCell ref="C66:D66"/>
    <mergeCell ref="C64:D64"/>
    <mergeCell ref="C56:D56"/>
    <mergeCell ref="C57:D57"/>
    <mergeCell ref="C58:D58"/>
    <mergeCell ref="C61:D61"/>
    <mergeCell ref="C47:D47"/>
    <mergeCell ref="C48:D48"/>
    <mergeCell ref="C65:D65"/>
    <mergeCell ref="C42:D42"/>
    <mergeCell ref="C27:D27"/>
    <mergeCell ref="C36:D36"/>
    <mergeCell ref="C39:D39"/>
    <mergeCell ref="C40:D40"/>
    <mergeCell ref="C41:D41"/>
    <mergeCell ref="C28:D28"/>
  </mergeCells>
  <pageMargins left="0.7" right="0.7" top="0.75" bottom="0.75" header="0.3" footer="0.3"/>
  <pageSetup orientation="portrait" r:id="rId1"/>
  <ignoredErrors>
    <ignoredError sqref="C23:D27" formulaRange="1"/>
  </ignoredErrors>
  <drawing r:id="rId2"/>
  <legacyDrawing r:id="rId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I Trimestre</vt:lpstr>
      <vt:lpstr>II Trimestre</vt:lpstr>
      <vt:lpstr>I Semestre</vt:lpstr>
      <vt:lpstr>III Trimestre</vt:lpstr>
      <vt:lpstr>III T Acumulado</vt:lpstr>
      <vt:lpstr>IV Trimestre</vt:lpstr>
      <vt:lpstr>Anual</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Astorga</dc:creator>
  <cp:lastModifiedBy>Stephanie Tatiana Salas Soto</cp:lastModifiedBy>
  <cp:lastPrinted>2012-11-21T16:57:56Z</cp:lastPrinted>
  <dcterms:created xsi:type="dcterms:W3CDTF">2012-04-24T21:09:42Z</dcterms:created>
  <dcterms:modified xsi:type="dcterms:W3CDTF">2025-12-31T03:23:09Z</dcterms:modified>
</cp:coreProperties>
</file>