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3\Indicadores\"/>
    </mc:Choice>
  </mc:AlternateContent>
  <xr:revisionPtr revIDLastSave="0" documentId="13_ncr:1_{F7887F48-6F1E-4BFF-AB2F-8A04B20EA877}" xr6:coauthVersionLast="47" xr6:coauthVersionMax="47" xr10:uidLastSave="{00000000-0000-0000-0000-000000000000}"/>
  <bookViews>
    <workbookView xWindow="-108" yWindow="-108" windowWidth="23256" windowHeight="13896" tabRatio="754" xr2:uid="{00000000-000D-0000-FFFF-FFFF00000000}"/>
  </bookViews>
  <sheets>
    <sheet name="I Trimestre" sheetId="4" r:id="rId1"/>
    <sheet name="II Trimestre" sheetId="5" r:id="rId2"/>
    <sheet name="I Semestre" sheetId="6" r:id="rId3"/>
    <sheet name="III Trimestre" sheetId="7" r:id="rId4"/>
    <sheet name="III T Acumulado" sheetId="8" r:id="rId5"/>
    <sheet name="IV Trimestre" sheetId="9" r:id="rId6"/>
    <sheet name="Anual 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0" l="1"/>
  <c r="B62" i="7" l="1"/>
  <c r="C22" i="10"/>
  <c r="B22" i="10" s="1"/>
  <c r="E22" i="10"/>
  <c r="D22" i="10"/>
  <c r="D37" i="9" l="1"/>
  <c r="D38" i="9"/>
  <c r="D40" i="9" s="1"/>
  <c r="D64" i="9" s="1"/>
  <c r="D39" i="9"/>
  <c r="D25" i="10"/>
  <c r="C25" i="10"/>
  <c r="D24" i="10"/>
  <c r="E24" i="10"/>
  <c r="D21" i="10"/>
  <c r="E21" i="10"/>
  <c r="D23" i="10"/>
  <c r="E23" i="10"/>
  <c r="B18" i="10"/>
  <c r="B17" i="10"/>
  <c r="B16" i="10"/>
  <c r="B15" i="10"/>
  <c r="D18" i="10"/>
  <c r="C18" i="10"/>
  <c r="D17" i="10"/>
  <c r="C17" i="10"/>
  <c r="D16" i="10"/>
  <c r="D15" i="10"/>
  <c r="C15" i="10"/>
  <c r="C67" i="9" l="1"/>
  <c r="C68" i="9"/>
  <c r="C70" i="9"/>
  <c r="C71" i="9"/>
  <c r="D62" i="9"/>
  <c r="C49" i="9"/>
  <c r="C51" i="9" s="1"/>
  <c r="C50" i="9"/>
  <c r="C16" i="8"/>
  <c r="C49" i="7"/>
  <c r="C50" i="7"/>
  <c r="C51" i="7" s="1"/>
  <c r="C69" i="7" s="1"/>
  <c r="C67" i="7"/>
  <c r="C68" i="7"/>
  <c r="C70" i="7"/>
  <c r="C71" i="7"/>
  <c r="C16" i="6"/>
  <c r="C69" i="9" l="1"/>
  <c r="C70" i="4"/>
  <c r="C71" i="4"/>
  <c r="C68" i="4"/>
  <c r="C67" i="4"/>
  <c r="D70" i="4" l="1"/>
  <c r="D71" i="4"/>
  <c r="D68" i="4"/>
  <c r="D67" i="4"/>
  <c r="D49" i="9" l="1"/>
  <c r="D50" i="9"/>
  <c r="D51" i="9"/>
  <c r="D63" i="9" l="1"/>
  <c r="D15" i="8" l="1"/>
  <c r="D16" i="8"/>
  <c r="D17" i="8"/>
  <c r="D18" i="8"/>
  <c r="D67" i="7"/>
  <c r="D68" i="7"/>
  <c r="D70" i="7"/>
  <c r="D71" i="7"/>
  <c r="D62" i="7"/>
  <c r="D49" i="7"/>
  <c r="D51" i="7" s="1"/>
  <c r="D69" i="7" s="1"/>
  <c r="D50" i="7"/>
  <c r="D37" i="7"/>
  <c r="D63" i="7" s="1"/>
  <c r="D38" i="7"/>
  <c r="D40" i="7" s="1"/>
  <c r="D18" i="6"/>
  <c r="D17" i="6"/>
  <c r="D16" i="6"/>
  <c r="D15" i="6"/>
  <c r="C15" i="6"/>
  <c r="D62" i="5"/>
  <c r="C62" i="5"/>
  <c r="C62" i="4"/>
  <c r="D39" i="7" l="1"/>
  <c r="D64" i="7" s="1"/>
  <c r="E38" i="10"/>
  <c r="E37" i="10"/>
  <c r="D49" i="10"/>
  <c r="D67" i="9"/>
  <c r="D69" i="9" s="1"/>
  <c r="D68" i="9"/>
  <c r="D70" i="9"/>
  <c r="D71" i="9"/>
  <c r="C62" i="9"/>
  <c r="C54" i="9"/>
  <c r="D54" i="9"/>
  <c r="C55" i="9"/>
  <c r="D55" i="9"/>
  <c r="E55" i="9"/>
  <c r="E50" i="9"/>
  <c r="C37" i="9"/>
  <c r="C39" i="9" s="1"/>
  <c r="E37" i="9"/>
  <c r="C38" i="9"/>
  <c r="C40" i="9" s="1"/>
  <c r="E38" i="9"/>
  <c r="D56" i="9" l="1"/>
  <c r="C64" i="9"/>
  <c r="E50" i="10"/>
  <c r="C56" i="9"/>
  <c r="C63" i="9"/>
  <c r="E55" i="10"/>
  <c r="C49" i="10"/>
  <c r="B24" i="9" l="1"/>
  <c r="B22" i="9"/>
  <c r="B23" i="9"/>
  <c r="B38" i="9" s="1"/>
  <c r="B21" i="9"/>
  <c r="B37" i="9" s="1"/>
  <c r="B15" i="9"/>
  <c r="B39" i="9" l="1"/>
  <c r="B63" i="9"/>
  <c r="E21" i="8"/>
  <c r="E37" i="8" s="1"/>
  <c r="E22" i="8"/>
  <c r="E23" i="8"/>
  <c r="E38" i="8" s="1"/>
  <c r="E24" i="8"/>
  <c r="D62" i="8"/>
  <c r="C62" i="7"/>
  <c r="C54" i="7"/>
  <c r="D54" i="7"/>
  <c r="C55" i="7"/>
  <c r="D55" i="7"/>
  <c r="E55" i="7"/>
  <c r="E50" i="7"/>
  <c r="C37" i="7"/>
  <c r="C39" i="7" s="1"/>
  <c r="E37" i="7"/>
  <c r="C38" i="7"/>
  <c r="E38" i="7"/>
  <c r="B23" i="7"/>
  <c r="B38" i="7" s="1"/>
  <c r="B24" i="7"/>
  <c r="B21" i="7"/>
  <c r="B37" i="7" s="1"/>
  <c r="B22" i="7"/>
  <c r="D25" i="7"/>
  <c r="B15" i="7"/>
  <c r="D62" i="6"/>
  <c r="E24" i="6"/>
  <c r="E22" i="6"/>
  <c r="E23" i="6"/>
  <c r="E38" i="6" s="1"/>
  <c r="D21" i="6"/>
  <c r="D37" i="6" s="1"/>
  <c r="D39" i="6" s="1"/>
  <c r="E21" i="6"/>
  <c r="E37" i="6" s="1"/>
  <c r="C67" i="5"/>
  <c r="D67" i="5"/>
  <c r="C68" i="5"/>
  <c r="D68" i="5"/>
  <c r="C70" i="5"/>
  <c r="D70" i="5"/>
  <c r="C71" i="5"/>
  <c r="D71" i="5"/>
  <c r="C49" i="5"/>
  <c r="D49" i="5"/>
  <c r="C50" i="5"/>
  <c r="D50" i="5"/>
  <c r="E50" i="5"/>
  <c r="D51" i="5"/>
  <c r="C54" i="5"/>
  <c r="D54" i="5"/>
  <c r="C55" i="5"/>
  <c r="C56" i="5" s="1"/>
  <c r="D55" i="5"/>
  <c r="E55" i="5"/>
  <c r="C37" i="5"/>
  <c r="C39" i="5" s="1"/>
  <c r="D37" i="5"/>
  <c r="D39" i="5" s="1"/>
  <c r="E37" i="5"/>
  <c r="C38" i="5"/>
  <c r="D38" i="5"/>
  <c r="D63" i="5" s="1"/>
  <c r="E38" i="5"/>
  <c r="B23" i="5"/>
  <c r="B38" i="5" s="1"/>
  <c r="B24" i="5"/>
  <c r="B21" i="5"/>
  <c r="B37" i="5" s="1"/>
  <c r="B22" i="5"/>
  <c r="B15" i="5"/>
  <c r="D62" i="4"/>
  <c r="C54" i="4"/>
  <c r="D54" i="4"/>
  <c r="C55" i="4"/>
  <c r="D55" i="4"/>
  <c r="E55" i="4"/>
  <c r="C49" i="4"/>
  <c r="D49" i="4"/>
  <c r="C50" i="4"/>
  <c r="D50" i="4"/>
  <c r="E50" i="4"/>
  <c r="C37" i="4"/>
  <c r="C39" i="4" s="1"/>
  <c r="D37" i="4"/>
  <c r="D39" i="4" s="1"/>
  <c r="E37" i="4"/>
  <c r="C38" i="4"/>
  <c r="D38" i="4"/>
  <c r="D63" i="4" s="1"/>
  <c r="E38" i="4"/>
  <c r="B23" i="4"/>
  <c r="B24" i="4"/>
  <c r="B21" i="4"/>
  <c r="B37" i="4" s="1"/>
  <c r="B22" i="4"/>
  <c r="D25" i="4"/>
  <c r="B16" i="4"/>
  <c r="B15" i="4"/>
  <c r="B18" i="4"/>
  <c r="B17" i="4"/>
  <c r="B62" i="4" s="1"/>
  <c r="C40" i="5" l="1"/>
  <c r="C64" i="5" s="1"/>
  <c r="C63" i="5"/>
  <c r="C51" i="4"/>
  <c r="C69" i="4" s="1"/>
  <c r="C56" i="4"/>
  <c r="B71" i="4"/>
  <c r="B70" i="4"/>
  <c r="E50" i="6"/>
  <c r="C40" i="4"/>
  <c r="C64" i="4" s="1"/>
  <c r="C63" i="4"/>
  <c r="E55" i="6"/>
  <c r="C63" i="7"/>
  <c r="B39" i="7"/>
  <c r="D56" i="7"/>
  <c r="B39" i="5"/>
  <c r="C51" i="5"/>
  <c r="C69" i="5" s="1"/>
  <c r="D56" i="5"/>
  <c r="D69" i="5"/>
  <c r="D40" i="4"/>
  <c r="D64" i="4" s="1"/>
  <c r="E50" i="8"/>
  <c r="D56" i="4"/>
  <c r="D51" i="4"/>
  <c r="D69" i="4" s="1"/>
  <c r="B68" i="4"/>
  <c r="B63" i="7"/>
  <c r="B38" i="4"/>
  <c r="D40" i="5"/>
  <c r="D64" i="5" s="1"/>
  <c r="E55" i="8"/>
  <c r="B39" i="4"/>
  <c r="B67" i="4"/>
  <c r="B63" i="5"/>
  <c r="C40" i="7"/>
  <c r="C64" i="7" s="1"/>
  <c r="C56" i="7"/>
  <c r="B29" i="10"/>
  <c r="D37" i="10"/>
  <c r="C24" i="10"/>
  <c r="C70" i="10"/>
  <c r="C23" i="10"/>
  <c r="C21" i="10"/>
  <c r="D54" i="10"/>
  <c r="C54" i="10"/>
  <c r="D62" i="10"/>
  <c r="D49" i="8"/>
  <c r="B24" i="10" l="1"/>
  <c r="B40" i="4"/>
  <c r="B64" i="4" s="1"/>
  <c r="B63" i="4"/>
  <c r="B21" i="10"/>
  <c r="B37" i="10" s="1"/>
  <c r="C37" i="10"/>
  <c r="C39" i="10" s="1"/>
  <c r="C67" i="10"/>
  <c r="B28" i="10"/>
  <c r="B74" i="10" s="1"/>
  <c r="D50" i="10"/>
  <c r="D51" i="10" s="1"/>
  <c r="D55" i="10"/>
  <c r="D56" i="10" s="1"/>
  <c r="D68" i="10"/>
  <c r="D71" i="10"/>
  <c r="D38" i="10"/>
  <c r="D39" i="10"/>
  <c r="C62" i="10"/>
  <c r="C68" i="10"/>
  <c r="C71" i="10"/>
  <c r="C38" i="10"/>
  <c r="C50" i="10"/>
  <c r="C51" i="10" s="1"/>
  <c r="C55" i="10"/>
  <c r="C56" i="10" s="1"/>
  <c r="B23" i="10"/>
  <c r="B38" i="10" s="1"/>
  <c r="B63" i="10" s="1"/>
  <c r="D67" i="10"/>
  <c r="D70" i="10"/>
  <c r="B25" i="10"/>
  <c r="C69" i="10" l="1"/>
  <c r="B75" i="10"/>
  <c r="B62" i="10"/>
  <c r="B40" i="10"/>
  <c r="B39" i="10"/>
  <c r="B64" i="10" s="1"/>
  <c r="C63" i="10"/>
  <c r="C40" i="10"/>
  <c r="C64" i="10" s="1"/>
  <c r="D40" i="10"/>
  <c r="D64" i="10" s="1"/>
  <c r="D63" i="10"/>
  <c r="D69" i="10"/>
  <c r="B70" i="10"/>
  <c r="B54" i="10"/>
  <c r="B71" i="10"/>
  <c r="B59" i="10"/>
  <c r="B55" i="10"/>
  <c r="B49" i="10"/>
  <c r="B50" i="10"/>
  <c r="B67" i="10"/>
  <c r="B68" i="10"/>
  <c r="D25" i="9"/>
  <c r="C25" i="9"/>
  <c r="B25" i="9" s="1"/>
  <c r="B75" i="9"/>
  <c r="B28" i="9"/>
  <c r="B74" i="9" s="1"/>
  <c r="B18" i="9"/>
  <c r="B17" i="9"/>
  <c r="B16" i="9"/>
  <c r="B62" i="9" l="1"/>
  <c r="B40" i="9"/>
  <c r="B64" i="9" s="1"/>
  <c r="B56" i="10"/>
  <c r="B59" i="9"/>
  <c r="B49" i="9"/>
  <c r="B54" i="9"/>
  <c r="B51" i="10"/>
  <c r="B69" i="10" s="1"/>
  <c r="B67" i="9"/>
  <c r="B70" i="9"/>
  <c r="B71" i="9"/>
  <c r="B55" i="9"/>
  <c r="B50" i="9"/>
  <c r="B68" i="9"/>
  <c r="D21" i="8"/>
  <c r="D37" i="8" s="1"/>
  <c r="D39" i="8" s="1"/>
  <c r="D22" i="8"/>
  <c r="D23" i="8"/>
  <c r="C22" i="8"/>
  <c r="C23" i="8"/>
  <c r="C21" i="8"/>
  <c r="D24" i="8"/>
  <c r="C24" i="8"/>
  <c r="D54" i="8"/>
  <c r="C18" i="8"/>
  <c r="B18" i="8" s="1"/>
  <c r="C15" i="8"/>
  <c r="C17" i="8"/>
  <c r="B16" i="8"/>
  <c r="B24" i="8" l="1"/>
  <c r="C70" i="8"/>
  <c r="D70" i="8"/>
  <c r="D67" i="8"/>
  <c r="B21" i="8"/>
  <c r="B37" i="8" s="1"/>
  <c r="C37" i="8"/>
  <c r="C39" i="8" s="1"/>
  <c r="B23" i="8"/>
  <c r="B38" i="8" s="1"/>
  <c r="C38" i="8"/>
  <c r="C71" i="8"/>
  <c r="C50" i="8"/>
  <c r="C68" i="8"/>
  <c r="C55" i="8"/>
  <c r="B17" i="8"/>
  <c r="C49" i="8"/>
  <c r="C62" i="8"/>
  <c r="C54" i="8"/>
  <c r="B22" i="8"/>
  <c r="C67" i="8"/>
  <c r="B51" i="9"/>
  <c r="B69" i="9" s="1"/>
  <c r="D38" i="8"/>
  <c r="D71" i="8"/>
  <c r="D50" i="8"/>
  <c r="D51" i="8" s="1"/>
  <c r="D68" i="8"/>
  <c r="D55" i="8"/>
  <c r="D56" i="8" s="1"/>
  <c r="B56" i="9"/>
  <c r="B17" i="7"/>
  <c r="D69" i="8" l="1"/>
  <c r="B40" i="8"/>
  <c r="B63" i="8"/>
  <c r="D63" i="8"/>
  <c r="D40" i="8"/>
  <c r="D64" i="8" s="1"/>
  <c r="C56" i="8"/>
  <c r="B40" i="7"/>
  <c r="B64" i="7" s="1"/>
  <c r="C51" i="8"/>
  <c r="C69" i="8" s="1"/>
  <c r="C63" i="8"/>
  <c r="C40" i="8"/>
  <c r="C64" i="8" s="1"/>
  <c r="B75" i="8"/>
  <c r="B71" i="8"/>
  <c r="B15" i="8"/>
  <c r="C25" i="7"/>
  <c r="B25" i="7" s="1"/>
  <c r="B75" i="7"/>
  <c r="B18" i="7"/>
  <c r="B54" i="7" s="1"/>
  <c r="B16" i="7"/>
  <c r="B62" i="8" l="1"/>
  <c r="B39" i="8"/>
  <c r="B64" i="8" s="1"/>
  <c r="B70" i="7"/>
  <c r="B59" i="7"/>
  <c r="B54" i="8"/>
  <c r="D25" i="8"/>
  <c r="B49" i="8"/>
  <c r="B55" i="8"/>
  <c r="B68" i="8"/>
  <c r="B70" i="8"/>
  <c r="C25" i="8"/>
  <c r="B28" i="7"/>
  <c r="B74" i="7" s="1"/>
  <c r="B49" i="7"/>
  <c r="B50" i="7"/>
  <c r="B67" i="7"/>
  <c r="B68" i="7"/>
  <c r="B71" i="7"/>
  <c r="B55" i="7"/>
  <c r="B56" i="7" s="1"/>
  <c r="B25" i="8" l="1"/>
  <c r="B59" i="8" s="1"/>
  <c r="B56" i="8"/>
  <c r="B51" i="7"/>
  <c r="B67" i="8"/>
  <c r="B28" i="8"/>
  <c r="B74" i="8" s="1"/>
  <c r="B50" i="8"/>
  <c r="B51" i="8" s="1"/>
  <c r="B69" i="7"/>
  <c r="B69" i="8" l="1"/>
  <c r="B29" i="6" l="1"/>
  <c r="D24" i="6"/>
  <c r="C24" i="6"/>
  <c r="D23" i="6"/>
  <c r="C23" i="6"/>
  <c r="D22" i="6"/>
  <c r="C22" i="6"/>
  <c r="C70" i="6" s="1"/>
  <c r="C21" i="6"/>
  <c r="D54" i="6"/>
  <c r="C18" i="6"/>
  <c r="C17" i="6"/>
  <c r="D49" i="6"/>
  <c r="B16" i="6"/>
  <c r="B24" i="6" l="1"/>
  <c r="B22" i="6"/>
  <c r="B67" i="6" s="1"/>
  <c r="C67" i="6"/>
  <c r="C55" i="6"/>
  <c r="C71" i="6"/>
  <c r="B23" i="6"/>
  <c r="B38" i="6" s="1"/>
  <c r="B63" i="6" s="1"/>
  <c r="C50" i="6"/>
  <c r="C51" i="6" s="1"/>
  <c r="C68" i="6"/>
  <c r="C38" i="6"/>
  <c r="D70" i="6"/>
  <c r="D67" i="6"/>
  <c r="B21" i="6"/>
  <c r="B37" i="6" s="1"/>
  <c r="C37" i="6"/>
  <c r="C39" i="6" s="1"/>
  <c r="D38" i="6"/>
  <c r="D55" i="6"/>
  <c r="D56" i="6" s="1"/>
  <c r="D71" i="6"/>
  <c r="D50" i="6"/>
  <c r="D51" i="6" s="1"/>
  <c r="D68" i="6"/>
  <c r="B17" i="6"/>
  <c r="B49" i="6" s="1"/>
  <c r="C49" i="6"/>
  <c r="C62" i="6"/>
  <c r="C54" i="6"/>
  <c r="C56" i="6" s="1"/>
  <c r="B40" i="6"/>
  <c r="B15" i="6"/>
  <c r="D25" i="6"/>
  <c r="C25" i="6"/>
  <c r="B18" i="6"/>
  <c r="D25" i="5"/>
  <c r="C25" i="5"/>
  <c r="B18" i="5"/>
  <c r="B17" i="5"/>
  <c r="B16" i="5"/>
  <c r="B25" i="5" l="1"/>
  <c r="B54" i="6"/>
  <c r="B70" i="6"/>
  <c r="B71" i="6"/>
  <c r="C69" i="6"/>
  <c r="D69" i="6"/>
  <c r="D40" i="6"/>
  <c r="D64" i="6" s="1"/>
  <c r="D63" i="6"/>
  <c r="B62" i="5"/>
  <c r="B40" i="5"/>
  <c r="B64" i="5" s="1"/>
  <c r="B39" i="6"/>
  <c r="B64" i="6" s="1"/>
  <c r="C40" i="6"/>
  <c r="C64" i="6" s="1"/>
  <c r="C63" i="6"/>
  <c r="B62" i="6"/>
  <c r="B75" i="5"/>
  <c r="B55" i="5"/>
  <c r="B50" i="5"/>
  <c r="B59" i="5"/>
  <c r="B71" i="5"/>
  <c r="B68" i="5"/>
  <c r="B54" i="5"/>
  <c r="B49" i="5"/>
  <c r="B70" i="5"/>
  <c r="B67" i="5"/>
  <c r="B75" i="6"/>
  <c r="B50" i="6"/>
  <c r="B55" i="6"/>
  <c r="B56" i="6" s="1"/>
  <c r="B51" i="6"/>
  <c r="B68" i="6"/>
  <c r="B25" i="6"/>
  <c r="B59" i="6" s="1"/>
  <c r="B28" i="6"/>
  <c r="B74" i="6" s="1"/>
  <c r="B28" i="5"/>
  <c r="B74" i="5" s="1"/>
  <c r="B56" i="5" l="1"/>
  <c r="B51" i="5"/>
  <c r="B69" i="5" s="1"/>
  <c r="B69" i="6"/>
  <c r="C25" i="4"/>
  <c r="B25" i="4" s="1"/>
  <c r="B28" i="4" l="1"/>
  <c r="B74" i="4" s="1"/>
  <c r="B59" i="4" l="1"/>
  <c r="B75" i="4"/>
  <c r="B49" i="4"/>
  <c r="B54" i="4"/>
  <c r="B55" i="4"/>
  <c r="B50" i="4"/>
  <c r="B51" i="4" l="1"/>
  <c r="B69" i="4" s="1"/>
  <c r="B56" i="4"/>
</calcChain>
</file>

<file path=xl/sharedStrings.xml><?xml version="1.0" encoding="utf-8"?>
<sst xmlns="http://schemas.openxmlformats.org/spreadsheetml/2006/main" count="495" uniqueCount="122">
  <si>
    <t>Indicador</t>
  </si>
  <si>
    <t>Productos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</si>
  <si>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</si>
  <si>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</si>
  <si>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</si>
  <si>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</si>
  <si>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</si>
  <si>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</si>
  <si>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</si>
  <si>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</si>
  <si>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</si>
  <si>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</si>
  <si>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</si>
  <si>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</si>
  <si>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</si>
  <si>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</si>
  <si>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</si>
  <si>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</si>
  <si>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</si>
  <si>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</si>
  <si>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</si>
  <si>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</si>
  <si>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</si>
  <si>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</si>
  <si>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</si>
  <si>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</si>
  <si>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</si>
  <si>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</si>
  <si>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</si>
  <si>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</si>
  <si>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</si>
  <si>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</si>
  <si>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Gasto programado mensual por beneficiario (GPB) </t>
  </si>
  <si>
    <t xml:space="preserve">Gasto efectivo mensual por beneficiario (GEB) </t>
  </si>
  <si>
    <t xml:space="preserve">Gasto programado trimestral por beneficiario (GPB) </t>
  </si>
  <si>
    <t xml:space="preserve">Gasto efectivo trimestral por beneficiario (GEB) </t>
  </si>
  <si>
    <t>Total programa</t>
  </si>
  <si>
    <t>Transferencias a asociaciones y federaciones deportivas</t>
  </si>
  <si>
    <t>Servicio de uso de parques e instalaciones deportivas</t>
  </si>
  <si>
    <t>n.d.</t>
  </si>
  <si>
    <t xml:space="preserve">n.a. </t>
  </si>
  <si>
    <t xml:space="preserve">Gasto programado anual por beneficiario (GPB) </t>
  </si>
  <si>
    <t xml:space="preserve">Gasto efectivo anual por beneficiario (GEB) </t>
  </si>
  <si>
    <t>Gastos administrativos de apoyo a las áreas sustantivas</t>
  </si>
  <si>
    <t>Efectivos 1T 2022</t>
  </si>
  <si>
    <t>IPC (1T 2022)</t>
  </si>
  <si>
    <t>Gasto efectivo real 1T 2022</t>
  </si>
  <si>
    <t>Gasto efectivo real por beneficiario 1T 2022</t>
  </si>
  <si>
    <t>Efectivos 2T 2022</t>
  </si>
  <si>
    <t>IPC (2T 2022)</t>
  </si>
  <si>
    <t>Gasto efectivo real 2T 2022</t>
  </si>
  <si>
    <t>Gasto efectivo real por beneficiario 2T 2022</t>
  </si>
  <si>
    <t>Efectivos 1S 2022</t>
  </si>
  <si>
    <t>IPC (1S 2022)</t>
  </si>
  <si>
    <t>Gasto efectivo real 1S 2022</t>
  </si>
  <si>
    <t>Gasto efectivo real por beneficiario 1S 2022</t>
  </si>
  <si>
    <t>n.a.</t>
  </si>
  <si>
    <t>Efectivos 3T 2022</t>
  </si>
  <si>
    <t>IPC (3T 2022)</t>
  </si>
  <si>
    <t>Gasto efectivo real 3T 2022</t>
  </si>
  <si>
    <t>Gasto efectivo real por beneficiario 3T 2022</t>
  </si>
  <si>
    <t>Efectivos 4T 2022</t>
  </si>
  <si>
    <t>IPC (4T 2022)</t>
  </si>
  <si>
    <t>Gasto efectivo real por beneficiario 4T 2022</t>
  </si>
  <si>
    <t>Efectivos 3TA 2022</t>
  </si>
  <si>
    <t>IPC (3TA 2022)</t>
  </si>
  <si>
    <t>Gasto efectivo real 3TA 2022</t>
  </si>
  <si>
    <t>Gasto efectivo real por beneficiario 3TA 2022</t>
  </si>
  <si>
    <t>Efectivos 2022</t>
  </si>
  <si>
    <t>IPC (2022)</t>
  </si>
  <si>
    <t>Gasto efectivo real 2022</t>
  </si>
  <si>
    <t>Gasto efectivo real por beneficiario 2022</t>
  </si>
  <si>
    <t>Programados 1T 2023</t>
  </si>
  <si>
    <t>Efectivos 1T 2023</t>
  </si>
  <si>
    <t>Programados año 2023</t>
  </si>
  <si>
    <t>En transferencias 1T 2023</t>
  </si>
  <si>
    <t>IPC (1T 2023)</t>
  </si>
  <si>
    <t>Gasto efectivo real 1T 2023</t>
  </si>
  <si>
    <t>Gasto efectivo real por beneficiario 1T 2023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</si>
  <si>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 xml:space="preserve"> Informes trimestrales ICODER 2022 y 2023 - Cronogramas de Metas e Inversión - Modificaciones 2023 - IPC, INEC 2022 y 2023</t>
    </r>
  </si>
  <si>
    <r>
      <rPr>
        <b/>
        <sz val="11"/>
        <color theme="1"/>
        <rFont val="Palatino Linotype"/>
        <family val="1"/>
      </rPr>
      <t xml:space="preserve">Nota: </t>
    </r>
    <r>
      <rPr>
        <sz val="11"/>
        <color theme="1"/>
        <rFont val="Palatino Linotype"/>
        <family val="1"/>
      </rPr>
      <t xml:space="preserve">El 28-11-2023 se cambió el dato de los beneficiarios efectivos en el producto "Transferencias a asociaciones y federaciones deportivas", esto debido a que la UE del programa realizó una modificación en el reporte. </t>
    </r>
  </si>
  <si>
    <t>Programados 2T 2023</t>
  </si>
  <si>
    <t>Efectivos 2T 2023</t>
  </si>
  <si>
    <t>Efectivos 2T 202</t>
  </si>
  <si>
    <t>En transferencias 2T 2023</t>
  </si>
  <si>
    <t>IPC (2T 2023)</t>
  </si>
  <si>
    <t>Gasto efectivo real 2T 2023</t>
  </si>
  <si>
    <t>Gasto efectivo real por beneficiario 2T 2023</t>
  </si>
  <si>
    <t>Programados 1S 2023</t>
  </si>
  <si>
    <t>Efectivos 1S 2023</t>
  </si>
  <si>
    <t>En transferencias 1S 2023</t>
  </si>
  <si>
    <t>IPC (1S 2023)</t>
  </si>
  <si>
    <t>Gasto efectivo real 1S 2023</t>
  </si>
  <si>
    <t>Gasto efectivo real por beneficiario 1S 2023</t>
  </si>
  <si>
    <t>Programados 3T 2023</t>
  </si>
  <si>
    <t>Efectivos 3T 2023</t>
  </si>
  <si>
    <t>En transferencias 3T 2023</t>
  </si>
  <si>
    <t>IPC (3T 2023)</t>
  </si>
  <si>
    <t>Gasto efectivo real 3T 2023</t>
  </si>
  <si>
    <t>Gasto efectivo real por beneficiario 3T 2023</t>
  </si>
  <si>
    <t>Programados 3TA 2023</t>
  </si>
  <si>
    <t>Efectivos 3TA 2023</t>
  </si>
  <si>
    <t>En transferencias 3TA 2023</t>
  </si>
  <si>
    <t>IPC (3TA 2023)</t>
  </si>
  <si>
    <t>Gasto efectivo real 3TA 2023</t>
  </si>
  <si>
    <t>Gasto efectivo real por beneficiario 3TA 2023</t>
  </si>
  <si>
    <t>Programados 4T 2023</t>
  </si>
  <si>
    <t>Efectivos 4T 2023</t>
  </si>
  <si>
    <t>En transferencias 4T 2023</t>
  </si>
  <si>
    <t>IPC (4T 2023)</t>
  </si>
  <si>
    <t>Gasto efectivo real 4T 2022</t>
  </si>
  <si>
    <t>Gasto efectivo real por beneficiario 4T 2023</t>
  </si>
  <si>
    <t>Programados 2023</t>
  </si>
  <si>
    <t>Efectivos 2023</t>
  </si>
  <si>
    <t>En transferencias 2023</t>
  </si>
  <si>
    <t>IPC (2023)</t>
  </si>
  <si>
    <t>Gasto efectivo real 2023</t>
  </si>
  <si>
    <t>Gasto efectivo real por beneficiario 2023</t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</si>
  <si>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La UE del programa al remitir el reporte de ejecución del IV T/Anual 2023 indicó que en el II trimestre del año se ejecutaron 178 100 922,74 de superávit libre.</t>
    </r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</si>
  <si>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La UE del programa al remitir el reporte de ejecución del IV T/Anual 2023 indicó que en el IV trimestre del año se ejecutaron  975 416 720,42 de superávit libre.</t>
    </r>
  </si>
  <si>
    <r>
      <t xml:space="preserve">Nota: </t>
    </r>
    <r>
      <rPr>
        <sz val="11"/>
        <color theme="1"/>
        <rFont val="Palatino Linotype"/>
        <family val="1"/>
      </rPr>
      <t xml:space="preserve">La UE del programa al remitir el reporte de ejecución IV T/Anual informó sobre la ejecución de 1 153 517 643,16 por concepto de superávit libre, sin embargo, no se encuentra dentro de la programación del año 2023. La analista del programa debe solicitar a la UE un informe por aparte donde se detalle todo lo referente a ese monto ejecutado. </t>
    </r>
  </si>
  <si>
    <r>
      <rPr>
        <b/>
        <sz val="11"/>
        <color theme="1"/>
        <rFont val="Palatino Linotype"/>
        <family val="1"/>
      </rPr>
      <t xml:space="preserve">Nota: </t>
    </r>
    <r>
      <rPr>
        <sz val="11"/>
        <color theme="1"/>
        <rFont val="Palatino Linotype"/>
        <family val="1"/>
      </rPr>
      <t xml:space="preserve">El dato del gasto programado para el producto "Transferencias a asociaciones y federaciones deportivas" se modificó en la fecha 12-03-2024, esto debido a que en el extraordinario #3 que se realizó y rige a partir de diciembre 2023 se realizó un ajuste para atrás. En este caso cuando se realizó el cálculo de los indicadores del III T estaba vigente otro cronograma de metas e inversión.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</si>
</sst>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u/>
      <sz val="11"/>
      <color theme="1"/>
      <name val="Palatino Linotype"/>
      <family val="1"/>
    </font>
    <font>
      <b/>
      <sz val="11"/>
      <color rgb="FF0070C0"/>
      <name val="Palatino Linotyp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165" fontId="0" fillId="0" borderId="0" xfId="1" applyNumberFormat="1" applyFont="1" applyFill="1"/>
    <xf numFmtId="4" fontId="0" fillId="0" borderId="0" xfId="0" applyNumberFormat="1" applyFont="1" applyFill="1"/>
    <xf numFmtId="0" fontId="0" fillId="0" borderId="0" xfId="0" applyFont="1" applyFill="1"/>
    <xf numFmtId="4" fontId="4" fillId="0" borderId="0" xfId="0" applyNumberFormat="1" applyFont="1" applyFill="1"/>
    <xf numFmtId="4" fontId="3" fillId="0" borderId="0" xfId="0" applyNumberFormat="1" applyFont="1" applyFill="1"/>
    <xf numFmtId="3" fontId="4" fillId="0" borderId="0" xfId="0" applyNumberFormat="1" applyFont="1" applyFill="1" applyAlignment="1">
      <alignment horizontal="right"/>
    </xf>
    <xf numFmtId="3" fontId="4" fillId="0" borderId="0" xfId="1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Alignment="1">
      <alignment horizontal="right"/>
    </xf>
    <xf numFmtId="4" fontId="4" fillId="0" borderId="3" xfId="0" applyNumberFormat="1" applyFont="1" applyFill="1" applyBorder="1"/>
    <xf numFmtId="4" fontId="4" fillId="0" borderId="3" xfId="0" applyNumberFormat="1" applyFont="1" applyFill="1" applyBorder="1" applyAlignment="1">
      <alignment horizontal="right"/>
    </xf>
    <xf numFmtId="0" fontId="4" fillId="0" borderId="0" xfId="0" applyFont="1" applyFill="1"/>
    <xf numFmtId="3" fontId="5" fillId="0" borderId="0" xfId="0" applyNumberFormat="1" applyFont="1" applyFill="1" applyAlignment="1">
      <alignment horizontal="right"/>
    </xf>
    <xf numFmtId="2" fontId="4" fillId="0" borderId="0" xfId="0" applyNumberFormat="1" applyFont="1" applyFill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4" fontId="3" fillId="0" borderId="0" xfId="0" applyNumberFormat="1" applyFont="1"/>
    <xf numFmtId="4" fontId="4" fillId="0" borderId="0" xfId="0" applyNumberFormat="1" applyFont="1"/>
    <xf numFmtId="4" fontId="4" fillId="0" borderId="3" xfId="0" applyNumberFormat="1" applyFont="1" applyBorder="1"/>
    <xf numFmtId="0" fontId="2" fillId="0" borderId="0" xfId="0" applyFont="1" applyAlignment="1">
      <alignment vertical="top" wrapText="1"/>
    </xf>
    <xf numFmtId="4" fontId="0" fillId="0" borderId="0" xfId="0" applyNumberFormat="1"/>
    <xf numFmtId="3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2" fillId="0" borderId="0" xfId="0" applyFont="1" applyFill="1" applyAlignment="1">
      <alignment vertical="top" wrapText="1"/>
    </xf>
    <xf numFmtId="4" fontId="0" fillId="0" borderId="0" xfId="0" applyNumberFormat="1" applyFill="1"/>
    <xf numFmtId="166" fontId="4" fillId="0" borderId="0" xfId="0" applyNumberFormat="1" applyFont="1" applyFill="1" applyAlignment="1">
      <alignment horizontal="right"/>
    </xf>
    <xf numFmtId="4" fontId="3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left" wrapText="1"/>
    </xf>
    <xf numFmtId="0" fontId="4" fillId="0" borderId="4" xfId="0" applyFont="1" applyFill="1" applyBorder="1" applyAlignment="1">
      <alignment horizontal="left" vertical="top"/>
    </xf>
    <xf numFmtId="4" fontId="3" fillId="0" borderId="0" xfId="0" applyNumberFormat="1" applyFont="1" applyFill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192952"/>
      <color rgb="FFC1C5C8"/>
      <color rgb="FF0035A0"/>
      <color rgb="FF182951"/>
      <color rgb="FFFF6699"/>
      <color rgb="FF0034A0"/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Icoder: Indicadores de resultado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'!$B$49:$D$49</c:f>
              <c:numCache>
                <c:formatCode>#,##0.00</c:formatCode>
                <c:ptCount val="3"/>
                <c:pt idx="0">
                  <c:v>123.30367400148702</c:v>
                </c:pt>
                <c:pt idx="1">
                  <c:v>186.59240588665745</c:v>
                </c:pt>
                <c:pt idx="2">
                  <c:v>120.99933032689782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3-4B48-9F49-4A47B894BE86}"/>
            </c:ext>
          </c:extLst>
        </c:ser>
        <c:ser>
          <c:idx val="1"/>
          <c:order val="1"/>
          <c:tx>
            <c:strRef>
              <c:f>'Anual '!$A$50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'!$B$50:$D$50</c:f>
              <c:numCache>
                <c:formatCode>#,##0.00</c:formatCode>
                <c:ptCount val="3"/>
                <c:pt idx="0">
                  <c:v>89.5412793923675</c:v>
                </c:pt>
                <c:pt idx="1">
                  <c:v>99.858309905983376</c:v>
                </c:pt>
                <c:pt idx="2">
                  <c:v>99.967198563084906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83-4B48-9F49-4A47B894BE86}"/>
            </c:ext>
          </c:extLst>
        </c:ser>
        <c:ser>
          <c:idx val="2"/>
          <c:order val="2"/>
          <c:tx>
            <c:strRef>
              <c:f>'Anual '!$A$51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C1C5C8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'!$B$51:$D$51</c:f>
              <c:numCache>
                <c:formatCode>#,##0.00</c:formatCode>
                <c:ptCount val="3"/>
                <c:pt idx="0">
                  <c:v>106.42247669692726</c:v>
                </c:pt>
                <c:pt idx="1">
                  <c:v>143.22535789632042</c:v>
                </c:pt>
                <c:pt idx="2">
                  <c:v>110.48326444499136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83-4B48-9F49-4A47B894BE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80528872"/>
        <c:axId val="511596568"/>
        <c:axId val="0"/>
      </c:bar3DChart>
      <c:catAx>
        <c:axId val="58052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6568"/>
        <c:crosses val="autoZero"/>
        <c:auto val="1"/>
        <c:lblAlgn val="ctr"/>
        <c:lblOffset val="100"/>
        <c:noMultiLvlLbl val="0"/>
      </c:catAx>
      <c:valAx>
        <c:axId val="511596568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rgbClr val="C1C5C8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8052887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953826924934778"/>
          <c:w val="1"/>
          <c:h val="6.7504045502849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Icoder: Indicadores de avance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'!$B$54:$D$54</c:f>
              <c:numCache>
                <c:formatCode>#,##0.00</c:formatCode>
                <c:ptCount val="3"/>
                <c:pt idx="0">
                  <c:v>123.3036916117377</c:v>
                </c:pt>
                <c:pt idx="1">
                  <c:v>186.59240588665745</c:v>
                </c:pt>
                <c:pt idx="2">
                  <c:v>120.99934823724858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0-4BFC-8D95-D7AC1060DEFB}"/>
            </c:ext>
          </c:extLst>
        </c:ser>
        <c:ser>
          <c:idx val="1"/>
          <c:order val="1"/>
          <c:tx>
            <c:strRef>
              <c:f>'Anual '!$A$55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'!$B$55:$D$55</c:f>
              <c:numCache>
                <c:formatCode>#,##0.00</c:formatCode>
                <c:ptCount val="3"/>
                <c:pt idx="0">
                  <c:v>89.541279381880614</c:v>
                </c:pt>
                <c:pt idx="1">
                  <c:v>99.858309863849442</c:v>
                </c:pt>
                <c:pt idx="2">
                  <c:v>99.967198563084906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0-4BFC-8D95-D7AC1060DEFB}"/>
            </c:ext>
          </c:extLst>
        </c:ser>
        <c:ser>
          <c:idx val="2"/>
          <c:order val="2"/>
          <c:tx>
            <c:strRef>
              <c:f>'Anual '!$A$56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C1C5C8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'!$B$56:$D$56</c:f>
              <c:numCache>
                <c:formatCode>#,##0.00</c:formatCode>
                <c:ptCount val="3"/>
                <c:pt idx="0">
                  <c:v>106.42248549680916</c:v>
                </c:pt>
                <c:pt idx="1">
                  <c:v>143.22535787525345</c:v>
                </c:pt>
                <c:pt idx="2">
                  <c:v>110.48327340016675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F0-4BFC-8D95-D7AC1060DE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80528872"/>
        <c:axId val="511596568"/>
        <c:axId val="0"/>
      </c:bar3DChart>
      <c:catAx>
        <c:axId val="58052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6568"/>
        <c:crosses val="autoZero"/>
        <c:auto val="1"/>
        <c:lblAlgn val="ctr"/>
        <c:lblOffset val="100"/>
        <c:noMultiLvlLbl val="0"/>
      </c:catAx>
      <c:valAx>
        <c:axId val="511596568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8052887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953826924934778"/>
          <c:w val="1"/>
          <c:h val="6.7504045502849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Icoder: Indicadores de gasto medio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'!$A$67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'!$B$67:$D$67</c:f>
              <c:numCache>
                <c:formatCode>#,##0.00</c:formatCode>
                <c:ptCount val="3"/>
                <c:pt idx="0">
                  <c:v>10731.20018596487</c:v>
                </c:pt>
                <c:pt idx="1">
                  <c:v>84788.109267420121</c:v>
                </c:pt>
                <c:pt idx="2">
                  <c:v>3295.6481406395023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B3-446F-ABAA-3E5279F3A75E}"/>
            </c:ext>
          </c:extLst>
        </c:ser>
        <c:ser>
          <c:idx val="1"/>
          <c:order val="1"/>
          <c:tx>
            <c:strRef>
              <c:f>'Anual '!$A$68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'!$B$68:$D$68</c:f>
              <c:numCache>
                <c:formatCode>#,##0.00</c:formatCode>
                <c:ptCount val="3"/>
                <c:pt idx="0">
                  <c:v>7792.8366842931082</c:v>
                </c:pt>
                <c:pt idx="1">
                  <c:v>45375.894326114423</c:v>
                </c:pt>
                <c:pt idx="2">
                  <c:v>2722.7978136680099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B3-446F-ABAA-3E5279F3A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9953504"/>
        <c:axId val="509955072"/>
        <c:axId val="0"/>
      </c:bar3DChart>
      <c:catAx>
        <c:axId val="50995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955072"/>
        <c:crosses val="autoZero"/>
        <c:auto val="1"/>
        <c:lblAlgn val="ctr"/>
        <c:lblOffset val="100"/>
        <c:noMultiLvlLbl val="0"/>
      </c:catAx>
      <c:valAx>
        <c:axId val="509955072"/>
        <c:scaling>
          <c:orientation val="minMax"/>
          <c:max val="1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953504"/>
        <c:crosses val="autoZero"/>
        <c:crossBetween val="between"/>
        <c:majorUnit val="50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Icoder: Indicadores de giro de recursos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'Anual '!$A$74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'Anual '!$B$9:$B$10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'Anual '!$B$74</c:f>
              <c:numCache>
                <c:formatCode>#,##0.00</c:formatCode>
                <c:ptCount val="1"/>
                <c:pt idx="0">
                  <c:v>100.00000001198063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0-427E-A29C-BDBB91927304}"/>
            </c:ext>
          </c:extLst>
        </c:ser>
        <c:ser>
          <c:idx val="2"/>
          <c:order val="1"/>
          <c:tx>
            <c:strRef>
              <c:f>'Anual '!$A$75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0035A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35A0"/>
              </a:solidFill>
              <a:ln>
                <a:solidFill>
                  <a:srgbClr val="0035A0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  <a:contourClr>
                  <a:srgbClr val="0035A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4ED-442C-BEB0-21B0553863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'Anual '!$B$9:$B$10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'Anual '!$B$75</c:f>
              <c:numCache>
                <c:formatCode>#,##0.00</c:formatCode>
                <c:ptCount val="1"/>
                <c:pt idx="0">
                  <c:v>89.541279381639896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70-427E-A29C-BDBB919273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9952720"/>
        <c:axId val="577961336"/>
        <c:axId val="0"/>
      </c:bar3DChart>
      <c:catAx>
        <c:axId val="50995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77961336"/>
        <c:crosses val="autoZero"/>
        <c:auto val="1"/>
        <c:lblAlgn val="ctr"/>
        <c:lblOffset val="100"/>
        <c:noMultiLvlLbl val="0"/>
      </c:catAx>
      <c:valAx>
        <c:axId val="577961336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952720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Icoder: Indicadores de expansión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'!$B$62:$D$62</c:f>
              <c:numCache>
                <c:formatCode>#,##0.00</c:formatCode>
                <c:ptCount val="3"/>
                <c:pt idx="0">
                  <c:v>-24.205770204347989</c:v>
                </c:pt>
                <c:pt idx="1">
                  <c:v>44.606175173282914</c:v>
                </c:pt>
                <c:pt idx="2">
                  <c:v>-26.178164293089377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A-43DD-9028-6FF2C58C687A}"/>
            </c:ext>
          </c:extLst>
        </c:ser>
        <c:ser>
          <c:idx val="1"/>
          <c:order val="1"/>
          <c:tx>
            <c:strRef>
              <c:f>'Anual '!$A$63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0035A0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'!$B$63:$D$63</c:f>
              <c:numCache>
                <c:formatCode>#,##0.00</c:formatCode>
                <c:ptCount val="3"/>
                <c:pt idx="0">
                  <c:v>2.0861689887113233</c:v>
                </c:pt>
                <c:pt idx="1">
                  <c:v>-16.315690678640326</c:v>
                </c:pt>
                <c:pt idx="2">
                  <c:v>-8.9528714016746775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BA-43DD-9028-6FF2C58C687A}"/>
            </c:ext>
          </c:extLst>
        </c:ser>
        <c:ser>
          <c:idx val="2"/>
          <c:order val="2"/>
          <c:tx>
            <c:strRef>
              <c:f>'Anual '!$A$64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C1C5C8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'!$B$64:$D$64</c:f>
              <c:numCache>
                <c:formatCode>#,##0.00</c:formatCode>
                <c:ptCount val="3"/>
                <c:pt idx="0">
                  <c:v>34.688576246430245</c:v>
                </c:pt>
                <c:pt idx="1">
                  <c:v>-42.129505035950231</c:v>
                </c:pt>
                <c:pt idx="2">
                  <c:v>23.333601401898218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BA-43DD-9028-6FF2C58C68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80528872"/>
        <c:axId val="511596568"/>
        <c:axId val="0"/>
      </c:bar3DChart>
      <c:catAx>
        <c:axId val="58052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6568"/>
        <c:crosses val="autoZero"/>
        <c:auto val="1"/>
        <c:lblAlgn val="ctr"/>
        <c:lblOffset val="100"/>
        <c:noMultiLvlLbl val="0"/>
      </c:catAx>
      <c:valAx>
        <c:axId val="511596568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8052887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953826924934778"/>
          <c:w val="1"/>
          <c:h val="6.7504045502849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Icoder: Indicadores de</a:t>
            </a:r>
            <a:r>
              <a:rPr lang="es-CR" sz="1800" baseline="0"/>
              <a:t> eficiencia</a:t>
            </a:r>
            <a:r>
              <a:rPr lang="es-CR" sz="1800"/>
              <a:t>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'Anual '!$A$69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  <a:contourClr>
                <a:srgbClr val="192952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('Anual '!$B$9:$B$10,'Anual '!$C$10,'Anual '!$D$10)</c:f>
              <c:strCache>
                <c:ptCount val="3"/>
                <c:pt idx="0">
                  <c:v>Total programa</c:v>
                </c:pt>
                <c:pt idx="1">
                  <c:v>Transferencias a asociaciones y federaciones deportivas</c:v>
                </c:pt>
                <c:pt idx="2">
                  <c:v>Servicio de uso de parques e instalaciones deportivas</c:v>
                </c:pt>
              </c:strCache>
            </c:strRef>
          </c:cat>
          <c:val>
            <c:numRef>
              <c:f>'Anual '!$B$69:$D$69</c:f>
              <c:numCache>
                <c:formatCode>#,##0.00</c:formatCode>
                <c:ptCount val="3"/>
                <c:pt idx="0">
                  <c:v>77.282407006236994</c:v>
                </c:pt>
                <c:pt idx="1">
                  <c:v>76.649647702671317</c:v>
                </c:pt>
                <c:pt idx="2">
                  <c:v>91.279037700715804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C-4EEB-9FC8-F65D65ADC1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80528872"/>
        <c:axId val="511596568"/>
        <c:axId val="0"/>
      </c:bar3DChart>
      <c:catAx>
        <c:axId val="58052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6568"/>
        <c:crosses val="autoZero"/>
        <c:auto val="1"/>
        <c:lblAlgn val="ctr"/>
        <c:lblOffset val="100"/>
        <c:noMultiLvlLbl val="0"/>
      </c:catAx>
      <c:valAx>
        <c:axId val="51159656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80528872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953826924934778"/>
          <c:w val="1"/>
          <c:h val="6.7504045502849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11906</xdr:colOff>
      <xdr:row>5</xdr:row>
      <xdr:rowOff>178592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E1C90DED-C74A-4466-A3D1-555ECE139924}"/>
            </a:ext>
          </a:extLst>
        </xdr:cNvPr>
        <xdr:cNvSpPr/>
      </xdr:nvSpPr>
      <xdr:spPr>
        <a:xfrm>
          <a:off x="0" y="0"/>
          <a:ext cx="11025187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A5388FF6-E8F2-4D36-8CE4-358F82EF1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1273968</xdr:colOff>
      <xdr:row>4</xdr:row>
      <xdr:rowOff>130969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343EBF-29B1-4EF5-9763-8EF34AFB6A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3125" cy="678656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6</xdr:row>
      <xdr:rowOff>11906</xdr:rowOff>
    </xdr:from>
    <xdr:to>
      <xdr:col>5</xdr:col>
      <xdr:colOff>11906</xdr:colOff>
      <xdr:row>8</xdr:row>
      <xdr:rowOff>11906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C2CE5751-777A-4AF4-80D4-3B331EB05ED5}"/>
            </a:ext>
          </a:extLst>
        </xdr:cNvPr>
        <xdr:cNvSpPr/>
      </xdr:nvSpPr>
      <xdr:spPr>
        <a:xfrm>
          <a:off x="11906" y="1154906"/>
          <a:ext cx="11013281" cy="523875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23813</xdr:colOff>
      <xdr:row>6</xdr:row>
      <xdr:rowOff>35720</xdr:rowOff>
    </xdr:from>
    <xdr:to>
      <xdr:col>4</xdr:col>
      <xdr:colOff>1619250</xdr:colOff>
      <xdr:row>7</xdr:row>
      <xdr:rowOff>250032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93594AB-F6FA-47E1-BD0E-3C79883043E6}"/>
            </a:ext>
          </a:extLst>
        </xdr:cNvPr>
        <xdr:cNvSpPr txBox="1"/>
      </xdr:nvSpPr>
      <xdr:spPr>
        <a:xfrm>
          <a:off x="23813" y="1178720"/>
          <a:ext cx="10834687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Costarricense de Deporte y Recreación (ICODER)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Deporte y recreación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21-06-2023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11906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A73BB871-6EA7-436F-BC5D-42BCA30ABEB1}"/>
            </a:ext>
          </a:extLst>
        </xdr:cNvPr>
        <xdr:cNvSpPr/>
      </xdr:nvSpPr>
      <xdr:spPr>
        <a:xfrm>
          <a:off x="0" y="0"/>
          <a:ext cx="11022806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CE15C8D-6DBE-4465-B29D-2E0E05F28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1273968</xdr:colOff>
      <xdr:row>4</xdr:row>
      <xdr:rowOff>130969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D10C1FE-90F9-4DB7-BDF3-5482D569C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5506" cy="678656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6</xdr:row>
      <xdr:rowOff>11906</xdr:rowOff>
    </xdr:from>
    <xdr:to>
      <xdr:col>5</xdr:col>
      <xdr:colOff>11906</xdr:colOff>
      <xdr:row>8</xdr:row>
      <xdr:rowOff>11906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54AF4CF0-140E-4818-B3F7-BBE8821AD05E}"/>
            </a:ext>
          </a:extLst>
        </xdr:cNvPr>
        <xdr:cNvSpPr/>
      </xdr:nvSpPr>
      <xdr:spPr>
        <a:xfrm>
          <a:off x="11906" y="1154906"/>
          <a:ext cx="11010900" cy="5334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23813</xdr:rowOff>
    </xdr:from>
    <xdr:to>
      <xdr:col>5</xdr:col>
      <xdr:colOff>7936</xdr:colOff>
      <xdr:row>7</xdr:row>
      <xdr:rowOff>238125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B1EEA77A-40F1-489D-9A91-5EE9A1E03A20}"/>
            </a:ext>
          </a:extLst>
        </xdr:cNvPr>
        <xdr:cNvSpPr txBox="1"/>
      </xdr:nvSpPr>
      <xdr:spPr>
        <a:xfrm>
          <a:off x="0" y="1166813"/>
          <a:ext cx="10985499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Costarricense de Deporte y Recreación (ICODER)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Deporte y recreación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II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22-08-2023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11906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92B225C8-87DF-4DB2-AD55-F48CB0EBC5C6}"/>
            </a:ext>
          </a:extLst>
        </xdr:cNvPr>
        <xdr:cNvSpPr/>
      </xdr:nvSpPr>
      <xdr:spPr>
        <a:xfrm>
          <a:off x="0" y="0"/>
          <a:ext cx="11003756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872D88C-2074-4D6C-BE0D-4F228F13F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1273968</xdr:colOff>
      <xdr:row>4</xdr:row>
      <xdr:rowOff>130969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B6218F9-F4AB-42D8-829B-BDBCCFA254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5506" cy="678656"/>
        </a:xfrm>
        <a:prstGeom prst="rect">
          <a:avLst/>
        </a:prstGeom>
      </xdr:spPr>
    </xdr:pic>
    <xdr:clientData/>
  </xdr:twoCellAnchor>
  <xdr:twoCellAnchor>
    <xdr:from>
      <xdr:col>0</xdr:col>
      <xdr:colOff>11906</xdr:colOff>
      <xdr:row>6</xdr:row>
      <xdr:rowOff>11906</xdr:rowOff>
    </xdr:from>
    <xdr:to>
      <xdr:col>5</xdr:col>
      <xdr:colOff>11906</xdr:colOff>
      <xdr:row>8</xdr:row>
      <xdr:rowOff>11906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60642E23-7932-453A-9523-775FF3D82F21}"/>
            </a:ext>
          </a:extLst>
        </xdr:cNvPr>
        <xdr:cNvSpPr/>
      </xdr:nvSpPr>
      <xdr:spPr>
        <a:xfrm>
          <a:off x="11906" y="1154906"/>
          <a:ext cx="10991850" cy="533400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35719</xdr:colOff>
      <xdr:row>6</xdr:row>
      <xdr:rowOff>35719</xdr:rowOff>
    </xdr:from>
    <xdr:to>
      <xdr:col>5</xdr:col>
      <xdr:colOff>38892</xdr:colOff>
      <xdr:row>7</xdr:row>
      <xdr:rowOff>250031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25C20AA-B743-4D90-B82D-C85E79A13851}"/>
            </a:ext>
          </a:extLst>
        </xdr:cNvPr>
        <xdr:cNvSpPr txBox="1"/>
      </xdr:nvSpPr>
      <xdr:spPr>
        <a:xfrm>
          <a:off x="35719" y="1178719"/>
          <a:ext cx="10980736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Costarricense de Deporte y Recreación (ICODER)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Deporte y recreación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I Semestre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22-08-2023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11906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538B5BDF-8A6B-42F7-BEC7-408AB7E13613}"/>
            </a:ext>
          </a:extLst>
        </xdr:cNvPr>
        <xdr:cNvSpPr/>
      </xdr:nvSpPr>
      <xdr:spPr>
        <a:xfrm>
          <a:off x="0" y="0"/>
          <a:ext cx="11003756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07B81A0-2E9E-4913-8E40-54D3E72A2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1273968</xdr:colOff>
      <xdr:row>4</xdr:row>
      <xdr:rowOff>130969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E74824E-2B59-4EDD-ADFA-FA112F220A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5506" cy="678656"/>
        </a:xfrm>
        <a:prstGeom prst="rect">
          <a:avLst/>
        </a:prstGeom>
      </xdr:spPr>
    </xdr:pic>
    <xdr:clientData/>
  </xdr:twoCellAnchor>
  <xdr:twoCellAnchor>
    <xdr:from>
      <xdr:col>0</xdr:col>
      <xdr:colOff>11907</xdr:colOff>
      <xdr:row>5</xdr:row>
      <xdr:rowOff>178594</xdr:rowOff>
    </xdr:from>
    <xdr:to>
      <xdr:col>5</xdr:col>
      <xdr:colOff>11907</xdr:colOff>
      <xdr:row>7</xdr:row>
      <xdr:rowOff>250031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A3C5DBF5-AAD2-49E0-8FC3-04287EA3D44D}"/>
            </a:ext>
          </a:extLst>
        </xdr:cNvPr>
        <xdr:cNvSpPr/>
      </xdr:nvSpPr>
      <xdr:spPr>
        <a:xfrm>
          <a:off x="11907" y="1131094"/>
          <a:ext cx="10977563" cy="523875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23813</xdr:rowOff>
    </xdr:from>
    <xdr:to>
      <xdr:col>5</xdr:col>
      <xdr:colOff>7936</xdr:colOff>
      <xdr:row>7</xdr:row>
      <xdr:rowOff>238125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A09637E5-6C9E-4829-ADB2-D2BA3B76CBFA}"/>
            </a:ext>
          </a:extLst>
        </xdr:cNvPr>
        <xdr:cNvSpPr txBox="1"/>
      </xdr:nvSpPr>
      <xdr:spPr>
        <a:xfrm>
          <a:off x="0" y="1166813"/>
          <a:ext cx="10985499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Costarricense de Deporte y Recreación (ICODER)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Deporte y recreación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III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28-11-2023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11906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B860E1C6-CC0A-4A79-A393-69CAC8234BAD}"/>
            </a:ext>
          </a:extLst>
        </xdr:cNvPr>
        <xdr:cNvSpPr/>
      </xdr:nvSpPr>
      <xdr:spPr>
        <a:xfrm>
          <a:off x="0" y="0"/>
          <a:ext cx="11003756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6576D9E-C4CB-4D18-9EA3-09B3A08B7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1273968</xdr:colOff>
      <xdr:row>4</xdr:row>
      <xdr:rowOff>130969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4A4FDEFE-83DD-46EA-BDE9-8109B447AC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5506" cy="678656"/>
        </a:xfrm>
        <a:prstGeom prst="rect">
          <a:avLst/>
        </a:prstGeom>
      </xdr:spPr>
    </xdr:pic>
    <xdr:clientData/>
  </xdr:twoCellAnchor>
  <xdr:twoCellAnchor>
    <xdr:from>
      <xdr:col>0</xdr:col>
      <xdr:colOff>11907</xdr:colOff>
      <xdr:row>5</xdr:row>
      <xdr:rowOff>178594</xdr:rowOff>
    </xdr:from>
    <xdr:to>
      <xdr:col>5</xdr:col>
      <xdr:colOff>11907</xdr:colOff>
      <xdr:row>7</xdr:row>
      <xdr:rowOff>250031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4E408246-5B11-4C8A-9186-8BE140C5101E}"/>
            </a:ext>
          </a:extLst>
        </xdr:cNvPr>
        <xdr:cNvSpPr/>
      </xdr:nvSpPr>
      <xdr:spPr>
        <a:xfrm>
          <a:off x="11907" y="1131094"/>
          <a:ext cx="10991850" cy="528637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35719</xdr:colOff>
      <xdr:row>6</xdr:row>
      <xdr:rowOff>1</xdr:rowOff>
    </xdr:from>
    <xdr:to>
      <xdr:col>5</xdr:col>
      <xdr:colOff>43655</xdr:colOff>
      <xdr:row>7</xdr:row>
      <xdr:rowOff>214313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016E698-1FBD-410E-AB0E-C50993FB1528}"/>
            </a:ext>
          </a:extLst>
        </xdr:cNvPr>
        <xdr:cNvSpPr txBox="1"/>
      </xdr:nvSpPr>
      <xdr:spPr>
        <a:xfrm>
          <a:off x="35719" y="1143001"/>
          <a:ext cx="10985499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Costarricense de Deporte y Recreación (ICODER)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Deporte y recreación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III Trimestre Acumulado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28-11-2023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11906</xdr:colOff>
      <xdr:row>5</xdr:row>
      <xdr:rowOff>178592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87CF7D9F-0BB2-496C-ACE0-B79892256901}"/>
            </a:ext>
          </a:extLst>
        </xdr:cNvPr>
        <xdr:cNvSpPr/>
      </xdr:nvSpPr>
      <xdr:spPr>
        <a:xfrm>
          <a:off x="0" y="0"/>
          <a:ext cx="11003756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99A58FD-D05F-4FEF-94C2-D62AF74C6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1273968</xdr:colOff>
      <xdr:row>4</xdr:row>
      <xdr:rowOff>130969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A1B7CC9-64C8-44FD-BAAF-74BB2994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405187" y="214313"/>
          <a:ext cx="2145506" cy="678656"/>
        </a:xfrm>
        <a:prstGeom prst="rect">
          <a:avLst/>
        </a:prstGeom>
      </xdr:spPr>
    </xdr:pic>
    <xdr:clientData/>
  </xdr:twoCellAnchor>
  <xdr:twoCellAnchor>
    <xdr:from>
      <xdr:col>0</xdr:col>
      <xdr:colOff>11907</xdr:colOff>
      <xdr:row>5</xdr:row>
      <xdr:rowOff>178594</xdr:rowOff>
    </xdr:from>
    <xdr:to>
      <xdr:col>5</xdr:col>
      <xdr:colOff>11907</xdr:colOff>
      <xdr:row>7</xdr:row>
      <xdr:rowOff>250031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C1A168EF-3F65-4FB9-9C81-3C3C4CDEB1C3}"/>
            </a:ext>
          </a:extLst>
        </xdr:cNvPr>
        <xdr:cNvSpPr/>
      </xdr:nvSpPr>
      <xdr:spPr>
        <a:xfrm>
          <a:off x="11907" y="1131094"/>
          <a:ext cx="10991850" cy="528637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11908</xdr:rowOff>
    </xdr:from>
    <xdr:to>
      <xdr:col>5</xdr:col>
      <xdr:colOff>7936</xdr:colOff>
      <xdr:row>7</xdr:row>
      <xdr:rowOff>226220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34DA4C2C-3AB0-4D62-B090-72D63A038E1D}"/>
            </a:ext>
          </a:extLst>
        </xdr:cNvPr>
        <xdr:cNvSpPr txBox="1"/>
      </xdr:nvSpPr>
      <xdr:spPr>
        <a:xfrm>
          <a:off x="0" y="1154908"/>
          <a:ext cx="10985499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Costarricense de Deporte y Recreación (ICODER)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Deporte y recreación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IV Trimestre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12-03-2024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488156</xdr:colOff>
      <xdr:row>14</xdr:row>
      <xdr:rowOff>59531</xdr:rowOff>
    </xdr:from>
    <xdr:to>
      <xdr:col>15</xdr:col>
      <xdr:colOff>571500</xdr:colOff>
      <xdr:row>29</xdr:row>
      <xdr:rowOff>157164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750095</xdr:colOff>
      <xdr:row>14</xdr:row>
      <xdr:rowOff>71437</xdr:rowOff>
    </xdr:from>
    <xdr:to>
      <xdr:col>25</xdr:col>
      <xdr:colOff>154783</xdr:colOff>
      <xdr:row>29</xdr:row>
      <xdr:rowOff>169070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476248</xdr:colOff>
      <xdr:row>30</xdr:row>
      <xdr:rowOff>107156</xdr:rowOff>
    </xdr:from>
    <xdr:to>
      <xdr:col>17</xdr:col>
      <xdr:colOff>714375</xdr:colOff>
      <xdr:row>48</xdr:row>
      <xdr:rowOff>98957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</xdr:colOff>
      <xdr:row>30</xdr:row>
      <xdr:rowOff>119062</xdr:rowOff>
    </xdr:from>
    <xdr:to>
      <xdr:col>27</xdr:col>
      <xdr:colOff>212988</xdr:colOff>
      <xdr:row>48</xdr:row>
      <xdr:rowOff>71437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420688</xdr:colOff>
      <xdr:row>48</xdr:row>
      <xdr:rowOff>206375</xdr:rowOff>
    </xdr:from>
    <xdr:to>
      <xdr:col>18</xdr:col>
      <xdr:colOff>119061</xdr:colOff>
      <xdr:row>64</xdr:row>
      <xdr:rowOff>89696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276225</xdr:colOff>
      <xdr:row>48</xdr:row>
      <xdr:rowOff>209550</xdr:rowOff>
    </xdr:from>
    <xdr:to>
      <xdr:col>27</xdr:col>
      <xdr:colOff>454819</xdr:colOff>
      <xdr:row>64</xdr:row>
      <xdr:rowOff>92871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5</xdr:col>
      <xdr:colOff>11906</xdr:colOff>
      <xdr:row>5</xdr:row>
      <xdr:rowOff>178592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1ADAA40E-694E-4CA3-BC02-1397C418C068}"/>
            </a:ext>
          </a:extLst>
        </xdr:cNvPr>
        <xdr:cNvSpPr/>
      </xdr:nvSpPr>
      <xdr:spPr>
        <a:xfrm>
          <a:off x="0" y="0"/>
          <a:ext cx="11003756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154538</xdr:colOff>
      <xdr:row>0</xdr:row>
      <xdr:rowOff>166688</xdr:rowOff>
    </xdr:from>
    <xdr:to>
      <xdr:col>0</xdr:col>
      <xdr:colOff>3452813</xdr:colOff>
      <xdr:row>5</xdr:row>
      <xdr:rowOff>47818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6381388F-8412-4104-BBD9-1E37CF9F8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538" y="166688"/>
          <a:ext cx="3298275" cy="833630"/>
        </a:xfrm>
        <a:prstGeom prst="rect">
          <a:avLst/>
        </a:prstGeom>
      </xdr:spPr>
    </xdr:pic>
    <xdr:clientData/>
  </xdr:twoCellAnchor>
  <xdr:twoCellAnchor editAs="oneCell">
    <xdr:from>
      <xdr:col>0</xdr:col>
      <xdr:colOff>3405187</xdr:colOff>
      <xdr:row>1</xdr:row>
      <xdr:rowOff>23813</xdr:rowOff>
    </xdr:from>
    <xdr:to>
      <xdr:col>1</xdr:col>
      <xdr:colOff>1273968</xdr:colOff>
      <xdr:row>4</xdr:row>
      <xdr:rowOff>130969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69E11608-92B4-4780-A2CF-9B6805D44F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63388" r="1826" b="1724"/>
        <a:stretch/>
      </xdr:blipFill>
      <xdr:spPr>
        <a:xfrm>
          <a:off x="3405187" y="214313"/>
          <a:ext cx="2145506" cy="678656"/>
        </a:xfrm>
        <a:prstGeom prst="rect">
          <a:avLst/>
        </a:prstGeom>
      </xdr:spPr>
    </xdr:pic>
    <xdr:clientData/>
  </xdr:twoCellAnchor>
  <xdr:twoCellAnchor>
    <xdr:from>
      <xdr:col>0</xdr:col>
      <xdr:colOff>11907</xdr:colOff>
      <xdr:row>5</xdr:row>
      <xdr:rowOff>178594</xdr:rowOff>
    </xdr:from>
    <xdr:to>
      <xdr:col>5</xdr:col>
      <xdr:colOff>11907</xdr:colOff>
      <xdr:row>7</xdr:row>
      <xdr:rowOff>250031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2C172C1B-DD5A-4EC7-A745-FFD824772F56}"/>
            </a:ext>
          </a:extLst>
        </xdr:cNvPr>
        <xdr:cNvSpPr/>
      </xdr:nvSpPr>
      <xdr:spPr>
        <a:xfrm>
          <a:off x="11907" y="1131094"/>
          <a:ext cx="10991850" cy="528637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23815</xdr:rowOff>
    </xdr:from>
    <xdr:to>
      <xdr:col>5</xdr:col>
      <xdr:colOff>7936</xdr:colOff>
      <xdr:row>7</xdr:row>
      <xdr:rowOff>238127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2D4B5F69-7DFC-4310-B2BD-9E26143F7FB5}"/>
            </a:ext>
          </a:extLst>
        </xdr:cNvPr>
        <xdr:cNvSpPr txBox="1"/>
      </xdr:nvSpPr>
      <xdr:spPr>
        <a:xfrm>
          <a:off x="0" y="1166815"/>
          <a:ext cx="10985499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Instituto Costarricense de Deporte y Recreación (ICODER)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Programa Deporte y recreación   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Anual 2023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12-03-2024</a:t>
          </a:r>
          <a:endParaRPr lang="es-CR" sz="1100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4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109375" style="2" bestFit="1" customWidth="1"/>
    <col min="2" max="2" width="22.6640625" style="2" customWidth="1"/>
    <col min="3" max="3" width="25.6640625" style="2" customWidth="1"/>
    <col min="4" max="4" width="26" style="2" customWidth="1"/>
    <col min="5" max="5" width="26.5546875" style="2" customWidth="1"/>
    <col min="6" max="6" width="11.44140625" style="2"/>
    <col min="7" max="7" width="12.6640625" style="2" bestFit="1" customWidth="1"/>
    <col min="8" max="16384" width="11.44140625" style="2"/>
  </cols>
  <sheetData>
    <row r="1" spans="1:5" s="20" customFormat="1" x14ac:dyDescent="0.3"/>
    <row r="2" spans="1:5" s="20" customFormat="1" x14ac:dyDescent="0.3"/>
    <row r="3" spans="1:5" s="20" customFormat="1" x14ac:dyDescent="0.3"/>
    <row r="4" spans="1:5" s="20" customFormat="1" x14ac:dyDescent="0.3"/>
    <row r="5" spans="1:5" s="20" customFormat="1" x14ac:dyDescent="0.3"/>
    <row r="6" spans="1:5" s="20" customFormat="1" x14ac:dyDescent="0.3"/>
    <row r="7" spans="1:5" s="20" customFormat="1" ht="21" customHeight="1" x14ac:dyDescent="0.3"/>
    <row r="8" spans="1:5" s="20" customFormat="1" ht="21" customHeight="1" x14ac:dyDescent="0.3"/>
    <row r="9" spans="1:5" s="20" customFormat="1" ht="15.6" x14ac:dyDescent="0.35">
      <c r="A9" s="33" t="s">
        <v>0</v>
      </c>
      <c r="B9" s="35" t="s">
        <v>36</v>
      </c>
      <c r="C9" s="38" t="s">
        <v>1</v>
      </c>
      <c r="D9" s="38"/>
      <c r="E9" s="38"/>
    </row>
    <row r="10" spans="1:5" s="20" customFormat="1" ht="47.4" thickBot="1" x14ac:dyDescent="0.35">
      <c r="A10" s="34"/>
      <c r="B10" s="36"/>
      <c r="C10" s="30" t="s">
        <v>37</v>
      </c>
      <c r="D10" s="30" t="s">
        <v>38</v>
      </c>
      <c r="E10" s="30" t="s">
        <v>43</v>
      </c>
    </row>
    <row r="11" spans="1:5" s="20" customFormat="1" ht="16.2" thickTop="1" x14ac:dyDescent="0.35">
      <c r="A11" s="17"/>
      <c r="B11" s="17"/>
      <c r="C11" s="17"/>
      <c r="D11" s="17"/>
    </row>
    <row r="12" spans="1:5" s="20" customFormat="1" ht="15.6" x14ac:dyDescent="0.35">
      <c r="A12" s="16" t="s">
        <v>2</v>
      </c>
      <c r="B12" s="17"/>
      <c r="C12" s="17"/>
      <c r="D12" s="17"/>
    </row>
    <row r="13" spans="1:5" s="20" customFormat="1" ht="15.6" x14ac:dyDescent="0.35">
      <c r="A13" s="17"/>
      <c r="B13" s="17"/>
      <c r="C13" s="17"/>
      <c r="D13" s="17"/>
    </row>
    <row r="14" spans="1:5" s="20" customFormat="1" ht="15.6" x14ac:dyDescent="0.35">
      <c r="A14" s="16" t="s">
        <v>3</v>
      </c>
      <c r="B14" s="17"/>
      <c r="C14" s="17"/>
      <c r="D14" s="17"/>
    </row>
    <row r="15" spans="1:5" ht="15.6" x14ac:dyDescent="0.35">
      <c r="A15" s="17" t="s">
        <v>44</v>
      </c>
      <c r="B15" s="6">
        <f>SUM(C15:D15)</f>
        <v>140048</v>
      </c>
      <c r="C15" s="21">
        <v>1031</v>
      </c>
      <c r="D15" s="21">
        <v>139017</v>
      </c>
      <c r="E15" s="20"/>
    </row>
    <row r="16" spans="1:5" ht="15.6" x14ac:dyDescent="0.35">
      <c r="A16" s="17" t="s">
        <v>72</v>
      </c>
      <c r="B16" s="6">
        <f>SUM(C16:D16)</f>
        <v>102025</v>
      </c>
      <c r="C16" s="21">
        <v>12299</v>
      </c>
      <c r="D16" s="21">
        <v>89726</v>
      </c>
      <c r="E16" s="20"/>
    </row>
    <row r="17" spans="1:5" ht="15.6" x14ac:dyDescent="0.35">
      <c r="A17" s="17" t="s">
        <v>73</v>
      </c>
      <c r="B17" s="6">
        <f>SUM(C17:D17)</f>
        <v>125357</v>
      </c>
      <c r="C17" s="32">
        <v>4266</v>
      </c>
      <c r="D17" s="21">
        <v>121091</v>
      </c>
      <c r="E17" s="20"/>
    </row>
    <row r="18" spans="1:5" ht="15.6" x14ac:dyDescent="0.35">
      <c r="A18" s="17" t="s">
        <v>74</v>
      </c>
      <c r="B18" s="6">
        <f>SUM(C18:D18)</f>
        <v>350090.626666667</v>
      </c>
      <c r="C18" s="21">
        <v>12299</v>
      </c>
      <c r="D18" s="21">
        <v>337791.626666667</v>
      </c>
      <c r="E18" s="20"/>
    </row>
    <row r="19" spans="1:5" ht="15.6" x14ac:dyDescent="0.35">
      <c r="A19" s="17"/>
      <c r="B19" s="6"/>
      <c r="C19" s="21"/>
      <c r="D19" s="21"/>
      <c r="E19" s="20"/>
    </row>
    <row r="20" spans="1:5" ht="15.6" x14ac:dyDescent="0.35">
      <c r="A20" s="16" t="s">
        <v>4</v>
      </c>
      <c r="B20" s="6"/>
      <c r="C20" s="21"/>
      <c r="D20" s="21"/>
      <c r="E20" s="20"/>
    </row>
    <row r="21" spans="1:5" ht="15.6" x14ac:dyDescent="0.35">
      <c r="A21" s="17" t="s">
        <v>44</v>
      </c>
      <c r="B21" s="6">
        <f>SUM(C21:E21)</f>
        <v>696154216.96000004</v>
      </c>
      <c r="C21" s="7">
        <v>376250000</v>
      </c>
      <c r="D21" s="21">
        <v>240628343.68000001</v>
      </c>
      <c r="E21" s="21">
        <v>79275873.280000001</v>
      </c>
    </row>
    <row r="22" spans="1:5" ht="15.6" x14ac:dyDescent="0.35">
      <c r="A22" s="17" t="s">
        <v>72</v>
      </c>
      <c r="B22" s="6">
        <f>SUM(C22:E22)</f>
        <v>893420295.24747515</v>
      </c>
      <c r="C22" s="21">
        <v>236149250.57999998</v>
      </c>
      <c r="D22" s="21">
        <v>278310627.78250003</v>
      </c>
      <c r="E22" s="21">
        <v>378960416.88497519</v>
      </c>
    </row>
    <row r="23" spans="1:5" ht="15.6" x14ac:dyDescent="0.35">
      <c r="A23" s="17" t="s">
        <v>73</v>
      </c>
      <c r="B23" s="6">
        <f t="shared" ref="B23:B24" si="0">SUM(C23:E23)</f>
        <v>762798058.23999989</v>
      </c>
      <c r="C23" s="7">
        <v>175357848.41</v>
      </c>
      <c r="D23" s="21">
        <v>277090590.39999998</v>
      </c>
      <c r="E23" s="21">
        <v>310349619.42999995</v>
      </c>
    </row>
    <row r="24" spans="1:5" ht="15.6" x14ac:dyDescent="0.35">
      <c r="A24" s="17" t="s">
        <v>74</v>
      </c>
      <c r="B24" s="6">
        <f t="shared" si="0"/>
        <v>3573681180.9899006</v>
      </c>
      <c r="C24" s="21">
        <v>944597002.31999993</v>
      </c>
      <c r="D24" s="21">
        <v>1113242511.1300001</v>
      </c>
      <c r="E24" s="21">
        <v>1515841667.5399008</v>
      </c>
    </row>
    <row r="25" spans="1:5" ht="15.6" x14ac:dyDescent="0.35">
      <c r="A25" s="17" t="s">
        <v>75</v>
      </c>
      <c r="B25" s="6">
        <f>SUM(C25:D25)</f>
        <v>452448438.80999994</v>
      </c>
      <c r="C25" s="6">
        <f>+C23</f>
        <v>175357848.41</v>
      </c>
      <c r="D25" s="6">
        <f t="shared" ref="D25" si="1">+D23</f>
        <v>277090590.39999998</v>
      </c>
      <c r="E25" s="6"/>
    </row>
    <row r="26" spans="1:5" ht="15.6" x14ac:dyDescent="0.35">
      <c r="A26" s="17"/>
      <c r="B26" s="6"/>
      <c r="C26" s="6"/>
      <c r="D26" s="6"/>
    </row>
    <row r="27" spans="1:5" ht="15.6" x14ac:dyDescent="0.35">
      <c r="A27" s="16" t="s">
        <v>5</v>
      </c>
      <c r="B27" s="6"/>
      <c r="C27" s="6"/>
      <c r="D27" s="6"/>
    </row>
    <row r="28" spans="1:5" ht="15.6" x14ac:dyDescent="0.35">
      <c r="A28" s="17" t="s">
        <v>72</v>
      </c>
      <c r="B28" s="6">
        <f>B22</f>
        <v>893420295.24747515</v>
      </c>
      <c r="C28" s="6"/>
      <c r="D28" s="6"/>
    </row>
    <row r="29" spans="1:5" ht="15.6" x14ac:dyDescent="0.35">
      <c r="A29" s="17" t="s">
        <v>73</v>
      </c>
      <c r="B29" s="6">
        <v>893420295.24000001</v>
      </c>
      <c r="C29" s="6"/>
      <c r="D29" s="6"/>
    </row>
    <row r="30" spans="1:5" ht="15.6" x14ac:dyDescent="0.35">
      <c r="A30" s="17"/>
      <c r="B30" s="9"/>
      <c r="C30" s="9"/>
      <c r="D30" s="9"/>
    </row>
    <row r="31" spans="1:5" ht="15.6" x14ac:dyDescent="0.35">
      <c r="A31" s="16" t="s">
        <v>6</v>
      </c>
      <c r="B31" s="9"/>
      <c r="C31" s="9"/>
      <c r="D31" s="9"/>
    </row>
    <row r="32" spans="1:5" ht="15.6" x14ac:dyDescent="0.35">
      <c r="A32" s="17" t="s">
        <v>45</v>
      </c>
      <c r="B32" s="22">
        <v>1.0573999999999999</v>
      </c>
      <c r="C32" s="22">
        <v>1.0573999999999999</v>
      </c>
      <c r="D32" s="22">
        <v>1.0573999999999999</v>
      </c>
      <c r="E32" s="22">
        <v>1.0573999999999999</v>
      </c>
    </row>
    <row r="33" spans="1:5" ht="15.6" x14ac:dyDescent="0.35">
      <c r="A33" s="17" t="s">
        <v>76</v>
      </c>
      <c r="B33" s="22">
        <v>1.1041000000000001</v>
      </c>
      <c r="C33" s="22">
        <v>1.1041000000000001</v>
      </c>
      <c r="D33" s="22">
        <v>1.1041000000000001</v>
      </c>
      <c r="E33" s="22">
        <v>1.1041000000000001</v>
      </c>
    </row>
    <row r="34" spans="1:5" ht="15.6" x14ac:dyDescent="0.35">
      <c r="A34" s="17" t="s">
        <v>7</v>
      </c>
      <c r="B34" s="21" t="s">
        <v>39</v>
      </c>
      <c r="C34" s="21" t="s">
        <v>39</v>
      </c>
      <c r="D34" s="21" t="s">
        <v>39</v>
      </c>
      <c r="E34" s="21" t="s">
        <v>39</v>
      </c>
    </row>
    <row r="35" spans="1:5" ht="15.6" x14ac:dyDescent="0.35">
      <c r="A35" s="17"/>
      <c r="B35" s="6"/>
      <c r="C35" s="6"/>
      <c r="D35" s="6"/>
    </row>
    <row r="36" spans="1:5" ht="15.6" x14ac:dyDescent="0.35">
      <c r="A36" s="16" t="s">
        <v>8</v>
      </c>
      <c r="B36" s="6"/>
      <c r="C36" s="6"/>
      <c r="D36" s="6"/>
    </row>
    <row r="37" spans="1:5" ht="15.6" x14ac:dyDescent="0.35">
      <c r="A37" s="17" t="s">
        <v>46</v>
      </c>
      <c r="B37" s="6">
        <f>B21/B32</f>
        <v>658364116.66351438</v>
      </c>
      <c r="C37" s="6">
        <f t="shared" ref="C37:E37" si="2">C21/C32</f>
        <v>355825609.98676002</v>
      </c>
      <c r="D37" s="6">
        <f t="shared" si="2"/>
        <v>227566052.27917537</v>
      </c>
      <c r="E37" s="6">
        <f t="shared" si="2"/>
        <v>74972454.39757897</v>
      </c>
    </row>
    <row r="38" spans="1:5" ht="15.6" x14ac:dyDescent="0.35">
      <c r="A38" s="17" t="s">
        <v>77</v>
      </c>
      <c r="B38" s="6">
        <f>B23/B33</f>
        <v>690877690.64396322</v>
      </c>
      <c r="C38" s="6">
        <f t="shared" ref="C38:E38" si="3">C23/C33</f>
        <v>158824244.55212387</v>
      </c>
      <c r="D38" s="6">
        <f t="shared" si="3"/>
        <v>250965121.27524677</v>
      </c>
      <c r="E38" s="6">
        <f t="shared" si="3"/>
        <v>281088324.81659263</v>
      </c>
    </row>
    <row r="39" spans="1:5" ht="15.6" x14ac:dyDescent="0.35">
      <c r="A39" s="17" t="s">
        <v>47</v>
      </c>
      <c r="B39" s="6">
        <f>B37/B15</f>
        <v>4700.9890656311718</v>
      </c>
      <c r="C39" s="6">
        <f>C37/C15</f>
        <v>345126.68281935988</v>
      </c>
      <c r="D39" s="6">
        <f t="shared" ref="D39" si="4">D37/D15</f>
        <v>1636.9656393043683</v>
      </c>
      <c r="E39" s="6"/>
    </row>
    <row r="40" spans="1:5" ht="15.6" x14ac:dyDescent="0.35">
      <c r="A40" s="17" t="s">
        <v>78</v>
      </c>
      <c r="B40" s="6">
        <f>B38/B17</f>
        <v>5511.2813057425055</v>
      </c>
      <c r="C40" s="6">
        <f t="shared" ref="C40:D40" si="5">C38/C17</f>
        <v>37230.249543395192</v>
      </c>
      <c r="D40" s="6">
        <f t="shared" si="5"/>
        <v>2072.5332293502142</v>
      </c>
      <c r="E40" s="6"/>
    </row>
    <row r="41" spans="1:5" ht="15.6" x14ac:dyDescent="0.35">
      <c r="A41" s="17"/>
      <c r="B41" s="9"/>
      <c r="C41" s="9"/>
      <c r="D41" s="9"/>
    </row>
    <row r="42" spans="1:5" ht="15.6" x14ac:dyDescent="0.35">
      <c r="A42" s="16" t="s">
        <v>9</v>
      </c>
      <c r="B42" s="9"/>
      <c r="C42" s="9"/>
      <c r="D42" s="9"/>
    </row>
    <row r="43" spans="1:5" ht="15.6" x14ac:dyDescent="0.35">
      <c r="A43" s="16"/>
      <c r="B43" s="9"/>
      <c r="C43" s="9"/>
      <c r="D43" s="9"/>
    </row>
    <row r="44" spans="1:5" ht="15.6" x14ac:dyDescent="0.35">
      <c r="A44" s="16" t="s">
        <v>10</v>
      </c>
      <c r="B44" s="9"/>
      <c r="C44" s="9"/>
      <c r="D44" s="9"/>
    </row>
    <row r="45" spans="1:5" ht="15.6" x14ac:dyDescent="0.35">
      <c r="A45" s="17" t="s">
        <v>11</v>
      </c>
      <c r="B45" s="9" t="s">
        <v>40</v>
      </c>
      <c r="C45" s="9" t="s">
        <v>40</v>
      </c>
      <c r="D45" s="9" t="s">
        <v>40</v>
      </c>
      <c r="E45" s="9" t="s">
        <v>40</v>
      </c>
    </row>
    <row r="46" spans="1:5" ht="15.6" x14ac:dyDescent="0.35">
      <c r="A46" s="17" t="s">
        <v>12</v>
      </c>
      <c r="B46" s="9" t="s">
        <v>40</v>
      </c>
      <c r="C46" s="9" t="s">
        <v>40</v>
      </c>
      <c r="D46" s="9" t="s">
        <v>40</v>
      </c>
      <c r="E46" s="9" t="s">
        <v>40</v>
      </c>
    </row>
    <row r="47" spans="1:5" ht="15.6" x14ac:dyDescent="0.35">
      <c r="A47" s="17"/>
      <c r="B47" s="9"/>
      <c r="C47" s="9"/>
      <c r="D47" s="9"/>
    </row>
    <row r="48" spans="1:5" ht="15.6" x14ac:dyDescent="0.35">
      <c r="A48" s="16" t="s">
        <v>13</v>
      </c>
      <c r="B48" s="9"/>
      <c r="C48" s="9"/>
      <c r="D48" s="9"/>
    </row>
    <row r="49" spans="1:5" ht="15.6" x14ac:dyDescent="0.35">
      <c r="A49" s="17" t="s">
        <v>14</v>
      </c>
      <c r="B49" s="9">
        <f>B17/B16*100</f>
        <v>122.86890468022544</v>
      </c>
      <c r="C49" s="9">
        <f t="shared" ref="C49:D49" si="6">C17/C16*100</f>
        <v>34.685746808683632</v>
      </c>
      <c r="D49" s="9">
        <f t="shared" si="6"/>
        <v>134.95642288745736</v>
      </c>
      <c r="E49" s="9"/>
    </row>
    <row r="50" spans="1:5" ht="15.6" x14ac:dyDescent="0.35">
      <c r="A50" s="17" t="s">
        <v>15</v>
      </c>
      <c r="B50" s="9">
        <f>B23/B22*100</f>
        <v>85.379531033454612</v>
      </c>
      <c r="C50" s="9">
        <f t="shared" ref="C50:E50" si="7">C23/C22*100</f>
        <v>74.257211479311565</v>
      </c>
      <c r="D50" s="9">
        <f t="shared" si="7"/>
        <v>99.561627454825938</v>
      </c>
      <c r="E50" s="9">
        <f t="shared" si="7"/>
        <v>81.894996311501188</v>
      </c>
    </row>
    <row r="51" spans="1:5" ht="15.6" x14ac:dyDescent="0.35">
      <c r="A51" s="17" t="s">
        <v>16</v>
      </c>
      <c r="B51" s="9">
        <f>AVERAGE(B49:B50)</f>
        <v>104.12421785684003</v>
      </c>
      <c r="C51" s="9">
        <f t="shared" ref="C51:D51" si="8">AVERAGE(C49:C50)</f>
        <v>54.471479143997598</v>
      </c>
      <c r="D51" s="9">
        <f t="shared" si="8"/>
        <v>117.25902517114164</v>
      </c>
      <c r="E51" s="9"/>
    </row>
    <row r="52" spans="1:5" ht="15.6" x14ac:dyDescent="0.35">
      <c r="A52" s="17"/>
      <c r="B52" s="9"/>
      <c r="C52" s="9"/>
      <c r="D52" s="9"/>
    </row>
    <row r="53" spans="1:5" ht="15.6" x14ac:dyDescent="0.35">
      <c r="A53" s="16" t="s">
        <v>17</v>
      </c>
      <c r="B53" s="9"/>
      <c r="C53" s="9"/>
      <c r="D53" s="9"/>
    </row>
    <row r="54" spans="1:5" ht="15.6" x14ac:dyDescent="0.35">
      <c r="A54" s="17" t="s">
        <v>18</v>
      </c>
      <c r="B54" s="9">
        <f>(B17/B18)*100</f>
        <v>35.807014084772</v>
      </c>
      <c r="C54" s="9">
        <f t="shared" ref="C54:D54" si="9">(C17/C18)*100</f>
        <v>34.685746808683632</v>
      </c>
      <c r="D54" s="9">
        <f t="shared" si="9"/>
        <v>35.847839449108868</v>
      </c>
      <c r="E54" s="9"/>
    </row>
    <row r="55" spans="1:5" ht="15.6" x14ac:dyDescent="0.35">
      <c r="A55" s="17" t="s">
        <v>19</v>
      </c>
      <c r="B55" s="9">
        <f>B23/B24*100</f>
        <v>21.344882758363653</v>
      </c>
      <c r="C55" s="9">
        <f t="shared" ref="C55:E55" si="10">C23/C24*100</f>
        <v>18.564302869827891</v>
      </c>
      <c r="D55" s="9">
        <f t="shared" si="10"/>
        <v>24.890406863706485</v>
      </c>
      <c r="E55" s="9">
        <f t="shared" si="10"/>
        <v>20.473749077875297</v>
      </c>
    </row>
    <row r="56" spans="1:5" ht="15.6" x14ac:dyDescent="0.35">
      <c r="A56" s="17" t="s">
        <v>20</v>
      </c>
      <c r="B56" s="9">
        <f>(B54+B55)/2</f>
        <v>28.575948421567826</v>
      </c>
      <c r="C56" s="9">
        <f t="shared" ref="C56:D56" si="11">(C54+C55)/2</f>
        <v>26.625024839255762</v>
      </c>
      <c r="D56" s="9">
        <f t="shared" si="11"/>
        <v>30.369123156407674</v>
      </c>
      <c r="E56" s="9"/>
    </row>
    <row r="57" spans="1:5" ht="15.6" x14ac:dyDescent="0.35">
      <c r="A57" s="17"/>
      <c r="B57" s="9"/>
      <c r="C57" s="9"/>
      <c r="D57" s="9"/>
    </row>
    <row r="58" spans="1:5" ht="15.6" x14ac:dyDescent="0.35">
      <c r="A58" s="16" t="s">
        <v>31</v>
      </c>
      <c r="B58" s="9"/>
      <c r="C58" s="9"/>
      <c r="D58" s="9"/>
    </row>
    <row r="59" spans="1:5" ht="15.6" x14ac:dyDescent="0.35">
      <c r="A59" s="17" t="s">
        <v>21</v>
      </c>
      <c r="B59" s="9">
        <f>B25/B23*100</f>
        <v>59.314314440434202</v>
      </c>
      <c r="C59" s="9"/>
      <c r="D59" s="9"/>
    </row>
    <row r="60" spans="1:5" ht="15.6" x14ac:dyDescent="0.35">
      <c r="A60" s="17"/>
      <c r="B60" s="9"/>
      <c r="C60" s="9"/>
      <c r="D60" s="9"/>
    </row>
    <row r="61" spans="1:5" ht="15.6" x14ac:dyDescent="0.35">
      <c r="A61" s="16" t="s">
        <v>22</v>
      </c>
      <c r="B61" s="9"/>
      <c r="C61" s="9"/>
      <c r="D61" s="9"/>
    </row>
    <row r="62" spans="1:5" ht="15.6" x14ac:dyDescent="0.35">
      <c r="A62" s="17" t="s">
        <v>23</v>
      </c>
      <c r="B62" s="9">
        <f>((B17/B15)-1)*100</f>
        <v>-10.48997486576031</v>
      </c>
      <c r="C62" s="9">
        <f>((C17/C15)-1)*100</f>
        <v>313.77303588748788</v>
      </c>
      <c r="D62" s="9">
        <f t="shared" ref="D62" si="12">((D17/D15)-1)*100</f>
        <v>-12.894825812670396</v>
      </c>
      <c r="E62" s="9"/>
    </row>
    <row r="63" spans="1:5" ht="15.6" x14ac:dyDescent="0.35">
      <c r="A63" s="17" t="s">
        <v>24</v>
      </c>
      <c r="B63" s="9">
        <f t="shared" ref="B63:D63" si="13">((B38/B37)-1)*100</f>
        <v>4.9385398076101872</v>
      </c>
      <c r="C63" s="9">
        <f t="shared" ref="C63" si="14">((C38/C37)-1)*100</f>
        <v>-55.364583072580523</v>
      </c>
      <c r="D63" s="9">
        <f t="shared" si="13"/>
        <v>10.282319687721131</v>
      </c>
      <c r="E63" s="9"/>
    </row>
    <row r="64" spans="1:5" ht="15.6" x14ac:dyDescent="0.35">
      <c r="A64" s="17" t="s">
        <v>25</v>
      </c>
      <c r="B64" s="9">
        <f>((B40/B39)-1)*100</f>
        <v>17.236633159505988</v>
      </c>
      <c r="C64" s="9">
        <f>((C40/C39)-1)*100</f>
        <v>-89.212584422838844</v>
      </c>
      <c r="D64" s="9">
        <f t="shared" ref="D64" si="15">((D40/D39)-1)*100</f>
        <v>26.608230471529094</v>
      </c>
      <c r="E64" s="9"/>
    </row>
    <row r="65" spans="1:6" ht="15.6" x14ac:dyDescent="0.35">
      <c r="A65" s="17"/>
      <c r="B65" s="9"/>
      <c r="C65" s="9"/>
      <c r="D65" s="9"/>
    </row>
    <row r="66" spans="1:6" ht="15.6" x14ac:dyDescent="0.35">
      <c r="A66" s="16" t="s">
        <v>26</v>
      </c>
      <c r="B66" s="9"/>
      <c r="C66" s="9"/>
      <c r="D66" s="9"/>
    </row>
    <row r="67" spans="1:6" ht="15.6" x14ac:dyDescent="0.35">
      <c r="A67" s="17" t="s">
        <v>34</v>
      </c>
      <c r="B67" s="9">
        <f t="shared" ref="B67:D68" si="16">B22/B16</f>
        <v>8756.8762092376892</v>
      </c>
      <c r="C67" s="9">
        <f t="shared" si="16"/>
        <v>19200.687094885761</v>
      </c>
      <c r="D67" s="9">
        <f t="shared" si="16"/>
        <v>3101.7835162884785</v>
      </c>
      <c r="E67" s="9"/>
    </row>
    <row r="68" spans="1:6" ht="15.6" x14ac:dyDescent="0.35">
      <c r="A68" s="17" t="s">
        <v>35</v>
      </c>
      <c r="B68" s="9">
        <f t="shared" si="16"/>
        <v>6085.0056896703009</v>
      </c>
      <c r="C68" s="9">
        <f t="shared" si="16"/>
        <v>41105.918520862637</v>
      </c>
      <c r="D68" s="9">
        <f t="shared" si="16"/>
        <v>2288.2839385255716</v>
      </c>
      <c r="E68" s="9"/>
    </row>
    <row r="69" spans="1:6" ht="15.6" x14ac:dyDescent="0.35">
      <c r="A69" s="17" t="s">
        <v>27</v>
      </c>
      <c r="B69" s="9">
        <f>(B68/B67)*B51</f>
        <v>72.35416408227357</v>
      </c>
      <c r="C69" s="9">
        <f t="shared" ref="C69" si="17">(C68/C67)*C51</f>
        <v>116.61562798971053</v>
      </c>
      <c r="D69" s="9">
        <f t="shared" ref="D69" si="18">(D68/D67)*D51</f>
        <v>86.505696653955042</v>
      </c>
      <c r="E69" s="9"/>
    </row>
    <row r="70" spans="1:6" ht="15.6" x14ac:dyDescent="0.35">
      <c r="A70" s="17" t="s">
        <v>32</v>
      </c>
      <c r="B70" s="9">
        <f>B22/(B16*3)</f>
        <v>2918.9587364125628</v>
      </c>
      <c r="C70" s="9">
        <f>C22/(C16*2)</f>
        <v>9600.3435474428807</v>
      </c>
      <c r="D70" s="9">
        <f>D22/(D16*3)</f>
        <v>1033.9278387628262</v>
      </c>
      <c r="E70" s="9"/>
    </row>
    <row r="71" spans="1:6" ht="15.6" x14ac:dyDescent="0.35">
      <c r="A71" s="17" t="s">
        <v>33</v>
      </c>
      <c r="B71" s="9">
        <f t="shared" ref="B71" si="19">B23/(B17*3)</f>
        <v>2028.3352298901002</v>
      </c>
      <c r="C71" s="9">
        <f>C23/(C17*3)</f>
        <v>13701.972840287544</v>
      </c>
      <c r="D71" s="9">
        <f>D23/(D17*3)</f>
        <v>762.76131284185715</v>
      </c>
      <c r="E71" s="9"/>
    </row>
    <row r="72" spans="1:6" ht="15.6" x14ac:dyDescent="0.35">
      <c r="A72" s="17"/>
      <c r="B72" s="9"/>
      <c r="C72" s="9"/>
      <c r="D72" s="9"/>
    </row>
    <row r="73" spans="1:6" ht="15.6" x14ac:dyDescent="0.35">
      <c r="A73" s="16" t="s">
        <v>28</v>
      </c>
      <c r="B73" s="9"/>
      <c r="C73" s="9"/>
      <c r="D73" s="9"/>
    </row>
    <row r="74" spans="1:6" ht="15.6" x14ac:dyDescent="0.35">
      <c r="A74" s="17" t="s">
        <v>29</v>
      </c>
      <c r="B74" s="9">
        <f>(B29/B28)*100</f>
        <v>99.999999999163308</v>
      </c>
      <c r="C74" s="9"/>
      <c r="D74" s="9"/>
    </row>
    <row r="75" spans="1:6" ht="16.2" thickBot="1" x14ac:dyDescent="0.4">
      <c r="A75" s="18" t="s">
        <v>30</v>
      </c>
      <c r="B75" s="11">
        <f>(B23/B29)*100</f>
        <v>85.379531034168977</v>
      </c>
      <c r="C75" s="11"/>
      <c r="D75" s="11"/>
      <c r="E75" s="11"/>
    </row>
    <row r="76" spans="1:6" s="20" customFormat="1" ht="16.2" thickTop="1" x14ac:dyDescent="0.3">
      <c r="A76" s="37" t="s">
        <v>79</v>
      </c>
      <c r="B76" s="37"/>
      <c r="C76" s="37"/>
      <c r="D76" s="37"/>
      <c r="E76" s="19"/>
      <c r="F76" s="19"/>
    </row>
    <row r="77" spans="1:6" s="20" customFormat="1" ht="13.5" customHeight="1" x14ac:dyDescent="0.3">
      <c r="A77" s="31"/>
      <c r="B77" s="31"/>
      <c r="C77" s="31"/>
      <c r="D77" s="31"/>
      <c r="E77" s="19"/>
      <c r="F77" s="19"/>
    </row>
    <row r="78" spans="1:6" s="20" customFormat="1" ht="38.25" customHeight="1" x14ac:dyDescent="0.35">
      <c r="A78" s="39" t="s">
        <v>80</v>
      </c>
      <c r="B78" s="39"/>
      <c r="C78" s="39"/>
      <c r="D78" s="39"/>
      <c r="E78" s="39"/>
    </row>
    <row r="79" spans="1:6" s="20" customFormat="1" ht="15.6" x14ac:dyDescent="0.35">
      <c r="A79" s="17"/>
      <c r="B79" s="17"/>
      <c r="C79" s="17"/>
      <c r="D79" s="17"/>
    </row>
    <row r="80" spans="1:6" s="20" customFormat="1" ht="15.6" x14ac:dyDescent="0.35">
      <c r="A80" s="17"/>
      <c r="B80" s="17"/>
      <c r="C80" s="17"/>
      <c r="D80" s="17"/>
    </row>
    <row r="81" spans="1:4" s="20" customFormat="1" ht="15.6" x14ac:dyDescent="0.35">
      <c r="A81" s="17"/>
      <c r="B81" s="17"/>
      <c r="C81" s="17"/>
      <c r="D81" s="17"/>
    </row>
    <row r="82" spans="1:4" s="20" customFormat="1" ht="15.6" x14ac:dyDescent="0.35">
      <c r="A82" s="17"/>
      <c r="B82" s="17"/>
      <c r="C82" s="17"/>
      <c r="D82" s="17"/>
    </row>
    <row r="83" spans="1:4" ht="15.6" x14ac:dyDescent="0.35">
      <c r="A83" s="4"/>
      <c r="B83" s="4"/>
      <c r="C83" s="4"/>
      <c r="D83" s="4"/>
    </row>
    <row r="84" spans="1:4" ht="15.6" x14ac:dyDescent="0.35">
      <c r="A84" s="4"/>
      <c r="B84" s="4"/>
      <c r="C84" s="4"/>
      <c r="D84" s="4"/>
    </row>
    <row r="85" spans="1:4" ht="15.6" x14ac:dyDescent="0.35">
      <c r="A85" s="4"/>
      <c r="B85" s="4"/>
      <c r="C85" s="4"/>
      <c r="D85" s="4"/>
    </row>
    <row r="86" spans="1:4" ht="15.6" x14ac:dyDescent="0.35">
      <c r="A86" s="4"/>
      <c r="B86" s="4"/>
      <c r="C86" s="4"/>
      <c r="D86" s="4"/>
    </row>
    <row r="87" spans="1:4" ht="15.6" x14ac:dyDescent="0.35">
      <c r="A87" s="4"/>
      <c r="B87" s="4"/>
      <c r="C87" s="4"/>
      <c r="D87" s="4"/>
    </row>
    <row r="88" spans="1:4" ht="15.6" x14ac:dyDescent="0.35">
      <c r="A88" s="4"/>
      <c r="B88" s="4"/>
      <c r="C88" s="4"/>
      <c r="D88" s="4"/>
    </row>
    <row r="89" spans="1:4" ht="15.6" x14ac:dyDescent="0.35">
      <c r="A89" s="4"/>
      <c r="B89" s="4"/>
      <c r="C89" s="4"/>
      <c r="D89" s="4"/>
    </row>
    <row r="90" spans="1:4" ht="15.6" x14ac:dyDescent="0.35">
      <c r="A90" s="4"/>
      <c r="B90" s="4"/>
      <c r="C90" s="4"/>
      <c r="D90" s="4"/>
    </row>
    <row r="91" spans="1:4" ht="15.6" x14ac:dyDescent="0.35">
      <c r="A91" s="4"/>
      <c r="B91" s="4"/>
      <c r="C91" s="4"/>
      <c r="D91" s="4"/>
    </row>
    <row r="92" spans="1:4" ht="15.6" x14ac:dyDescent="0.35">
      <c r="A92" s="4"/>
      <c r="B92" s="4"/>
      <c r="C92" s="4"/>
      <c r="D92" s="4"/>
    </row>
    <row r="93" spans="1:4" ht="15.6" x14ac:dyDescent="0.35">
      <c r="A93" s="4"/>
      <c r="B93" s="4"/>
      <c r="C93" s="4"/>
      <c r="D93" s="4"/>
    </row>
    <row r="94" spans="1:4" ht="15.6" x14ac:dyDescent="0.35">
      <c r="A94" s="4"/>
      <c r="B94" s="4"/>
      <c r="C94" s="4"/>
      <c r="D94" s="4"/>
    </row>
    <row r="95" spans="1:4" ht="15.6" x14ac:dyDescent="0.35">
      <c r="A95" s="4"/>
      <c r="B95" s="4"/>
      <c r="C95" s="4"/>
      <c r="D95" s="4"/>
    </row>
    <row r="96" spans="1:4" ht="15.6" x14ac:dyDescent="0.35">
      <c r="A96" s="4"/>
      <c r="B96" s="4"/>
      <c r="C96" s="4"/>
      <c r="D96" s="4"/>
    </row>
    <row r="97" spans="1:4" ht="15.6" x14ac:dyDescent="0.35">
      <c r="A97" s="4"/>
      <c r="B97" s="4"/>
      <c r="C97" s="4"/>
      <c r="D97" s="4"/>
    </row>
    <row r="98" spans="1:4" ht="15.6" x14ac:dyDescent="0.35">
      <c r="A98" s="4"/>
      <c r="B98" s="4"/>
      <c r="C98" s="4"/>
      <c r="D98" s="4"/>
    </row>
    <row r="99" spans="1:4" ht="15.6" x14ac:dyDescent="0.35">
      <c r="A99" s="4"/>
      <c r="B99" s="4"/>
      <c r="C99" s="4"/>
      <c r="D99" s="4"/>
    </row>
    <row r="100" spans="1:4" ht="15.6" x14ac:dyDescent="0.35">
      <c r="A100" s="4"/>
      <c r="B100" s="4"/>
      <c r="C100" s="4"/>
      <c r="D100" s="4"/>
    </row>
    <row r="101" spans="1:4" ht="15.6" x14ac:dyDescent="0.35">
      <c r="A101" s="4"/>
      <c r="B101" s="4"/>
      <c r="C101" s="4"/>
      <c r="D101" s="4"/>
    </row>
    <row r="102" spans="1:4" ht="15.6" x14ac:dyDescent="0.35">
      <c r="A102" s="4"/>
      <c r="B102" s="4"/>
      <c r="C102" s="4"/>
      <c r="D102" s="4"/>
    </row>
    <row r="103" spans="1:4" ht="15.6" x14ac:dyDescent="0.35">
      <c r="A103" s="4"/>
      <c r="B103" s="4"/>
      <c r="C103" s="4"/>
      <c r="D103" s="4"/>
    </row>
    <row r="172" spans="9:13" x14ac:dyDescent="0.3">
      <c r="I172" s="1"/>
      <c r="J172" s="1"/>
      <c r="K172" s="1"/>
      <c r="L172" s="1"/>
      <c r="M172" s="1"/>
    </row>
    <row r="173" spans="9:13" x14ac:dyDescent="0.3">
      <c r="I173" s="1"/>
      <c r="J173" s="1"/>
      <c r="K173" s="1"/>
      <c r="L173" s="1"/>
      <c r="M173" s="1"/>
    </row>
    <row r="174" spans="9:13" x14ac:dyDescent="0.3">
      <c r="I174" s="1"/>
      <c r="J174" s="1"/>
      <c r="K174" s="1"/>
      <c r="L174" s="1"/>
      <c r="M174" s="1"/>
    </row>
  </sheetData>
  <mergeCells count="5">
    <mergeCell ref="A9:A10"/>
    <mergeCell ref="B9:B10"/>
    <mergeCell ref="A76:D76"/>
    <mergeCell ref="C9:E9"/>
    <mergeCell ref="A78:E78"/>
  </mergeCells>
  <pageMargins left="0.7" right="0.7" top="0.75" bottom="0.75" header="0.3" footer="0.3"/>
  <pageSetup orientation="portrait" r:id="rId1"/>
  <ignoredErrors>
    <ignoredError sqref="C7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8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109375" style="3" customWidth="1"/>
    <col min="2" max="2" width="22.6640625" style="3" customWidth="1"/>
    <col min="3" max="3" width="25.6640625" style="3" customWidth="1"/>
    <col min="4" max="5" width="26.109375" style="3" customWidth="1"/>
    <col min="6" max="16384" width="11.44140625" style="3"/>
  </cols>
  <sheetData>
    <row r="1" spans="1:5" s="20" customFormat="1" x14ac:dyDescent="0.3"/>
    <row r="2" spans="1:5" s="20" customFormat="1" x14ac:dyDescent="0.3"/>
    <row r="3" spans="1:5" s="20" customFormat="1" x14ac:dyDescent="0.3"/>
    <row r="4" spans="1:5" s="20" customFormat="1" x14ac:dyDescent="0.3"/>
    <row r="5" spans="1:5" s="20" customFormat="1" x14ac:dyDescent="0.3"/>
    <row r="6" spans="1:5" s="20" customFormat="1" x14ac:dyDescent="0.3"/>
    <row r="7" spans="1:5" s="20" customFormat="1" ht="21" customHeight="1" x14ac:dyDescent="0.3"/>
    <row r="8" spans="1:5" s="20" customFormat="1" ht="21" customHeight="1" x14ac:dyDescent="0.3"/>
    <row r="9" spans="1:5" s="20" customFormat="1" ht="15.6" x14ac:dyDescent="0.35">
      <c r="A9" s="33" t="s">
        <v>0</v>
      </c>
      <c r="B9" s="35" t="s">
        <v>36</v>
      </c>
      <c r="C9" s="38" t="s">
        <v>1</v>
      </c>
      <c r="D9" s="38"/>
      <c r="E9" s="38"/>
    </row>
    <row r="10" spans="1:5" s="20" customFormat="1" ht="47.4" thickBot="1" x14ac:dyDescent="0.35">
      <c r="A10" s="34"/>
      <c r="B10" s="36"/>
      <c r="C10" s="30" t="s">
        <v>37</v>
      </c>
      <c r="D10" s="30" t="s">
        <v>38</v>
      </c>
      <c r="E10" s="30" t="s">
        <v>43</v>
      </c>
    </row>
    <row r="11" spans="1:5" s="20" customFormat="1" ht="16.2" thickTop="1" x14ac:dyDescent="0.35">
      <c r="A11" s="17"/>
      <c r="B11" s="17"/>
      <c r="C11" s="17"/>
      <c r="D11" s="17"/>
    </row>
    <row r="12" spans="1:5" s="20" customFormat="1" ht="15.6" x14ac:dyDescent="0.35">
      <c r="A12" s="16" t="s">
        <v>2</v>
      </c>
      <c r="B12" s="17"/>
      <c r="C12" s="17"/>
      <c r="D12" s="17"/>
    </row>
    <row r="13" spans="1:5" s="20" customFormat="1" ht="15.6" x14ac:dyDescent="0.35">
      <c r="A13" s="17"/>
      <c r="B13" s="17"/>
      <c r="C13" s="17"/>
      <c r="D13" s="17"/>
    </row>
    <row r="14" spans="1:5" s="20" customFormat="1" ht="15.6" x14ac:dyDescent="0.35">
      <c r="A14" s="16" t="s">
        <v>3</v>
      </c>
      <c r="B14" s="17"/>
      <c r="C14" s="17"/>
      <c r="D14" s="17"/>
    </row>
    <row r="15" spans="1:5" ht="15.6" x14ac:dyDescent="0.35">
      <c r="A15" s="17" t="s">
        <v>48</v>
      </c>
      <c r="B15" s="6">
        <f>SUM(C15:D15)</f>
        <v>119681.33333333333</v>
      </c>
      <c r="C15" s="21">
        <v>2942</v>
      </c>
      <c r="D15" s="21">
        <v>116739.33333333333</v>
      </c>
      <c r="E15"/>
    </row>
    <row r="16" spans="1:5" ht="15.6" x14ac:dyDescent="0.35">
      <c r="A16" s="17" t="s">
        <v>81</v>
      </c>
      <c r="B16" s="6">
        <f>SUM(C16:D16)</f>
        <v>91468.77</v>
      </c>
      <c r="C16" s="21">
        <v>12299</v>
      </c>
      <c r="D16" s="21">
        <v>79169.77</v>
      </c>
      <c r="E16"/>
    </row>
    <row r="17" spans="1:5" ht="15.6" x14ac:dyDescent="0.35">
      <c r="A17" s="17" t="s">
        <v>82</v>
      </c>
      <c r="B17" s="6">
        <f>SUM(C17:D17)</f>
        <v>93541.666666666672</v>
      </c>
      <c r="C17" s="21">
        <v>3973</v>
      </c>
      <c r="D17" s="21">
        <v>89568.666666666672</v>
      </c>
      <c r="E17"/>
    </row>
    <row r="18" spans="1:5" ht="15.6" x14ac:dyDescent="0.35">
      <c r="A18" s="17" t="s">
        <v>74</v>
      </c>
      <c r="B18" s="6">
        <f>SUM(C18:D18)</f>
        <v>350090.626666667</v>
      </c>
      <c r="C18" s="21">
        <v>12299</v>
      </c>
      <c r="D18" s="21">
        <v>337791.626666667</v>
      </c>
      <c r="E18"/>
    </row>
    <row r="19" spans="1:5" ht="15.6" x14ac:dyDescent="0.35">
      <c r="A19" s="17"/>
      <c r="B19" s="6"/>
      <c r="C19" s="21"/>
      <c r="D19" s="21"/>
      <c r="E19"/>
    </row>
    <row r="20" spans="1:5" ht="15.6" x14ac:dyDescent="0.35">
      <c r="A20" s="16" t="s">
        <v>4</v>
      </c>
      <c r="B20" s="6"/>
      <c r="C20" s="21"/>
      <c r="D20" s="21"/>
      <c r="E20"/>
    </row>
    <row r="21" spans="1:5" ht="15.6" x14ac:dyDescent="0.35">
      <c r="A21" s="17" t="s">
        <v>48</v>
      </c>
      <c r="B21" s="6">
        <f>SUM(C21:E21)</f>
        <v>544829067.23000002</v>
      </c>
      <c r="C21" s="7">
        <v>230500000</v>
      </c>
      <c r="D21" s="21">
        <v>262960241.39999998</v>
      </c>
      <c r="E21" s="23">
        <v>51368825.829999998</v>
      </c>
    </row>
    <row r="22" spans="1:5" ht="15.6" x14ac:dyDescent="0.35">
      <c r="A22" s="17" t="s">
        <v>81</v>
      </c>
      <c r="B22" s="6">
        <f>SUM(C22:E22)</f>
        <v>893420295.24747515</v>
      </c>
      <c r="C22" s="21">
        <v>236149250.57999998</v>
      </c>
      <c r="D22" s="21">
        <v>278310627.78250003</v>
      </c>
      <c r="E22" s="21">
        <v>378960416.88497519</v>
      </c>
    </row>
    <row r="23" spans="1:5" ht="15.6" x14ac:dyDescent="0.35">
      <c r="A23" s="17" t="s">
        <v>83</v>
      </c>
      <c r="B23" s="6">
        <f>SUM(C23:E23)</f>
        <v>989011963.5999999</v>
      </c>
      <c r="C23" s="7">
        <v>485680045.15999997</v>
      </c>
      <c r="D23" s="21">
        <v>270792236.17000002</v>
      </c>
      <c r="E23" s="23">
        <v>232539682.27000004</v>
      </c>
    </row>
    <row r="24" spans="1:5" ht="15.6" x14ac:dyDescent="0.35">
      <c r="A24" s="17" t="s">
        <v>74</v>
      </c>
      <c r="B24" s="6">
        <f>SUM(C24:E24)</f>
        <v>3573681180.9899006</v>
      </c>
      <c r="C24" s="21">
        <v>944597002.31999993</v>
      </c>
      <c r="D24" s="21">
        <v>1113242511.1300001</v>
      </c>
      <c r="E24" s="21">
        <v>1515841667.5399008</v>
      </c>
    </row>
    <row r="25" spans="1:5" ht="15.6" x14ac:dyDescent="0.35">
      <c r="A25" s="17" t="s">
        <v>84</v>
      </c>
      <c r="B25" s="6">
        <f>+SUM(C25:D25)</f>
        <v>756472281.32999992</v>
      </c>
      <c r="C25" s="6">
        <f>+C23</f>
        <v>485680045.15999997</v>
      </c>
      <c r="D25" s="6">
        <f>+D23</f>
        <v>270792236.17000002</v>
      </c>
    </row>
    <row r="26" spans="1:5" ht="15.6" x14ac:dyDescent="0.35">
      <c r="A26" s="17"/>
      <c r="B26" s="6"/>
      <c r="C26" s="6"/>
      <c r="D26" s="6"/>
    </row>
    <row r="27" spans="1:5" ht="15.6" x14ac:dyDescent="0.35">
      <c r="A27" s="16" t="s">
        <v>5</v>
      </c>
      <c r="B27" s="6"/>
      <c r="C27" s="6"/>
      <c r="D27" s="6"/>
    </row>
    <row r="28" spans="1:5" ht="15.6" x14ac:dyDescent="0.35">
      <c r="A28" s="17" t="s">
        <v>81</v>
      </c>
      <c r="B28" s="6">
        <f>B22</f>
        <v>893420295.24747515</v>
      </c>
      <c r="C28" s="6"/>
      <c r="D28" s="6"/>
    </row>
    <row r="29" spans="1:5" ht="15.6" x14ac:dyDescent="0.35">
      <c r="A29" s="17" t="s">
        <v>82</v>
      </c>
      <c r="B29" s="21">
        <v>893420295.24000001</v>
      </c>
      <c r="C29" s="6"/>
      <c r="D29" s="6"/>
    </row>
    <row r="30" spans="1:5" ht="15.6" x14ac:dyDescent="0.35">
      <c r="A30" s="17"/>
      <c r="B30" s="9"/>
      <c r="C30" s="9"/>
      <c r="D30" s="9"/>
    </row>
    <row r="31" spans="1:5" ht="15.6" x14ac:dyDescent="0.35">
      <c r="A31" s="16" t="s">
        <v>6</v>
      </c>
      <c r="B31" s="9"/>
      <c r="C31" s="9"/>
      <c r="D31" s="9"/>
    </row>
    <row r="32" spans="1:5" ht="15.6" x14ac:dyDescent="0.35">
      <c r="A32" s="17" t="s">
        <v>49</v>
      </c>
      <c r="B32" s="22">
        <v>1.121</v>
      </c>
      <c r="C32" s="22">
        <v>1.121</v>
      </c>
      <c r="D32" s="22">
        <v>1.121</v>
      </c>
      <c r="E32" s="22">
        <v>1.121</v>
      </c>
    </row>
    <row r="33" spans="1:5" ht="15.6" x14ac:dyDescent="0.35">
      <c r="A33" s="17" t="s">
        <v>85</v>
      </c>
      <c r="B33" s="22">
        <v>1.0973999999999999</v>
      </c>
      <c r="C33" s="22">
        <v>1.0973999999999999</v>
      </c>
      <c r="D33" s="22">
        <v>1.0973999999999999</v>
      </c>
      <c r="E33" s="22">
        <v>1.0973999999999999</v>
      </c>
    </row>
    <row r="34" spans="1:5" ht="15.6" x14ac:dyDescent="0.35">
      <c r="A34" s="17" t="s">
        <v>7</v>
      </c>
      <c r="B34" s="21" t="s">
        <v>39</v>
      </c>
      <c r="C34" s="21" t="s">
        <v>39</v>
      </c>
      <c r="D34" s="21" t="s">
        <v>39</v>
      </c>
      <c r="E34" s="21" t="s">
        <v>39</v>
      </c>
    </row>
    <row r="35" spans="1:5" ht="15.6" x14ac:dyDescent="0.35">
      <c r="A35" s="17"/>
      <c r="B35" s="6"/>
      <c r="C35" s="6"/>
      <c r="D35" s="6"/>
    </row>
    <row r="36" spans="1:5" ht="15.6" x14ac:dyDescent="0.35">
      <c r="A36" s="16" t="s">
        <v>8</v>
      </c>
      <c r="B36" s="6"/>
      <c r="C36" s="6"/>
      <c r="D36" s="6"/>
    </row>
    <row r="37" spans="1:5" ht="15.6" x14ac:dyDescent="0.35">
      <c r="A37" s="17" t="s">
        <v>50</v>
      </c>
      <c r="B37" s="6">
        <f>B21/B32</f>
        <v>486020577.36842108</v>
      </c>
      <c r="C37" s="6">
        <f t="shared" ref="C37:E37" si="0">C21/C32</f>
        <v>205619982.1587868</v>
      </c>
      <c r="D37" s="6">
        <f t="shared" si="0"/>
        <v>234576486.52988401</v>
      </c>
      <c r="E37" s="6">
        <f t="shared" si="0"/>
        <v>45824108.679750219</v>
      </c>
    </row>
    <row r="38" spans="1:5" ht="15.6" x14ac:dyDescent="0.35">
      <c r="A38" s="17" t="s">
        <v>86</v>
      </c>
      <c r="B38" s="6">
        <f>B23/B33</f>
        <v>901231969.74667394</v>
      </c>
      <c r="C38" s="6">
        <f t="shared" ref="C38:E38" si="1">C23/C33</f>
        <v>442573396.35502094</v>
      </c>
      <c r="D38" s="6">
        <f t="shared" si="1"/>
        <v>246758006.351376</v>
      </c>
      <c r="E38" s="6">
        <f t="shared" si="1"/>
        <v>211900567.04027706</v>
      </c>
    </row>
    <row r="39" spans="1:5" ht="15.6" x14ac:dyDescent="0.35">
      <c r="A39" s="17" t="s">
        <v>51</v>
      </c>
      <c r="B39" s="6">
        <f>B37/B15</f>
        <v>4060.9555711981352</v>
      </c>
      <c r="C39" s="6">
        <f t="shared" ref="C39:D39" si="2">C37/C15</f>
        <v>69891.224391157986</v>
      </c>
      <c r="D39" s="6">
        <f t="shared" si="2"/>
        <v>2009.4040271763647</v>
      </c>
      <c r="E39" s="6"/>
    </row>
    <row r="40" spans="1:5" ht="15.6" x14ac:dyDescent="0.35">
      <c r="A40" s="17" t="s">
        <v>87</v>
      </c>
      <c r="B40" s="6">
        <f>B38/B17</f>
        <v>9634.5511242406119</v>
      </c>
      <c r="C40" s="6">
        <f t="shared" ref="C40:D40" si="3">C38/C17</f>
        <v>111395.26714196349</v>
      </c>
      <c r="D40" s="6">
        <f t="shared" si="3"/>
        <v>2754.9590223297132</v>
      </c>
      <c r="E40" s="6"/>
    </row>
    <row r="41" spans="1:5" ht="15.6" x14ac:dyDescent="0.35">
      <c r="A41" s="17"/>
      <c r="B41" s="9"/>
      <c r="C41" s="9"/>
      <c r="D41" s="9"/>
    </row>
    <row r="42" spans="1:5" ht="15.6" x14ac:dyDescent="0.35">
      <c r="A42" s="16" t="s">
        <v>9</v>
      </c>
      <c r="B42" s="9"/>
      <c r="C42" s="9"/>
      <c r="D42" s="9"/>
    </row>
    <row r="43" spans="1:5" ht="15.6" x14ac:dyDescent="0.35">
      <c r="A43" s="16"/>
      <c r="B43" s="9"/>
      <c r="C43" s="9"/>
      <c r="D43" s="9"/>
    </row>
    <row r="44" spans="1:5" ht="15.6" x14ac:dyDescent="0.35">
      <c r="A44" s="16" t="s">
        <v>10</v>
      </c>
      <c r="B44" s="9"/>
      <c r="C44" s="9"/>
      <c r="D44" s="9"/>
    </row>
    <row r="45" spans="1:5" ht="15.6" x14ac:dyDescent="0.35">
      <c r="A45" s="17" t="s">
        <v>11</v>
      </c>
      <c r="B45" s="9" t="s">
        <v>40</v>
      </c>
      <c r="C45" s="9" t="s">
        <v>40</v>
      </c>
      <c r="D45" s="9" t="s">
        <v>40</v>
      </c>
      <c r="E45" s="9" t="s">
        <v>40</v>
      </c>
    </row>
    <row r="46" spans="1:5" ht="15.6" x14ac:dyDescent="0.35">
      <c r="A46" s="17" t="s">
        <v>12</v>
      </c>
      <c r="B46" s="9" t="s">
        <v>40</v>
      </c>
      <c r="C46" s="9" t="s">
        <v>40</v>
      </c>
      <c r="D46" s="9" t="s">
        <v>40</v>
      </c>
      <c r="E46" s="9" t="s">
        <v>40</v>
      </c>
    </row>
    <row r="47" spans="1:5" ht="15.6" x14ac:dyDescent="0.35">
      <c r="A47" s="17"/>
      <c r="B47" s="9"/>
      <c r="C47" s="9"/>
      <c r="D47" s="9"/>
    </row>
    <row r="48" spans="1:5" ht="15.6" x14ac:dyDescent="0.35">
      <c r="A48" s="16" t="s">
        <v>13</v>
      </c>
      <c r="B48" s="9"/>
      <c r="C48" s="9"/>
      <c r="D48" s="9"/>
    </row>
    <row r="49" spans="1:5" ht="15.6" x14ac:dyDescent="0.35">
      <c r="A49" s="17" t="s">
        <v>14</v>
      </c>
      <c r="B49" s="9">
        <f>B17/B16*100</f>
        <v>102.26623432966974</v>
      </c>
      <c r="C49" s="9">
        <f t="shared" ref="C49:D49" si="4">C17/C16*100</f>
        <v>32.303439304008457</v>
      </c>
      <c r="D49" s="9">
        <f t="shared" si="4"/>
        <v>113.13493353165821</v>
      </c>
      <c r="E49" s="9"/>
    </row>
    <row r="50" spans="1:5" ht="15.6" x14ac:dyDescent="0.35">
      <c r="A50" s="17" t="s">
        <v>15</v>
      </c>
      <c r="B50" s="9">
        <f>B23/B22*100</f>
        <v>110.69951834103411</v>
      </c>
      <c r="C50" s="9">
        <f t="shared" ref="C50:E50" si="5">C23/C22*100</f>
        <v>205.66656212845643</v>
      </c>
      <c r="D50" s="9">
        <f t="shared" si="5"/>
        <v>97.298561081765214</v>
      </c>
      <c r="E50" s="9">
        <f t="shared" si="5"/>
        <v>61.362525453570569</v>
      </c>
    </row>
    <row r="51" spans="1:5" ht="15.6" x14ac:dyDescent="0.35">
      <c r="A51" s="17" t="s">
        <v>16</v>
      </c>
      <c r="B51" s="9">
        <f>AVERAGE(B49:B50)</f>
        <v>106.48287633535193</v>
      </c>
      <c r="C51" s="9">
        <f t="shared" ref="C51:D51" si="6">AVERAGE(C49:C50)</f>
        <v>118.98500071623245</v>
      </c>
      <c r="D51" s="9">
        <f t="shared" si="6"/>
        <v>105.21674730671171</v>
      </c>
      <c r="E51" s="9"/>
    </row>
    <row r="52" spans="1:5" ht="15.6" x14ac:dyDescent="0.35">
      <c r="A52" s="17"/>
      <c r="B52" s="9"/>
      <c r="C52" s="9"/>
      <c r="D52" s="9"/>
      <c r="E52" s="9"/>
    </row>
    <row r="53" spans="1:5" ht="15.6" x14ac:dyDescent="0.35">
      <c r="A53" s="16" t="s">
        <v>17</v>
      </c>
      <c r="B53" s="9"/>
      <c r="C53" s="9"/>
      <c r="D53" s="9"/>
      <c r="E53" s="9"/>
    </row>
    <row r="54" spans="1:5" ht="15.6" x14ac:dyDescent="0.35">
      <c r="A54" s="17" t="s">
        <v>18</v>
      </c>
      <c r="B54" s="9">
        <f>(B17/B18)*100</f>
        <v>26.719271966036047</v>
      </c>
      <c r="C54" s="9">
        <f t="shared" ref="C54:D54" si="7">(C17/C18)*100</f>
        <v>32.303439304008457</v>
      </c>
      <c r="D54" s="9">
        <f t="shared" si="7"/>
        <v>26.51595231963908</v>
      </c>
      <c r="E54" s="9"/>
    </row>
    <row r="55" spans="1:5" ht="15.6" x14ac:dyDescent="0.35">
      <c r="A55" s="17" t="s">
        <v>19</v>
      </c>
      <c r="B55" s="9">
        <f>B23/B24*100</f>
        <v>27.674879585258527</v>
      </c>
      <c r="C55" s="9">
        <f t="shared" ref="C55:E55" si="8">C23/C24*100</f>
        <v>51.416640532114108</v>
      </c>
      <c r="D55" s="9">
        <f t="shared" si="8"/>
        <v>24.324640270441304</v>
      </c>
      <c r="E55" s="9">
        <f t="shared" si="8"/>
        <v>15.340631363392642</v>
      </c>
    </row>
    <row r="56" spans="1:5" ht="15.6" x14ac:dyDescent="0.35">
      <c r="A56" s="17" t="s">
        <v>20</v>
      </c>
      <c r="B56" s="9">
        <f>(B54+B55)/2</f>
        <v>27.197075775647285</v>
      </c>
      <c r="C56" s="9">
        <f t="shared" ref="C56:D56" si="9">(C54+C55)/2</f>
        <v>41.860039918061283</v>
      </c>
      <c r="D56" s="9">
        <f t="shared" si="9"/>
        <v>25.420296295040192</v>
      </c>
      <c r="E56" s="9"/>
    </row>
    <row r="57" spans="1:5" ht="15.6" x14ac:dyDescent="0.35">
      <c r="A57" s="17"/>
      <c r="B57" s="9"/>
      <c r="C57" s="9"/>
      <c r="D57" s="9"/>
    </row>
    <row r="58" spans="1:5" ht="15.6" x14ac:dyDescent="0.35">
      <c r="A58" s="16" t="s">
        <v>31</v>
      </c>
      <c r="B58" s="9"/>
      <c r="C58" s="9"/>
      <c r="D58" s="9"/>
    </row>
    <row r="59" spans="1:5" ht="15.6" x14ac:dyDescent="0.35">
      <c r="A59" s="17" t="s">
        <v>21</v>
      </c>
      <c r="B59" s="9">
        <f>B25/B23*100</f>
        <v>76.487677517716122</v>
      </c>
      <c r="C59" s="9"/>
      <c r="D59" s="9"/>
    </row>
    <row r="60" spans="1:5" ht="15.6" x14ac:dyDescent="0.35">
      <c r="A60" s="17"/>
      <c r="B60" s="9"/>
      <c r="C60" s="9"/>
      <c r="D60" s="9"/>
    </row>
    <row r="61" spans="1:5" ht="15.6" x14ac:dyDescent="0.35">
      <c r="A61" s="16" t="s">
        <v>22</v>
      </c>
      <c r="B61" s="9"/>
      <c r="C61" s="9"/>
      <c r="D61" s="9"/>
    </row>
    <row r="62" spans="1:5" ht="15.6" x14ac:dyDescent="0.35">
      <c r="A62" s="17" t="s">
        <v>23</v>
      </c>
      <c r="B62" s="9">
        <f>((B17/B15)-1)*100</f>
        <v>-21.841055692338539</v>
      </c>
      <c r="C62" s="9">
        <f>((C17/C15)-1)*100</f>
        <v>35.044187627464311</v>
      </c>
      <c r="D62" s="9">
        <f>((D17/D15)-1)*100</f>
        <v>-23.27464607758596</v>
      </c>
      <c r="E62" s="9"/>
    </row>
    <row r="63" spans="1:5" ht="15.6" x14ac:dyDescent="0.35">
      <c r="A63" s="17" t="s">
        <v>24</v>
      </c>
      <c r="B63" s="9">
        <f t="shared" ref="B63" si="10">((B38/B37)-1)*100</f>
        <v>85.430825712448737</v>
      </c>
      <c r="C63" s="9">
        <f t="shared" ref="C63:D63" si="11">((C38/C37)-1)*100</f>
        <v>115.23851510367828</v>
      </c>
      <c r="D63" s="9">
        <f t="shared" si="11"/>
        <v>5.19298417402978</v>
      </c>
      <c r="E63" s="9"/>
    </row>
    <row r="64" spans="1:5" ht="15.6" x14ac:dyDescent="0.35">
      <c r="A64" s="17" t="s">
        <v>25</v>
      </c>
      <c r="B64" s="9">
        <f>((B40/B39)-1)*100</f>
        <v>137.24837554423317</v>
      </c>
      <c r="C64" s="9">
        <f>((C40/C39)-1)*100</f>
        <v>59.383768294744918</v>
      </c>
      <c r="D64" s="9">
        <f>((D40/D39)-1)*100</f>
        <v>37.103289585868417</v>
      </c>
      <c r="E64" s="9"/>
    </row>
    <row r="65" spans="1:6" ht="15.6" x14ac:dyDescent="0.35">
      <c r="A65" s="17"/>
      <c r="B65" s="9"/>
      <c r="C65" s="9"/>
      <c r="D65" s="9"/>
    </row>
    <row r="66" spans="1:6" ht="15.6" x14ac:dyDescent="0.35">
      <c r="A66" s="16" t="s">
        <v>26</v>
      </c>
      <c r="B66" s="9"/>
      <c r="C66" s="9"/>
      <c r="D66" s="9"/>
    </row>
    <row r="67" spans="1:6" ht="15.6" x14ac:dyDescent="0.35">
      <c r="A67" s="17" t="s">
        <v>34</v>
      </c>
      <c r="B67" s="9">
        <f t="shared" ref="B67" si="12">B22/B16</f>
        <v>9767.4899886319126</v>
      </c>
      <c r="C67" s="9">
        <f t="shared" ref="C67:D67" si="13">C22/C16</f>
        <v>19200.687094885761</v>
      </c>
      <c r="D67" s="9">
        <f t="shared" si="13"/>
        <v>3515.3648644236305</v>
      </c>
    </row>
    <row r="68" spans="1:6" ht="15.6" x14ac:dyDescent="0.35">
      <c r="A68" s="17" t="s">
        <v>35</v>
      </c>
      <c r="B68" s="9">
        <f>B23/B17</f>
        <v>10572.956403741646</v>
      </c>
      <c r="C68" s="9">
        <f t="shared" ref="C68:D68" si="14">C23/C17</f>
        <v>122245.16616159074</v>
      </c>
      <c r="D68" s="9">
        <f t="shared" si="14"/>
        <v>3023.2920311046273</v>
      </c>
    </row>
    <row r="69" spans="1:6" ht="15.6" x14ac:dyDescent="0.35">
      <c r="A69" s="17" t="s">
        <v>27</v>
      </c>
      <c r="B69" s="9">
        <f>(B68/B67)*B51</f>
        <v>115.26388156517375</v>
      </c>
      <c r="C69" s="9">
        <f t="shared" ref="C69:D69" si="15">(C68/C67)*C51</f>
        <v>757.54274372645148</v>
      </c>
      <c r="D69" s="9">
        <f t="shared" si="15"/>
        <v>90.488744679220019</v>
      </c>
    </row>
    <row r="70" spans="1:6" ht="15.6" x14ac:dyDescent="0.35">
      <c r="A70" s="17" t="s">
        <v>32</v>
      </c>
      <c r="B70" s="9">
        <f>B22/(B16*3)</f>
        <v>3255.829996210638</v>
      </c>
      <c r="C70" s="9">
        <f t="shared" ref="C70:D70" si="16">C22/(C16*3)</f>
        <v>6400.2290316285871</v>
      </c>
      <c r="D70" s="9">
        <f t="shared" si="16"/>
        <v>1171.7882881412102</v>
      </c>
    </row>
    <row r="71" spans="1:6" ht="15.6" x14ac:dyDescent="0.35">
      <c r="A71" s="17" t="s">
        <v>33</v>
      </c>
      <c r="B71" s="9">
        <f>B23/(B17*3)</f>
        <v>3524.3188012472156</v>
      </c>
      <c r="C71" s="9">
        <f t="shared" ref="C71:D71" si="17">C23/(C17*3)</f>
        <v>40748.388720530245</v>
      </c>
      <c r="D71" s="9">
        <f t="shared" si="17"/>
        <v>1007.7640103682091</v>
      </c>
    </row>
    <row r="72" spans="1:6" ht="15.6" x14ac:dyDescent="0.35">
      <c r="A72" s="17"/>
      <c r="B72" s="9"/>
      <c r="C72" s="9"/>
      <c r="D72" s="9"/>
    </row>
    <row r="73" spans="1:6" ht="15.6" x14ac:dyDescent="0.35">
      <c r="A73" s="16" t="s">
        <v>28</v>
      </c>
      <c r="B73" s="9"/>
      <c r="C73" s="9"/>
      <c r="D73" s="9"/>
    </row>
    <row r="74" spans="1:6" ht="15.6" x14ac:dyDescent="0.35">
      <c r="A74" s="17" t="s">
        <v>29</v>
      </c>
      <c r="B74" s="9">
        <f>(B29/B28)*100</f>
        <v>99.999999999163308</v>
      </c>
      <c r="C74" s="9"/>
      <c r="D74" s="9"/>
    </row>
    <row r="75" spans="1:6" ht="16.2" thickBot="1" x14ac:dyDescent="0.4">
      <c r="A75" s="18" t="s">
        <v>30</v>
      </c>
      <c r="B75" s="11">
        <f>(B23/B29)*100</f>
        <v>110.69951834196033</v>
      </c>
      <c r="C75" s="11"/>
      <c r="D75" s="11"/>
      <c r="E75" s="11"/>
    </row>
    <row r="76" spans="1:6" s="20" customFormat="1" ht="16.2" thickTop="1" x14ac:dyDescent="0.3">
      <c r="A76" s="37" t="s">
        <v>79</v>
      </c>
      <c r="B76" s="37"/>
      <c r="C76" s="37"/>
      <c r="D76" s="37"/>
      <c r="E76" s="19"/>
      <c r="F76" s="19"/>
    </row>
    <row r="77" spans="1:6" customFormat="1" x14ac:dyDescent="0.3"/>
    <row r="78" spans="1:6" customFormat="1" ht="15.6" x14ac:dyDescent="0.35">
      <c r="A78" s="17" t="s">
        <v>118</v>
      </c>
    </row>
    <row r="79" spans="1:6" customFormat="1" x14ac:dyDescent="0.3"/>
    <row r="80" spans="1:6" customFormat="1" x14ac:dyDescent="0.3"/>
    <row r="81" spans="1:4" customFormat="1" x14ac:dyDescent="0.3"/>
    <row r="82" spans="1:4" customFormat="1" x14ac:dyDescent="0.3"/>
    <row r="83" spans="1:4" customFormat="1" x14ac:dyDescent="0.3"/>
    <row r="84" spans="1:4" customFormat="1" x14ac:dyDescent="0.3"/>
    <row r="85" spans="1:4" customFormat="1" x14ac:dyDescent="0.3"/>
    <row r="86" spans="1:4" customFormat="1" x14ac:dyDescent="0.3"/>
    <row r="87" spans="1:4" customFormat="1" ht="15.6" x14ac:dyDescent="0.35">
      <c r="A87" s="24"/>
      <c r="B87" s="24"/>
      <c r="C87" s="24"/>
      <c r="D87" s="24"/>
    </row>
    <row r="88" spans="1:4" customFormat="1" ht="15.6" x14ac:dyDescent="0.35">
      <c r="A88" s="24"/>
      <c r="B88" s="24"/>
      <c r="C88" s="24"/>
      <c r="D88" s="24"/>
    </row>
    <row r="89" spans="1:4" ht="15.6" x14ac:dyDescent="0.35">
      <c r="A89" s="12"/>
      <c r="B89" s="12"/>
      <c r="C89" s="12"/>
      <c r="D89" s="12"/>
    </row>
    <row r="90" spans="1:4" ht="15.6" x14ac:dyDescent="0.35">
      <c r="A90" s="12"/>
      <c r="B90" s="12"/>
      <c r="C90" s="12"/>
      <c r="D90" s="12"/>
    </row>
    <row r="91" spans="1:4" ht="15.6" x14ac:dyDescent="0.35">
      <c r="A91" s="12"/>
      <c r="B91" s="12"/>
      <c r="C91" s="12"/>
      <c r="D91" s="12"/>
    </row>
    <row r="92" spans="1:4" ht="15.6" x14ac:dyDescent="0.35">
      <c r="A92" s="12"/>
      <c r="B92" s="12"/>
      <c r="C92" s="12"/>
      <c r="D92" s="12"/>
    </row>
    <row r="93" spans="1:4" ht="15.6" x14ac:dyDescent="0.35">
      <c r="A93" s="12"/>
      <c r="B93" s="12"/>
      <c r="C93" s="12"/>
      <c r="D93" s="12"/>
    </row>
    <row r="94" spans="1:4" ht="15.6" x14ac:dyDescent="0.35">
      <c r="A94" s="12"/>
      <c r="B94" s="12"/>
      <c r="C94" s="12"/>
      <c r="D94" s="12"/>
    </row>
    <row r="95" spans="1:4" ht="15.6" x14ac:dyDescent="0.35">
      <c r="A95" s="12"/>
      <c r="B95" s="12"/>
      <c r="C95" s="12"/>
      <c r="D95" s="12"/>
    </row>
    <row r="96" spans="1:4" ht="15.6" x14ac:dyDescent="0.35">
      <c r="A96" s="12"/>
      <c r="B96" s="12"/>
      <c r="C96" s="12"/>
      <c r="D96" s="12"/>
    </row>
    <row r="97" spans="1:4" ht="15.6" x14ac:dyDescent="0.35">
      <c r="A97" s="12"/>
      <c r="B97" s="12"/>
      <c r="C97" s="12"/>
      <c r="D97" s="12"/>
    </row>
    <row r="98" spans="1:4" ht="15.6" x14ac:dyDescent="0.35">
      <c r="A98" s="12"/>
      <c r="B98" s="12"/>
      <c r="C98" s="12"/>
      <c r="D98" s="12"/>
    </row>
  </sheetData>
  <mergeCells count="4">
    <mergeCell ref="A9:A10"/>
    <mergeCell ref="B9:B10"/>
    <mergeCell ref="C9:E9"/>
    <mergeCell ref="A76:D76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2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109375" style="3" customWidth="1"/>
    <col min="2" max="2" width="22.6640625" style="3" customWidth="1"/>
    <col min="3" max="3" width="25.6640625" style="3" customWidth="1"/>
    <col min="4" max="5" width="26.109375" style="3" customWidth="1"/>
    <col min="6" max="16384" width="11.44140625" style="3"/>
  </cols>
  <sheetData>
    <row r="1" spans="1:6" s="20" customFormat="1" x14ac:dyDescent="0.3"/>
    <row r="2" spans="1:6" s="20" customFormat="1" x14ac:dyDescent="0.3"/>
    <row r="3" spans="1:6" s="20" customFormat="1" x14ac:dyDescent="0.3"/>
    <row r="4" spans="1:6" s="20" customFormat="1" x14ac:dyDescent="0.3"/>
    <row r="5" spans="1:6" s="20" customFormat="1" x14ac:dyDescent="0.3"/>
    <row r="6" spans="1:6" s="20" customFormat="1" x14ac:dyDescent="0.3"/>
    <row r="7" spans="1:6" s="20" customFormat="1" ht="21" customHeight="1" x14ac:dyDescent="0.3"/>
    <row r="8" spans="1:6" s="20" customFormat="1" ht="21" customHeight="1" x14ac:dyDescent="0.3"/>
    <row r="9" spans="1:6" s="20" customFormat="1" ht="15.6" x14ac:dyDescent="0.35">
      <c r="A9" s="33" t="s">
        <v>0</v>
      </c>
      <c r="B9" s="35" t="s">
        <v>36</v>
      </c>
      <c r="C9" s="38" t="s">
        <v>1</v>
      </c>
      <c r="D9" s="38"/>
      <c r="E9" s="38"/>
    </row>
    <row r="10" spans="1:6" s="20" customFormat="1" ht="47.4" thickBot="1" x14ac:dyDescent="0.35">
      <c r="A10" s="34"/>
      <c r="B10" s="36"/>
      <c r="C10" s="30" t="s">
        <v>37</v>
      </c>
      <c r="D10" s="30" t="s">
        <v>38</v>
      </c>
      <c r="E10" s="30" t="s">
        <v>43</v>
      </c>
    </row>
    <row r="11" spans="1:6" s="20" customFormat="1" ht="16.2" thickTop="1" x14ac:dyDescent="0.35">
      <c r="A11" s="17"/>
      <c r="B11" s="17"/>
      <c r="C11" s="17"/>
      <c r="D11" s="17"/>
    </row>
    <row r="12" spans="1:6" s="20" customFormat="1" ht="15.6" x14ac:dyDescent="0.35">
      <c r="A12" s="16" t="s">
        <v>2</v>
      </c>
      <c r="B12" s="17"/>
      <c r="C12" s="17"/>
      <c r="D12" s="17"/>
    </row>
    <row r="13" spans="1:6" s="20" customFormat="1" ht="15.6" x14ac:dyDescent="0.35">
      <c r="A13" s="17"/>
      <c r="B13" s="17"/>
      <c r="C13" s="17"/>
      <c r="D13" s="17"/>
    </row>
    <row r="14" spans="1:6" s="20" customFormat="1" ht="15.6" x14ac:dyDescent="0.35">
      <c r="A14" s="16" t="s">
        <v>3</v>
      </c>
      <c r="B14" s="17"/>
      <c r="C14" s="17"/>
      <c r="D14" s="17"/>
    </row>
    <row r="15" spans="1:6" ht="15.6" x14ac:dyDescent="0.35">
      <c r="A15" s="17" t="s">
        <v>52</v>
      </c>
      <c r="B15" s="6">
        <f>+SUM(C15:D15)</f>
        <v>259729.33333333331</v>
      </c>
      <c r="C15" s="6">
        <f>+'I Trimestre'!C15+'II Trimestre'!C15</f>
        <v>3973</v>
      </c>
      <c r="D15" s="6">
        <f>+'I Trimestre'!D15+'II Trimestre'!D15</f>
        <v>255756.33333333331</v>
      </c>
      <c r="E15" s="6"/>
      <c r="F15" s="12"/>
    </row>
    <row r="16" spans="1:6" ht="15.6" x14ac:dyDescent="0.35">
      <c r="A16" s="17" t="s">
        <v>88</v>
      </c>
      <c r="B16" s="6">
        <f>SUM(C16:D16)</f>
        <v>181194.77000000002</v>
      </c>
      <c r="C16" s="6">
        <f>+AVERAGE('I Trimestre'!C16,'II Trimestre'!C16)</f>
        <v>12299</v>
      </c>
      <c r="D16" s="6">
        <f>+'I Trimestre'!D16+'II Trimestre'!D16</f>
        <v>168895.77000000002</v>
      </c>
      <c r="E16" s="6"/>
      <c r="F16" s="12"/>
    </row>
    <row r="17" spans="1:6" ht="15.6" x14ac:dyDescent="0.35">
      <c r="A17" s="17" t="s">
        <v>89</v>
      </c>
      <c r="B17" s="6">
        <f>SUM(C17:D17)</f>
        <v>218898.66666666669</v>
      </c>
      <c r="C17" s="6">
        <f>+'I Trimestre'!C17+'II Trimestre'!C17</f>
        <v>8239</v>
      </c>
      <c r="D17" s="6">
        <f>+'I Trimestre'!D17+'II Trimestre'!D17</f>
        <v>210659.66666666669</v>
      </c>
      <c r="E17" s="6"/>
      <c r="F17" s="12"/>
    </row>
    <row r="18" spans="1:6" ht="15.6" x14ac:dyDescent="0.35">
      <c r="A18" s="17" t="s">
        <v>74</v>
      </c>
      <c r="B18" s="6">
        <f>SUM(C18:D18)</f>
        <v>350090.626666667</v>
      </c>
      <c r="C18" s="6">
        <f>+'II Trimestre'!C18</f>
        <v>12299</v>
      </c>
      <c r="D18" s="6">
        <f>+'II Trimestre'!D18</f>
        <v>337791.626666667</v>
      </c>
      <c r="E18" s="6"/>
      <c r="F18" s="12"/>
    </row>
    <row r="19" spans="1:6" ht="15.6" x14ac:dyDescent="0.35">
      <c r="A19" s="17"/>
      <c r="B19" s="6"/>
      <c r="C19" s="6"/>
      <c r="D19" s="6"/>
      <c r="E19" s="6"/>
      <c r="F19" s="12"/>
    </row>
    <row r="20" spans="1:6" ht="15.6" x14ac:dyDescent="0.35">
      <c r="A20" s="16" t="s">
        <v>4</v>
      </c>
      <c r="B20" s="6"/>
      <c r="C20" s="6"/>
      <c r="D20" s="6"/>
      <c r="E20" s="6"/>
      <c r="F20" s="12"/>
    </row>
    <row r="21" spans="1:6" ht="15.6" x14ac:dyDescent="0.35">
      <c r="A21" s="17" t="s">
        <v>52</v>
      </c>
      <c r="B21" s="6">
        <f>+SUM(C21:E21)</f>
        <v>1240983284.1899998</v>
      </c>
      <c r="C21" s="7">
        <f>+'I Trimestre'!C21+'II Trimestre'!C21</f>
        <v>606750000</v>
      </c>
      <c r="D21" s="7">
        <f>+'I Trimestre'!D21+'II Trimestre'!D21</f>
        <v>503588585.07999998</v>
      </c>
      <c r="E21" s="7">
        <f>+'I Trimestre'!E21+'II Trimestre'!E21</f>
        <v>130644699.11</v>
      </c>
      <c r="F21" s="12"/>
    </row>
    <row r="22" spans="1:6" ht="15.6" x14ac:dyDescent="0.35">
      <c r="A22" s="17" t="s">
        <v>88</v>
      </c>
      <c r="B22" s="6">
        <f t="shared" ref="B22:B24" si="0">+SUM(C22:E22)</f>
        <v>1786840590.4949503</v>
      </c>
      <c r="C22" s="7">
        <f>+'I Trimestre'!C22+'II Trimestre'!C22</f>
        <v>472298501.15999997</v>
      </c>
      <c r="D22" s="7">
        <f>+'I Trimestre'!D22+'II Trimestre'!D22</f>
        <v>556621255.56500006</v>
      </c>
      <c r="E22" s="7">
        <f>+'I Trimestre'!E22+'II Trimestre'!E22</f>
        <v>757920833.76995039</v>
      </c>
      <c r="F22" s="12"/>
    </row>
    <row r="23" spans="1:6" ht="15.6" x14ac:dyDescent="0.35">
      <c r="A23" s="17" t="s">
        <v>89</v>
      </c>
      <c r="B23" s="6">
        <f t="shared" si="0"/>
        <v>1751810021.8399999</v>
      </c>
      <c r="C23" s="7">
        <f>+'I Trimestre'!C23+'II Trimestre'!C23</f>
        <v>661037893.56999993</v>
      </c>
      <c r="D23" s="7">
        <f>+'I Trimestre'!D23+'II Trimestre'!D23</f>
        <v>547882826.56999993</v>
      </c>
      <c r="E23" s="7">
        <f>+'I Trimestre'!E23+'II Trimestre'!E23</f>
        <v>542889301.70000005</v>
      </c>
      <c r="F23" s="12"/>
    </row>
    <row r="24" spans="1:6" ht="15.6" x14ac:dyDescent="0.35">
      <c r="A24" s="17" t="s">
        <v>74</v>
      </c>
      <c r="B24" s="6">
        <f t="shared" si="0"/>
        <v>3573681180.9899006</v>
      </c>
      <c r="C24" s="6">
        <f>+'II Trimestre'!C24</f>
        <v>944597002.31999993</v>
      </c>
      <c r="D24" s="6">
        <f>+'II Trimestre'!D24</f>
        <v>1113242511.1300001</v>
      </c>
      <c r="E24" s="6">
        <f>+'II Trimestre'!E24</f>
        <v>1515841667.5399008</v>
      </c>
      <c r="F24" s="12"/>
    </row>
    <row r="25" spans="1:6" ht="15.6" x14ac:dyDescent="0.35">
      <c r="A25" s="17" t="s">
        <v>90</v>
      </c>
      <c r="B25" s="6">
        <f>+SUM(C25:D25)</f>
        <v>1208920720.1399999</v>
      </c>
      <c r="C25" s="6">
        <f>+C23</f>
        <v>661037893.56999993</v>
      </c>
      <c r="D25" s="6">
        <f>+D23</f>
        <v>547882826.56999993</v>
      </c>
      <c r="E25" s="6"/>
      <c r="F25" s="12"/>
    </row>
    <row r="26" spans="1:6" ht="15.6" x14ac:dyDescent="0.35">
      <c r="A26" s="17"/>
      <c r="B26" s="6"/>
      <c r="C26" s="6"/>
      <c r="D26" s="6"/>
      <c r="E26" s="6"/>
      <c r="F26" s="12"/>
    </row>
    <row r="27" spans="1:6" ht="15.6" x14ac:dyDescent="0.35">
      <c r="A27" s="16" t="s">
        <v>5</v>
      </c>
      <c r="B27" s="6"/>
      <c r="C27" s="6"/>
      <c r="D27" s="6"/>
      <c r="E27" s="6"/>
      <c r="F27" s="12"/>
    </row>
    <row r="28" spans="1:6" ht="15.6" x14ac:dyDescent="0.35">
      <c r="A28" s="17" t="s">
        <v>88</v>
      </c>
      <c r="B28" s="6">
        <f>B22</f>
        <v>1786840590.4949503</v>
      </c>
      <c r="C28" s="6"/>
      <c r="D28" s="6"/>
      <c r="E28" s="6"/>
      <c r="F28" s="12"/>
    </row>
    <row r="29" spans="1:6" ht="15.6" x14ac:dyDescent="0.35">
      <c r="A29" s="17" t="s">
        <v>89</v>
      </c>
      <c r="B29" s="6">
        <f>+'I Trimestre'!B29+'II Trimestre'!B29</f>
        <v>1786840590.48</v>
      </c>
      <c r="C29" s="6"/>
      <c r="D29" s="6"/>
      <c r="E29" s="6"/>
      <c r="F29" s="12"/>
    </row>
    <row r="30" spans="1:6" ht="15.6" x14ac:dyDescent="0.35">
      <c r="A30" s="17"/>
      <c r="B30" s="9"/>
      <c r="C30" s="9"/>
      <c r="D30" s="9"/>
      <c r="E30" s="9"/>
      <c r="F30" s="12"/>
    </row>
    <row r="31" spans="1:6" ht="15.6" x14ac:dyDescent="0.35">
      <c r="A31" s="16" t="s">
        <v>6</v>
      </c>
      <c r="B31" s="9"/>
      <c r="C31" s="9"/>
      <c r="D31" s="9"/>
      <c r="E31" s="9"/>
      <c r="F31" s="12"/>
    </row>
    <row r="32" spans="1:6" ht="15.6" x14ac:dyDescent="0.35">
      <c r="A32" s="17" t="s">
        <v>53</v>
      </c>
      <c r="B32" s="22">
        <v>1.121</v>
      </c>
      <c r="C32" s="22">
        <v>1.121</v>
      </c>
      <c r="D32" s="22">
        <v>1.121</v>
      </c>
      <c r="E32" s="22">
        <v>1.121</v>
      </c>
      <c r="F32" s="12"/>
    </row>
    <row r="33" spans="1:6" ht="15.6" x14ac:dyDescent="0.35">
      <c r="A33" s="17" t="s">
        <v>91</v>
      </c>
      <c r="B33" s="22">
        <v>1.0973999999999999</v>
      </c>
      <c r="C33" s="22">
        <v>1.0973999999999999</v>
      </c>
      <c r="D33" s="22">
        <v>1.0973999999999999</v>
      </c>
      <c r="E33" s="22">
        <v>1.0973999999999999</v>
      </c>
      <c r="F33" s="12"/>
    </row>
    <row r="34" spans="1:6" ht="15.6" x14ac:dyDescent="0.35">
      <c r="A34" s="17" t="s">
        <v>7</v>
      </c>
      <c r="B34" s="21" t="s">
        <v>39</v>
      </c>
      <c r="C34" s="21" t="s">
        <v>39</v>
      </c>
      <c r="D34" s="21" t="s">
        <v>39</v>
      </c>
      <c r="E34" s="21" t="s">
        <v>39</v>
      </c>
      <c r="F34" s="12"/>
    </row>
    <row r="35" spans="1:6" ht="15.6" x14ac:dyDescent="0.35">
      <c r="A35" s="17"/>
      <c r="B35" s="6"/>
      <c r="C35" s="6"/>
      <c r="D35" s="6"/>
      <c r="E35" s="6"/>
      <c r="F35" s="12"/>
    </row>
    <row r="36" spans="1:6" ht="15.6" x14ac:dyDescent="0.35">
      <c r="A36" s="16" t="s">
        <v>8</v>
      </c>
      <c r="B36" s="6"/>
      <c r="C36" s="6"/>
      <c r="D36" s="6"/>
      <c r="E36" s="6"/>
      <c r="F36" s="12"/>
    </row>
    <row r="37" spans="1:6" ht="15.6" x14ac:dyDescent="0.35">
      <c r="A37" s="17" t="s">
        <v>54</v>
      </c>
      <c r="B37" s="6">
        <f>B21/B32</f>
        <v>1107032367.6984832</v>
      </c>
      <c r="C37" s="6">
        <f t="shared" ref="C37:E37" si="1">C21/C32</f>
        <v>541257805.53077614</v>
      </c>
      <c r="D37" s="6">
        <f t="shared" si="1"/>
        <v>449231565.63782334</v>
      </c>
      <c r="E37" s="6">
        <f t="shared" si="1"/>
        <v>116542996.52988403</v>
      </c>
      <c r="F37" s="12"/>
    </row>
    <row r="38" spans="1:6" ht="15.6" x14ac:dyDescent="0.35">
      <c r="A38" s="17" t="s">
        <v>92</v>
      </c>
      <c r="B38" s="6">
        <f>B23/B33</f>
        <v>1596327703.5174048</v>
      </c>
      <c r="C38" s="6">
        <f t="shared" ref="C38:E38" si="2">C23/C33</f>
        <v>602367316.90359032</v>
      </c>
      <c r="D38" s="6">
        <f t="shared" si="2"/>
        <v>499255354.99362123</v>
      </c>
      <c r="E38" s="6">
        <f t="shared" si="2"/>
        <v>494705031.62019324</v>
      </c>
      <c r="F38" s="12"/>
    </row>
    <row r="39" spans="1:6" ht="15.6" x14ac:dyDescent="0.35">
      <c r="A39" s="17" t="s">
        <v>55</v>
      </c>
      <c r="B39" s="6">
        <f>B37/B15</f>
        <v>4262.2539144538287</v>
      </c>
      <c r="C39" s="6">
        <f t="shared" ref="C39:D39" si="3">C37/C15</f>
        <v>136234.03109256888</v>
      </c>
      <c r="D39" s="6">
        <f t="shared" si="3"/>
        <v>1756.4826637248086</v>
      </c>
      <c r="E39" s="6"/>
      <c r="F39" s="12"/>
    </row>
    <row r="40" spans="1:6" ht="15.6" x14ac:dyDescent="0.35">
      <c r="A40" s="17" t="s">
        <v>93</v>
      </c>
      <c r="B40" s="6">
        <f>B38/B17</f>
        <v>7292.541922826108</v>
      </c>
      <c r="C40" s="6">
        <f t="shared" ref="C40:D40" si="4">C38/C17</f>
        <v>73111.702500739208</v>
      </c>
      <c r="D40" s="6">
        <f t="shared" si="4"/>
        <v>2369.9617629396921</v>
      </c>
      <c r="E40" s="6"/>
      <c r="F40" s="12"/>
    </row>
    <row r="41" spans="1:6" ht="15.6" x14ac:dyDescent="0.35">
      <c r="A41" s="17"/>
      <c r="B41" s="9"/>
      <c r="C41" s="9"/>
      <c r="D41" s="9"/>
      <c r="E41" s="9"/>
      <c r="F41" s="12"/>
    </row>
    <row r="42" spans="1:6" ht="15.6" x14ac:dyDescent="0.35">
      <c r="A42" s="16" t="s">
        <v>9</v>
      </c>
      <c r="B42" s="9"/>
      <c r="C42" s="9"/>
      <c r="D42" s="9"/>
      <c r="E42" s="9"/>
      <c r="F42" s="12"/>
    </row>
    <row r="43" spans="1:6" ht="15.6" x14ac:dyDescent="0.35">
      <c r="A43" s="16"/>
      <c r="B43" s="9"/>
      <c r="C43" s="9"/>
      <c r="D43" s="9"/>
      <c r="E43" s="9"/>
      <c r="F43" s="12"/>
    </row>
    <row r="44" spans="1:6" ht="15.6" x14ac:dyDescent="0.35">
      <c r="A44" s="16" t="s">
        <v>10</v>
      </c>
      <c r="B44" s="9"/>
      <c r="C44" s="9"/>
      <c r="D44" s="9"/>
      <c r="E44" s="9"/>
      <c r="F44" s="12"/>
    </row>
    <row r="45" spans="1:6" ht="15.6" x14ac:dyDescent="0.35">
      <c r="A45" s="17" t="s">
        <v>11</v>
      </c>
      <c r="B45" s="9" t="s">
        <v>56</v>
      </c>
      <c r="C45" s="9" t="s">
        <v>56</v>
      </c>
      <c r="D45" s="9" t="s">
        <v>56</v>
      </c>
      <c r="E45" s="9" t="s">
        <v>56</v>
      </c>
      <c r="F45" s="12"/>
    </row>
    <row r="46" spans="1:6" ht="15.6" x14ac:dyDescent="0.35">
      <c r="A46" s="17" t="s">
        <v>12</v>
      </c>
      <c r="B46" s="9" t="s">
        <v>56</v>
      </c>
      <c r="C46" s="9" t="s">
        <v>56</v>
      </c>
      <c r="D46" s="9" t="s">
        <v>56</v>
      </c>
      <c r="E46" s="9" t="s">
        <v>56</v>
      </c>
      <c r="F46" s="12"/>
    </row>
    <row r="47" spans="1:6" ht="15.6" x14ac:dyDescent="0.35">
      <c r="A47" s="17"/>
      <c r="B47" s="9"/>
      <c r="C47" s="9"/>
      <c r="D47" s="9"/>
      <c r="E47" s="9"/>
      <c r="F47" s="12"/>
    </row>
    <row r="48" spans="1:6" ht="15.6" x14ac:dyDescent="0.35">
      <c r="A48" s="16" t="s">
        <v>13</v>
      </c>
      <c r="B48" s="9"/>
      <c r="C48" s="9"/>
      <c r="D48" s="9"/>
      <c r="E48" s="9"/>
      <c r="F48" s="12"/>
    </row>
    <row r="49" spans="1:6" ht="15.6" x14ac:dyDescent="0.35">
      <c r="A49" s="17" t="s">
        <v>14</v>
      </c>
      <c r="B49" s="9">
        <f>B17/B16*100</f>
        <v>120.8084905909076</v>
      </c>
      <c r="C49" s="9">
        <f t="shared" ref="C49:D49" si="5">C17/C16*100</f>
        <v>66.989186112692096</v>
      </c>
      <c r="D49" s="9">
        <f t="shared" si="5"/>
        <v>124.72761553866427</v>
      </c>
      <c r="E49" s="9"/>
      <c r="F49" s="12"/>
    </row>
    <row r="50" spans="1:6" ht="15.6" x14ac:dyDescent="0.35">
      <c r="A50" s="17" t="s">
        <v>15</v>
      </c>
      <c r="B50" s="9">
        <f>B23/B22*100</f>
        <v>98.039524687244366</v>
      </c>
      <c r="C50" s="9">
        <f t="shared" ref="C50:E50" si="6">C23/C22*100</f>
        <v>139.961886803884</v>
      </c>
      <c r="D50" s="9">
        <f t="shared" si="6"/>
        <v>98.430094268295562</v>
      </c>
      <c r="E50" s="9">
        <f t="shared" si="6"/>
        <v>71.628760882535886</v>
      </c>
      <c r="F50" s="12"/>
    </row>
    <row r="51" spans="1:6" ht="15.6" x14ac:dyDescent="0.35">
      <c r="A51" s="17" t="s">
        <v>16</v>
      </c>
      <c r="B51" s="9">
        <f>AVERAGE(B49:B50)</f>
        <v>109.42400763907598</v>
      </c>
      <c r="C51" s="9">
        <f t="shared" ref="C51:D51" si="7">AVERAGE(C49:C50)</f>
        <v>103.47553645828805</v>
      </c>
      <c r="D51" s="9">
        <f t="shared" si="7"/>
        <v>111.57885490347991</v>
      </c>
      <c r="E51" s="9"/>
      <c r="F51" s="12"/>
    </row>
    <row r="52" spans="1:6" ht="15.6" x14ac:dyDescent="0.35">
      <c r="A52" s="17"/>
      <c r="B52" s="9"/>
      <c r="C52" s="9"/>
      <c r="D52" s="9"/>
      <c r="E52" s="9"/>
      <c r="F52" s="12"/>
    </row>
    <row r="53" spans="1:6" ht="15.6" x14ac:dyDescent="0.35">
      <c r="A53" s="16" t="s">
        <v>17</v>
      </c>
      <c r="B53" s="9"/>
      <c r="C53" s="9"/>
      <c r="D53" s="9"/>
      <c r="E53" s="9"/>
      <c r="F53" s="12"/>
    </row>
    <row r="54" spans="1:6" ht="15.6" x14ac:dyDescent="0.35">
      <c r="A54" s="17" t="s">
        <v>18</v>
      </c>
      <c r="B54" s="9">
        <f>(B17/B18)*100</f>
        <v>62.526286050808046</v>
      </c>
      <c r="C54" s="9">
        <f t="shared" ref="C54:D54" si="8">(C17/C18)*100</f>
        <v>66.989186112692096</v>
      </c>
      <c r="D54" s="9">
        <f t="shared" si="8"/>
        <v>62.363791768747959</v>
      </c>
      <c r="E54" s="9"/>
      <c r="F54" s="12"/>
    </row>
    <row r="55" spans="1:6" ht="15.6" x14ac:dyDescent="0.35">
      <c r="A55" s="17" t="s">
        <v>19</v>
      </c>
      <c r="B55" s="9">
        <f>B23/B24*100</f>
        <v>49.019762343622183</v>
      </c>
      <c r="C55" s="9">
        <f t="shared" ref="C55:E55" si="9">C23/C24*100</f>
        <v>69.980943401942</v>
      </c>
      <c r="D55" s="9">
        <f t="shared" si="9"/>
        <v>49.215047134147781</v>
      </c>
      <c r="E55" s="9">
        <f t="shared" si="9"/>
        <v>35.814380441267943</v>
      </c>
      <c r="F55" s="12"/>
    </row>
    <row r="56" spans="1:6" ht="15.6" x14ac:dyDescent="0.35">
      <c r="A56" s="17" t="s">
        <v>20</v>
      </c>
      <c r="B56" s="9">
        <f>(B54+B55)/2</f>
        <v>55.773024197215115</v>
      </c>
      <c r="C56" s="9">
        <f t="shared" ref="C56:D56" si="10">(C54+C55)/2</f>
        <v>68.485064757317048</v>
      </c>
      <c r="D56" s="9">
        <f t="shared" si="10"/>
        <v>55.78941945144787</v>
      </c>
      <c r="E56" s="9"/>
      <c r="F56" s="12"/>
    </row>
    <row r="57" spans="1:6" ht="15.6" x14ac:dyDescent="0.35">
      <c r="A57" s="17"/>
      <c r="B57" s="9"/>
      <c r="C57" s="9"/>
      <c r="D57" s="9"/>
      <c r="E57" s="9"/>
      <c r="F57" s="12"/>
    </row>
    <row r="58" spans="1:6" ht="15.6" x14ac:dyDescent="0.35">
      <c r="A58" s="16" t="s">
        <v>31</v>
      </c>
      <c r="B58" s="9"/>
      <c r="C58" s="9"/>
      <c r="D58" s="9"/>
      <c r="E58" s="9"/>
      <c r="F58" s="12"/>
    </row>
    <row r="59" spans="1:6" ht="15.6" x14ac:dyDescent="0.35">
      <c r="A59" s="17" t="s">
        <v>21</v>
      </c>
      <c r="B59" s="9">
        <f>B25/B23*100</f>
        <v>69.009807288933047</v>
      </c>
      <c r="C59" s="9"/>
      <c r="D59" s="9"/>
      <c r="E59" s="9"/>
      <c r="F59" s="12"/>
    </row>
    <row r="60" spans="1:6" ht="15.6" x14ac:dyDescent="0.35">
      <c r="A60" s="17"/>
      <c r="B60" s="9"/>
      <c r="C60" s="9"/>
      <c r="D60" s="9"/>
      <c r="E60" s="9"/>
      <c r="F60" s="12"/>
    </row>
    <row r="61" spans="1:6" ht="15.6" x14ac:dyDescent="0.35">
      <c r="A61" s="16" t="s">
        <v>22</v>
      </c>
      <c r="B61" s="9"/>
      <c r="C61" s="9"/>
      <c r="D61" s="9"/>
      <c r="E61" s="9"/>
      <c r="F61" s="12"/>
    </row>
    <row r="62" spans="1:6" ht="15.6" x14ac:dyDescent="0.35">
      <c r="A62" s="17" t="s">
        <v>23</v>
      </c>
      <c r="B62" s="9">
        <f>((B17/B15)-1)*100</f>
        <v>-15.72046797435277</v>
      </c>
      <c r="C62" s="9">
        <f t="shared" ref="C62:D62" si="11">((C17/C15)-1)*100</f>
        <v>107.37477976340296</v>
      </c>
      <c r="D62" s="9">
        <f t="shared" si="11"/>
        <v>-17.632668594717092</v>
      </c>
      <c r="E62" s="9"/>
      <c r="F62" s="12"/>
    </row>
    <row r="63" spans="1:6" ht="15.6" x14ac:dyDescent="0.35">
      <c r="A63" s="17" t="s">
        <v>24</v>
      </c>
      <c r="B63" s="9">
        <f t="shared" ref="B63:D63" si="12">((B38/B37)-1)*100</f>
        <v>44.198828335630779</v>
      </c>
      <c r="C63" s="9">
        <f t="shared" si="12"/>
        <v>11.290278079756844</v>
      </c>
      <c r="D63" s="9">
        <f t="shared" si="12"/>
        <v>11.135412820952073</v>
      </c>
      <c r="E63" s="9"/>
      <c r="F63" s="12"/>
    </row>
    <row r="64" spans="1:6" ht="15.6" x14ac:dyDescent="0.35">
      <c r="A64" s="17" t="s">
        <v>25</v>
      </c>
      <c r="B64" s="9">
        <f>((B40/B39)-1)*100</f>
        <v>71.095905340040844</v>
      </c>
      <c r="C64" s="9">
        <f t="shared" ref="C64:D64" si="13">((C40/C39)-1)*100</f>
        <v>-46.333745016279401</v>
      </c>
      <c r="D64" s="9">
        <f t="shared" si="13"/>
        <v>34.926567274733912</v>
      </c>
      <c r="E64" s="9"/>
      <c r="F64" s="12"/>
    </row>
    <row r="65" spans="1:6" ht="15.6" x14ac:dyDescent="0.35">
      <c r="A65" s="17"/>
      <c r="B65" s="9"/>
      <c r="C65" s="9"/>
      <c r="D65" s="9"/>
      <c r="E65" s="9"/>
      <c r="F65" s="12"/>
    </row>
    <row r="66" spans="1:6" ht="15.6" x14ac:dyDescent="0.35">
      <c r="A66" s="16" t="s">
        <v>26</v>
      </c>
      <c r="B66" s="9"/>
      <c r="C66" s="9"/>
      <c r="D66" s="9"/>
      <c r="E66" s="9"/>
      <c r="F66" s="12"/>
    </row>
    <row r="67" spans="1:6" ht="15.6" x14ac:dyDescent="0.35">
      <c r="A67" s="17" t="s">
        <v>34</v>
      </c>
      <c r="B67" s="9">
        <f t="shared" ref="B67" si="14">B22/B16</f>
        <v>9861.4357936211418</v>
      </c>
      <c r="C67" s="9">
        <f t="shared" ref="C67:D67" si="15">C22/C16</f>
        <v>38401.374189771523</v>
      </c>
      <c r="D67" s="9">
        <f t="shared" si="15"/>
        <v>3295.649474021759</v>
      </c>
      <c r="E67" s="9"/>
      <c r="F67" s="12"/>
    </row>
    <row r="68" spans="1:6" ht="15.6" x14ac:dyDescent="0.35">
      <c r="A68" s="17" t="s">
        <v>35</v>
      </c>
      <c r="B68" s="9">
        <f>B23/B17</f>
        <v>8002.8355061093707</v>
      </c>
      <c r="C68" s="9">
        <f t="shared" ref="C68:D68" si="16">C23/C17</f>
        <v>80232.782324311192</v>
      </c>
      <c r="D68" s="9">
        <f t="shared" si="16"/>
        <v>2600.7960386500181</v>
      </c>
      <c r="E68" s="9"/>
      <c r="F68" s="12"/>
    </row>
    <row r="69" spans="1:6" ht="15.6" x14ac:dyDescent="0.35">
      <c r="A69" s="17" t="s">
        <v>27</v>
      </c>
      <c r="B69" s="9">
        <f>(B68/B67)*B51</f>
        <v>88.800693112176162</v>
      </c>
      <c r="C69" s="9">
        <f t="shared" ref="C69:D69" si="17">(C68/C67)*C51</f>
        <v>216.19357035302355</v>
      </c>
      <c r="D69" s="9">
        <f t="shared" si="17"/>
        <v>88.053613139854122</v>
      </c>
      <c r="E69" s="9"/>
      <c r="F69" s="12"/>
    </row>
    <row r="70" spans="1:6" ht="15.6" x14ac:dyDescent="0.35">
      <c r="A70" s="17" t="s">
        <v>32</v>
      </c>
      <c r="B70" s="9">
        <f>B22/(B16*6)</f>
        <v>1643.5726322701901</v>
      </c>
      <c r="C70" s="9">
        <f>C22/(C16*5)</f>
        <v>7680.2748379543045</v>
      </c>
      <c r="D70" s="9">
        <f t="shared" ref="D70" si="18">D22/(D16*6)</f>
        <v>549.2749123369598</v>
      </c>
      <c r="E70" s="9"/>
      <c r="F70" s="12"/>
    </row>
    <row r="71" spans="1:6" ht="15.6" x14ac:dyDescent="0.35">
      <c r="A71" s="17" t="s">
        <v>33</v>
      </c>
      <c r="B71" s="9">
        <f>B23/(B17*6)</f>
        <v>1333.8059176848951</v>
      </c>
      <c r="C71" s="9">
        <f t="shared" ref="C71:D71" si="19">C23/(C17*6)</f>
        <v>13372.130387385199</v>
      </c>
      <c r="D71" s="9">
        <f t="shared" si="19"/>
        <v>433.46600644166966</v>
      </c>
      <c r="E71" s="9"/>
      <c r="F71" s="12"/>
    </row>
    <row r="72" spans="1:6" ht="15.6" x14ac:dyDescent="0.35">
      <c r="A72" s="17"/>
      <c r="B72" s="9"/>
      <c r="C72" s="9"/>
      <c r="D72" s="9"/>
      <c r="E72" s="9"/>
      <c r="F72" s="12"/>
    </row>
    <row r="73" spans="1:6" ht="15.6" x14ac:dyDescent="0.35">
      <c r="A73" s="16" t="s">
        <v>28</v>
      </c>
      <c r="B73" s="9"/>
      <c r="C73" s="9"/>
      <c r="D73" s="9"/>
      <c r="E73" s="9"/>
      <c r="F73" s="12"/>
    </row>
    <row r="74" spans="1:6" ht="15.6" x14ac:dyDescent="0.35">
      <c r="A74" s="17" t="s">
        <v>29</v>
      </c>
      <c r="B74" s="9">
        <f>(B29/B28)*100</f>
        <v>99.999999999163308</v>
      </c>
      <c r="C74" s="9"/>
      <c r="D74" s="9"/>
      <c r="E74" s="9"/>
      <c r="F74" s="12"/>
    </row>
    <row r="75" spans="1:6" ht="16.2" thickBot="1" x14ac:dyDescent="0.4">
      <c r="A75" s="18" t="s">
        <v>30</v>
      </c>
      <c r="B75" s="11">
        <f>(B23/B29)*100</f>
        <v>98.03952468806466</v>
      </c>
      <c r="C75" s="11"/>
      <c r="D75" s="11"/>
      <c r="E75" s="11"/>
      <c r="F75" s="12"/>
    </row>
    <row r="76" spans="1:6" s="20" customFormat="1" ht="16.2" thickTop="1" x14ac:dyDescent="0.3">
      <c r="A76" s="37" t="s">
        <v>79</v>
      </c>
      <c r="B76" s="37"/>
      <c r="C76" s="37"/>
      <c r="D76" s="37"/>
      <c r="E76" s="19"/>
      <c r="F76" s="19"/>
    </row>
    <row r="77" spans="1:6" customFormat="1" x14ac:dyDescent="0.3"/>
    <row r="78" spans="1:6" customFormat="1" x14ac:dyDescent="0.3"/>
    <row r="79" spans="1:6" customFormat="1" x14ac:dyDescent="0.3"/>
    <row r="80" spans="1:6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</sheetData>
  <mergeCells count="4">
    <mergeCell ref="A9:A10"/>
    <mergeCell ref="B9:B10"/>
    <mergeCell ref="C9:E9"/>
    <mergeCell ref="A76:D76"/>
  </mergeCells>
  <pageMargins left="0.7" right="0.7" top="0.75" bottom="0.75" header="0.3" footer="0.3"/>
  <pageSetup orientation="portrait" horizontalDpi="300" verticalDpi="300" r:id="rId1"/>
  <ignoredErrors>
    <ignoredError sqref="C7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4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109375" style="2" customWidth="1"/>
    <col min="2" max="2" width="22.6640625" style="2" customWidth="1"/>
    <col min="3" max="3" width="25.6640625" style="2" customWidth="1"/>
    <col min="4" max="5" width="26.109375" style="2" customWidth="1"/>
    <col min="6" max="6" width="11.44140625" style="2"/>
    <col min="7" max="7" width="12.6640625" style="2" bestFit="1" customWidth="1"/>
    <col min="8" max="16384" width="11.44140625" style="2"/>
  </cols>
  <sheetData>
    <row r="1" spans="1:5" s="20" customFormat="1" x14ac:dyDescent="0.3"/>
    <row r="2" spans="1:5" s="20" customFormat="1" x14ac:dyDescent="0.3"/>
    <row r="3" spans="1:5" s="20" customFormat="1" x14ac:dyDescent="0.3"/>
    <row r="4" spans="1:5" s="20" customFormat="1" x14ac:dyDescent="0.3"/>
    <row r="5" spans="1:5" s="20" customFormat="1" x14ac:dyDescent="0.3"/>
    <row r="6" spans="1:5" s="20" customFormat="1" x14ac:dyDescent="0.3"/>
    <row r="7" spans="1:5" s="20" customFormat="1" ht="21" customHeight="1" x14ac:dyDescent="0.3"/>
    <row r="8" spans="1:5" s="20" customFormat="1" ht="21" customHeight="1" x14ac:dyDescent="0.3"/>
    <row r="9" spans="1:5" s="20" customFormat="1" ht="15.6" x14ac:dyDescent="0.35">
      <c r="A9" s="33" t="s">
        <v>0</v>
      </c>
      <c r="B9" s="35" t="s">
        <v>36</v>
      </c>
      <c r="C9" s="38" t="s">
        <v>1</v>
      </c>
      <c r="D9" s="38"/>
      <c r="E9" s="38"/>
    </row>
    <row r="10" spans="1:5" s="20" customFormat="1" ht="47.4" thickBot="1" x14ac:dyDescent="0.35">
      <c r="A10" s="34"/>
      <c r="B10" s="36"/>
      <c r="C10" s="30" t="s">
        <v>37</v>
      </c>
      <c r="D10" s="30" t="s">
        <v>38</v>
      </c>
      <c r="E10" s="30" t="s">
        <v>43</v>
      </c>
    </row>
    <row r="11" spans="1:5" s="20" customFormat="1" ht="16.2" thickTop="1" x14ac:dyDescent="0.35">
      <c r="A11" s="17"/>
      <c r="B11" s="17"/>
      <c r="C11" s="17"/>
      <c r="D11" s="17"/>
    </row>
    <row r="12" spans="1:5" s="20" customFormat="1" ht="15.6" x14ac:dyDescent="0.35">
      <c r="A12" s="16" t="s">
        <v>2</v>
      </c>
      <c r="B12" s="17"/>
      <c r="C12" s="17"/>
      <c r="D12" s="17"/>
    </row>
    <row r="13" spans="1:5" s="20" customFormat="1" ht="15.6" x14ac:dyDescent="0.35">
      <c r="A13" s="17"/>
      <c r="B13" s="17"/>
      <c r="C13" s="17"/>
      <c r="D13" s="17"/>
    </row>
    <row r="14" spans="1:5" s="20" customFormat="1" ht="15.6" x14ac:dyDescent="0.35">
      <c r="A14" s="16" t="s">
        <v>3</v>
      </c>
      <c r="B14" s="17"/>
      <c r="C14" s="17"/>
      <c r="D14" s="17"/>
    </row>
    <row r="15" spans="1:5" ht="15.6" x14ac:dyDescent="0.35">
      <c r="A15" s="17" t="s">
        <v>57</v>
      </c>
      <c r="B15" s="6">
        <f>SUM(C15:D15)</f>
        <v>136992.66666666666</v>
      </c>
      <c r="C15" s="21">
        <v>4234</v>
      </c>
      <c r="D15" s="21">
        <v>132758.66666666666</v>
      </c>
      <c r="E15" s="21"/>
    </row>
    <row r="16" spans="1:5" ht="15.6" x14ac:dyDescent="0.35">
      <c r="A16" s="17" t="s">
        <v>94</v>
      </c>
      <c r="B16" s="6">
        <f>SUM(C16:D16)</f>
        <v>96746.906666666677</v>
      </c>
      <c r="C16" s="21">
        <v>12299</v>
      </c>
      <c r="D16" s="21">
        <v>84447.906666666677</v>
      </c>
      <c r="E16" s="21"/>
    </row>
    <row r="17" spans="1:5" ht="15.75" customHeight="1" x14ac:dyDescent="0.35">
      <c r="A17" s="17" t="s">
        <v>95</v>
      </c>
      <c r="B17" s="6">
        <f>SUM(C17:D17)</f>
        <v>104695</v>
      </c>
      <c r="C17" s="21">
        <v>5662</v>
      </c>
      <c r="D17" s="21">
        <v>99033</v>
      </c>
      <c r="E17" s="21"/>
    </row>
    <row r="18" spans="1:5" ht="15.6" x14ac:dyDescent="0.35">
      <c r="A18" s="17" t="s">
        <v>74</v>
      </c>
      <c r="B18" s="6">
        <f>SUM(C18:D18)</f>
        <v>350090.62666666671</v>
      </c>
      <c r="C18" s="21">
        <v>12299</v>
      </c>
      <c r="D18" s="21">
        <v>337791.62666666671</v>
      </c>
      <c r="E18" s="21"/>
    </row>
    <row r="19" spans="1:5" ht="15.6" x14ac:dyDescent="0.35">
      <c r="A19" s="17"/>
      <c r="B19" s="6"/>
      <c r="C19" s="21"/>
      <c r="D19" s="21"/>
      <c r="E19" s="21"/>
    </row>
    <row r="20" spans="1:5" ht="15.6" x14ac:dyDescent="0.35">
      <c r="A20" s="16" t="s">
        <v>4</v>
      </c>
      <c r="B20" s="6"/>
      <c r="C20" s="21"/>
      <c r="D20" s="21"/>
      <c r="E20" s="21"/>
    </row>
    <row r="21" spans="1:5" ht="15.6" x14ac:dyDescent="0.35">
      <c r="A21" s="17" t="s">
        <v>57</v>
      </c>
      <c r="B21" s="6">
        <f>SUM(C21:E21)</f>
        <v>716982042.94999993</v>
      </c>
      <c r="C21" s="7">
        <v>255000000</v>
      </c>
      <c r="D21" s="21">
        <v>362514153.81999993</v>
      </c>
      <c r="E21" s="25">
        <v>99467889.129999995</v>
      </c>
    </row>
    <row r="22" spans="1:5" ht="15.6" x14ac:dyDescent="0.35">
      <c r="A22" s="17" t="s">
        <v>94</v>
      </c>
      <c r="B22" s="6">
        <f>SUM(C22:E22)</f>
        <v>972136711.66747522</v>
      </c>
      <c r="C22" s="6">
        <v>314865667</v>
      </c>
      <c r="D22" s="21">
        <v>278310627.78250003</v>
      </c>
      <c r="E22" s="21">
        <v>378960416.88497519</v>
      </c>
    </row>
    <row r="23" spans="1:5" ht="15.6" x14ac:dyDescent="0.35">
      <c r="A23" s="17" t="s">
        <v>95</v>
      </c>
      <c r="B23" s="6">
        <f>SUM(C23:E23)</f>
        <v>661879456.67000008</v>
      </c>
      <c r="C23" s="7">
        <v>259605688.81999999</v>
      </c>
      <c r="D23" s="21">
        <v>165043959.74000001</v>
      </c>
      <c r="E23" s="25">
        <v>237229808.11000001</v>
      </c>
    </row>
    <row r="24" spans="1:5" ht="15.6" x14ac:dyDescent="0.35">
      <c r="A24" s="17" t="s">
        <v>74</v>
      </c>
      <c r="B24" s="6">
        <f>SUM(C24:E24)</f>
        <v>3573681180.9899006</v>
      </c>
      <c r="C24" s="21">
        <v>944597002.31999993</v>
      </c>
      <c r="D24" s="21">
        <v>1113242511.1300001</v>
      </c>
      <c r="E24" s="21">
        <v>1515841667.5399008</v>
      </c>
    </row>
    <row r="25" spans="1:5" ht="15.6" x14ac:dyDescent="0.35">
      <c r="A25" s="17" t="s">
        <v>96</v>
      </c>
      <c r="B25" s="6">
        <f>+SUM(C25:D25)</f>
        <v>424649648.56</v>
      </c>
      <c r="C25" s="6">
        <f>+C23</f>
        <v>259605688.81999999</v>
      </c>
      <c r="D25" s="6">
        <f t="shared" ref="D25" si="0">+D23</f>
        <v>165043959.74000001</v>
      </c>
      <c r="E25" s="6"/>
    </row>
    <row r="26" spans="1:5" ht="15.6" x14ac:dyDescent="0.35">
      <c r="A26" s="17"/>
      <c r="B26" s="6"/>
      <c r="C26" s="6"/>
      <c r="D26" s="6"/>
      <c r="E26" s="6"/>
    </row>
    <row r="27" spans="1:5" ht="15.6" x14ac:dyDescent="0.35">
      <c r="A27" s="16" t="s">
        <v>5</v>
      </c>
      <c r="B27" s="6"/>
      <c r="C27" s="6"/>
      <c r="D27" s="6"/>
      <c r="E27" s="6"/>
    </row>
    <row r="28" spans="1:5" ht="15.6" x14ac:dyDescent="0.35">
      <c r="A28" s="17" t="s">
        <v>94</v>
      </c>
      <c r="B28" s="6">
        <f>B22</f>
        <v>972136711.66747522</v>
      </c>
      <c r="C28" s="6"/>
      <c r="D28" s="6"/>
      <c r="E28" s="6"/>
    </row>
    <row r="29" spans="1:5" ht="15.6" x14ac:dyDescent="0.35">
      <c r="A29" s="17" t="s">
        <v>95</v>
      </c>
      <c r="B29" s="21">
        <v>893420295.25</v>
      </c>
      <c r="C29" s="6"/>
      <c r="D29" s="6"/>
      <c r="E29" s="6"/>
    </row>
    <row r="30" spans="1:5" ht="15.6" x14ac:dyDescent="0.35">
      <c r="A30" s="17"/>
      <c r="B30" s="9"/>
      <c r="C30" s="9"/>
      <c r="D30" s="9"/>
      <c r="E30" s="9"/>
    </row>
    <row r="31" spans="1:5" ht="15.6" x14ac:dyDescent="0.35">
      <c r="A31" s="16" t="s">
        <v>6</v>
      </c>
      <c r="B31" s="9"/>
      <c r="C31" s="9"/>
      <c r="D31" s="9"/>
      <c r="E31" s="9"/>
    </row>
    <row r="32" spans="1:5" ht="15.6" x14ac:dyDescent="0.35">
      <c r="A32" s="17" t="s">
        <v>58</v>
      </c>
      <c r="B32" s="26">
        <v>1.1197999999999999</v>
      </c>
      <c r="C32" s="26">
        <v>1.1197999999999999</v>
      </c>
      <c r="D32" s="26">
        <v>1.1197999999999999</v>
      </c>
      <c r="E32" s="26">
        <v>1.1197999999999999</v>
      </c>
    </row>
    <row r="33" spans="1:5" ht="15.6" x14ac:dyDescent="0.35">
      <c r="A33" s="17" t="s">
        <v>97</v>
      </c>
      <c r="B33" s="26">
        <v>1.0948</v>
      </c>
      <c r="C33" s="26">
        <v>1.0948</v>
      </c>
      <c r="D33" s="26">
        <v>1.0948</v>
      </c>
      <c r="E33" s="26">
        <v>1.0948</v>
      </c>
    </row>
    <row r="34" spans="1:5" ht="15.6" x14ac:dyDescent="0.35">
      <c r="A34" s="17" t="s">
        <v>7</v>
      </c>
      <c r="B34" s="21" t="s">
        <v>39</v>
      </c>
      <c r="C34" s="21" t="s">
        <v>39</v>
      </c>
      <c r="D34" s="21" t="s">
        <v>39</v>
      </c>
      <c r="E34" s="21" t="s">
        <v>39</v>
      </c>
    </row>
    <row r="35" spans="1:5" ht="15.6" x14ac:dyDescent="0.35">
      <c r="A35" s="17"/>
      <c r="B35" s="6"/>
      <c r="C35" s="6"/>
      <c r="D35" s="6"/>
      <c r="E35" s="6"/>
    </row>
    <row r="36" spans="1:5" ht="15.6" x14ac:dyDescent="0.35">
      <c r="A36" s="16" t="s">
        <v>8</v>
      </c>
      <c r="B36" s="6"/>
      <c r="C36" s="6"/>
      <c r="D36" s="6"/>
      <c r="E36" s="6"/>
    </row>
    <row r="37" spans="1:5" ht="15.6" x14ac:dyDescent="0.35">
      <c r="A37" s="17" t="s">
        <v>59</v>
      </c>
      <c r="B37" s="6">
        <f>B21/B32</f>
        <v>640276873.50419712</v>
      </c>
      <c r="C37" s="6">
        <f t="shared" ref="C37:E37" si="1">C21/C32</f>
        <v>227719235.57778177</v>
      </c>
      <c r="D37" s="6">
        <f t="shared" ref="D37" si="2">D21/D32</f>
        <v>323731160.76085013</v>
      </c>
      <c r="E37" s="6">
        <f t="shared" si="1"/>
        <v>88826477.165565282</v>
      </c>
    </row>
    <row r="38" spans="1:5" ht="15.6" x14ac:dyDescent="0.35">
      <c r="A38" s="17" t="s">
        <v>98</v>
      </c>
      <c r="B38" s="6">
        <f>B23/B33</f>
        <v>604566547.92656195</v>
      </c>
      <c r="C38" s="6">
        <f t="shared" ref="C38:E38" si="3">C23/C33</f>
        <v>237126131.54914138</v>
      </c>
      <c r="D38" s="6">
        <f t="shared" ref="D38" si="4">D23/D33</f>
        <v>150752612.11180124</v>
      </c>
      <c r="E38" s="6">
        <f t="shared" si="3"/>
        <v>216687804.26561931</v>
      </c>
    </row>
    <row r="39" spans="1:5" ht="15.6" x14ac:dyDescent="0.35">
      <c r="A39" s="17" t="s">
        <v>60</v>
      </c>
      <c r="B39" s="6">
        <f>B37/B15</f>
        <v>4673.8040004880831</v>
      </c>
      <c r="C39" s="6">
        <f t="shared" ref="C39:D39" si="5">C37/C15</f>
        <v>53783.475573401454</v>
      </c>
      <c r="D39" s="6">
        <f t="shared" si="5"/>
        <v>2438.4936131791783</v>
      </c>
      <c r="E39" s="6"/>
    </row>
    <row r="40" spans="1:5" ht="15.6" x14ac:dyDescent="0.35">
      <c r="A40" s="17" t="s">
        <v>99</v>
      </c>
      <c r="B40" s="6">
        <f>B38/B17</f>
        <v>5774.5503407666265</v>
      </c>
      <c r="C40" s="6">
        <f t="shared" ref="C40" si="6">C38/C17</f>
        <v>41880.277560780887</v>
      </c>
      <c r="D40" s="6">
        <f t="shared" ref="D40" si="7">D38/D17</f>
        <v>1522.2462422808683</v>
      </c>
      <c r="E40" s="6"/>
    </row>
    <row r="41" spans="1:5" ht="15.6" x14ac:dyDescent="0.35">
      <c r="A41" s="17"/>
      <c r="B41" s="9"/>
      <c r="C41" s="9"/>
      <c r="D41" s="9"/>
      <c r="E41" s="9"/>
    </row>
    <row r="42" spans="1:5" ht="15.6" x14ac:dyDescent="0.35">
      <c r="A42" s="16" t="s">
        <v>9</v>
      </c>
      <c r="B42" s="9"/>
      <c r="C42" s="9"/>
      <c r="D42" s="9"/>
      <c r="E42" s="9"/>
    </row>
    <row r="43" spans="1:5" ht="15.6" x14ac:dyDescent="0.35">
      <c r="A43" s="16"/>
      <c r="B43" s="9"/>
      <c r="C43" s="9"/>
      <c r="D43" s="9"/>
      <c r="E43" s="9"/>
    </row>
    <row r="44" spans="1:5" ht="15.6" x14ac:dyDescent="0.35">
      <c r="A44" s="16" t="s">
        <v>10</v>
      </c>
      <c r="B44" s="9"/>
      <c r="C44" s="9"/>
      <c r="D44" s="9"/>
      <c r="E44" s="9"/>
    </row>
    <row r="45" spans="1:5" ht="15.6" x14ac:dyDescent="0.35">
      <c r="A45" s="17" t="s">
        <v>11</v>
      </c>
      <c r="B45" s="9" t="s">
        <v>40</v>
      </c>
      <c r="C45" s="9" t="s">
        <v>40</v>
      </c>
      <c r="D45" s="9" t="s">
        <v>40</v>
      </c>
      <c r="E45" s="9" t="s">
        <v>40</v>
      </c>
    </row>
    <row r="46" spans="1:5" ht="15.6" x14ac:dyDescent="0.35">
      <c r="A46" s="17" t="s">
        <v>12</v>
      </c>
      <c r="B46" s="9" t="s">
        <v>40</v>
      </c>
      <c r="C46" s="9" t="s">
        <v>40</v>
      </c>
      <c r="D46" s="9" t="s">
        <v>40</v>
      </c>
      <c r="E46" s="9" t="s">
        <v>40</v>
      </c>
    </row>
    <row r="47" spans="1:5" ht="15.6" x14ac:dyDescent="0.35">
      <c r="A47" s="17"/>
      <c r="B47" s="9"/>
      <c r="C47" s="9"/>
      <c r="D47" s="9"/>
      <c r="E47" s="9"/>
    </row>
    <row r="48" spans="1:5" ht="15.6" x14ac:dyDescent="0.35">
      <c r="A48" s="16" t="s">
        <v>13</v>
      </c>
      <c r="B48" s="9"/>
      <c r="C48" s="9"/>
      <c r="D48" s="9"/>
      <c r="E48" s="9"/>
    </row>
    <row r="49" spans="1:5" ht="15.6" x14ac:dyDescent="0.35">
      <c r="A49" s="17" t="s">
        <v>14</v>
      </c>
      <c r="B49" s="9">
        <f>B17/B16*100</f>
        <v>108.21534621330872</v>
      </c>
      <c r="C49" s="9">
        <f t="shared" ref="C49:D49" si="8">C17/C16*100</f>
        <v>46.03626311082202</v>
      </c>
      <c r="D49" s="9">
        <f t="shared" si="8"/>
        <v>117.27111293700115</v>
      </c>
      <c r="E49" s="9"/>
    </row>
    <row r="50" spans="1:5" ht="15.6" x14ac:dyDescent="0.35">
      <c r="A50" s="17" t="s">
        <v>15</v>
      </c>
      <c r="B50" s="9">
        <f>B23/B22*100</f>
        <v>68.085018159091973</v>
      </c>
      <c r="C50" s="9">
        <f t="shared" ref="C50:D50" si="9">C23/C22*100</f>
        <v>82.449665374281651</v>
      </c>
      <c r="D50" s="9">
        <f t="shared" si="9"/>
        <v>59.302068719050858</v>
      </c>
      <c r="E50" s="9">
        <f t="shared" ref="E50" si="10">E23/E22*100</f>
        <v>62.600154934388762</v>
      </c>
    </row>
    <row r="51" spans="1:5" ht="15.6" x14ac:dyDescent="0.35">
      <c r="A51" s="17" t="s">
        <v>16</v>
      </c>
      <c r="B51" s="9">
        <f>AVERAGE(B49:B50)</f>
        <v>88.15018218620034</v>
      </c>
      <c r="C51" s="9">
        <f t="shared" ref="C51:D51" si="11">AVERAGE(C49:C50)</f>
        <v>64.242964242551835</v>
      </c>
      <c r="D51" s="9">
        <f t="shared" si="11"/>
        <v>88.286590828026007</v>
      </c>
      <c r="E51" s="9"/>
    </row>
    <row r="52" spans="1:5" ht="15.6" x14ac:dyDescent="0.35">
      <c r="A52" s="17"/>
      <c r="B52" s="9"/>
      <c r="C52" s="9"/>
      <c r="D52" s="9"/>
      <c r="E52" s="9"/>
    </row>
    <row r="53" spans="1:5" ht="15.6" x14ac:dyDescent="0.35">
      <c r="A53" s="16" t="s">
        <v>17</v>
      </c>
      <c r="B53" s="9"/>
      <c r="C53" s="9"/>
      <c r="D53" s="9"/>
      <c r="E53" s="9"/>
    </row>
    <row r="54" spans="1:5" ht="15.6" x14ac:dyDescent="0.35">
      <c r="A54" s="17" t="s">
        <v>18</v>
      </c>
      <c r="B54" s="9">
        <f>(B17/B18)*100</f>
        <v>29.905113712079956</v>
      </c>
      <c r="C54" s="9">
        <f t="shared" ref="C54:D54" si="12">(C17/C18)*100</f>
        <v>46.03626311082202</v>
      </c>
      <c r="D54" s="9">
        <f t="shared" si="12"/>
        <v>29.317778234250287</v>
      </c>
      <c r="E54" s="9"/>
    </row>
    <row r="55" spans="1:5" ht="15.6" x14ac:dyDescent="0.35">
      <c r="A55" s="17" t="s">
        <v>19</v>
      </c>
      <c r="B55" s="9">
        <f>B23/B24*100</f>
        <v>18.520943059802025</v>
      </c>
      <c r="C55" s="9">
        <f t="shared" ref="C55:E55" si="13">C23/C24*100</f>
        <v>27.483221753021581</v>
      </c>
      <c r="D55" s="9">
        <f t="shared" si="13"/>
        <v>14.825517179762715</v>
      </c>
      <c r="E55" s="9">
        <f t="shared" si="13"/>
        <v>15.65003873359719</v>
      </c>
    </row>
    <row r="56" spans="1:5" ht="15.6" x14ac:dyDescent="0.35">
      <c r="A56" s="17" t="s">
        <v>20</v>
      </c>
      <c r="B56" s="9">
        <f>(B54+B55)/2</f>
        <v>24.213028385940991</v>
      </c>
      <c r="C56" s="9">
        <f t="shared" ref="C56:D56" si="14">(C54+C55)/2</f>
        <v>36.759742431921801</v>
      </c>
      <c r="D56" s="9">
        <f t="shared" si="14"/>
        <v>22.071647707006502</v>
      </c>
      <c r="E56" s="9"/>
    </row>
    <row r="57" spans="1:5" ht="15.6" x14ac:dyDescent="0.35">
      <c r="A57" s="17"/>
      <c r="B57" s="9"/>
      <c r="C57" s="9"/>
      <c r="D57" s="9"/>
      <c r="E57" s="9"/>
    </row>
    <row r="58" spans="1:5" ht="15.6" x14ac:dyDescent="0.35">
      <c r="A58" s="16" t="s">
        <v>31</v>
      </c>
      <c r="B58" s="9"/>
      <c r="C58" s="9"/>
      <c r="D58" s="9"/>
      <c r="E58" s="9"/>
    </row>
    <row r="59" spans="1:5" ht="15.6" x14ac:dyDescent="0.35">
      <c r="A59" s="17" t="s">
        <v>21</v>
      </c>
      <c r="B59" s="9">
        <f>B25/B23*100</f>
        <v>64.158155126383065</v>
      </c>
      <c r="C59" s="9"/>
      <c r="D59" s="9"/>
      <c r="E59" s="9"/>
    </row>
    <row r="60" spans="1:5" ht="15.6" x14ac:dyDescent="0.35">
      <c r="A60" s="17"/>
      <c r="B60" s="9"/>
      <c r="C60" s="9"/>
      <c r="D60" s="9"/>
      <c r="E60" s="9"/>
    </row>
    <row r="61" spans="1:5" ht="15.6" x14ac:dyDescent="0.35">
      <c r="A61" s="16" t="s">
        <v>22</v>
      </c>
      <c r="B61" s="9"/>
      <c r="C61" s="9"/>
      <c r="D61" s="9"/>
      <c r="E61" s="9"/>
    </row>
    <row r="62" spans="1:5" ht="15.6" x14ac:dyDescent="0.35">
      <c r="A62" s="17" t="s">
        <v>23</v>
      </c>
      <c r="B62" s="9">
        <f>((B17/B15)-1)*100</f>
        <v>-23.576201159186127</v>
      </c>
      <c r="C62" s="9">
        <f t="shared" ref="C62:D62" si="15">((C17/C15)-1)*100</f>
        <v>33.72697213037317</v>
      </c>
      <c r="D62" s="9">
        <f t="shared" si="15"/>
        <v>-25.40374011991684</v>
      </c>
      <c r="E62" s="9"/>
    </row>
    <row r="63" spans="1:5" ht="15.6" x14ac:dyDescent="0.35">
      <c r="A63" s="17" t="s">
        <v>24</v>
      </c>
      <c r="B63" s="9">
        <f t="shared" ref="B63:C63" si="16">((B38/B37)-1)*100</f>
        <v>-5.5773255376529001</v>
      </c>
      <c r="C63" s="9">
        <f t="shared" si="16"/>
        <v>4.1309184740111693</v>
      </c>
      <c r="D63" s="9">
        <f t="shared" ref="D63" si="17">((D38/D37)-1)*100</f>
        <v>-53.432776827076367</v>
      </c>
      <c r="E63" s="9"/>
    </row>
    <row r="64" spans="1:5" ht="15.6" x14ac:dyDescent="0.35">
      <c r="A64" s="17" t="s">
        <v>25</v>
      </c>
      <c r="B64" s="9">
        <f>((B40/B39)-1)*100</f>
        <v>23.551401388753</v>
      </c>
      <c r="C64" s="9">
        <f t="shared" ref="C64:D64" si="18">((C40/C39)-1)*100</f>
        <v>-22.131701021023787</v>
      </c>
      <c r="D64" s="9">
        <f t="shared" si="18"/>
        <v>-37.574319077414167</v>
      </c>
      <c r="E64" s="9"/>
    </row>
    <row r="65" spans="1:6" ht="15.6" x14ac:dyDescent="0.35">
      <c r="A65" s="17"/>
      <c r="B65" s="9"/>
      <c r="C65" s="9"/>
      <c r="D65" s="9"/>
      <c r="E65" s="9"/>
    </row>
    <row r="66" spans="1:6" ht="15.6" x14ac:dyDescent="0.35">
      <c r="A66" s="16" t="s">
        <v>26</v>
      </c>
      <c r="B66" s="9"/>
      <c r="C66" s="9"/>
      <c r="D66" s="9"/>
      <c r="E66" s="9"/>
    </row>
    <row r="67" spans="1:6" ht="15.6" x14ac:dyDescent="0.35">
      <c r="A67" s="17" t="s">
        <v>34</v>
      </c>
      <c r="B67" s="9">
        <f t="shared" ref="B67:C68" si="19">B22/B16</f>
        <v>10048.245935313367</v>
      </c>
      <c r="C67" s="9">
        <f t="shared" ref="C67:D67" si="20">C22/C16</f>
        <v>25600.916090739083</v>
      </c>
      <c r="D67" s="9">
        <f t="shared" si="20"/>
        <v>3295.6486284621542</v>
      </c>
      <c r="E67" s="9"/>
    </row>
    <row r="68" spans="1:6" ht="15.6" x14ac:dyDescent="0.35">
      <c r="A68" s="17" t="s">
        <v>35</v>
      </c>
      <c r="B68" s="9">
        <f t="shared" si="19"/>
        <v>6321.9777130713028</v>
      </c>
      <c r="C68" s="9">
        <f t="shared" si="19"/>
        <v>45850.527873542916</v>
      </c>
      <c r="D68" s="9">
        <f t="shared" ref="D68" si="21">D23/D17</f>
        <v>1666.5551860490948</v>
      </c>
      <c r="E68" s="9"/>
    </row>
    <row r="69" spans="1:6" ht="15.6" x14ac:dyDescent="0.35">
      <c r="A69" s="17" t="s">
        <v>27</v>
      </c>
      <c r="B69" s="9">
        <f>(B68/B67)*B51</f>
        <v>55.460773031622054</v>
      </c>
      <c r="C69" s="9">
        <f>(C68/C67)*C51</f>
        <v>115.05736014453328</v>
      </c>
      <c r="D69" s="9">
        <f t="shared" ref="D69" si="22">(D68/D67)*D51</f>
        <v>44.64507366845671</v>
      </c>
      <c r="E69" s="9"/>
    </row>
    <row r="70" spans="1:6" ht="15.6" x14ac:dyDescent="0.35">
      <c r="A70" s="17" t="s">
        <v>32</v>
      </c>
      <c r="B70" s="9">
        <f t="shared" ref="B70:C71" si="23">B22/(B16*3)</f>
        <v>3349.4153117711226</v>
      </c>
      <c r="C70" s="9">
        <f t="shared" ref="C70:D70" si="24">C22/(C16*3)</f>
        <v>8533.638696913029</v>
      </c>
      <c r="D70" s="9">
        <f t="shared" si="24"/>
        <v>1098.549542820718</v>
      </c>
      <c r="E70" s="9"/>
    </row>
    <row r="71" spans="1:6" ht="15.6" x14ac:dyDescent="0.35">
      <c r="A71" s="17" t="s">
        <v>33</v>
      </c>
      <c r="B71" s="9">
        <f t="shared" si="23"/>
        <v>2107.3259043571011</v>
      </c>
      <c r="C71" s="9">
        <f t="shared" si="23"/>
        <v>15283.509291180972</v>
      </c>
      <c r="D71" s="9">
        <f t="shared" ref="D71" si="25">D23/(D17*3)</f>
        <v>555.51839534969827</v>
      </c>
      <c r="E71" s="9"/>
    </row>
    <row r="72" spans="1:6" ht="15.6" x14ac:dyDescent="0.35">
      <c r="A72" s="17"/>
      <c r="B72" s="9"/>
      <c r="C72" s="9"/>
      <c r="D72" s="9"/>
      <c r="E72" s="9"/>
    </row>
    <row r="73" spans="1:6" ht="15.6" x14ac:dyDescent="0.35">
      <c r="A73" s="16" t="s">
        <v>28</v>
      </c>
      <c r="B73" s="9"/>
      <c r="C73" s="9"/>
      <c r="D73" s="9"/>
      <c r="E73" s="9"/>
    </row>
    <row r="74" spans="1:6" ht="15.6" x14ac:dyDescent="0.35">
      <c r="A74" s="17" t="s">
        <v>29</v>
      </c>
      <c r="B74" s="9">
        <f>(B29/B28)*100</f>
        <v>91.902742127446729</v>
      </c>
      <c r="C74" s="9"/>
      <c r="D74" s="9"/>
      <c r="E74" s="9"/>
    </row>
    <row r="75" spans="1:6" ht="16.2" thickBot="1" x14ac:dyDescent="0.4">
      <c r="A75" s="18" t="s">
        <v>30</v>
      </c>
      <c r="B75" s="11">
        <f>(B23/B29)*100</f>
        <v>74.083772238998733</v>
      </c>
      <c r="C75" s="11"/>
      <c r="D75" s="11"/>
      <c r="E75" s="11"/>
    </row>
    <row r="76" spans="1:6" s="20" customFormat="1" ht="16.2" thickTop="1" x14ac:dyDescent="0.3">
      <c r="A76" s="37" t="s">
        <v>79</v>
      </c>
      <c r="B76" s="37"/>
      <c r="C76" s="37"/>
      <c r="D76" s="37"/>
      <c r="E76" s="19"/>
      <c r="F76" s="19"/>
    </row>
    <row r="77" spans="1:6" s="20" customFormat="1" ht="15.6" x14ac:dyDescent="0.35">
      <c r="A77" s="17"/>
      <c r="B77" s="17"/>
      <c r="C77" s="17"/>
      <c r="D77" s="17"/>
      <c r="E77" s="17"/>
    </row>
    <row r="78" spans="1:6" s="20" customFormat="1" ht="54.75" customHeight="1" x14ac:dyDescent="0.35">
      <c r="A78" s="39" t="s">
        <v>121</v>
      </c>
      <c r="B78" s="39"/>
      <c r="C78" s="39"/>
      <c r="D78" s="39"/>
      <c r="E78" s="39"/>
    </row>
    <row r="79" spans="1:6" s="20" customFormat="1" ht="15.6" x14ac:dyDescent="0.35">
      <c r="A79" s="17"/>
      <c r="B79" s="17"/>
      <c r="C79" s="17"/>
      <c r="D79" s="17"/>
      <c r="E79" s="17"/>
    </row>
    <row r="80" spans="1:6" s="20" customFormat="1" ht="15.6" x14ac:dyDescent="0.35">
      <c r="A80" s="17"/>
      <c r="B80" s="17"/>
      <c r="C80" s="17"/>
      <c r="D80" s="17"/>
      <c r="E80" s="17"/>
    </row>
    <row r="81" spans="1:5" s="20" customFormat="1" ht="15.6" x14ac:dyDescent="0.35">
      <c r="A81" s="17"/>
      <c r="B81" s="17"/>
      <c r="C81" s="17"/>
      <c r="D81" s="17"/>
      <c r="E81" s="17"/>
    </row>
    <row r="82" spans="1:5" s="20" customFormat="1" ht="15.6" x14ac:dyDescent="0.35">
      <c r="A82" s="17"/>
      <c r="B82" s="17"/>
      <c r="C82" s="17"/>
      <c r="D82" s="17"/>
      <c r="E82" s="17"/>
    </row>
    <row r="83" spans="1:5" s="20" customFormat="1" ht="15.6" x14ac:dyDescent="0.35">
      <c r="A83" s="17"/>
      <c r="B83" s="17"/>
      <c r="C83" s="17"/>
      <c r="D83" s="17"/>
      <c r="E83" s="17"/>
    </row>
    <row r="84" spans="1:5" s="20" customFormat="1" ht="15.6" x14ac:dyDescent="0.35">
      <c r="A84" s="17"/>
      <c r="B84" s="17"/>
      <c r="C84" s="17"/>
      <c r="D84" s="17"/>
      <c r="E84" s="17"/>
    </row>
    <row r="85" spans="1:5" s="20" customFormat="1" ht="15.6" x14ac:dyDescent="0.35">
      <c r="A85" s="17"/>
      <c r="B85" s="17"/>
      <c r="C85" s="17"/>
      <c r="D85" s="17"/>
      <c r="E85" s="17"/>
    </row>
    <row r="86" spans="1:5" s="20" customFormat="1" ht="15.6" x14ac:dyDescent="0.35">
      <c r="A86" s="17"/>
      <c r="B86" s="17"/>
      <c r="C86" s="17"/>
      <c r="D86" s="17"/>
      <c r="E86" s="17"/>
    </row>
    <row r="87" spans="1:5" ht="15.6" x14ac:dyDescent="0.35">
      <c r="A87" s="4"/>
      <c r="B87" s="4"/>
      <c r="C87" s="4"/>
      <c r="D87" s="4"/>
      <c r="E87" s="4"/>
    </row>
    <row r="88" spans="1:5" ht="15.6" x14ac:dyDescent="0.35">
      <c r="A88" s="4"/>
      <c r="B88" s="4"/>
      <c r="C88" s="4"/>
      <c r="D88" s="4"/>
      <c r="E88" s="4"/>
    </row>
    <row r="89" spans="1:5" ht="15.6" x14ac:dyDescent="0.35">
      <c r="A89" s="4"/>
      <c r="B89" s="4"/>
      <c r="C89" s="4"/>
      <c r="D89" s="4"/>
      <c r="E89" s="4"/>
    </row>
    <row r="90" spans="1:5" ht="15.6" x14ac:dyDescent="0.35">
      <c r="A90" s="4"/>
      <c r="B90" s="4"/>
      <c r="C90" s="4"/>
      <c r="D90" s="4"/>
      <c r="E90" s="4"/>
    </row>
    <row r="91" spans="1:5" ht="15.6" x14ac:dyDescent="0.35">
      <c r="A91" s="4"/>
      <c r="B91" s="4"/>
      <c r="C91" s="4"/>
      <c r="D91" s="4"/>
      <c r="E91" s="4"/>
    </row>
    <row r="92" spans="1:5" ht="15.6" x14ac:dyDescent="0.35">
      <c r="A92" s="4"/>
      <c r="B92" s="4"/>
      <c r="C92" s="4"/>
      <c r="D92" s="4"/>
      <c r="E92" s="4"/>
    </row>
    <row r="93" spans="1:5" ht="15.6" x14ac:dyDescent="0.35">
      <c r="A93" s="4"/>
      <c r="B93" s="4"/>
      <c r="C93" s="4"/>
      <c r="D93" s="4"/>
      <c r="E93" s="4"/>
    </row>
    <row r="94" spans="1:5" ht="15.6" x14ac:dyDescent="0.35">
      <c r="A94" s="4"/>
      <c r="B94" s="4"/>
      <c r="C94" s="4"/>
      <c r="D94" s="4"/>
      <c r="E94" s="4"/>
    </row>
    <row r="95" spans="1:5" ht="15.6" x14ac:dyDescent="0.35">
      <c r="A95" s="4"/>
      <c r="B95" s="4"/>
      <c r="C95" s="4"/>
      <c r="D95" s="4"/>
      <c r="E95" s="4"/>
    </row>
    <row r="96" spans="1:5" ht="15.6" x14ac:dyDescent="0.35">
      <c r="A96" s="4"/>
      <c r="B96" s="4"/>
      <c r="C96" s="4"/>
      <c r="D96" s="4"/>
      <c r="E96" s="4"/>
    </row>
    <row r="97" spans="1:5" ht="15.6" x14ac:dyDescent="0.35">
      <c r="A97" s="4"/>
      <c r="B97" s="4"/>
      <c r="C97" s="4"/>
      <c r="D97" s="4"/>
      <c r="E97" s="4"/>
    </row>
    <row r="98" spans="1:5" ht="15.6" x14ac:dyDescent="0.35">
      <c r="A98" s="4"/>
      <c r="B98" s="4"/>
      <c r="C98" s="4"/>
      <c r="D98" s="4"/>
      <c r="E98" s="4"/>
    </row>
    <row r="99" spans="1:5" ht="15.6" x14ac:dyDescent="0.35">
      <c r="A99" s="4"/>
      <c r="B99" s="4"/>
      <c r="C99" s="4"/>
      <c r="D99" s="4"/>
      <c r="E99" s="4"/>
    </row>
    <row r="100" spans="1:5" ht="15.6" x14ac:dyDescent="0.35">
      <c r="A100" s="4"/>
      <c r="B100" s="4"/>
      <c r="C100" s="4"/>
      <c r="D100" s="4"/>
      <c r="E100" s="4"/>
    </row>
    <row r="101" spans="1:5" ht="15.6" x14ac:dyDescent="0.35">
      <c r="A101" s="4"/>
      <c r="B101" s="4"/>
      <c r="C101" s="4"/>
      <c r="D101" s="4"/>
      <c r="E101" s="4"/>
    </row>
    <row r="102" spans="1:5" ht="15.6" x14ac:dyDescent="0.35">
      <c r="A102" s="4"/>
      <c r="B102" s="4"/>
      <c r="C102" s="4"/>
      <c r="D102" s="4"/>
      <c r="E102" s="4"/>
    </row>
    <row r="103" spans="1:5" ht="15.6" x14ac:dyDescent="0.35">
      <c r="A103" s="4"/>
      <c r="B103" s="4"/>
      <c r="C103" s="4"/>
      <c r="D103" s="4"/>
      <c r="E103" s="4"/>
    </row>
    <row r="104" spans="1:5" ht="15.6" x14ac:dyDescent="0.35">
      <c r="A104" s="4"/>
      <c r="B104" s="4"/>
      <c r="C104" s="4"/>
      <c r="D104" s="4"/>
      <c r="E104" s="4"/>
    </row>
    <row r="105" spans="1:5" ht="15.6" x14ac:dyDescent="0.35">
      <c r="A105" s="4"/>
      <c r="B105" s="4"/>
      <c r="C105" s="4"/>
      <c r="D105" s="4"/>
      <c r="E105" s="4"/>
    </row>
    <row r="106" spans="1:5" ht="15.6" x14ac:dyDescent="0.35">
      <c r="A106" s="4"/>
      <c r="B106" s="4"/>
      <c r="C106" s="4"/>
      <c r="D106" s="4"/>
      <c r="E106" s="4"/>
    </row>
    <row r="107" spans="1:5" ht="15.6" x14ac:dyDescent="0.35">
      <c r="A107" s="4"/>
      <c r="B107" s="4"/>
      <c r="C107" s="4"/>
      <c r="D107" s="4"/>
      <c r="E107" s="4"/>
    </row>
    <row r="108" spans="1:5" ht="15.6" x14ac:dyDescent="0.35">
      <c r="A108" s="4"/>
      <c r="B108" s="4"/>
      <c r="C108" s="4"/>
      <c r="D108" s="4"/>
      <c r="E108" s="4"/>
    </row>
    <row r="109" spans="1:5" ht="15.6" x14ac:dyDescent="0.35">
      <c r="A109" s="4"/>
      <c r="B109" s="4"/>
      <c r="C109" s="4"/>
      <c r="D109" s="4"/>
      <c r="E109" s="4"/>
    </row>
    <row r="110" spans="1:5" ht="15.6" x14ac:dyDescent="0.35">
      <c r="A110" s="4"/>
      <c r="B110" s="4"/>
      <c r="C110" s="4"/>
      <c r="D110" s="4"/>
      <c r="E110" s="4"/>
    </row>
    <row r="111" spans="1:5" ht="15.6" x14ac:dyDescent="0.35">
      <c r="A111" s="4"/>
      <c r="B111" s="4"/>
      <c r="C111" s="4"/>
      <c r="D111" s="4"/>
      <c r="E111" s="4"/>
    </row>
    <row r="112" spans="1:5" ht="15.6" x14ac:dyDescent="0.35">
      <c r="A112" s="4"/>
      <c r="B112" s="4"/>
      <c r="C112" s="4"/>
      <c r="D112" s="4"/>
      <c r="E112" s="4"/>
    </row>
    <row r="172" spans="9:13" x14ac:dyDescent="0.3">
      <c r="I172" s="1"/>
      <c r="J172" s="1"/>
      <c r="K172" s="1"/>
      <c r="L172" s="1"/>
      <c r="M172" s="1"/>
    </row>
    <row r="173" spans="9:13" x14ac:dyDescent="0.3">
      <c r="I173" s="1"/>
      <c r="J173" s="1"/>
      <c r="K173" s="1"/>
      <c r="L173" s="1"/>
      <c r="M173" s="1"/>
    </row>
    <row r="174" spans="9:13" x14ac:dyDescent="0.3">
      <c r="I174" s="1"/>
      <c r="J174" s="1"/>
      <c r="K174" s="1"/>
      <c r="L174" s="1"/>
      <c r="M174" s="1"/>
    </row>
  </sheetData>
  <mergeCells count="5">
    <mergeCell ref="A78:E78"/>
    <mergeCell ref="A9:A10"/>
    <mergeCell ref="B9:B10"/>
    <mergeCell ref="C9:E9"/>
    <mergeCell ref="A76:D76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3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109375" style="3" customWidth="1"/>
    <col min="2" max="2" width="22.6640625" style="3" customWidth="1"/>
    <col min="3" max="3" width="25.6640625" style="3" customWidth="1"/>
    <col min="4" max="5" width="26.109375" style="3" customWidth="1"/>
    <col min="6" max="16384" width="11.44140625" style="3"/>
  </cols>
  <sheetData>
    <row r="1" spans="1:5" s="20" customFormat="1" x14ac:dyDescent="0.3"/>
    <row r="2" spans="1:5" s="20" customFormat="1" x14ac:dyDescent="0.3"/>
    <row r="3" spans="1:5" s="20" customFormat="1" x14ac:dyDescent="0.3"/>
    <row r="4" spans="1:5" s="20" customFormat="1" x14ac:dyDescent="0.3"/>
    <row r="5" spans="1:5" s="20" customFormat="1" x14ac:dyDescent="0.3"/>
    <row r="6" spans="1:5" s="20" customFormat="1" x14ac:dyDescent="0.3"/>
    <row r="7" spans="1:5" s="20" customFormat="1" ht="21" customHeight="1" x14ac:dyDescent="0.3"/>
    <row r="8" spans="1:5" s="20" customFormat="1" ht="21" customHeight="1" x14ac:dyDescent="0.3"/>
    <row r="9" spans="1:5" s="20" customFormat="1" ht="15.6" x14ac:dyDescent="0.35">
      <c r="A9" s="33" t="s">
        <v>0</v>
      </c>
      <c r="B9" s="35" t="s">
        <v>36</v>
      </c>
      <c r="C9" s="38" t="s">
        <v>1</v>
      </c>
      <c r="D9" s="38"/>
      <c r="E9" s="38"/>
    </row>
    <row r="10" spans="1:5" s="20" customFormat="1" ht="47.4" thickBot="1" x14ac:dyDescent="0.35">
      <c r="A10" s="34"/>
      <c r="B10" s="36"/>
      <c r="C10" s="30" t="s">
        <v>37</v>
      </c>
      <c r="D10" s="30" t="s">
        <v>38</v>
      </c>
      <c r="E10" s="30" t="s">
        <v>43</v>
      </c>
    </row>
    <row r="11" spans="1:5" s="20" customFormat="1" ht="16.2" thickTop="1" x14ac:dyDescent="0.35">
      <c r="A11" s="17"/>
      <c r="B11" s="17"/>
      <c r="C11" s="17"/>
      <c r="D11" s="17"/>
    </row>
    <row r="12" spans="1:5" s="20" customFormat="1" ht="15.6" x14ac:dyDescent="0.35">
      <c r="A12" s="16" t="s">
        <v>2</v>
      </c>
      <c r="B12" s="17"/>
      <c r="C12" s="17"/>
      <c r="D12" s="17"/>
    </row>
    <row r="13" spans="1:5" s="20" customFormat="1" ht="15.6" x14ac:dyDescent="0.35">
      <c r="A13" s="17"/>
      <c r="B13" s="17"/>
      <c r="C13" s="17"/>
      <c r="D13" s="17"/>
    </row>
    <row r="14" spans="1:5" s="20" customFormat="1" ht="15.6" x14ac:dyDescent="0.35">
      <c r="A14" s="16" t="s">
        <v>3</v>
      </c>
      <c r="B14" s="17"/>
      <c r="C14" s="17"/>
      <c r="D14" s="17"/>
    </row>
    <row r="15" spans="1:5" ht="15.6" x14ac:dyDescent="0.35">
      <c r="A15" s="17" t="s">
        <v>64</v>
      </c>
      <c r="B15" s="6">
        <f>+SUM(C15:D15)</f>
        <v>396722</v>
      </c>
      <c r="C15" s="6">
        <f>+'I Trimestre'!C15+'II Trimestre'!C15+'III Trimestre'!C15</f>
        <v>8207</v>
      </c>
      <c r="D15" s="6">
        <f>+'I Trimestre'!D15+'II Trimestre'!D15+'III Trimestre'!D15</f>
        <v>388515</v>
      </c>
      <c r="E15" s="6"/>
    </row>
    <row r="16" spans="1:5" ht="15.6" x14ac:dyDescent="0.35">
      <c r="A16" s="17" t="s">
        <v>100</v>
      </c>
      <c r="B16" s="6">
        <f t="shared" ref="B16:B17" si="0">+SUM(C16:D16)</f>
        <v>265642.6766666667</v>
      </c>
      <c r="C16" s="6">
        <f>+AVERAGE('I Trimestre'!C16,'II Trimestre'!C16,'III Trimestre'!C16)</f>
        <v>12299</v>
      </c>
      <c r="D16" s="6">
        <f>+'I Trimestre'!D16+'II Trimestre'!D16+'III Trimestre'!D16</f>
        <v>253343.6766666667</v>
      </c>
      <c r="E16" s="6"/>
    </row>
    <row r="17" spans="1:5" ht="15.6" x14ac:dyDescent="0.35">
      <c r="A17" s="17" t="s">
        <v>101</v>
      </c>
      <c r="B17" s="6">
        <f t="shared" si="0"/>
        <v>323593.66666666669</v>
      </c>
      <c r="C17" s="6">
        <f>+'I Trimestre'!C17+'II Trimestre'!C17+'III Trimestre'!C17</f>
        <v>13901</v>
      </c>
      <c r="D17" s="6">
        <f>+'I Trimestre'!D17+'II Trimestre'!D17+'III Trimestre'!D17</f>
        <v>309692.66666666669</v>
      </c>
      <c r="E17" s="6"/>
    </row>
    <row r="18" spans="1:5" ht="15.6" x14ac:dyDescent="0.35">
      <c r="A18" s="17" t="s">
        <v>74</v>
      </c>
      <c r="B18" s="6">
        <f>+SUM(C18:D18)</f>
        <v>350090.62666666671</v>
      </c>
      <c r="C18" s="6">
        <f>+'III Trimestre'!C18</f>
        <v>12299</v>
      </c>
      <c r="D18" s="6">
        <f>+'III Trimestre'!D18</f>
        <v>337791.62666666671</v>
      </c>
      <c r="E18" s="6"/>
    </row>
    <row r="19" spans="1:5" ht="15.6" x14ac:dyDescent="0.35">
      <c r="A19" s="17"/>
      <c r="B19" s="6"/>
      <c r="C19" s="6"/>
      <c r="D19" s="6"/>
      <c r="E19" s="6"/>
    </row>
    <row r="20" spans="1:5" ht="15.6" x14ac:dyDescent="0.35">
      <c r="A20" s="16" t="s">
        <v>4</v>
      </c>
      <c r="B20" s="6"/>
      <c r="C20" s="6"/>
      <c r="D20" s="6"/>
      <c r="E20" s="6"/>
    </row>
    <row r="21" spans="1:5" ht="15.6" x14ac:dyDescent="0.35">
      <c r="A21" s="17" t="s">
        <v>64</v>
      </c>
      <c r="B21" s="6">
        <f>+SUM(C21:E21)</f>
        <v>1957965327.1399999</v>
      </c>
      <c r="C21" s="7">
        <f>+'I Trimestre'!C21+'II Trimestre'!C21+'III Trimestre'!C21</f>
        <v>861750000</v>
      </c>
      <c r="D21" s="7">
        <f>+'I Trimestre'!D21+'II Trimestre'!D21+'III Trimestre'!D21</f>
        <v>866102738.89999986</v>
      </c>
      <c r="E21" s="7">
        <f>+'I Trimestre'!E21+'II Trimestre'!E21+'III Trimestre'!E21</f>
        <v>230112588.24000001</v>
      </c>
    </row>
    <row r="22" spans="1:5" ht="15.6" x14ac:dyDescent="0.35">
      <c r="A22" s="17" t="s">
        <v>100</v>
      </c>
      <c r="B22" s="6">
        <f t="shared" ref="B22:B24" si="1">+SUM(C22:E22)</f>
        <v>2758977302.162426</v>
      </c>
      <c r="C22" s="7">
        <f>+'I Trimestre'!C22+'II Trimestre'!C22+'III Trimestre'!C22</f>
        <v>787164168.15999997</v>
      </c>
      <c r="D22" s="7">
        <f>+'I Trimestre'!D22+'II Trimestre'!D22+'III Trimestre'!D22</f>
        <v>834931883.34750009</v>
      </c>
      <c r="E22" s="7">
        <f>+'I Trimestre'!E22+'II Trimestre'!E22+'III Trimestre'!E22</f>
        <v>1136881250.6549256</v>
      </c>
    </row>
    <row r="23" spans="1:5" ht="15.6" x14ac:dyDescent="0.35">
      <c r="A23" s="17" t="s">
        <v>101</v>
      </c>
      <c r="B23" s="6">
        <f t="shared" si="1"/>
        <v>2413689478.5099998</v>
      </c>
      <c r="C23" s="7">
        <f>+'I Trimestre'!C23+'II Trimestre'!C23+'III Trimestre'!C23</f>
        <v>920643582.38999987</v>
      </c>
      <c r="D23" s="7">
        <f>+'I Trimestre'!D23+'II Trimestre'!D23+'III Trimestre'!D23</f>
        <v>712926786.30999994</v>
      </c>
      <c r="E23" s="7">
        <f>+'I Trimestre'!E23+'II Trimestre'!E23+'III Trimestre'!E23</f>
        <v>780119109.81000006</v>
      </c>
    </row>
    <row r="24" spans="1:5" ht="15.6" x14ac:dyDescent="0.35">
      <c r="A24" s="17" t="s">
        <v>74</v>
      </c>
      <c r="B24" s="6">
        <f t="shared" si="1"/>
        <v>3573681180.9899006</v>
      </c>
      <c r="C24" s="6">
        <f>+'III Trimestre'!C24</f>
        <v>944597002.31999993</v>
      </c>
      <c r="D24" s="6">
        <f>+'III Trimestre'!D24</f>
        <v>1113242511.1300001</v>
      </c>
      <c r="E24" s="6">
        <f>+'III Trimestre'!E24</f>
        <v>1515841667.5399008</v>
      </c>
    </row>
    <row r="25" spans="1:5" ht="15.6" x14ac:dyDescent="0.35">
      <c r="A25" s="17" t="s">
        <v>102</v>
      </c>
      <c r="B25" s="6">
        <f>+SUM(C25:D25)</f>
        <v>1633570368.6999998</v>
      </c>
      <c r="C25" s="6">
        <f>+C23</f>
        <v>920643582.38999987</v>
      </c>
      <c r="D25" s="6">
        <f>+D23</f>
        <v>712926786.30999994</v>
      </c>
      <c r="E25" s="6"/>
    </row>
    <row r="26" spans="1:5" ht="15.6" x14ac:dyDescent="0.35">
      <c r="A26" s="17"/>
      <c r="B26" s="6"/>
      <c r="C26" s="6"/>
      <c r="D26" s="6"/>
      <c r="E26" s="6"/>
    </row>
    <row r="27" spans="1:5" ht="15.6" x14ac:dyDescent="0.35">
      <c r="A27" s="16" t="s">
        <v>5</v>
      </c>
      <c r="B27" s="6"/>
      <c r="C27" s="6"/>
      <c r="D27" s="6"/>
      <c r="E27" s="6"/>
    </row>
    <row r="28" spans="1:5" ht="15.6" x14ac:dyDescent="0.35">
      <c r="A28" s="17" t="s">
        <v>100</v>
      </c>
      <c r="B28" s="6">
        <f>B22</f>
        <v>2758977302.162426</v>
      </c>
      <c r="C28" s="6"/>
      <c r="D28" s="6"/>
      <c r="E28" s="6"/>
    </row>
    <row r="29" spans="1:5" ht="15.6" x14ac:dyDescent="0.35">
      <c r="A29" s="17" t="s">
        <v>101</v>
      </c>
      <c r="B29" s="6">
        <v>2579419424.9700003</v>
      </c>
      <c r="C29" s="6"/>
      <c r="D29" s="6"/>
      <c r="E29" s="6"/>
    </row>
    <row r="30" spans="1:5" ht="15.6" x14ac:dyDescent="0.35">
      <c r="A30" s="17"/>
      <c r="B30" s="9"/>
      <c r="C30" s="9"/>
      <c r="D30" s="9"/>
      <c r="E30" s="9"/>
    </row>
    <row r="31" spans="1:5" ht="15.6" x14ac:dyDescent="0.35">
      <c r="A31" s="16" t="s">
        <v>6</v>
      </c>
      <c r="B31" s="9"/>
      <c r="C31" s="9"/>
      <c r="D31" s="9"/>
      <c r="E31" s="9"/>
    </row>
    <row r="32" spans="1:5" ht="15.6" x14ac:dyDescent="0.35">
      <c r="A32" s="17" t="s">
        <v>65</v>
      </c>
      <c r="B32" s="26">
        <v>1.1197999999999999</v>
      </c>
      <c r="C32" s="26">
        <v>1.1197999999999999</v>
      </c>
      <c r="D32" s="26">
        <v>1.1197999999999999</v>
      </c>
      <c r="E32" s="26">
        <v>1.1197999999999999</v>
      </c>
    </row>
    <row r="33" spans="1:5" ht="15.6" x14ac:dyDescent="0.35">
      <c r="A33" s="17" t="s">
        <v>103</v>
      </c>
      <c r="B33" s="26">
        <v>1.0948</v>
      </c>
      <c r="C33" s="26">
        <v>1.0948</v>
      </c>
      <c r="D33" s="26">
        <v>1.0948</v>
      </c>
      <c r="E33" s="26">
        <v>1.0948</v>
      </c>
    </row>
    <row r="34" spans="1:5" ht="15.6" x14ac:dyDescent="0.35">
      <c r="A34" s="17" t="s">
        <v>7</v>
      </c>
      <c r="B34" s="21" t="s">
        <v>39</v>
      </c>
      <c r="C34" s="21" t="s">
        <v>39</v>
      </c>
      <c r="D34" s="21" t="s">
        <v>39</v>
      </c>
      <c r="E34" s="21" t="s">
        <v>39</v>
      </c>
    </row>
    <row r="35" spans="1:5" ht="15.6" x14ac:dyDescent="0.35">
      <c r="A35" s="17"/>
      <c r="B35" s="6"/>
      <c r="C35" s="6"/>
      <c r="D35" s="6"/>
      <c r="E35" s="6"/>
    </row>
    <row r="36" spans="1:5" ht="15.6" x14ac:dyDescent="0.35">
      <c r="A36" s="16" t="s">
        <v>8</v>
      </c>
      <c r="B36" s="6"/>
      <c r="C36" s="6"/>
      <c r="D36" s="6"/>
      <c r="E36" s="6"/>
    </row>
    <row r="37" spans="1:5" ht="15.6" x14ac:dyDescent="0.35">
      <c r="A37" s="17" t="s">
        <v>66</v>
      </c>
      <c r="B37" s="6">
        <f>B21/B32</f>
        <v>1748495559.1534202</v>
      </c>
      <c r="C37" s="6">
        <f t="shared" ref="C37:E37" si="2">C21/C32</f>
        <v>769557063.76138604</v>
      </c>
      <c r="D37" s="6">
        <f t="shared" si="2"/>
        <v>773444131.89855325</v>
      </c>
      <c r="E37" s="6">
        <f t="shared" si="2"/>
        <v>205494363.49348101</v>
      </c>
    </row>
    <row r="38" spans="1:5" ht="15.6" x14ac:dyDescent="0.35">
      <c r="A38" s="17" t="s">
        <v>104</v>
      </c>
      <c r="B38" s="6">
        <f>B23/B33</f>
        <v>2204685311.0248446</v>
      </c>
      <c r="C38" s="6">
        <f t="shared" ref="C38:E38" si="3">C23/C33</f>
        <v>840923988.2992326</v>
      </c>
      <c r="D38" s="6">
        <f t="shared" si="3"/>
        <v>651193630.16989398</v>
      </c>
      <c r="E38" s="6">
        <f t="shared" si="3"/>
        <v>712567692.55571795</v>
      </c>
    </row>
    <row r="39" spans="1:5" ht="15.6" x14ac:dyDescent="0.35">
      <c r="A39" s="17" t="s">
        <v>67</v>
      </c>
      <c r="B39" s="6">
        <f>B37/B15</f>
        <v>4407.3571900560601</v>
      </c>
      <c r="C39" s="6">
        <f t="shared" ref="C39:D39" si="4">C37/C15</f>
        <v>93768.376235090298</v>
      </c>
      <c r="D39" s="6">
        <f t="shared" si="4"/>
        <v>1990.7703226350418</v>
      </c>
      <c r="E39" s="6"/>
    </row>
    <row r="40" spans="1:5" ht="15.6" x14ac:dyDescent="0.35">
      <c r="A40" s="17" t="s">
        <v>105</v>
      </c>
      <c r="B40" s="6">
        <f>B38/B17</f>
        <v>6813.1287417806216</v>
      </c>
      <c r="C40" s="6">
        <f t="shared" ref="C40:D40" si="5">C38/C17</f>
        <v>60493.776584363186</v>
      </c>
      <c r="D40" s="6">
        <f t="shared" si="5"/>
        <v>2102.7092348647602</v>
      </c>
      <c r="E40" s="6"/>
    </row>
    <row r="41" spans="1:5" ht="15.6" x14ac:dyDescent="0.35">
      <c r="A41" s="17"/>
      <c r="B41" s="9"/>
      <c r="C41" s="9"/>
      <c r="D41" s="9"/>
      <c r="E41" s="9"/>
    </row>
    <row r="42" spans="1:5" ht="15.6" x14ac:dyDescent="0.35">
      <c r="A42" s="16" t="s">
        <v>9</v>
      </c>
      <c r="B42" s="9"/>
      <c r="C42" s="9"/>
      <c r="D42" s="9"/>
      <c r="E42" s="9"/>
    </row>
    <row r="43" spans="1:5" ht="15.6" x14ac:dyDescent="0.35">
      <c r="A43" s="16"/>
      <c r="B43" s="9"/>
      <c r="C43" s="9"/>
      <c r="D43" s="9"/>
      <c r="E43" s="9"/>
    </row>
    <row r="44" spans="1:5" ht="15.6" x14ac:dyDescent="0.35">
      <c r="A44" s="16" t="s">
        <v>10</v>
      </c>
      <c r="B44" s="9"/>
      <c r="C44" s="9"/>
      <c r="D44" s="9"/>
      <c r="E44" s="9"/>
    </row>
    <row r="45" spans="1:5" ht="15.6" x14ac:dyDescent="0.35">
      <c r="A45" s="17" t="s">
        <v>11</v>
      </c>
      <c r="B45" s="9" t="s">
        <v>56</v>
      </c>
      <c r="C45" s="9" t="s">
        <v>56</v>
      </c>
      <c r="D45" s="9" t="s">
        <v>56</v>
      </c>
      <c r="E45" s="9" t="s">
        <v>56</v>
      </c>
    </row>
    <row r="46" spans="1:5" ht="15.6" x14ac:dyDescent="0.35">
      <c r="A46" s="17" t="s">
        <v>12</v>
      </c>
      <c r="B46" s="9" t="s">
        <v>56</v>
      </c>
      <c r="C46" s="9" t="s">
        <v>56</v>
      </c>
      <c r="D46" s="9" t="s">
        <v>56</v>
      </c>
      <c r="E46" s="9" t="s">
        <v>56</v>
      </c>
    </row>
    <row r="47" spans="1:5" ht="15.6" x14ac:dyDescent="0.35">
      <c r="A47" s="17"/>
      <c r="B47" s="9"/>
      <c r="C47" s="9"/>
      <c r="D47" s="9"/>
      <c r="E47" s="9"/>
    </row>
    <row r="48" spans="1:5" ht="15.6" x14ac:dyDescent="0.35">
      <c r="A48" s="16" t="s">
        <v>13</v>
      </c>
      <c r="B48" s="9"/>
      <c r="C48" s="9"/>
      <c r="D48" s="9"/>
      <c r="E48" s="9"/>
    </row>
    <row r="49" spans="1:5" ht="15.6" x14ac:dyDescent="0.35">
      <c r="A49" s="17" t="s">
        <v>14</v>
      </c>
      <c r="B49" s="9">
        <f>B17/B16*100</f>
        <v>121.81539153541883</v>
      </c>
      <c r="C49" s="9">
        <f t="shared" ref="C49:D49" si="6">C17/C16*100</f>
        <v>113.0254492235141</v>
      </c>
      <c r="D49" s="9">
        <f t="shared" si="6"/>
        <v>122.24211424630913</v>
      </c>
      <c r="E49" s="9"/>
    </row>
    <row r="50" spans="1:5" ht="15.6" x14ac:dyDescent="0.35">
      <c r="A50" s="17" t="s">
        <v>15</v>
      </c>
      <c r="B50" s="9">
        <f>B23/B22*100</f>
        <v>87.484934240604389</v>
      </c>
      <c r="C50" s="9">
        <f t="shared" ref="C50:E50" si="7">C23/C22*100</f>
        <v>116.95699825133157</v>
      </c>
      <c r="D50" s="9">
        <f t="shared" si="7"/>
        <v>85.387419085214006</v>
      </c>
      <c r="E50" s="9">
        <f t="shared" si="7"/>
        <v>68.619225566486847</v>
      </c>
    </row>
    <row r="51" spans="1:5" ht="15.6" x14ac:dyDescent="0.35">
      <c r="A51" s="17" t="s">
        <v>16</v>
      </c>
      <c r="B51" s="9">
        <f>AVERAGE(B49:B50)</f>
        <v>104.65016288801161</v>
      </c>
      <c r="C51" s="9">
        <f t="shared" ref="C51:D51" si="8">AVERAGE(C49:C50)</f>
        <v>114.99122373742284</v>
      </c>
      <c r="D51" s="9">
        <f t="shared" si="8"/>
        <v>103.81476666576157</v>
      </c>
      <c r="E51" s="9"/>
    </row>
    <row r="52" spans="1:5" ht="15.6" x14ac:dyDescent="0.35">
      <c r="A52" s="17"/>
      <c r="B52" s="9"/>
      <c r="C52" s="9"/>
      <c r="D52" s="9"/>
      <c r="E52" s="9"/>
    </row>
    <row r="53" spans="1:5" ht="15.6" x14ac:dyDescent="0.35">
      <c r="A53" s="16" t="s">
        <v>17</v>
      </c>
      <c r="B53" s="9"/>
      <c r="C53" s="9"/>
      <c r="D53" s="9"/>
      <c r="E53" s="9"/>
    </row>
    <row r="54" spans="1:5" ht="15.6" x14ac:dyDescent="0.35">
      <c r="A54" s="17" t="s">
        <v>18</v>
      </c>
      <c r="B54" s="9">
        <f>(B17/B18)*100</f>
        <v>92.431399762888049</v>
      </c>
      <c r="C54" s="9">
        <f t="shared" ref="C54:D54" si="9">(C17/C18)*100</f>
        <v>113.0254492235141</v>
      </c>
      <c r="D54" s="9">
        <f t="shared" si="9"/>
        <v>91.681570002998285</v>
      </c>
      <c r="E54" s="9"/>
    </row>
    <row r="55" spans="1:5" ht="15.6" x14ac:dyDescent="0.35">
      <c r="A55" s="17" t="s">
        <v>19</v>
      </c>
      <c r="B55" s="9">
        <f>B23/B24*100</f>
        <v>67.540705403424212</v>
      </c>
      <c r="C55" s="9">
        <f t="shared" ref="C55:E55" si="10">C23/C24*100</f>
        <v>97.464165154963581</v>
      </c>
      <c r="D55" s="9">
        <f t="shared" si="10"/>
        <v>64.040564313910494</v>
      </c>
      <c r="E55" s="9">
        <f t="shared" si="10"/>
        <v>51.464419174865128</v>
      </c>
    </row>
    <row r="56" spans="1:5" ht="15.6" x14ac:dyDescent="0.35">
      <c r="A56" s="17" t="s">
        <v>20</v>
      </c>
      <c r="B56" s="9">
        <f>(B54+B55)/2</f>
        <v>79.986052583156123</v>
      </c>
      <c r="C56" s="9">
        <f t="shared" ref="C56:D56" si="11">(C54+C55)/2</f>
        <v>105.24480718923884</v>
      </c>
      <c r="D56" s="9">
        <f t="shared" si="11"/>
        <v>77.861067158454389</v>
      </c>
      <c r="E56" s="9"/>
    </row>
    <row r="57" spans="1:5" ht="15.6" x14ac:dyDescent="0.35">
      <c r="A57" s="17"/>
      <c r="B57" s="9"/>
      <c r="C57" s="9"/>
      <c r="D57" s="9"/>
      <c r="E57" s="9"/>
    </row>
    <row r="58" spans="1:5" ht="15.6" x14ac:dyDescent="0.35">
      <c r="A58" s="16" t="s">
        <v>31</v>
      </c>
      <c r="B58" s="9"/>
      <c r="C58" s="9"/>
      <c r="D58" s="9"/>
      <c r="E58" s="9"/>
    </row>
    <row r="59" spans="1:5" ht="15.6" x14ac:dyDescent="0.35">
      <c r="A59" s="17" t="s">
        <v>21</v>
      </c>
      <c r="B59" s="9">
        <f>B25/B23*100</f>
        <v>67.679392202033497</v>
      </c>
      <c r="C59" s="9"/>
      <c r="D59" s="9"/>
      <c r="E59" s="9"/>
    </row>
    <row r="60" spans="1:5" ht="15.6" x14ac:dyDescent="0.35">
      <c r="A60" s="17"/>
      <c r="B60" s="9"/>
      <c r="C60" s="9"/>
      <c r="D60" s="9"/>
      <c r="E60" s="9"/>
    </row>
    <row r="61" spans="1:5" ht="15.6" x14ac:dyDescent="0.35">
      <c r="A61" s="16" t="s">
        <v>22</v>
      </c>
      <c r="B61" s="9"/>
      <c r="C61" s="9"/>
      <c r="D61" s="9"/>
      <c r="E61" s="9"/>
    </row>
    <row r="62" spans="1:5" ht="15.6" x14ac:dyDescent="0.35">
      <c r="A62" s="17" t="s">
        <v>23</v>
      </c>
      <c r="B62" s="9">
        <f>((B17/B15)-1)*100</f>
        <v>-18.433142939724366</v>
      </c>
      <c r="C62" s="9">
        <f>((C17/C15)-1)*100</f>
        <v>69.379797733642022</v>
      </c>
      <c r="D62" s="9">
        <f>((D17/D15)-1)*100</f>
        <v>-20.288105564349724</v>
      </c>
      <c r="E62" s="9"/>
    </row>
    <row r="63" spans="1:5" ht="15.6" x14ac:dyDescent="0.35">
      <c r="A63" s="17" t="s">
        <v>24</v>
      </c>
      <c r="B63" s="9">
        <f t="shared" ref="B63:D63" si="12">((B38/B37)-1)*100</f>
        <v>26.090415242021002</v>
      </c>
      <c r="C63" s="9">
        <f t="shared" si="12"/>
        <v>9.2737664168820011</v>
      </c>
      <c r="D63" s="9">
        <f t="shared" si="12"/>
        <v>-15.805989946368094</v>
      </c>
      <c r="E63" s="9"/>
    </row>
    <row r="64" spans="1:5" ht="15.6" x14ac:dyDescent="0.35">
      <c r="A64" s="17" t="s">
        <v>25</v>
      </c>
      <c r="B64" s="9">
        <f>((B40/B39)-1)*100</f>
        <v>54.585354623684609</v>
      </c>
      <c r="C64" s="9">
        <f>((C40/C39)-1)*100</f>
        <v>-35.485950580292744</v>
      </c>
      <c r="D64" s="9">
        <f>((D40/D39)-1)*100</f>
        <v>5.6228943618946925</v>
      </c>
      <c r="E64" s="9"/>
    </row>
    <row r="65" spans="1:6" ht="15.6" x14ac:dyDescent="0.35">
      <c r="A65" s="17"/>
      <c r="B65" s="9"/>
      <c r="C65" s="9"/>
      <c r="D65" s="9"/>
      <c r="E65" s="9"/>
    </row>
    <row r="66" spans="1:6" ht="15.6" x14ac:dyDescent="0.35">
      <c r="A66" s="16" t="s">
        <v>26</v>
      </c>
      <c r="B66" s="9"/>
      <c r="C66" s="9"/>
      <c r="D66" s="9"/>
      <c r="E66" s="9"/>
    </row>
    <row r="67" spans="1:6" ht="15.6" x14ac:dyDescent="0.35">
      <c r="A67" s="17" t="s">
        <v>34</v>
      </c>
      <c r="B67" s="9">
        <f t="shared" ref="B67" si="13">B22/B16</f>
        <v>10386.046913781258</v>
      </c>
      <c r="C67" s="9">
        <f t="shared" ref="C67:D67" si="14">C22/C16</f>
        <v>64002.290280510606</v>
      </c>
      <c r="D67" s="9">
        <f t="shared" si="14"/>
        <v>3295.6491921685092</v>
      </c>
      <c r="E67" s="9"/>
    </row>
    <row r="68" spans="1:6" ht="15.6" x14ac:dyDescent="0.35">
      <c r="A68" s="17" t="s">
        <v>35</v>
      </c>
      <c r="B68" s="9">
        <f>B23/B17</f>
        <v>7459.0133465014242</v>
      </c>
      <c r="C68" s="9">
        <f t="shared" ref="C68:D68" si="15">C23/C17</f>
        <v>66228.586604560813</v>
      </c>
      <c r="D68" s="9">
        <f t="shared" si="15"/>
        <v>2302.0460703299395</v>
      </c>
      <c r="E68" s="9"/>
    </row>
    <row r="69" spans="1:6" ht="15.6" x14ac:dyDescent="0.35">
      <c r="A69" s="17" t="s">
        <v>27</v>
      </c>
      <c r="B69" s="9">
        <f>(B68/B67)*B51</f>
        <v>75.157272846463357</v>
      </c>
      <c r="C69" s="9">
        <f t="shared" ref="C69:D69" si="16">(C68/C67)*C51</f>
        <v>118.99115151473578</v>
      </c>
      <c r="D69" s="9">
        <f t="shared" si="16"/>
        <v>72.515720487800166</v>
      </c>
      <c r="E69" s="9"/>
    </row>
    <row r="70" spans="1:6" ht="15.6" x14ac:dyDescent="0.35">
      <c r="A70" s="17" t="s">
        <v>32</v>
      </c>
      <c r="B70" s="9">
        <f>B22/(B16*9)</f>
        <v>1154.0052126423618</v>
      </c>
      <c r="C70" s="9">
        <f>C22/(C16*5)</f>
        <v>12800.458056102121</v>
      </c>
      <c r="D70" s="9">
        <f t="shared" ref="D70" si="17">D22/(D16*9)</f>
        <v>366.18324357427878</v>
      </c>
      <c r="E70" s="9"/>
    </row>
    <row r="71" spans="1:6" ht="15.6" x14ac:dyDescent="0.35">
      <c r="A71" s="17" t="s">
        <v>33</v>
      </c>
      <c r="B71" s="9">
        <f>B23/(B17*9)</f>
        <v>828.77926072238051</v>
      </c>
      <c r="C71" s="9">
        <f t="shared" ref="C71:D71" si="18">C23/(C17*9)</f>
        <v>7358.7318449512013</v>
      </c>
      <c r="D71" s="9">
        <f t="shared" si="18"/>
        <v>255.78289670332666</v>
      </c>
      <c r="E71" s="9"/>
    </row>
    <row r="72" spans="1:6" ht="15.6" x14ac:dyDescent="0.35">
      <c r="A72" s="17"/>
      <c r="B72" s="9"/>
      <c r="C72" s="9"/>
      <c r="D72" s="9"/>
      <c r="E72" s="9"/>
    </row>
    <row r="73" spans="1:6" ht="15.6" x14ac:dyDescent="0.35">
      <c r="A73" s="16" t="s">
        <v>28</v>
      </c>
      <c r="B73" s="9"/>
      <c r="C73" s="9"/>
      <c r="D73" s="9"/>
      <c r="E73" s="9"/>
    </row>
    <row r="74" spans="1:6" ht="15.6" x14ac:dyDescent="0.35">
      <c r="A74" s="17" t="s">
        <v>29</v>
      </c>
      <c r="B74" s="9">
        <f>(B29/B28)*100</f>
        <v>93.491868271199905</v>
      </c>
      <c r="C74" s="9"/>
      <c r="D74" s="9"/>
      <c r="E74" s="9"/>
    </row>
    <row r="75" spans="1:6" ht="16.2" thickBot="1" x14ac:dyDescent="0.4">
      <c r="A75" s="18" t="s">
        <v>30</v>
      </c>
      <c r="B75" s="11">
        <f>(B23/B29)*100</f>
        <v>93.57491283287797</v>
      </c>
      <c r="C75" s="11"/>
      <c r="D75" s="11"/>
      <c r="E75" s="11"/>
    </row>
    <row r="76" spans="1:6" s="20" customFormat="1" ht="16.2" thickTop="1" x14ac:dyDescent="0.3">
      <c r="A76" s="37" t="s">
        <v>79</v>
      </c>
      <c r="B76" s="37"/>
      <c r="C76" s="37"/>
      <c r="D76" s="37"/>
      <c r="E76" s="19"/>
      <c r="F76" s="19"/>
    </row>
    <row r="77" spans="1:6" customFormat="1" x14ac:dyDescent="0.3"/>
    <row r="78" spans="1:6" customFormat="1" x14ac:dyDescent="0.3"/>
    <row r="79" spans="1:6" customFormat="1" x14ac:dyDescent="0.3"/>
    <row r="80" spans="1:6" customFormat="1" x14ac:dyDescent="0.3"/>
    <row r="81" customFormat="1" x14ac:dyDescent="0.3"/>
    <row r="82" customFormat="1" x14ac:dyDescent="0.3"/>
    <row r="83" customFormat="1" x14ac:dyDescent="0.3"/>
  </sheetData>
  <mergeCells count="4">
    <mergeCell ref="A9:A10"/>
    <mergeCell ref="B9:B10"/>
    <mergeCell ref="C9:E9"/>
    <mergeCell ref="A76:D76"/>
  </mergeCells>
  <pageMargins left="0.7" right="0.7" top="0.75" bottom="0.75" header="0.3" footer="0.3"/>
  <pageSetup orientation="portrait" horizontalDpi="300" verticalDpi="300" r:id="rId1"/>
  <ignoredErrors>
    <ignoredError sqref="C70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60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109375" style="2" customWidth="1"/>
    <col min="2" max="2" width="22.6640625" style="2" customWidth="1"/>
    <col min="3" max="3" width="25.6640625" style="2" customWidth="1"/>
    <col min="4" max="5" width="26.109375" style="2" customWidth="1"/>
    <col min="6" max="6" width="11.44140625" style="2"/>
    <col min="7" max="7" width="12.6640625" style="2" bestFit="1" customWidth="1"/>
    <col min="8" max="16384" width="11.44140625" style="2"/>
  </cols>
  <sheetData>
    <row r="1" spans="1:5" s="20" customFormat="1" x14ac:dyDescent="0.3"/>
    <row r="2" spans="1:5" s="20" customFormat="1" x14ac:dyDescent="0.3"/>
    <row r="3" spans="1:5" s="20" customFormat="1" x14ac:dyDescent="0.3"/>
    <row r="4" spans="1:5" s="20" customFormat="1" x14ac:dyDescent="0.3"/>
    <row r="5" spans="1:5" s="20" customFormat="1" x14ac:dyDescent="0.3"/>
    <row r="6" spans="1:5" s="20" customFormat="1" x14ac:dyDescent="0.3"/>
    <row r="7" spans="1:5" s="20" customFormat="1" ht="21" customHeight="1" x14ac:dyDescent="0.3"/>
    <row r="8" spans="1:5" s="20" customFormat="1" ht="21" customHeight="1" x14ac:dyDescent="0.3"/>
    <row r="9" spans="1:5" s="20" customFormat="1" ht="15.6" x14ac:dyDescent="0.35">
      <c r="A9" s="33" t="s">
        <v>0</v>
      </c>
      <c r="B9" s="35" t="s">
        <v>36</v>
      </c>
      <c r="C9" s="38" t="s">
        <v>1</v>
      </c>
      <c r="D9" s="38"/>
      <c r="E9" s="38"/>
    </row>
    <row r="10" spans="1:5" s="20" customFormat="1" ht="47.4" thickBot="1" x14ac:dyDescent="0.35">
      <c r="A10" s="34"/>
      <c r="B10" s="36"/>
      <c r="C10" s="30" t="s">
        <v>37</v>
      </c>
      <c r="D10" s="30" t="s">
        <v>38</v>
      </c>
      <c r="E10" s="30" t="s">
        <v>43</v>
      </c>
    </row>
    <row r="11" spans="1:5" s="20" customFormat="1" ht="16.2" thickTop="1" x14ac:dyDescent="0.35">
      <c r="A11" s="17"/>
      <c r="B11" s="17"/>
      <c r="C11" s="17"/>
      <c r="D11" s="17"/>
    </row>
    <row r="12" spans="1:5" s="20" customFormat="1" ht="15.6" x14ac:dyDescent="0.35">
      <c r="A12" s="16" t="s">
        <v>2</v>
      </c>
      <c r="B12" s="17"/>
      <c r="C12" s="17"/>
      <c r="D12" s="17"/>
    </row>
    <row r="13" spans="1:5" s="20" customFormat="1" ht="15.6" x14ac:dyDescent="0.35">
      <c r="A13" s="17"/>
      <c r="B13" s="17"/>
      <c r="C13" s="17"/>
      <c r="D13" s="17"/>
    </row>
    <row r="14" spans="1:5" s="20" customFormat="1" ht="15.6" x14ac:dyDescent="0.35">
      <c r="A14" s="16" t="s">
        <v>3</v>
      </c>
      <c r="B14" s="17"/>
      <c r="C14" s="17"/>
      <c r="D14" s="17"/>
    </row>
    <row r="15" spans="1:5" ht="15.6" x14ac:dyDescent="0.35">
      <c r="A15" s="4" t="s">
        <v>61</v>
      </c>
      <c r="B15" s="6">
        <f>SUM(C15:D15)</f>
        <v>172813</v>
      </c>
      <c r="C15" s="6">
        <v>7663</v>
      </c>
      <c r="D15" s="6">
        <v>165150</v>
      </c>
      <c r="E15" s="6"/>
    </row>
    <row r="16" spans="1:5" ht="15.6" x14ac:dyDescent="0.35">
      <c r="A16" s="4" t="s">
        <v>106</v>
      </c>
      <c r="B16" s="6">
        <f>SUM(C16:D16)</f>
        <v>96747</v>
      </c>
      <c r="C16" s="6">
        <v>12299</v>
      </c>
      <c r="D16" s="6">
        <v>84448</v>
      </c>
      <c r="E16" s="6"/>
    </row>
    <row r="17" spans="1:5" ht="15.6" x14ac:dyDescent="0.35">
      <c r="A17" s="4" t="s">
        <v>107</v>
      </c>
      <c r="B17" s="6">
        <f>SUM(C17:D17)</f>
        <v>108081</v>
      </c>
      <c r="C17" s="6">
        <v>9048</v>
      </c>
      <c r="D17" s="6">
        <v>99033</v>
      </c>
      <c r="E17" s="6"/>
    </row>
    <row r="18" spans="1:5" ht="15.6" x14ac:dyDescent="0.35">
      <c r="A18" s="4" t="s">
        <v>74</v>
      </c>
      <c r="B18" s="6">
        <f>SUM(C18:D18)</f>
        <v>350090.62666666671</v>
      </c>
      <c r="C18" s="6">
        <v>12299</v>
      </c>
      <c r="D18" s="6">
        <v>337791.62666666671</v>
      </c>
      <c r="E18" s="6"/>
    </row>
    <row r="19" spans="1:5" ht="15.6" x14ac:dyDescent="0.35">
      <c r="A19" s="4"/>
      <c r="B19" s="6"/>
      <c r="C19" s="6"/>
      <c r="D19" s="6"/>
      <c r="E19" s="6"/>
    </row>
    <row r="20" spans="1:5" ht="15.6" x14ac:dyDescent="0.35">
      <c r="A20" s="5" t="s">
        <v>4</v>
      </c>
      <c r="B20" s="6"/>
      <c r="C20" s="6"/>
      <c r="D20" s="6"/>
      <c r="E20" s="6"/>
    </row>
    <row r="21" spans="1:5" ht="15.6" x14ac:dyDescent="0.35">
      <c r="A21" s="4" t="s">
        <v>61</v>
      </c>
      <c r="B21" s="6">
        <f>SUM(C21:E21)</f>
        <v>1396561088.72</v>
      </c>
      <c r="C21" s="7">
        <v>405000000</v>
      </c>
      <c r="D21" s="6">
        <v>378202803.70999998</v>
      </c>
      <c r="E21" s="6">
        <v>613358285.00999999</v>
      </c>
    </row>
    <row r="22" spans="1:5" ht="15.6" x14ac:dyDescent="0.35">
      <c r="A22" s="4" t="s">
        <v>106</v>
      </c>
      <c r="B22" s="6">
        <f>SUM(C22:E22)</f>
        <v>997915832.38747489</v>
      </c>
      <c r="C22" s="6">
        <v>255644787.72</v>
      </c>
      <c r="D22" s="6">
        <v>278310627.78250003</v>
      </c>
      <c r="E22" s="6">
        <v>463960416.88497484</v>
      </c>
    </row>
    <row r="23" spans="1:5" ht="15.6" x14ac:dyDescent="0.35">
      <c r="A23" s="4" t="s">
        <v>107</v>
      </c>
      <c r="B23" s="6">
        <f>SUM(C23:E23)</f>
        <v>950280699.56999993</v>
      </c>
      <c r="C23" s="7">
        <v>120687816.5</v>
      </c>
      <c r="D23" s="6">
        <v>399950565.27999997</v>
      </c>
      <c r="E23" s="6">
        <v>429642317.78999996</v>
      </c>
    </row>
    <row r="24" spans="1:5" ht="15.6" x14ac:dyDescent="0.35">
      <c r="A24" s="4" t="s">
        <v>74</v>
      </c>
      <c r="B24" s="6">
        <f>SUM(C24:E24)</f>
        <v>3756893134.9899001</v>
      </c>
      <c r="C24" s="6">
        <v>1042808956.3199999</v>
      </c>
      <c r="D24" s="8">
        <v>1113242511.1300001</v>
      </c>
      <c r="E24" s="8">
        <v>1600841667.5399003</v>
      </c>
    </row>
    <row r="25" spans="1:5" ht="15.6" x14ac:dyDescent="0.35">
      <c r="A25" s="4" t="s">
        <v>108</v>
      </c>
      <c r="B25" s="6">
        <f>+SUM(C25:D25)</f>
        <v>520638381.77999997</v>
      </c>
      <c r="C25" s="6">
        <f>+C23</f>
        <v>120687816.5</v>
      </c>
      <c r="D25" s="6">
        <f>+D23</f>
        <v>399950565.27999997</v>
      </c>
      <c r="E25" s="6"/>
    </row>
    <row r="26" spans="1:5" ht="15.6" x14ac:dyDescent="0.35">
      <c r="A26" s="4"/>
      <c r="B26" s="6"/>
      <c r="C26" s="6"/>
      <c r="D26" s="6"/>
      <c r="E26" s="6"/>
    </row>
    <row r="27" spans="1:5" ht="15.6" x14ac:dyDescent="0.35">
      <c r="A27" s="5" t="s">
        <v>5</v>
      </c>
      <c r="B27" s="6"/>
      <c r="C27" s="6"/>
      <c r="D27" s="6"/>
      <c r="E27" s="6"/>
    </row>
    <row r="28" spans="1:5" ht="15.6" x14ac:dyDescent="0.35">
      <c r="A28" s="4" t="s">
        <v>106</v>
      </c>
      <c r="B28" s="6">
        <f>B22</f>
        <v>997915832.38747489</v>
      </c>
      <c r="C28" s="6"/>
      <c r="D28" s="6"/>
      <c r="E28" s="6"/>
    </row>
    <row r="29" spans="1:5" ht="15.6" x14ac:dyDescent="0.35">
      <c r="A29" s="4" t="s">
        <v>107</v>
      </c>
      <c r="B29" s="6">
        <v>1076632249.27</v>
      </c>
      <c r="C29" s="6"/>
      <c r="D29" s="6"/>
      <c r="E29" s="6"/>
    </row>
    <row r="30" spans="1:5" ht="15.6" x14ac:dyDescent="0.35">
      <c r="A30" s="4"/>
      <c r="B30" s="9"/>
      <c r="C30" s="9"/>
      <c r="D30" s="9"/>
      <c r="E30" s="9"/>
    </row>
    <row r="31" spans="1:5" ht="15.6" x14ac:dyDescent="0.35">
      <c r="A31" s="5" t="s">
        <v>6</v>
      </c>
      <c r="B31" s="9"/>
      <c r="C31" s="9"/>
      <c r="D31" s="9"/>
      <c r="E31" s="9"/>
    </row>
    <row r="32" spans="1:5" ht="15.6" x14ac:dyDescent="0.35">
      <c r="A32" s="4" t="s">
        <v>62</v>
      </c>
      <c r="B32" s="14">
        <v>1.1144000000000001</v>
      </c>
      <c r="C32" s="14">
        <v>1.1144000000000001</v>
      </c>
      <c r="D32" s="14">
        <v>1.1144000000000001</v>
      </c>
      <c r="E32" s="14">
        <v>1.1144000000000001</v>
      </c>
    </row>
    <row r="33" spans="1:5" ht="15.6" x14ac:dyDescent="0.35">
      <c r="A33" s="4" t="s">
        <v>109</v>
      </c>
      <c r="B33" s="14">
        <v>1.0947</v>
      </c>
      <c r="C33" s="14">
        <v>1.0947</v>
      </c>
      <c r="D33" s="14">
        <v>1.0947</v>
      </c>
      <c r="E33" s="14">
        <v>1.0947</v>
      </c>
    </row>
    <row r="34" spans="1:5" ht="15.6" x14ac:dyDescent="0.35">
      <c r="A34" s="4" t="s">
        <v>7</v>
      </c>
      <c r="B34" s="29" t="s">
        <v>39</v>
      </c>
      <c r="C34" s="29" t="s">
        <v>39</v>
      </c>
      <c r="D34" s="29" t="s">
        <v>39</v>
      </c>
      <c r="E34" s="29" t="s">
        <v>39</v>
      </c>
    </row>
    <row r="35" spans="1:5" ht="15.6" x14ac:dyDescent="0.35">
      <c r="A35" s="4"/>
      <c r="B35" s="6"/>
      <c r="C35" s="6"/>
      <c r="D35" s="6"/>
      <c r="E35" s="6"/>
    </row>
    <row r="36" spans="1:5" ht="15.6" x14ac:dyDescent="0.35">
      <c r="A36" s="5" t="s">
        <v>8</v>
      </c>
      <c r="B36" s="6"/>
      <c r="C36" s="6"/>
      <c r="D36" s="6"/>
      <c r="E36" s="6"/>
    </row>
    <row r="37" spans="1:5" ht="15.6" x14ac:dyDescent="0.35">
      <c r="A37" s="4" t="s">
        <v>110</v>
      </c>
      <c r="B37" s="6">
        <f>B21/B32</f>
        <v>1253195521.1055276</v>
      </c>
      <c r="C37" s="6">
        <f t="shared" ref="C37:E37" si="0">C21/C32</f>
        <v>363424264.17803299</v>
      </c>
      <c r="D37" s="6">
        <f t="shared" ref="D37" si="1">D21/D32</f>
        <v>339377964.56389087</v>
      </c>
      <c r="E37" s="6">
        <f t="shared" si="0"/>
        <v>550393292.36360371</v>
      </c>
    </row>
    <row r="38" spans="1:5" ht="15.6" x14ac:dyDescent="0.35">
      <c r="A38" s="4" t="s">
        <v>98</v>
      </c>
      <c r="B38" s="6">
        <f>B23/B33</f>
        <v>868074083.83118653</v>
      </c>
      <c r="C38" s="6">
        <f t="shared" ref="C38:E38" si="2">C23/C33</f>
        <v>110247388.78231479</v>
      </c>
      <c r="D38" s="6">
        <f t="shared" ref="D38" si="3">D23/D33</f>
        <v>365351754.16095734</v>
      </c>
      <c r="E38" s="6">
        <f t="shared" si="2"/>
        <v>392474940.88791448</v>
      </c>
    </row>
    <row r="39" spans="1:5" ht="15.6" x14ac:dyDescent="0.35">
      <c r="A39" s="4" t="s">
        <v>63</v>
      </c>
      <c r="B39" s="6">
        <f>B37/B15</f>
        <v>7251.7433358921353</v>
      </c>
      <c r="C39" s="6">
        <f t="shared" ref="C39:D39" si="4">C37/C15</f>
        <v>47425.846819526683</v>
      </c>
      <c r="D39" s="6">
        <f t="shared" si="4"/>
        <v>2054.9679961482948</v>
      </c>
      <c r="E39" s="6"/>
    </row>
    <row r="40" spans="1:5" ht="15.6" x14ac:dyDescent="0.35">
      <c r="A40" s="4" t="s">
        <v>111</v>
      </c>
      <c r="B40" s="6">
        <f>B38/B17</f>
        <v>8031.6992240188983</v>
      </c>
      <c r="C40" s="6">
        <f t="shared" ref="C40:D40" si="5">C38/C17</f>
        <v>12184.724666480415</v>
      </c>
      <c r="D40" s="6">
        <f t="shared" si="5"/>
        <v>3689.1920285254141</v>
      </c>
      <c r="E40" s="6"/>
    </row>
    <row r="41" spans="1:5" ht="15.6" x14ac:dyDescent="0.35">
      <c r="A41" s="4"/>
      <c r="B41" s="9"/>
      <c r="C41" s="9"/>
      <c r="D41" s="9"/>
      <c r="E41" s="9"/>
    </row>
    <row r="42" spans="1:5" ht="15.6" x14ac:dyDescent="0.35">
      <c r="A42" s="5" t="s">
        <v>9</v>
      </c>
      <c r="B42" s="9"/>
      <c r="C42" s="9"/>
      <c r="D42" s="9"/>
      <c r="E42" s="9"/>
    </row>
    <row r="43" spans="1:5" ht="15.6" x14ac:dyDescent="0.35">
      <c r="A43" s="5"/>
      <c r="B43" s="9"/>
      <c r="C43" s="9"/>
      <c r="D43" s="9"/>
      <c r="E43" s="9"/>
    </row>
    <row r="44" spans="1:5" ht="15.6" x14ac:dyDescent="0.35">
      <c r="A44" s="5" t="s">
        <v>10</v>
      </c>
      <c r="B44" s="9"/>
      <c r="C44" s="9"/>
      <c r="D44" s="9"/>
      <c r="E44" s="9"/>
    </row>
    <row r="45" spans="1:5" ht="15.6" x14ac:dyDescent="0.35">
      <c r="A45" s="4" t="s">
        <v>11</v>
      </c>
      <c r="B45" s="9" t="s">
        <v>40</v>
      </c>
      <c r="C45" s="9" t="s">
        <v>40</v>
      </c>
      <c r="D45" s="9" t="s">
        <v>40</v>
      </c>
      <c r="E45" s="9" t="s">
        <v>40</v>
      </c>
    </row>
    <row r="46" spans="1:5" ht="15.6" x14ac:dyDescent="0.35">
      <c r="A46" s="4" t="s">
        <v>12</v>
      </c>
      <c r="B46" s="9" t="s">
        <v>40</v>
      </c>
      <c r="C46" s="9" t="s">
        <v>40</v>
      </c>
      <c r="D46" s="9" t="s">
        <v>40</v>
      </c>
      <c r="E46" s="9" t="s">
        <v>40</v>
      </c>
    </row>
    <row r="47" spans="1:5" ht="15.6" x14ac:dyDescent="0.35">
      <c r="A47" s="4"/>
      <c r="B47" s="9"/>
      <c r="C47" s="9"/>
      <c r="D47" s="9"/>
      <c r="E47" s="9"/>
    </row>
    <row r="48" spans="1:5" ht="15.6" x14ac:dyDescent="0.35">
      <c r="A48" s="5" t="s">
        <v>13</v>
      </c>
      <c r="B48" s="9"/>
      <c r="C48" s="9"/>
      <c r="D48" s="9"/>
      <c r="E48" s="9"/>
    </row>
    <row r="49" spans="1:5" ht="15.6" x14ac:dyDescent="0.35">
      <c r="A49" s="4" t="s">
        <v>14</v>
      </c>
      <c r="B49" s="9">
        <f>B17/B16*100</f>
        <v>111.71509194083538</v>
      </c>
      <c r="C49" s="9">
        <f>C17/C16*100</f>
        <v>73.566956663143344</v>
      </c>
      <c r="D49" s="9">
        <f>D17/D16*100</f>
        <v>117.27098332701782</v>
      </c>
      <c r="E49" s="9"/>
    </row>
    <row r="50" spans="1:5" ht="15.6" x14ac:dyDescent="0.35">
      <c r="A50" s="4" t="s">
        <v>15</v>
      </c>
      <c r="B50" s="9">
        <f>B23/B22*100</f>
        <v>95.226538023401247</v>
      </c>
      <c r="C50" s="9">
        <f>C23/C22*100</f>
        <v>47.209183326743869</v>
      </c>
      <c r="D50" s="9">
        <f>D23/D22*100</f>
        <v>143.70653699669768</v>
      </c>
      <c r="E50" s="9">
        <f t="shared" ref="E50" si="6">E23/E22*100</f>
        <v>92.603226946517069</v>
      </c>
    </row>
    <row r="51" spans="1:5" ht="15.6" x14ac:dyDescent="0.35">
      <c r="A51" s="4" t="s">
        <v>16</v>
      </c>
      <c r="B51" s="9">
        <f>AVERAGE(B49:B50)</f>
        <v>103.47081498211831</v>
      </c>
      <c r="C51" s="9">
        <f>AVERAGE(C49:C50)</f>
        <v>60.388069994943606</v>
      </c>
      <c r="D51" s="9">
        <f>AVERAGE(D49:D50)</f>
        <v>130.48876016185775</v>
      </c>
      <c r="E51" s="9"/>
    </row>
    <row r="52" spans="1:5" ht="15.6" x14ac:dyDescent="0.35">
      <c r="A52" s="4"/>
      <c r="B52" s="9"/>
      <c r="C52" s="9"/>
      <c r="D52" s="9"/>
      <c r="E52" s="9"/>
    </row>
    <row r="53" spans="1:5" ht="15.6" x14ac:dyDescent="0.35">
      <c r="A53" s="5" t="s">
        <v>17</v>
      </c>
      <c r="B53" s="9"/>
      <c r="C53" s="9"/>
      <c r="D53" s="9"/>
      <c r="E53" s="9"/>
    </row>
    <row r="54" spans="1:5" ht="15.6" x14ac:dyDescent="0.35">
      <c r="A54" s="4" t="s">
        <v>18</v>
      </c>
      <c r="B54" s="9">
        <f>(B17/B18)*100</f>
        <v>30.872291848849649</v>
      </c>
      <c r="C54" s="9">
        <f t="shared" ref="C54:D54" si="7">(C17/C18)*100</f>
        <v>73.566956663143344</v>
      </c>
      <c r="D54" s="9">
        <f t="shared" si="7"/>
        <v>29.317778234250287</v>
      </c>
      <c r="E54" s="9"/>
    </row>
    <row r="55" spans="1:5" ht="15.6" x14ac:dyDescent="0.35">
      <c r="A55" s="4" t="s">
        <v>19</v>
      </c>
      <c r="B55" s="9">
        <f>B23/B24*100</f>
        <v>25.294323405676394</v>
      </c>
      <c r="C55" s="9">
        <f t="shared" ref="C55:E55" si="8">C23/C24*100</f>
        <v>11.573339082730829</v>
      </c>
      <c r="D55" s="9">
        <f t="shared" si="8"/>
        <v>35.92663424917442</v>
      </c>
      <c r="E55" s="9">
        <f t="shared" si="8"/>
        <v>26.838526663930136</v>
      </c>
    </row>
    <row r="56" spans="1:5" ht="15.6" x14ac:dyDescent="0.35">
      <c r="A56" s="4" t="s">
        <v>20</v>
      </c>
      <c r="B56" s="9">
        <f>(B54+B55)/2</f>
        <v>28.083307627263022</v>
      </c>
      <c r="C56" s="9">
        <f t="shared" ref="C56:D56" si="9">(C54+C55)/2</f>
        <v>42.570147872937085</v>
      </c>
      <c r="D56" s="9">
        <f t="shared" si="9"/>
        <v>32.622206241712355</v>
      </c>
      <c r="E56" s="9"/>
    </row>
    <row r="57" spans="1:5" ht="15.6" x14ac:dyDescent="0.35">
      <c r="A57" s="4"/>
      <c r="B57" s="9"/>
      <c r="C57" s="9"/>
      <c r="D57" s="9"/>
      <c r="E57" s="9"/>
    </row>
    <row r="58" spans="1:5" ht="15.6" x14ac:dyDescent="0.35">
      <c r="A58" s="5" t="s">
        <v>31</v>
      </c>
      <c r="B58" s="9"/>
      <c r="C58" s="9"/>
      <c r="D58" s="9"/>
      <c r="E58" s="9"/>
    </row>
    <row r="59" spans="1:5" ht="15.6" x14ac:dyDescent="0.35">
      <c r="A59" s="4" t="s">
        <v>21</v>
      </c>
      <c r="B59" s="9">
        <f>B25/B23*100</f>
        <v>54.787851843732881</v>
      </c>
      <c r="C59" s="9"/>
      <c r="D59" s="9"/>
      <c r="E59" s="9"/>
    </row>
    <row r="60" spans="1:5" ht="15.6" x14ac:dyDescent="0.35">
      <c r="A60" s="4"/>
      <c r="B60" s="9"/>
      <c r="C60" s="9"/>
      <c r="D60" s="9"/>
      <c r="E60" s="9"/>
    </row>
    <row r="61" spans="1:5" ht="15.6" x14ac:dyDescent="0.35">
      <c r="A61" s="5" t="s">
        <v>22</v>
      </c>
      <c r="B61" s="9"/>
      <c r="C61" s="9"/>
      <c r="D61" s="9"/>
      <c r="E61" s="9"/>
    </row>
    <row r="62" spans="1:5" ht="15.6" x14ac:dyDescent="0.35">
      <c r="A62" s="4" t="s">
        <v>23</v>
      </c>
      <c r="B62" s="9">
        <f>((B17/B15)-1)*100</f>
        <v>-37.457830140093627</v>
      </c>
      <c r="C62" s="9">
        <f t="shared" ref="C62:D62" si="10">((C17/C15)-1)*100</f>
        <v>18.073861411979642</v>
      </c>
      <c r="D62" s="9">
        <f t="shared" si="10"/>
        <v>-40.034514078110803</v>
      </c>
      <c r="E62" s="9"/>
    </row>
    <row r="63" spans="1:5" ht="15.6" x14ac:dyDescent="0.35">
      <c r="A63" s="4" t="s">
        <v>24</v>
      </c>
      <c r="B63" s="9">
        <f t="shared" ref="B63:C63" si="11">((B38/B37)-1)*100</f>
        <v>-30.731153342664342</v>
      </c>
      <c r="C63" s="9">
        <f t="shared" si="11"/>
        <v>-69.664274059503299</v>
      </c>
      <c r="D63" s="9">
        <f t="shared" ref="D63" si="12">((D38/D37)-1)*100</f>
        <v>7.6533518109944021</v>
      </c>
      <c r="E63" s="9"/>
    </row>
    <row r="64" spans="1:5" ht="15.6" x14ac:dyDescent="0.35">
      <c r="A64" s="4" t="s">
        <v>25</v>
      </c>
      <c r="B64" s="9">
        <f>((B40/B39)-1)*100</f>
        <v>10.755425998965107</v>
      </c>
      <c r="C64" s="9">
        <f t="shared" ref="C64" si="13">((C40/C39)-1)*100</f>
        <v>-74.307839535585089</v>
      </c>
      <c r="D64" s="9">
        <f>((D40/D39)-1)*100</f>
        <v>79.52552231665932</v>
      </c>
      <c r="E64" s="9"/>
    </row>
    <row r="65" spans="1:6" ht="15.6" x14ac:dyDescent="0.35">
      <c r="A65" s="4"/>
      <c r="B65" s="9"/>
      <c r="C65" s="9"/>
      <c r="D65" s="9"/>
      <c r="E65" s="9"/>
    </row>
    <row r="66" spans="1:6" ht="15.6" x14ac:dyDescent="0.35">
      <c r="A66" s="5" t="s">
        <v>26</v>
      </c>
      <c r="B66" s="9"/>
      <c r="C66" s="9"/>
      <c r="D66" s="9"/>
      <c r="E66" s="9"/>
    </row>
    <row r="67" spans="1:6" ht="15.6" x14ac:dyDescent="0.35">
      <c r="A67" s="4" t="s">
        <v>34</v>
      </c>
      <c r="B67" s="9">
        <f t="shared" ref="B67:D68" si="14">B22/B16</f>
        <v>10314.695364067877</v>
      </c>
      <c r="C67" s="9">
        <f t="shared" ref="C67" si="15">C22/C16</f>
        <v>20785.818986909504</v>
      </c>
      <c r="D67" s="9">
        <f t="shared" si="14"/>
        <v>3295.6449860565085</v>
      </c>
      <c r="E67" s="9"/>
    </row>
    <row r="68" spans="1:6" ht="15.6" x14ac:dyDescent="0.35">
      <c r="A68" s="4" t="s">
        <v>35</v>
      </c>
      <c r="B68" s="9">
        <f t="shared" si="14"/>
        <v>8792.3011405334873</v>
      </c>
      <c r="C68" s="9">
        <f t="shared" ref="C68" si="16">C23/C17</f>
        <v>13338.618092396109</v>
      </c>
      <c r="D68" s="9">
        <f t="shared" si="14"/>
        <v>4038.5585136267705</v>
      </c>
      <c r="E68" s="9"/>
    </row>
    <row r="69" spans="1:6" ht="15.6" x14ac:dyDescent="0.35">
      <c r="A69" s="4" t="s">
        <v>27</v>
      </c>
      <c r="B69" s="9">
        <f>(B68/B67)*B51</f>
        <v>88.199072533774313</v>
      </c>
      <c r="C69" s="9">
        <f t="shared" ref="C69:D69" si="17">(C68/C67)*C51</f>
        <v>38.752064737344298</v>
      </c>
      <c r="D69" s="9">
        <f t="shared" si="17"/>
        <v>159.90390212352699</v>
      </c>
      <c r="E69" s="9"/>
    </row>
    <row r="70" spans="1:6" ht="15.6" x14ac:dyDescent="0.35">
      <c r="A70" s="4" t="s">
        <v>32</v>
      </c>
      <c r="B70" s="9">
        <f t="shared" ref="B70:D71" si="18">B22/(B16*3)</f>
        <v>3438.2317880226256</v>
      </c>
      <c r="C70" s="9">
        <f t="shared" ref="C70" si="19">C22/(C16*3)</f>
        <v>6928.606328969835</v>
      </c>
      <c r="D70" s="9">
        <f t="shared" si="18"/>
        <v>1098.5483286855028</v>
      </c>
      <c r="E70" s="9"/>
    </row>
    <row r="71" spans="1:6" ht="15.6" x14ac:dyDescent="0.35">
      <c r="A71" s="4" t="s">
        <v>33</v>
      </c>
      <c r="B71" s="9">
        <f t="shared" si="18"/>
        <v>2930.7670468444962</v>
      </c>
      <c r="C71" s="9">
        <f t="shared" ref="C71" si="20">C23/(C17*3)</f>
        <v>4446.2060307987031</v>
      </c>
      <c r="D71" s="9">
        <f t="shared" si="18"/>
        <v>1346.1861712089235</v>
      </c>
      <c r="E71" s="9"/>
    </row>
    <row r="72" spans="1:6" ht="15.6" x14ac:dyDescent="0.35">
      <c r="A72" s="4"/>
      <c r="B72" s="9"/>
      <c r="C72" s="9"/>
      <c r="D72" s="9"/>
      <c r="E72" s="9"/>
    </row>
    <row r="73" spans="1:6" ht="15.6" x14ac:dyDescent="0.35">
      <c r="A73" s="5" t="s">
        <v>28</v>
      </c>
      <c r="B73" s="9"/>
      <c r="C73" s="9"/>
      <c r="D73" s="9"/>
      <c r="E73" s="9"/>
    </row>
    <row r="74" spans="1:6" ht="15.6" x14ac:dyDescent="0.35">
      <c r="A74" s="4" t="s">
        <v>29</v>
      </c>
      <c r="B74" s="9">
        <f>(B29/B28)*100</f>
        <v>107.88808177280835</v>
      </c>
      <c r="C74" s="9"/>
      <c r="D74" s="9"/>
      <c r="E74" s="9"/>
    </row>
    <row r="75" spans="1:6" ht="16.2" thickBot="1" x14ac:dyDescent="0.4">
      <c r="A75" s="10" t="s">
        <v>30</v>
      </c>
      <c r="B75" s="11">
        <f>(B23/B29)*100</f>
        <v>88.264186793060347</v>
      </c>
      <c r="C75" s="11"/>
      <c r="D75" s="11"/>
      <c r="E75" s="11"/>
    </row>
    <row r="76" spans="1:6" s="28" customFormat="1" ht="17.25" customHeight="1" thickTop="1" x14ac:dyDescent="0.3">
      <c r="A76" s="40" t="s">
        <v>79</v>
      </c>
      <c r="B76" s="40"/>
      <c r="C76" s="40"/>
      <c r="D76" s="40"/>
      <c r="E76" s="40"/>
      <c r="F76" s="27"/>
    </row>
    <row r="77" spans="1:6" ht="15.6" x14ac:dyDescent="0.35">
      <c r="A77" s="4"/>
      <c r="B77" s="4"/>
      <c r="C77" s="4"/>
      <c r="D77" s="4"/>
      <c r="E77" s="4"/>
    </row>
    <row r="78" spans="1:6" customFormat="1" ht="15.6" x14ac:dyDescent="0.35">
      <c r="A78" s="17" t="s">
        <v>119</v>
      </c>
    </row>
    <row r="79" spans="1:6" ht="15.6" x14ac:dyDescent="0.35">
      <c r="A79" s="4"/>
      <c r="B79" s="4"/>
      <c r="C79" s="4"/>
      <c r="D79" s="4"/>
      <c r="E79" s="4"/>
    </row>
    <row r="80" spans="1:6" ht="15.6" x14ac:dyDescent="0.35">
      <c r="A80" s="4"/>
      <c r="B80" s="4"/>
      <c r="C80" s="4"/>
      <c r="D80" s="4"/>
      <c r="E80" s="4"/>
    </row>
    <row r="81" spans="1:5" ht="15.6" x14ac:dyDescent="0.35">
      <c r="A81" s="4"/>
      <c r="B81" s="4"/>
      <c r="C81" s="4"/>
      <c r="D81" s="4"/>
      <c r="E81" s="4"/>
    </row>
    <row r="82" spans="1:5" ht="15.6" x14ac:dyDescent="0.35">
      <c r="A82" s="4"/>
      <c r="B82" s="4"/>
      <c r="C82" s="4"/>
      <c r="D82" s="4"/>
      <c r="E82" s="4"/>
    </row>
    <row r="83" spans="1:5" ht="15.6" x14ac:dyDescent="0.35">
      <c r="A83" s="4"/>
      <c r="B83" s="4"/>
      <c r="C83" s="4"/>
      <c r="D83" s="4"/>
      <c r="E83" s="4"/>
    </row>
    <row r="84" spans="1:5" ht="15.6" x14ac:dyDescent="0.35">
      <c r="A84" s="4"/>
      <c r="B84" s="4"/>
      <c r="C84" s="4"/>
      <c r="D84" s="4"/>
      <c r="E84" s="4"/>
    </row>
    <row r="85" spans="1:5" ht="15.6" x14ac:dyDescent="0.35">
      <c r="A85" s="4"/>
      <c r="B85" s="4"/>
      <c r="C85" s="4"/>
      <c r="D85" s="4"/>
      <c r="E85" s="4"/>
    </row>
    <row r="86" spans="1:5" ht="15.6" x14ac:dyDescent="0.35">
      <c r="A86" s="4"/>
      <c r="B86" s="4"/>
      <c r="C86" s="4"/>
      <c r="D86" s="4"/>
      <c r="E86" s="4"/>
    </row>
    <row r="87" spans="1:5" ht="15.6" x14ac:dyDescent="0.35">
      <c r="A87" s="4"/>
      <c r="B87" s="4"/>
      <c r="C87" s="4"/>
      <c r="D87" s="4"/>
      <c r="E87" s="4"/>
    </row>
    <row r="88" spans="1:5" ht="15.6" x14ac:dyDescent="0.35">
      <c r="A88" s="4"/>
      <c r="B88" s="4"/>
      <c r="C88" s="4"/>
      <c r="D88" s="4"/>
      <c r="E88" s="4"/>
    </row>
    <row r="89" spans="1:5" ht="15.6" x14ac:dyDescent="0.35">
      <c r="A89" s="4"/>
      <c r="B89" s="4"/>
      <c r="C89" s="4"/>
      <c r="D89" s="4"/>
      <c r="E89" s="4"/>
    </row>
    <row r="90" spans="1:5" ht="15.6" x14ac:dyDescent="0.35">
      <c r="A90" s="4"/>
      <c r="B90" s="4"/>
      <c r="C90" s="4"/>
      <c r="D90" s="4"/>
      <c r="E90" s="4"/>
    </row>
    <row r="91" spans="1:5" ht="15.6" x14ac:dyDescent="0.35">
      <c r="A91" s="4"/>
      <c r="B91" s="4"/>
      <c r="C91" s="4"/>
      <c r="D91" s="4"/>
      <c r="E91" s="4"/>
    </row>
    <row r="92" spans="1:5" ht="15.6" x14ac:dyDescent="0.35">
      <c r="A92" s="4"/>
      <c r="B92" s="4"/>
      <c r="C92" s="4"/>
      <c r="D92" s="4"/>
      <c r="E92" s="4"/>
    </row>
    <row r="93" spans="1:5" ht="15.6" x14ac:dyDescent="0.35">
      <c r="A93" s="4"/>
      <c r="B93" s="4"/>
      <c r="C93" s="4"/>
      <c r="D93" s="4"/>
      <c r="E93" s="4"/>
    </row>
    <row r="94" spans="1:5" ht="15.6" x14ac:dyDescent="0.35">
      <c r="A94" s="4"/>
      <c r="B94" s="4"/>
      <c r="C94" s="4"/>
      <c r="D94" s="4"/>
      <c r="E94" s="4"/>
    </row>
    <row r="95" spans="1:5" ht="15.6" x14ac:dyDescent="0.35">
      <c r="A95" s="4"/>
      <c r="B95" s="4"/>
      <c r="C95" s="4"/>
      <c r="D95" s="4"/>
      <c r="E95" s="4"/>
    </row>
    <row r="96" spans="1:5" ht="15.6" x14ac:dyDescent="0.35">
      <c r="A96" s="4"/>
      <c r="B96" s="4"/>
      <c r="C96" s="4"/>
      <c r="D96" s="4"/>
      <c r="E96" s="4"/>
    </row>
    <row r="97" spans="1:5" ht="15.6" x14ac:dyDescent="0.35">
      <c r="A97" s="4"/>
      <c r="B97" s="4"/>
      <c r="C97" s="4"/>
      <c r="D97" s="4"/>
      <c r="E97" s="4"/>
    </row>
    <row r="98" spans="1:5" ht="15.6" x14ac:dyDescent="0.35">
      <c r="A98" s="4"/>
      <c r="B98" s="4"/>
      <c r="C98" s="4"/>
      <c r="D98" s="4"/>
      <c r="E98" s="4"/>
    </row>
    <row r="158" spans="9:13" x14ac:dyDescent="0.3">
      <c r="I158" s="1"/>
      <c r="J158" s="1"/>
      <c r="K158" s="1"/>
      <c r="L158" s="1"/>
      <c r="M158" s="1"/>
    </row>
    <row r="159" spans="9:13" x14ac:dyDescent="0.3">
      <c r="I159" s="1"/>
      <c r="J159" s="1"/>
      <c r="K159" s="1"/>
      <c r="L159" s="1"/>
      <c r="M159" s="1"/>
    </row>
    <row r="160" spans="9:13" x14ac:dyDescent="0.3">
      <c r="I160" s="1"/>
      <c r="J160" s="1"/>
      <c r="K160" s="1"/>
      <c r="L160" s="1"/>
      <c r="M160" s="1"/>
    </row>
  </sheetData>
  <mergeCells count="4">
    <mergeCell ref="A9:A10"/>
    <mergeCell ref="B9:B10"/>
    <mergeCell ref="C9:E9"/>
    <mergeCell ref="A76:E76"/>
  </mergeCell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63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4.109375" style="2" customWidth="1"/>
    <col min="2" max="2" width="22.6640625" style="2" customWidth="1"/>
    <col min="3" max="3" width="25.6640625" style="2" customWidth="1"/>
    <col min="4" max="5" width="26.109375" style="2" customWidth="1"/>
    <col min="6" max="6" width="13.44140625" style="2" customWidth="1"/>
    <col min="7" max="7" width="11.44140625" style="2"/>
    <col min="8" max="8" width="12.6640625" style="2" bestFit="1" customWidth="1"/>
    <col min="9" max="16384" width="11.44140625" style="2"/>
  </cols>
  <sheetData>
    <row r="1" spans="1:6" s="20" customFormat="1" x14ac:dyDescent="0.3"/>
    <row r="2" spans="1:6" s="20" customFormat="1" x14ac:dyDescent="0.3"/>
    <row r="3" spans="1:6" s="20" customFormat="1" x14ac:dyDescent="0.3"/>
    <row r="4" spans="1:6" s="20" customFormat="1" x14ac:dyDescent="0.3"/>
    <row r="5" spans="1:6" s="20" customFormat="1" x14ac:dyDescent="0.3"/>
    <row r="6" spans="1:6" s="20" customFormat="1" x14ac:dyDescent="0.3"/>
    <row r="7" spans="1:6" s="20" customFormat="1" ht="21" customHeight="1" x14ac:dyDescent="0.3"/>
    <row r="8" spans="1:6" s="20" customFormat="1" ht="21" customHeight="1" x14ac:dyDescent="0.3"/>
    <row r="9" spans="1:6" s="20" customFormat="1" ht="15.6" x14ac:dyDescent="0.35">
      <c r="A9" s="33" t="s">
        <v>0</v>
      </c>
      <c r="B9" s="35" t="s">
        <v>36</v>
      </c>
      <c r="C9" s="38" t="s">
        <v>1</v>
      </c>
      <c r="D9" s="38"/>
      <c r="E9" s="38"/>
    </row>
    <row r="10" spans="1:6" s="20" customFormat="1" ht="47.4" thickBot="1" x14ac:dyDescent="0.35">
      <c r="A10" s="34"/>
      <c r="B10" s="36"/>
      <c r="C10" s="30" t="s">
        <v>37</v>
      </c>
      <c r="D10" s="30" t="s">
        <v>38</v>
      </c>
      <c r="E10" s="30" t="s">
        <v>43</v>
      </c>
    </row>
    <row r="11" spans="1:6" s="20" customFormat="1" ht="16.2" thickTop="1" x14ac:dyDescent="0.35">
      <c r="A11" s="17"/>
      <c r="B11" s="17"/>
      <c r="C11" s="17"/>
      <c r="D11" s="17"/>
    </row>
    <row r="12" spans="1:6" s="20" customFormat="1" ht="15.6" x14ac:dyDescent="0.35">
      <c r="A12" s="16" t="s">
        <v>2</v>
      </c>
      <c r="B12" s="17"/>
      <c r="C12" s="17"/>
      <c r="D12" s="17"/>
    </row>
    <row r="13" spans="1:6" s="20" customFormat="1" ht="15.6" x14ac:dyDescent="0.35">
      <c r="A13" s="17"/>
      <c r="B13" s="17"/>
      <c r="C13" s="17"/>
      <c r="D13" s="17"/>
    </row>
    <row r="14" spans="1:6" s="20" customFormat="1" ht="15.6" x14ac:dyDescent="0.35">
      <c r="A14" s="16" t="s">
        <v>3</v>
      </c>
      <c r="B14" s="17"/>
      <c r="C14" s="17"/>
      <c r="D14" s="17"/>
    </row>
    <row r="15" spans="1:6" ht="15.6" x14ac:dyDescent="0.35">
      <c r="A15" s="4" t="s">
        <v>68</v>
      </c>
      <c r="B15" s="6">
        <f>SUM(C15:D15)</f>
        <v>569535</v>
      </c>
      <c r="C15" s="6">
        <f>+'I Trimestre'!C15+'II Trimestre'!C15+'III Trimestre'!C15+'IV Trimestre'!C15</f>
        <v>15870</v>
      </c>
      <c r="D15" s="6">
        <f>+'I Trimestre'!D15+'II Trimestre'!D15+'III Trimestre'!D15+'IV Trimestre'!D15</f>
        <v>553665</v>
      </c>
      <c r="E15" s="6"/>
      <c r="F15" s="6"/>
    </row>
    <row r="16" spans="1:6" ht="15.6" x14ac:dyDescent="0.35">
      <c r="A16" s="4" t="s">
        <v>112</v>
      </c>
      <c r="B16" s="6">
        <f>SUM(C16:D16)</f>
        <v>350090.6766666667</v>
      </c>
      <c r="C16" s="6">
        <f>+AVERAGE('I Trimestre'!C16,'II Trimestre'!C16,'III Trimestre'!C16,'IV Trimestre'!C16)</f>
        <v>12299</v>
      </c>
      <c r="D16" s="6">
        <f>+('I Trimestre'!D16+'II Trimestre'!D16+'III Trimestre'!D16+'IV Trimestre'!D16)</f>
        <v>337791.6766666667</v>
      </c>
      <c r="E16" s="6"/>
      <c r="F16" s="6"/>
    </row>
    <row r="17" spans="1:6" ht="15.6" x14ac:dyDescent="0.35">
      <c r="A17" s="4" t="s">
        <v>113</v>
      </c>
      <c r="B17" s="6">
        <f>SUM(C17:D17)</f>
        <v>431674.66666666669</v>
      </c>
      <c r="C17" s="6">
        <f>+'I Trimestre'!C17+'II Trimestre'!C17+'III Trimestre'!C17+'IV Trimestre'!C17</f>
        <v>22949</v>
      </c>
      <c r="D17" s="6">
        <f>+('I Trimestre'!D17+'II Trimestre'!D17+'III Trimestre'!D17+'IV Trimestre'!D17)</f>
        <v>408725.66666666669</v>
      </c>
      <c r="E17" s="6"/>
      <c r="F17" s="6"/>
    </row>
    <row r="18" spans="1:6" ht="15.6" x14ac:dyDescent="0.35">
      <c r="A18" s="4" t="s">
        <v>74</v>
      </c>
      <c r="B18" s="6">
        <f>SUM(C18:D18)</f>
        <v>350090.62666666671</v>
      </c>
      <c r="C18" s="6">
        <f>+'IV Trimestre'!C18</f>
        <v>12299</v>
      </c>
      <c r="D18" s="6">
        <f>+'IV Trimestre'!D18</f>
        <v>337791.62666666671</v>
      </c>
      <c r="E18" s="6"/>
      <c r="F18" s="6"/>
    </row>
    <row r="19" spans="1:6" ht="15.6" x14ac:dyDescent="0.35">
      <c r="A19" s="4"/>
      <c r="B19" s="6"/>
      <c r="C19" s="6"/>
      <c r="D19" s="6"/>
      <c r="E19" s="6"/>
      <c r="F19" s="6"/>
    </row>
    <row r="20" spans="1:6" ht="15.6" x14ac:dyDescent="0.35">
      <c r="A20" s="5" t="s">
        <v>4</v>
      </c>
      <c r="B20" s="6"/>
      <c r="C20" s="6"/>
      <c r="D20" s="6"/>
      <c r="E20" s="6"/>
      <c r="F20" s="6"/>
    </row>
    <row r="21" spans="1:6" ht="15.6" x14ac:dyDescent="0.35">
      <c r="A21" s="4" t="s">
        <v>68</v>
      </c>
      <c r="B21" s="6">
        <f>+SUM(C21:E21)</f>
        <v>3354526415.8599997</v>
      </c>
      <c r="C21" s="7">
        <f>+'I Trimestre'!C21+'II Trimestre'!C21+'III Trimestre'!C21+'IV Trimestre'!C21</f>
        <v>1266750000</v>
      </c>
      <c r="D21" s="7">
        <f>+'I Trimestre'!D21+'II Trimestre'!D21+'III Trimestre'!D21+'IV Trimestre'!D21</f>
        <v>1244305542.6099999</v>
      </c>
      <c r="E21" s="7">
        <f>+'I Trimestre'!E21+'II Trimestre'!E21+'III Trimestre'!E21+'IV Trimestre'!E21</f>
        <v>843470873.25</v>
      </c>
      <c r="F21" s="7"/>
    </row>
    <row r="22" spans="1:6" ht="15.6" x14ac:dyDescent="0.35">
      <c r="A22" s="4" t="s">
        <v>112</v>
      </c>
      <c r="B22" s="6">
        <f>+SUM(C22:E22)</f>
        <v>3756893134.5499005</v>
      </c>
      <c r="C22" s="7">
        <f>+'I Trimestre'!C22+'II Trimestre'!C22+'III Trimestre'!C22+'IV Trimestre'!C22</f>
        <v>1042808955.88</v>
      </c>
      <c r="D22" s="7">
        <f>+'I Trimestre'!D22+'II Trimestre'!D22+'III Trimestre'!D22+'IV Trimestre'!D22</f>
        <v>1113242511.1300001</v>
      </c>
      <c r="E22" s="7">
        <f>+'I Trimestre'!E22+'II Trimestre'!E22+'III Trimestre'!E22+'IV Trimestre'!E22</f>
        <v>1600841667.5399003</v>
      </c>
      <c r="F22" s="7"/>
    </row>
    <row r="23" spans="1:6" ht="15.6" x14ac:dyDescent="0.35">
      <c r="A23" s="4" t="s">
        <v>113</v>
      </c>
      <c r="B23" s="6">
        <f t="shared" ref="B23:B24" si="0">+SUM(C23:E23)</f>
        <v>3363970178.0799994</v>
      </c>
      <c r="C23" s="7">
        <f>+'I Trimestre'!C23+'II Trimestre'!C23+'III Trimestre'!C23+'IV Trimestre'!C23</f>
        <v>1041331398.8899999</v>
      </c>
      <c r="D23" s="7">
        <f>+'I Trimestre'!D23+'II Trimestre'!D23+'III Trimestre'!D23+'IV Trimestre'!D23</f>
        <v>1112877351.5899999</v>
      </c>
      <c r="E23" s="7">
        <f>+'I Trimestre'!E23+'II Trimestre'!E23+'III Trimestre'!E23+'IV Trimestre'!E23</f>
        <v>1209761427.5999999</v>
      </c>
      <c r="F23" s="7"/>
    </row>
    <row r="24" spans="1:6" ht="15.6" x14ac:dyDescent="0.35">
      <c r="A24" s="4" t="s">
        <v>74</v>
      </c>
      <c r="B24" s="6">
        <f t="shared" si="0"/>
        <v>3756893134.9899001</v>
      </c>
      <c r="C24" s="6">
        <f>+'IV Trimestre'!C24</f>
        <v>1042808956.3199999</v>
      </c>
      <c r="D24" s="6">
        <f>+'IV Trimestre'!D24</f>
        <v>1113242511.1300001</v>
      </c>
      <c r="E24" s="6">
        <f>+'IV Trimestre'!E24</f>
        <v>1600841667.5399003</v>
      </c>
      <c r="F24" s="6"/>
    </row>
    <row r="25" spans="1:6" ht="15.6" x14ac:dyDescent="0.35">
      <c r="A25" s="4" t="s">
        <v>114</v>
      </c>
      <c r="B25" s="6">
        <f>+C25+D25</f>
        <v>2154208750.4799995</v>
      </c>
      <c r="C25" s="6">
        <f>+C23</f>
        <v>1041331398.8899999</v>
      </c>
      <c r="D25" s="6">
        <f>+D23</f>
        <v>1112877351.5899999</v>
      </c>
      <c r="E25" s="6"/>
      <c r="F25" s="6"/>
    </row>
    <row r="26" spans="1:6" ht="15.6" x14ac:dyDescent="0.35">
      <c r="A26" s="4"/>
      <c r="B26" s="6"/>
      <c r="C26" s="6"/>
      <c r="D26" s="6"/>
      <c r="E26" s="6"/>
      <c r="F26" s="6"/>
    </row>
    <row r="27" spans="1:6" ht="15.6" x14ac:dyDescent="0.35">
      <c r="A27" s="5" t="s">
        <v>5</v>
      </c>
      <c r="B27" s="6"/>
      <c r="C27" s="6"/>
      <c r="D27" s="6"/>
      <c r="E27" s="6"/>
      <c r="F27" s="6"/>
    </row>
    <row r="28" spans="1:6" ht="15.6" x14ac:dyDescent="0.35">
      <c r="A28" s="4" t="s">
        <v>112</v>
      </c>
      <c r="B28" s="6">
        <f>B22</f>
        <v>3756893134.5499005</v>
      </c>
      <c r="C28" s="6"/>
      <c r="D28" s="6"/>
      <c r="E28" s="6"/>
      <c r="F28" s="6"/>
    </row>
    <row r="29" spans="1:6" ht="15.6" x14ac:dyDescent="0.35">
      <c r="A29" s="4" t="s">
        <v>113</v>
      </c>
      <c r="B29" s="6">
        <f>+'I Trimestre'!B29+'II Trimestre'!B29+'III Trimestre'!B29+'IV Trimestre'!B29</f>
        <v>3756893135</v>
      </c>
      <c r="C29" s="13"/>
      <c r="D29" s="6"/>
      <c r="E29" s="6"/>
      <c r="F29" s="6"/>
    </row>
    <row r="30" spans="1:6" ht="15.6" x14ac:dyDescent="0.35">
      <c r="A30" s="4"/>
      <c r="B30" s="9"/>
      <c r="C30" s="9"/>
      <c r="D30" s="9"/>
      <c r="E30" s="9"/>
      <c r="F30" s="9"/>
    </row>
    <row r="31" spans="1:6" ht="15.6" x14ac:dyDescent="0.35">
      <c r="A31" s="5" t="s">
        <v>6</v>
      </c>
      <c r="B31" s="9"/>
      <c r="C31" s="9"/>
      <c r="D31" s="9"/>
      <c r="E31" s="9"/>
      <c r="F31" s="9"/>
    </row>
    <row r="32" spans="1:6" ht="15.6" x14ac:dyDescent="0.35">
      <c r="A32" s="4" t="s">
        <v>69</v>
      </c>
      <c r="B32" s="14">
        <v>1.1144000000000001</v>
      </c>
      <c r="C32" s="14">
        <v>1.1144000000000001</v>
      </c>
      <c r="D32" s="14">
        <v>1.1144000000000001</v>
      </c>
      <c r="E32" s="14">
        <v>1.1144000000000001</v>
      </c>
      <c r="F32" s="14"/>
    </row>
    <row r="33" spans="1:6" ht="15.6" x14ac:dyDescent="0.35">
      <c r="A33" s="4" t="s">
        <v>115</v>
      </c>
      <c r="B33" s="14">
        <v>1.0947</v>
      </c>
      <c r="C33" s="14">
        <v>1.0947</v>
      </c>
      <c r="D33" s="14">
        <v>1.0947</v>
      </c>
      <c r="E33" s="14">
        <v>1.0947</v>
      </c>
      <c r="F33" s="14"/>
    </row>
    <row r="34" spans="1:6" ht="15.6" x14ac:dyDescent="0.35">
      <c r="A34" s="4" t="s">
        <v>7</v>
      </c>
      <c r="B34" s="29" t="s">
        <v>39</v>
      </c>
      <c r="C34" s="29" t="s">
        <v>39</v>
      </c>
      <c r="D34" s="29" t="s">
        <v>39</v>
      </c>
      <c r="E34" s="29" t="s">
        <v>39</v>
      </c>
      <c r="F34" s="6"/>
    </row>
    <row r="35" spans="1:6" ht="15.6" x14ac:dyDescent="0.35">
      <c r="A35" s="4"/>
      <c r="B35" s="6"/>
      <c r="C35" s="6"/>
      <c r="D35" s="6"/>
      <c r="E35" s="6"/>
      <c r="F35" s="6"/>
    </row>
    <row r="36" spans="1:6" ht="15.6" x14ac:dyDescent="0.35">
      <c r="A36" s="5" t="s">
        <v>8</v>
      </c>
      <c r="B36" s="6"/>
      <c r="C36" s="6"/>
      <c r="D36" s="6"/>
      <c r="E36" s="6"/>
      <c r="F36" s="6"/>
    </row>
    <row r="37" spans="1:6" ht="15.6" x14ac:dyDescent="0.35">
      <c r="A37" s="4" t="s">
        <v>70</v>
      </c>
      <c r="B37" s="6">
        <f>B21/B32</f>
        <v>3010163689.7523327</v>
      </c>
      <c r="C37" s="6">
        <f t="shared" ref="C37:E37" si="1">C21/C32</f>
        <v>1136710337.4012921</v>
      </c>
      <c r="D37" s="6">
        <f t="shared" si="1"/>
        <v>1116569941.3226848</v>
      </c>
      <c r="E37" s="6">
        <f t="shared" si="1"/>
        <v>756883411.02835608</v>
      </c>
      <c r="F37" s="6"/>
    </row>
    <row r="38" spans="1:6" ht="15.6" x14ac:dyDescent="0.35">
      <c r="A38" s="4" t="s">
        <v>116</v>
      </c>
      <c r="B38" s="6">
        <f>B23/B33</f>
        <v>3072960791.1573944</v>
      </c>
      <c r="C38" s="6">
        <f t="shared" ref="C38:E38" si="2">C23/C33</f>
        <v>951248194.83876848</v>
      </c>
      <c r="D38" s="6">
        <f t="shared" si="2"/>
        <v>1016604870.3663104</v>
      </c>
      <c r="E38" s="6">
        <f t="shared" si="2"/>
        <v>1105107725.9523156</v>
      </c>
      <c r="F38" s="6"/>
    </row>
    <row r="39" spans="1:6" ht="15.6" x14ac:dyDescent="0.35">
      <c r="A39" s="4" t="s">
        <v>71</v>
      </c>
      <c r="B39" s="6">
        <f>B37/B15</f>
        <v>5285.3006220027437</v>
      </c>
      <c r="C39" s="6">
        <f t="shared" ref="C39:D39" si="3">C37/C15</f>
        <v>71626.360264731702</v>
      </c>
      <c r="D39" s="6">
        <f t="shared" si="3"/>
        <v>2016.6886859792198</v>
      </c>
      <c r="E39" s="6"/>
      <c r="F39" s="6"/>
    </row>
    <row r="40" spans="1:6" ht="15.6" x14ac:dyDescent="0.35">
      <c r="A40" s="4" t="s">
        <v>117</v>
      </c>
      <c r="B40" s="6">
        <f>B38/B17</f>
        <v>7118.6961581192181</v>
      </c>
      <c r="C40" s="6">
        <f t="shared" ref="C40:D40" si="4">C38/C17</f>
        <v>41450.529209933702</v>
      </c>
      <c r="D40" s="6">
        <f t="shared" si="4"/>
        <v>2487.2547854827899</v>
      </c>
      <c r="E40" s="6"/>
      <c r="F40" s="6"/>
    </row>
    <row r="41" spans="1:6" ht="15.6" x14ac:dyDescent="0.35">
      <c r="A41" s="4"/>
      <c r="B41" s="9"/>
      <c r="C41" s="9"/>
      <c r="D41" s="9"/>
      <c r="E41" s="9"/>
      <c r="F41" s="9"/>
    </row>
    <row r="42" spans="1:6" ht="15.6" x14ac:dyDescent="0.35">
      <c r="A42" s="5" t="s">
        <v>9</v>
      </c>
      <c r="B42" s="9"/>
      <c r="C42" s="9"/>
      <c r="D42" s="9"/>
      <c r="E42" s="9"/>
      <c r="F42" s="9"/>
    </row>
    <row r="43" spans="1:6" ht="15.6" x14ac:dyDescent="0.35">
      <c r="A43" s="5"/>
      <c r="B43" s="9"/>
      <c r="C43" s="9"/>
      <c r="D43" s="9"/>
      <c r="E43" s="9"/>
      <c r="F43" s="9"/>
    </row>
    <row r="44" spans="1:6" ht="15.6" x14ac:dyDescent="0.35">
      <c r="A44" s="5" t="s">
        <v>10</v>
      </c>
      <c r="B44" s="9"/>
      <c r="C44" s="9"/>
      <c r="D44" s="9"/>
      <c r="E44" s="9"/>
      <c r="F44" s="9"/>
    </row>
    <row r="45" spans="1:6" ht="15.6" x14ac:dyDescent="0.35">
      <c r="A45" s="4" t="s">
        <v>11</v>
      </c>
      <c r="B45" s="9" t="s">
        <v>40</v>
      </c>
      <c r="C45" s="9" t="s">
        <v>40</v>
      </c>
      <c r="D45" s="9" t="s">
        <v>40</v>
      </c>
      <c r="E45" s="9" t="s">
        <v>40</v>
      </c>
      <c r="F45" s="9"/>
    </row>
    <row r="46" spans="1:6" ht="15.6" x14ac:dyDescent="0.35">
      <c r="A46" s="4" t="s">
        <v>12</v>
      </c>
      <c r="B46" s="9" t="s">
        <v>40</v>
      </c>
      <c r="C46" s="9" t="s">
        <v>40</v>
      </c>
      <c r="D46" s="9" t="s">
        <v>40</v>
      </c>
      <c r="E46" s="9" t="s">
        <v>40</v>
      </c>
      <c r="F46" s="9"/>
    </row>
    <row r="47" spans="1:6" ht="15.6" x14ac:dyDescent="0.35">
      <c r="A47" s="4"/>
      <c r="B47" s="9"/>
      <c r="C47" s="9"/>
      <c r="D47" s="9"/>
      <c r="E47" s="9"/>
      <c r="F47" s="9"/>
    </row>
    <row r="48" spans="1:6" ht="15.6" x14ac:dyDescent="0.35">
      <c r="A48" s="5" t="s">
        <v>13</v>
      </c>
      <c r="B48" s="9"/>
      <c r="C48" s="9"/>
      <c r="D48" s="9"/>
      <c r="E48" s="9"/>
      <c r="F48" s="9"/>
    </row>
    <row r="49" spans="1:6" ht="15.6" x14ac:dyDescent="0.35">
      <c r="A49" s="4" t="s">
        <v>14</v>
      </c>
      <c r="B49" s="9">
        <f>B17/B16*100</f>
        <v>123.30367400148702</v>
      </c>
      <c r="C49" s="9">
        <f t="shared" ref="C49:D49" si="5">C17/C16*100</f>
        <v>186.59240588665745</v>
      </c>
      <c r="D49" s="9">
        <f t="shared" si="5"/>
        <v>120.99933032689782</v>
      </c>
      <c r="E49" s="9"/>
      <c r="F49" s="9"/>
    </row>
    <row r="50" spans="1:6" ht="15.6" x14ac:dyDescent="0.35">
      <c r="A50" s="4" t="s">
        <v>15</v>
      </c>
      <c r="B50" s="9">
        <f>B23/B22*100</f>
        <v>89.5412793923675</v>
      </c>
      <c r="C50" s="9">
        <f t="shared" ref="C50:E50" si="6">C23/C22*100</f>
        <v>99.858309905983376</v>
      </c>
      <c r="D50" s="9">
        <f t="shared" si="6"/>
        <v>99.967198563084906</v>
      </c>
      <c r="E50" s="9">
        <f t="shared" si="6"/>
        <v>75.57033603823578</v>
      </c>
      <c r="F50" s="9"/>
    </row>
    <row r="51" spans="1:6" ht="15.6" x14ac:dyDescent="0.35">
      <c r="A51" s="4" t="s">
        <v>16</v>
      </c>
      <c r="B51" s="9">
        <f>AVERAGE(B49:B50)</f>
        <v>106.42247669692726</v>
      </c>
      <c r="C51" s="9">
        <f t="shared" ref="C51:D51" si="7">AVERAGE(C49:C50)</f>
        <v>143.22535789632042</v>
      </c>
      <c r="D51" s="9">
        <f t="shared" si="7"/>
        <v>110.48326444499136</v>
      </c>
      <c r="E51" s="9"/>
      <c r="F51" s="9"/>
    </row>
    <row r="52" spans="1:6" ht="15.6" x14ac:dyDescent="0.35">
      <c r="A52" s="4"/>
      <c r="B52" s="9"/>
      <c r="C52" s="9"/>
      <c r="D52" s="9"/>
      <c r="E52" s="9"/>
      <c r="F52" s="9"/>
    </row>
    <row r="53" spans="1:6" ht="15.6" x14ac:dyDescent="0.35">
      <c r="A53" s="5" t="s">
        <v>17</v>
      </c>
      <c r="B53" s="9"/>
      <c r="C53" s="9"/>
      <c r="D53" s="9"/>
      <c r="E53" s="9"/>
      <c r="F53" s="9"/>
    </row>
    <row r="54" spans="1:6" ht="15.6" x14ac:dyDescent="0.35">
      <c r="A54" s="4" t="s">
        <v>18</v>
      </c>
      <c r="B54" s="9">
        <f>(B17/B18)*100</f>
        <v>123.3036916117377</v>
      </c>
      <c r="C54" s="9">
        <f t="shared" ref="C54:D54" si="8">(C17/C18)*100</f>
        <v>186.59240588665745</v>
      </c>
      <c r="D54" s="9">
        <f t="shared" si="8"/>
        <v>120.99934823724858</v>
      </c>
      <c r="E54" s="9"/>
      <c r="F54" s="9"/>
    </row>
    <row r="55" spans="1:6" ht="15.6" x14ac:dyDescent="0.35">
      <c r="A55" s="4" t="s">
        <v>19</v>
      </c>
      <c r="B55" s="9">
        <f>B23/B24*100</f>
        <v>89.541279381880614</v>
      </c>
      <c r="C55" s="9">
        <f t="shared" ref="C55:E55" si="9">C23/C24*100</f>
        <v>99.858309863849442</v>
      </c>
      <c r="D55" s="9">
        <f t="shared" si="9"/>
        <v>99.967198563084906</v>
      </c>
      <c r="E55" s="9">
        <f t="shared" si="9"/>
        <v>75.57033603823578</v>
      </c>
      <c r="F55" s="9"/>
    </row>
    <row r="56" spans="1:6" ht="15.6" x14ac:dyDescent="0.35">
      <c r="A56" s="4" t="s">
        <v>20</v>
      </c>
      <c r="B56" s="9">
        <f>(B54+B55)/2</f>
        <v>106.42248549680916</v>
      </c>
      <c r="C56" s="9">
        <f t="shared" ref="C56:D56" si="10">(C54+C55)/2</f>
        <v>143.22535787525345</v>
      </c>
      <c r="D56" s="9">
        <f t="shared" si="10"/>
        <v>110.48327340016675</v>
      </c>
      <c r="E56" s="9"/>
      <c r="F56" s="9"/>
    </row>
    <row r="57" spans="1:6" ht="15.6" x14ac:dyDescent="0.35">
      <c r="A57" s="4"/>
      <c r="B57" s="9"/>
      <c r="C57" s="9"/>
      <c r="D57" s="9"/>
      <c r="E57" s="9"/>
      <c r="F57" s="9"/>
    </row>
    <row r="58" spans="1:6" ht="15.6" x14ac:dyDescent="0.35">
      <c r="A58" s="5" t="s">
        <v>31</v>
      </c>
      <c r="B58" s="9"/>
      <c r="C58" s="9"/>
      <c r="D58" s="9"/>
      <c r="E58" s="9"/>
      <c r="F58" s="9"/>
    </row>
    <row r="59" spans="1:6" ht="15.6" x14ac:dyDescent="0.35">
      <c r="A59" s="4" t="s">
        <v>21</v>
      </c>
      <c r="B59" s="9">
        <f>B25/B23*100</f>
        <v>64.037688696441521</v>
      </c>
      <c r="C59" s="9"/>
      <c r="D59" s="9"/>
      <c r="E59" s="9"/>
      <c r="F59" s="9"/>
    </row>
    <row r="60" spans="1:6" ht="15.6" x14ac:dyDescent="0.35">
      <c r="A60" s="4"/>
      <c r="B60" s="9"/>
      <c r="C60" s="9"/>
      <c r="D60" s="9"/>
      <c r="E60" s="9"/>
      <c r="F60" s="9"/>
    </row>
    <row r="61" spans="1:6" ht="15.6" x14ac:dyDescent="0.35">
      <c r="A61" s="5" t="s">
        <v>22</v>
      </c>
      <c r="B61" s="9"/>
      <c r="C61" s="9"/>
      <c r="D61" s="9"/>
      <c r="E61" s="9"/>
      <c r="F61" s="9"/>
    </row>
    <row r="62" spans="1:6" ht="15.6" x14ac:dyDescent="0.35">
      <c r="A62" s="4" t="s">
        <v>23</v>
      </c>
      <c r="B62" s="9">
        <f>((B17/B15)-1)*100</f>
        <v>-24.205770204347989</v>
      </c>
      <c r="C62" s="9">
        <f t="shared" ref="C62:D62" si="11">((C17/C15)-1)*100</f>
        <v>44.606175173282914</v>
      </c>
      <c r="D62" s="9">
        <f t="shared" si="11"/>
        <v>-26.178164293089377</v>
      </c>
      <c r="E62" s="9"/>
      <c r="F62" s="9"/>
    </row>
    <row r="63" spans="1:6" ht="15.6" x14ac:dyDescent="0.35">
      <c r="A63" s="4" t="s">
        <v>24</v>
      </c>
      <c r="B63" s="9">
        <f>((B38/B37)-1)*100</f>
        <v>2.0861689887113233</v>
      </c>
      <c r="C63" s="9">
        <f t="shared" ref="C63:D63" si="12">((C38/C37)-1)*100</f>
        <v>-16.315690678640326</v>
      </c>
      <c r="D63" s="9">
        <f t="shared" si="12"/>
        <v>-8.9528714016746775</v>
      </c>
      <c r="E63" s="9"/>
      <c r="F63" s="9"/>
    </row>
    <row r="64" spans="1:6" ht="15.6" x14ac:dyDescent="0.35">
      <c r="A64" s="4" t="s">
        <v>25</v>
      </c>
      <c r="B64" s="9">
        <f>((B40/B39)-1)*100</f>
        <v>34.688576246430245</v>
      </c>
      <c r="C64" s="9">
        <f t="shared" ref="C64:D64" si="13">((C40/C39)-1)*100</f>
        <v>-42.129505035950231</v>
      </c>
      <c r="D64" s="9">
        <f t="shared" si="13"/>
        <v>23.333601401898218</v>
      </c>
      <c r="E64" s="9"/>
      <c r="F64" s="9"/>
    </row>
    <row r="65" spans="1:6" ht="15.6" x14ac:dyDescent="0.35">
      <c r="A65" s="4"/>
      <c r="B65" s="9"/>
      <c r="C65" s="9"/>
      <c r="D65" s="9"/>
      <c r="E65" s="9"/>
      <c r="F65" s="9"/>
    </row>
    <row r="66" spans="1:6" ht="15.6" x14ac:dyDescent="0.35">
      <c r="A66" s="5" t="s">
        <v>26</v>
      </c>
      <c r="B66" s="9"/>
      <c r="C66" s="9"/>
      <c r="D66" s="9"/>
      <c r="E66" s="9"/>
      <c r="F66" s="9"/>
    </row>
    <row r="67" spans="1:6" ht="15.6" x14ac:dyDescent="0.35">
      <c r="A67" s="4" t="s">
        <v>41</v>
      </c>
      <c r="B67" s="9">
        <f t="shared" ref="B67:D68" si="14">B22/B16</f>
        <v>10731.20018596487</v>
      </c>
      <c r="C67" s="9">
        <f t="shared" si="14"/>
        <v>84788.109267420121</v>
      </c>
      <c r="D67" s="9">
        <f t="shared" si="14"/>
        <v>3295.6481406395023</v>
      </c>
      <c r="E67" s="9"/>
      <c r="F67" s="9"/>
    </row>
    <row r="68" spans="1:6" ht="15.6" x14ac:dyDescent="0.35">
      <c r="A68" s="4" t="s">
        <v>42</v>
      </c>
      <c r="B68" s="9">
        <f t="shared" si="14"/>
        <v>7792.8366842931082</v>
      </c>
      <c r="C68" s="9">
        <f t="shared" si="14"/>
        <v>45375.894326114423</v>
      </c>
      <c r="D68" s="9">
        <f t="shared" si="14"/>
        <v>2722.7978136680099</v>
      </c>
      <c r="E68" s="9"/>
      <c r="F68" s="9"/>
    </row>
    <row r="69" spans="1:6" ht="15.6" x14ac:dyDescent="0.35">
      <c r="A69" s="4" t="s">
        <v>27</v>
      </c>
      <c r="B69" s="9">
        <f>(B68/B67)*B51</f>
        <v>77.282407006236994</v>
      </c>
      <c r="C69" s="9">
        <f>(C68/C67)*C51</f>
        <v>76.649647702671317</v>
      </c>
      <c r="D69" s="9">
        <f t="shared" ref="D69" si="15">(D68/D67)*D51</f>
        <v>91.279037700715804</v>
      </c>
      <c r="E69" s="9"/>
      <c r="F69" s="9"/>
    </row>
    <row r="70" spans="1:6" ht="15.6" x14ac:dyDescent="0.35">
      <c r="A70" s="4" t="s">
        <v>32</v>
      </c>
      <c r="B70" s="9">
        <f>B22/(B16*12)</f>
        <v>894.26668216373912</v>
      </c>
      <c r="C70" s="9">
        <f>C22/(C16*5)</f>
        <v>16957.621853484023</v>
      </c>
      <c r="D70" s="9">
        <f t="shared" ref="D70" si="16">D22/(D16*12)</f>
        <v>274.63734505329188</v>
      </c>
      <c r="E70" s="9"/>
      <c r="F70" s="9"/>
    </row>
    <row r="71" spans="1:6" ht="15.6" x14ac:dyDescent="0.35">
      <c r="A71" s="4" t="s">
        <v>33</v>
      </c>
      <c r="B71" s="9">
        <f>B23/(B17*12)</f>
        <v>649.40305702442572</v>
      </c>
      <c r="C71" s="9">
        <f t="shared" ref="C71:D71" si="17">C23/(C17*12)</f>
        <v>3781.3245271762016</v>
      </c>
      <c r="D71" s="9">
        <f t="shared" si="17"/>
        <v>226.89981780566751</v>
      </c>
      <c r="E71" s="9"/>
      <c r="F71" s="9"/>
    </row>
    <row r="72" spans="1:6" ht="15.6" x14ac:dyDescent="0.35">
      <c r="A72" s="4"/>
      <c r="B72" s="9"/>
      <c r="C72" s="9"/>
      <c r="D72" s="9"/>
      <c r="E72" s="9"/>
      <c r="F72" s="9"/>
    </row>
    <row r="73" spans="1:6" ht="15.6" x14ac:dyDescent="0.35">
      <c r="A73" s="5" t="s">
        <v>28</v>
      </c>
      <c r="B73" s="9"/>
      <c r="C73" s="9"/>
      <c r="D73" s="9"/>
      <c r="E73" s="9"/>
      <c r="F73" s="9"/>
    </row>
    <row r="74" spans="1:6" ht="15.6" x14ac:dyDescent="0.35">
      <c r="A74" s="4" t="s">
        <v>29</v>
      </c>
      <c r="B74" s="9">
        <f>(B29/B28)*100</f>
        <v>100.00000001198063</v>
      </c>
      <c r="C74" s="9"/>
      <c r="D74" s="9"/>
      <c r="E74" s="9"/>
      <c r="F74" s="9"/>
    </row>
    <row r="75" spans="1:6" ht="16.2" thickBot="1" x14ac:dyDescent="0.4">
      <c r="A75" s="10" t="s">
        <v>30</v>
      </c>
      <c r="B75" s="11">
        <f>(B23/B29)*100</f>
        <v>89.541279381639896</v>
      </c>
      <c r="C75" s="11"/>
      <c r="D75" s="11"/>
      <c r="E75" s="11"/>
      <c r="F75" s="15"/>
    </row>
    <row r="76" spans="1:6" s="28" customFormat="1" ht="17.25" customHeight="1" thickTop="1" x14ac:dyDescent="0.3">
      <c r="A76" s="40" t="s">
        <v>79</v>
      </c>
      <c r="B76" s="40"/>
      <c r="C76" s="40"/>
      <c r="D76" s="40"/>
      <c r="E76" s="40"/>
      <c r="F76" s="27"/>
    </row>
    <row r="77" spans="1:6" ht="15.6" x14ac:dyDescent="0.35">
      <c r="A77" s="4"/>
      <c r="B77" s="4"/>
      <c r="C77" s="4"/>
      <c r="D77" s="4"/>
      <c r="E77" s="4"/>
      <c r="F77" s="4"/>
    </row>
    <row r="78" spans="1:6" ht="56.25" customHeight="1" x14ac:dyDescent="0.35">
      <c r="A78" s="41" t="s">
        <v>120</v>
      </c>
      <c r="B78" s="41"/>
      <c r="C78" s="41"/>
      <c r="D78" s="41"/>
      <c r="E78" s="41"/>
      <c r="F78" s="4"/>
    </row>
    <row r="79" spans="1:6" ht="15.6" x14ac:dyDescent="0.35">
      <c r="A79" s="4"/>
      <c r="B79" s="4"/>
      <c r="C79" s="4"/>
      <c r="D79" s="4"/>
      <c r="E79" s="4"/>
      <c r="F79" s="4"/>
    </row>
    <row r="80" spans="1:6" ht="15.6" x14ac:dyDescent="0.35">
      <c r="A80" s="4"/>
      <c r="B80" s="4"/>
      <c r="C80" s="4"/>
      <c r="D80" s="4"/>
      <c r="E80" s="4"/>
      <c r="F80" s="4"/>
    </row>
    <row r="81" spans="1:6" ht="15.6" x14ac:dyDescent="0.35">
      <c r="A81" s="4"/>
      <c r="B81" s="4"/>
      <c r="C81" s="4"/>
      <c r="D81" s="4"/>
      <c r="E81" s="4"/>
      <c r="F81" s="4"/>
    </row>
    <row r="82" spans="1:6" ht="15.6" x14ac:dyDescent="0.35">
      <c r="A82" s="4"/>
      <c r="B82" s="4"/>
      <c r="C82" s="4"/>
      <c r="D82" s="4"/>
      <c r="E82" s="4"/>
      <c r="F82" s="4"/>
    </row>
    <row r="83" spans="1:6" ht="15.6" x14ac:dyDescent="0.35">
      <c r="A83" s="4"/>
      <c r="B83" s="4"/>
      <c r="C83" s="4"/>
      <c r="D83" s="4"/>
      <c r="E83" s="4"/>
      <c r="F83" s="4"/>
    </row>
    <row r="84" spans="1:6" ht="15.6" x14ac:dyDescent="0.35">
      <c r="A84" s="4"/>
      <c r="B84" s="4"/>
      <c r="C84" s="4"/>
      <c r="D84" s="4"/>
      <c r="E84" s="4"/>
      <c r="F84" s="4"/>
    </row>
    <row r="85" spans="1:6" ht="15.6" x14ac:dyDescent="0.35">
      <c r="A85" s="4"/>
      <c r="B85" s="4"/>
      <c r="C85" s="4"/>
      <c r="D85" s="4"/>
      <c r="E85" s="4"/>
      <c r="F85" s="4"/>
    </row>
    <row r="86" spans="1:6" ht="15.6" x14ac:dyDescent="0.35">
      <c r="A86" s="4"/>
      <c r="B86" s="4"/>
      <c r="C86" s="4"/>
      <c r="D86" s="4"/>
      <c r="E86" s="4"/>
      <c r="F86" s="4"/>
    </row>
    <row r="87" spans="1:6" ht="15.6" x14ac:dyDescent="0.35">
      <c r="A87" s="4"/>
      <c r="B87" s="4"/>
      <c r="C87" s="4"/>
      <c r="D87" s="4"/>
      <c r="E87" s="4"/>
      <c r="F87" s="4"/>
    </row>
    <row r="88" spans="1:6" ht="15.6" x14ac:dyDescent="0.35">
      <c r="A88" s="4"/>
      <c r="B88" s="4"/>
      <c r="C88" s="4"/>
      <c r="D88" s="4"/>
      <c r="E88" s="4"/>
      <c r="F88" s="4"/>
    </row>
    <row r="89" spans="1:6" ht="15.6" x14ac:dyDescent="0.35">
      <c r="A89" s="4"/>
      <c r="B89" s="4"/>
      <c r="C89" s="4"/>
      <c r="D89" s="4"/>
      <c r="E89" s="4"/>
      <c r="F89" s="4"/>
    </row>
    <row r="90" spans="1:6" ht="15.6" x14ac:dyDescent="0.35">
      <c r="A90" s="4"/>
      <c r="B90" s="4"/>
      <c r="C90" s="4"/>
      <c r="D90" s="4"/>
      <c r="E90" s="4"/>
      <c r="F90" s="4"/>
    </row>
    <row r="91" spans="1:6" ht="15.6" x14ac:dyDescent="0.35">
      <c r="A91" s="4"/>
      <c r="B91" s="4"/>
      <c r="C91" s="4"/>
      <c r="D91" s="4"/>
      <c r="E91" s="4"/>
      <c r="F91" s="4"/>
    </row>
    <row r="92" spans="1:6" ht="15.6" x14ac:dyDescent="0.35">
      <c r="A92" s="4"/>
      <c r="B92" s="4"/>
      <c r="C92" s="4"/>
      <c r="D92" s="4"/>
      <c r="E92" s="4"/>
      <c r="F92" s="4"/>
    </row>
    <row r="93" spans="1:6" ht="15.6" x14ac:dyDescent="0.35">
      <c r="A93" s="4"/>
      <c r="B93" s="4"/>
      <c r="C93" s="4"/>
      <c r="D93" s="4"/>
      <c r="E93" s="4"/>
      <c r="F93" s="4"/>
    </row>
    <row r="94" spans="1:6" ht="15.6" x14ac:dyDescent="0.35">
      <c r="A94" s="4"/>
      <c r="B94" s="4"/>
      <c r="C94" s="4"/>
      <c r="D94" s="4"/>
      <c r="E94" s="4"/>
      <c r="F94" s="4"/>
    </row>
    <row r="95" spans="1:6" ht="15.6" x14ac:dyDescent="0.35">
      <c r="A95" s="4"/>
      <c r="B95" s="4"/>
      <c r="C95" s="4"/>
      <c r="D95" s="4"/>
      <c r="E95" s="4"/>
      <c r="F95" s="4"/>
    </row>
    <row r="96" spans="1:6" ht="15.6" x14ac:dyDescent="0.35">
      <c r="A96" s="4"/>
      <c r="B96" s="4"/>
      <c r="C96" s="4"/>
      <c r="D96" s="4"/>
      <c r="E96" s="4"/>
      <c r="F96" s="4"/>
    </row>
    <row r="97" spans="1:6" ht="15.6" x14ac:dyDescent="0.35">
      <c r="A97" s="4"/>
      <c r="B97" s="4"/>
      <c r="C97" s="4"/>
      <c r="D97" s="4"/>
      <c r="E97" s="4"/>
      <c r="F97" s="4"/>
    </row>
    <row r="98" spans="1:6" ht="15.6" x14ac:dyDescent="0.35">
      <c r="A98" s="4"/>
      <c r="B98" s="4"/>
      <c r="C98" s="4"/>
      <c r="D98" s="4"/>
      <c r="E98" s="4"/>
      <c r="F98" s="4"/>
    </row>
    <row r="99" spans="1:6" ht="15.6" x14ac:dyDescent="0.35">
      <c r="A99" s="4"/>
      <c r="B99" s="4"/>
      <c r="C99" s="4"/>
      <c r="D99" s="4"/>
      <c r="E99" s="4"/>
      <c r="F99" s="4"/>
    </row>
    <row r="100" spans="1:6" ht="15.6" x14ac:dyDescent="0.35">
      <c r="A100" s="4"/>
      <c r="B100" s="4"/>
      <c r="C100" s="4"/>
      <c r="D100" s="4"/>
      <c r="E100" s="4"/>
      <c r="F100" s="4"/>
    </row>
    <row r="101" spans="1:6" ht="15.6" x14ac:dyDescent="0.35">
      <c r="A101" s="4"/>
      <c r="B101" s="4"/>
      <c r="C101" s="4"/>
      <c r="D101" s="4"/>
      <c r="E101" s="4"/>
      <c r="F101" s="4"/>
    </row>
    <row r="161" spans="10:14" x14ac:dyDescent="0.3">
      <c r="J161" s="1"/>
      <c r="K161" s="1"/>
      <c r="L161" s="1"/>
      <c r="M161" s="1"/>
      <c r="N161" s="1"/>
    </row>
    <row r="162" spans="10:14" x14ac:dyDescent="0.3">
      <c r="J162" s="1"/>
      <c r="K162" s="1"/>
      <c r="L162" s="1"/>
      <c r="M162" s="1"/>
      <c r="N162" s="1"/>
    </row>
    <row r="163" spans="10:14" x14ac:dyDescent="0.3">
      <c r="J163" s="1"/>
      <c r="K163" s="1"/>
      <c r="L163" s="1"/>
      <c r="M163" s="1"/>
      <c r="N163" s="1"/>
    </row>
  </sheetData>
  <mergeCells count="5">
    <mergeCell ref="A78:E78"/>
    <mergeCell ref="A9:A10"/>
    <mergeCell ref="B9:B10"/>
    <mergeCell ref="C9:E9"/>
    <mergeCell ref="A76:E76"/>
  </mergeCells>
  <pageMargins left="0.7" right="0.7" top="0.75" bottom="0.75" header="0.3" footer="0.3"/>
  <pageSetup orientation="portrait" horizontalDpi="300" verticalDpi="300" r:id="rId1"/>
  <ignoredErrors>
    <ignoredError sqref="C7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cp:lastPrinted>2012-07-30T17:01:50Z</cp:lastPrinted>
  <dcterms:created xsi:type="dcterms:W3CDTF">2012-02-17T20:51:13Z</dcterms:created>
  <dcterms:modified xsi:type="dcterms:W3CDTF">2025-12-31T03:22:30Z</dcterms:modified>
</cp:coreProperties>
</file>