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207180055\Desktop\ACTUALIZACIÓN PW 2025\2023\Indicadores\"/>
    </mc:Choice>
  </mc:AlternateContent>
  <xr:revisionPtr revIDLastSave="0" documentId="13_ncr:1_{6993E036-AF41-40EC-878F-F376CD507862}" xr6:coauthVersionLast="47" xr6:coauthVersionMax="47" xr10:uidLastSave="{00000000-0000-0000-0000-000000000000}"/>
  <bookViews>
    <workbookView xWindow="-108" yWindow="-108" windowWidth="23256" windowHeight="13896" tabRatio="821" xr2:uid="{00000000-000D-0000-FFFF-FFFF00000000}"/>
  </bookViews>
  <sheets>
    <sheet name="I Trimestre" sheetId="2" r:id="rId1"/>
    <sheet name="II Trimestre" sheetId="3" r:id="rId2"/>
    <sheet name="I Semestre" sheetId="5" r:id="rId3"/>
    <sheet name="III Trimestre" sheetId="1" r:id="rId4"/>
    <sheet name="III T Acumulado" sheetId="6" r:id="rId5"/>
    <sheet name="IV Trimestre" sheetId="4" r:id="rId6"/>
    <sheet name="Anual"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6" i="7" l="1"/>
  <c r="B75" i="7"/>
  <c r="B30" i="7"/>
  <c r="C71" i="4"/>
  <c r="D72" i="4"/>
  <c r="C72" i="4"/>
  <c r="B72" i="4"/>
  <c r="D71" i="4"/>
  <c r="B71" i="4"/>
  <c r="C70" i="4"/>
  <c r="D69" i="4"/>
  <c r="D70" i="4" s="1"/>
  <c r="C69" i="4"/>
  <c r="B69" i="4"/>
  <c r="B70" i="4" s="1"/>
  <c r="D68" i="4"/>
  <c r="C68" i="4"/>
  <c r="B68" i="4"/>
  <c r="D72" i="6"/>
  <c r="D71" i="6"/>
  <c r="C72" i="6"/>
  <c r="C71" i="6"/>
  <c r="B72" i="6"/>
  <c r="B71" i="6"/>
  <c r="D70" i="6"/>
  <c r="C70" i="6"/>
  <c r="B70" i="6"/>
  <c r="D69" i="6"/>
  <c r="C69" i="6"/>
  <c r="B69" i="6"/>
  <c r="D68" i="6"/>
  <c r="C68" i="6"/>
  <c r="B68" i="6"/>
  <c r="D72" i="1"/>
  <c r="D71" i="1"/>
  <c r="C72" i="1"/>
  <c r="C71" i="1"/>
  <c r="B72" i="1"/>
  <c r="B71" i="1"/>
  <c r="B70" i="1"/>
  <c r="D69" i="1"/>
  <c r="D70" i="1" s="1"/>
  <c r="C69" i="1"/>
  <c r="C70" i="1" s="1"/>
  <c r="B69" i="1"/>
  <c r="D68" i="1"/>
  <c r="C68" i="1"/>
  <c r="B68" i="1"/>
  <c r="C72" i="5"/>
  <c r="C71" i="5"/>
  <c r="D72" i="5"/>
  <c r="D71" i="5"/>
  <c r="B72" i="5"/>
  <c r="B71" i="5"/>
  <c r="D70" i="5"/>
  <c r="C70" i="5"/>
  <c r="D69" i="5"/>
  <c r="C69" i="5"/>
  <c r="B69" i="5"/>
  <c r="B70" i="5" s="1"/>
  <c r="D68" i="5"/>
  <c r="C68" i="5"/>
  <c r="B68" i="5"/>
  <c r="D72" i="3"/>
  <c r="C72" i="3"/>
  <c r="B72" i="3"/>
  <c r="D71" i="3"/>
  <c r="C71" i="3"/>
  <c r="B71" i="3"/>
  <c r="C70" i="3"/>
  <c r="B70" i="3"/>
  <c r="D69" i="3"/>
  <c r="D70" i="3" s="1"/>
  <c r="C69" i="3"/>
  <c r="B69" i="3"/>
  <c r="D68" i="3"/>
  <c r="C68" i="3"/>
  <c r="B68" i="3"/>
  <c r="D68" i="2"/>
  <c r="D71" i="2" l="1"/>
  <c r="D72" i="2"/>
  <c r="C71" i="2"/>
  <c r="B68" i="2" l="1"/>
  <c r="C72" i="2"/>
  <c r="C70" i="2"/>
  <c r="C69" i="2"/>
  <c r="C68" i="2"/>
  <c r="B72" i="2" l="1"/>
  <c r="B71" i="2"/>
  <c r="D70" i="2"/>
  <c r="D69" i="2"/>
  <c r="B69" i="2"/>
  <c r="B70" i="2" s="1"/>
  <c r="D63" i="4" l="1"/>
  <c r="D38" i="4"/>
  <c r="D40" i="4" s="1"/>
  <c r="D39" i="4"/>
  <c r="D41" i="4" s="1"/>
  <c r="D65" i="4" s="1"/>
  <c r="D64" i="4" l="1"/>
  <c r="D63" i="1" l="1"/>
  <c r="D64" i="1"/>
  <c r="D65" i="1"/>
  <c r="D38" i="1"/>
  <c r="D39" i="1"/>
  <c r="D40" i="1"/>
  <c r="D41" i="1"/>
  <c r="D63" i="3"/>
  <c r="C38" i="2"/>
  <c r="C40" i="2" s="1"/>
  <c r="D38" i="2"/>
  <c r="C39" i="2"/>
  <c r="C41" i="2" s="1"/>
  <c r="D39" i="2"/>
  <c r="D41" i="2" s="1"/>
  <c r="C17" i="6" l="1"/>
  <c r="C19" i="6"/>
  <c r="C17" i="7"/>
  <c r="D24" i="7"/>
  <c r="C18" i="7"/>
  <c r="C50" i="4" l="1"/>
  <c r="C52" i="4" s="1"/>
  <c r="D50" i="4"/>
  <c r="C51" i="4"/>
  <c r="D51" i="4"/>
  <c r="C55" i="4"/>
  <c r="D55" i="4"/>
  <c r="C56" i="4"/>
  <c r="D56" i="4"/>
  <c r="D57" i="4" l="1"/>
  <c r="C57" i="4"/>
  <c r="D52" i="4"/>
  <c r="C50" i="7"/>
  <c r="D39" i="7"/>
  <c r="C22" i="7"/>
  <c r="C38" i="7" s="1"/>
  <c r="C23" i="7"/>
  <c r="C24" i="7"/>
  <c r="C25" i="7"/>
  <c r="D17" i="7"/>
  <c r="D18" i="7"/>
  <c r="D19" i="7"/>
  <c r="C16" i="7"/>
  <c r="C63" i="7" s="1"/>
  <c r="C63" i="4"/>
  <c r="C38" i="4"/>
  <c r="C40" i="4" s="1"/>
  <c r="C39" i="4"/>
  <c r="C69" i="7" l="1"/>
  <c r="C72" i="7"/>
  <c r="C71" i="7"/>
  <c r="C68" i="7"/>
  <c r="D69" i="7"/>
  <c r="D72" i="7"/>
  <c r="B17" i="7"/>
  <c r="C26" i="7"/>
  <c r="C64" i="4"/>
  <c r="D55" i="7"/>
  <c r="C41" i="4"/>
  <c r="C65" i="4" s="1"/>
  <c r="C40" i="7"/>
  <c r="D41" i="7"/>
  <c r="C51" i="7"/>
  <c r="C52" i="7" s="1"/>
  <c r="C56" i="7"/>
  <c r="B18" i="7"/>
  <c r="D50" i="7"/>
  <c r="B24" i="7"/>
  <c r="C39" i="7"/>
  <c r="B22" i="4"/>
  <c r="B16" i="4"/>
  <c r="C70" i="7" l="1"/>
  <c r="B69" i="7"/>
  <c r="B72" i="7"/>
  <c r="C41" i="7"/>
  <c r="C65" i="7" s="1"/>
  <c r="C64" i="7"/>
  <c r="C26" i="4"/>
  <c r="B24" i="4"/>
  <c r="B18" i="4"/>
  <c r="B25" i="4"/>
  <c r="B23" i="4"/>
  <c r="B19" i="4"/>
  <c r="B17" i="4"/>
  <c r="C22" i="6" l="1"/>
  <c r="C23" i="6"/>
  <c r="C24" i="6"/>
  <c r="C25" i="6"/>
  <c r="C16" i="6"/>
  <c r="C18" i="6"/>
  <c r="D16" i="6"/>
  <c r="B23" i="1"/>
  <c r="B24" i="1"/>
  <c r="B25" i="1"/>
  <c r="B22" i="1"/>
  <c r="C26" i="1"/>
  <c r="B17" i="1"/>
  <c r="B18" i="1"/>
  <c r="B19" i="1"/>
  <c r="B16" i="1"/>
  <c r="B30" i="5"/>
  <c r="D25" i="5"/>
  <c r="C25" i="5"/>
  <c r="D22" i="5"/>
  <c r="D38" i="5" s="1"/>
  <c r="D40" i="5" s="1"/>
  <c r="D23" i="5"/>
  <c r="D24" i="5"/>
  <c r="C23" i="5"/>
  <c r="C24" i="5"/>
  <c r="C22" i="5"/>
  <c r="C38" i="5" s="1"/>
  <c r="D16" i="5"/>
  <c r="D17" i="5"/>
  <c r="D18" i="5"/>
  <c r="D63" i="5" s="1"/>
  <c r="D19" i="5"/>
  <c r="C19" i="5"/>
  <c r="C17" i="5"/>
  <c r="C18" i="5"/>
  <c r="C16" i="5"/>
  <c r="B23" i="3"/>
  <c r="B24" i="3"/>
  <c r="B25" i="3"/>
  <c r="B22" i="3"/>
  <c r="C26" i="3"/>
  <c r="B17" i="3"/>
  <c r="B18" i="3"/>
  <c r="B19" i="3"/>
  <c r="B16" i="3"/>
  <c r="B23" i="2"/>
  <c r="B24" i="2"/>
  <c r="B25" i="2"/>
  <c r="B22" i="2"/>
  <c r="C26" i="2"/>
  <c r="D26" i="2"/>
  <c r="B17" i="2"/>
  <c r="B18" i="2"/>
  <c r="B19" i="2"/>
  <c r="B16" i="2"/>
  <c r="B24" i="5" l="1"/>
  <c r="B76" i="5" s="1"/>
  <c r="B16" i="6"/>
  <c r="B26" i="2"/>
  <c r="B16" i="5"/>
  <c r="D55" i="5"/>
  <c r="B23" i="5"/>
  <c r="B25" i="5"/>
  <c r="B17" i="5"/>
  <c r="C26" i="6"/>
  <c r="C55" i="5"/>
  <c r="B19" i="5"/>
  <c r="C26" i="5"/>
  <c r="C39" i="5"/>
  <c r="C41" i="5" s="1"/>
  <c r="D50" i="5"/>
  <c r="C51" i="5"/>
  <c r="C56" i="5"/>
  <c r="C63" i="5"/>
  <c r="B18" i="5"/>
  <c r="B22" i="5"/>
  <c r="B38" i="5" s="1"/>
  <c r="D26" i="5"/>
  <c r="D39" i="5"/>
  <c r="C50" i="5"/>
  <c r="D51" i="5"/>
  <c r="D56" i="5"/>
  <c r="C40" i="5"/>
  <c r="C64" i="5" l="1"/>
  <c r="C65" i="5"/>
  <c r="B56" i="5"/>
  <c r="B39" i="5"/>
  <c r="B41" i="5" s="1"/>
  <c r="B51" i="5"/>
  <c r="D57" i="5"/>
  <c r="B40" i="5"/>
  <c r="D41" i="5"/>
  <c r="D52" i="5"/>
  <c r="C52" i="5"/>
  <c r="B29" i="5"/>
  <c r="B75" i="5" s="1"/>
  <c r="C57" i="5"/>
  <c r="B63" i="5"/>
  <c r="B55" i="5"/>
  <c r="B57" i="5" s="1"/>
  <c r="B50" i="5"/>
  <c r="B52" i="5" s="1"/>
  <c r="B26" i="5"/>
  <c r="B60" i="5" s="1"/>
  <c r="B64" i="5"/>
  <c r="B65" i="5" l="1"/>
  <c r="D55" i="3"/>
  <c r="D56" i="3"/>
  <c r="D57" i="3"/>
  <c r="D50" i="3"/>
  <c r="D51" i="3"/>
  <c r="D55" i="2"/>
  <c r="D56" i="2"/>
  <c r="D50" i="2"/>
  <c r="D51" i="2"/>
  <c r="D52" i="3" l="1"/>
  <c r="D57" i="2"/>
  <c r="D52" i="2"/>
  <c r="D26" i="4"/>
  <c r="B26" i="4" s="1"/>
  <c r="D23" i="7" l="1"/>
  <c r="D71" i="7" l="1"/>
  <c r="D68" i="7"/>
  <c r="B23" i="7"/>
  <c r="D51" i="7"/>
  <c r="D52" i="7" s="1"/>
  <c r="C56" i="2"/>
  <c r="B68" i="7" l="1"/>
  <c r="B71" i="7"/>
  <c r="D70" i="7"/>
  <c r="C51" i="2"/>
  <c r="D23" i="6" l="1"/>
  <c r="B23" i="6" l="1"/>
  <c r="D26" i="1"/>
  <c r="B26" i="1" s="1"/>
  <c r="D26" i="3"/>
  <c r="B26" i="3" s="1"/>
  <c r="D55" i="1" l="1"/>
  <c r="D50" i="1" l="1"/>
  <c r="D18" i="6" l="1"/>
  <c r="B18" i="6" s="1"/>
  <c r="D16" i="7" l="1"/>
  <c r="B16" i="7" l="1"/>
  <c r="D63" i="7"/>
  <c r="D17" i="6"/>
  <c r="B17" i="6" l="1"/>
  <c r="B30" i="6"/>
  <c r="D25" i="7"/>
  <c r="D25" i="6"/>
  <c r="B25" i="6" s="1"/>
  <c r="D56" i="7" l="1"/>
  <c r="D57" i="7" s="1"/>
  <c r="B25" i="7"/>
  <c r="C56" i="3"/>
  <c r="C51" i="3"/>
  <c r="C63" i="3"/>
  <c r="C50" i="3"/>
  <c r="C55" i="3"/>
  <c r="C63" i="2"/>
  <c r="C50" i="2"/>
  <c r="C52" i="2" s="1"/>
  <c r="C55" i="2"/>
  <c r="C57" i="2" s="1"/>
  <c r="C50" i="1"/>
  <c r="C55" i="1"/>
  <c r="D19" i="6"/>
  <c r="D22" i="7"/>
  <c r="D22" i="6"/>
  <c r="B22" i="6" s="1"/>
  <c r="B29" i="1"/>
  <c r="B29" i="3"/>
  <c r="B75" i="3" s="1"/>
  <c r="B29" i="4"/>
  <c r="D55" i="6" l="1"/>
  <c r="B19" i="6"/>
  <c r="D38" i="7"/>
  <c r="B22" i="7"/>
  <c r="C57" i="3"/>
  <c r="C52" i="3"/>
  <c r="B55" i="2"/>
  <c r="B50" i="2"/>
  <c r="B50" i="1"/>
  <c r="B55" i="3"/>
  <c r="B50" i="4"/>
  <c r="B50" i="3"/>
  <c r="C19" i="7"/>
  <c r="B55" i="6"/>
  <c r="C55" i="6"/>
  <c r="D40" i="7" l="1"/>
  <c r="D65" i="7" s="1"/>
  <c r="D64" i="7"/>
  <c r="C55" i="7"/>
  <c r="C57" i="7" s="1"/>
  <c r="B19" i="7"/>
  <c r="B55" i="7" s="1"/>
  <c r="B55" i="1"/>
  <c r="B55" i="4"/>
  <c r="D38" i="3" l="1"/>
  <c r="D39" i="3" l="1"/>
  <c r="B75" i="1"/>
  <c r="D51" i="1"/>
  <c r="D56" i="1"/>
  <c r="D40" i="3" l="1"/>
  <c r="D52" i="1"/>
  <c r="D57" i="1"/>
  <c r="D38" i="6"/>
  <c r="D40" i="6" s="1"/>
  <c r="B38" i="4"/>
  <c r="B40" i="4" s="1"/>
  <c r="B63" i="4"/>
  <c r="D41" i="3"/>
  <c r="C39" i="3"/>
  <c r="B38" i="3"/>
  <c r="B40" i="3" s="1"/>
  <c r="C38" i="3"/>
  <c r="C40" i="3" s="1"/>
  <c r="B63" i="3"/>
  <c r="B38" i="2"/>
  <c r="C56" i="1"/>
  <c r="C51" i="1"/>
  <c r="C39" i="1"/>
  <c r="B38" i="1"/>
  <c r="B40" i="1" s="1"/>
  <c r="C38" i="1"/>
  <c r="C40" i="1" s="1"/>
  <c r="C64" i="3" l="1"/>
  <c r="B75" i="4"/>
  <c r="C57" i="1"/>
  <c r="B63" i="2"/>
  <c r="D50" i="6"/>
  <c r="D63" i="6"/>
  <c r="C63" i="1"/>
  <c r="C52" i="1"/>
  <c r="C38" i="6"/>
  <c r="C40" i="6" s="1"/>
  <c r="B38" i="6"/>
  <c r="B40" i="6" s="1"/>
  <c r="B60" i="4"/>
  <c r="B56" i="4"/>
  <c r="B57" i="4" s="1"/>
  <c r="B51" i="4"/>
  <c r="B52" i="4" s="1"/>
  <c r="B39" i="4"/>
  <c r="B76" i="4"/>
  <c r="B60" i="3"/>
  <c r="B56" i="3"/>
  <c r="B57" i="3" s="1"/>
  <c r="B51" i="3"/>
  <c r="B52" i="3" s="1"/>
  <c r="B39" i="3"/>
  <c r="B76" i="3"/>
  <c r="C41" i="3"/>
  <c r="C65" i="3" s="1"/>
  <c r="B60" i="1"/>
  <c r="B56" i="1"/>
  <c r="B51" i="1"/>
  <c r="B39" i="1"/>
  <c r="B76" i="1"/>
  <c r="C64" i="1"/>
  <c r="C41" i="1"/>
  <c r="C65" i="1" s="1"/>
  <c r="B57" i="1" l="1"/>
  <c r="B63" i="1"/>
  <c r="B52" i="1"/>
  <c r="C63" i="6"/>
  <c r="C50" i="6"/>
  <c r="B38" i="7"/>
  <c r="B40" i="7" s="1"/>
  <c r="B40" i="2"/>
  <c r="B64" i="4"/>
  <c r="B41" i="4"/>
  <c r="B65" i="4" s="1"/>
  <c r="B64" i="3"/>
  <c r="B41" i="3"/>
  <c r="B65" i="3" s="1"/>
  <c r="B64" i="1"/>
  <c r="B41" i="1"/>
  <c r="B65" i="1" s="1"/>
  <c r="B63" i="7" l="1"/>
  <c r="B50" i="7"/>
  <c r="B63" i="6"/>
  <c r="B50" i="6"/>
  <c r="D24" i="6" l="1"/>
  <c r="B24" i="6" l="1"/>
  <c r="D51" i="6"/>
  <c r="D52" i="6" s="1"/>
  <c r="B56" i="2"/>
  <c r="B57" i="2" s="1"/>
  <c r="D26" i="7"/>
  <c r="B26" i="7" s="1"/>
  <c r="C64" i="2"/>
  <c r="D56" i="6"/>
  <c r="D57" i="6" s="1"/>
  <c r="D39" i="6"/>
  <c r="D26" i="6"/>
  <c r="B26" i="6" s="1"/>
  <c r="B39" i="7" l="1"/>
  <c r="B60" i="2"/>
  <c r="B39" i="2"/>
  <c r="B64" i="2" s="1"/>
  <c r="B76" i="2"/>
  <c r="C51" i="6"/>
  <c r="C52" i="6" s="1"/>
  <c r="C56" i="6"/>
  <c r="C57" i="6" s="1"/>
  <c r="C39" i="6"/>
  <c r="C65" i="2"/>
  <c r="D41" i="6"/>
  <c r="D65" i="6" s="1"/>
  <c r="D64" i="6"/>
  <c r="B60" i="6" l="1"/>
  <c r="B56" i="6"/>
  <c r="B57" i="6" s="1"/>
  <c r="B39" i="6"/>
  <c r="B64" i="6" s="1"/>
  <c r="B76" i="6"/>
  <c r="B60" i="7"/>
  <c r="B41" i="2"/>
  <c r="B65" i="2" s="1"/>
  <c r="B56" i="7"/>
  <c r="B57" i="7" s="1"/>
  <c r="B64" i="7"/>
  <c r="B41" i="7"/>
  <c r="B65" i="7" s="1"/>
  <c r="C41" i="6"/>
  <c r="C65" i="6" s="1"/>
  <c r="C64" i="6"/>
  <c r="B41" i="6" l="1"/>
  <c r="B65" i="6" s="1"/>
  <c r="B51" i="2"/>
  <c r="B52" i="2" s="1"/>
  <c r="B29" i="2"/>
  <c r="B75" i="2" s="1"/>
  <c r="B29" i="6" l="1"/>
  <c r="B75" i="6" s="1"/>
  <c r="B51" i="6"/>
  <c r="B52" i="6" s="1"/>
  <c r="B51" i="7"/>
  <c r="B52" i="7" s="1"/>
  <c r="B70" i="7" s="1"/>
  <c r="B29" i="7"/>
</calcChain>
</file>

<file path=xl/sharedStrings.xml><?xml version="1.0" encoding="utf-8"?>
<sst xmlns="http://schemas.openxmlformats.org/spreadsheetml/2006/main" count="494" uniqueCount="128">
  <si>
    <t>Indicador</t>
  </si>
  <si>
    <t>Total IAFA</t>
  </si>
  <si>
    <t xml:space="preserve">Atención integral </t>
  </si>
  <si>
    <t>Insumos</t>
  </si>
  <si>
    <t>Gasto FODESAF</t>
  </si>
  <si>
    <t>Ingresos FODESAF</t>
  </si>
  <si>
    <t>Otros insumos</t>
  </si>
  <si>
    <t>Población objetivo</t>
  </si>
  <si>
    <t>Cálculos intermedios</t>
  </si>
  <si>
    <t>Indicadores</t>
  </si>
  <si>
    <t>De Cobertura Potencial</t>
  </si>
  <si>
    <t>Cobertura Programada</t>
  </si>
  <si>
    <t>Cobertura Efectiva</t>
  </si>
  <si>
    <t>De resultado</t>
  </si>
  <si>
    <t>Índice efectividad en beneficiarios (IEB)</t>
  </si>
  <si>
    <t xml:space="preserve">Índice efectividad en gasto (IEG) </t>
  </si>
  <si>
    <t>Índice efectividad total (IET)</t>
  </si>
  <si>
    <t xml:space="preserve">De avance </t>
  </si>
  <si>
    <t xml:space="preserve">Índice avance beneficiarios (IAB) </t>
  </si>
  <si>
    <t>Índice avance gasto (IAG)</t>
  </si>
  <si>
    <t xml:space="preserve">Índice avance total (IAT) </t>
  </si>
  <si>
    <t>Índice transferencia efectiva del gasto (ITG)</t>
  </si>
  <si>
    <t>De expansión</t>
  </si>
  <si>
    <t xml:space="preserve">Índice de crecimiento beneficiarios (ICB) </t>
  </si>
  <si>
    <t xml:space="preserve">Índice de crecimiento del gasto real (ICGR) </t>
  </si>
  <si>
    <t xml:space="preserve">Índice de crecimiento del gasto real por beneficiario (ICGRB) </t>
  </si>
  <si>
    <t>De gasto medio</t>
  </si>
  <si>
    <t xml:space="preserve">Índice de eficiencia (IE) </t>
  </si>
  <si>
    <t>De giro de recursos</t>
  </si>
  <si>
    <t>Índice de giro efectivo (IGE)</t>
  </si>
  <si>
    <t xml:space="preserve">Índice de uso de recursos (IUR) </t>
  </si>
  <si>
    <t>De Composición</t>
  </si>
  <si>
    <t xml:space="preserve">Gasto programado trimestral por beneficiario (GPB) </t>
  </si>
  <si>
    <t xml:space="preserve">Gasto efectivo trimestral por beneficiario (GEB) </t>
  </si>
  <si>
    <t xml:space="preserve">Gasto programado mensual por beneficiario (GPB) </t>
  </si>
  <si>
    <t xml:space="preserve">Gasto efectivo mensual por beneficiario (GEB) </t>
  </si>
  <si>
    <t xml:space="preserve">Gasto programado semestral por beneficiario (GPB) </t>
  </si>
  <si>
    <t xml:space="preserve">Gasto efectivo semestral por beneficiario (GEB) </t>
  </si>
  <si>
    <t xml:space="preserve">Gasto programado anual por beneficiario (GPB) </t>
  </si>
  <si>
    <t xml:space="preserve">Gasto efectivo anual por beneficiario (GEB) </t>
  </si>
  <si>
    <t xml:space="preserve">Beneficiarios </t>
  </si>
  <si>
    <t>Beneficiarios</t>
  </si>
  <si>
    <t>na</t>
  </si>
  <si>
    <t>na.</t>
  </si>
  <si>
    <t xml:space="preserve"> </t>
  </si>
  <si>
    <t xml:space="preserve">n.d. </t>
  </si>
  <si>
    <t>Apoyo económico</t>
  </si>
  <si>
    <t>n.d.</t>
  </si>
  <si>
    <t xml:space="preserve">Gasto programado acumulado por beneficiario (GPB) </t>
  </si>
  <si>
    <t xml:space="preserve">Gasto efectivo acumulado por beneficiario (GEB) </t>
  </si>
  <si>
    <t>Tratamiento</t>
  </si>
  <si>
    <t>Efectivos 1T 2022</t>
  </si>
  <si>
    <t>IPC (1T 2022)</t>
  </si>
  <si>
    <t>Gasto efectivo real 1T 2022</t>
  </si>
  <si>
    <t>Gasto efectivo real por beneficiario 1T 2022</t>
  </si>
  <si>
    <t>Efectivos 2T 2022</t>
  </si>
  <si>
    <t>IPC (2T 2022)</t>
  </si>
  <si>
    <t>Gasto efectivo real 2T 2022</t>
  </si>
  <si>
    <t>Gasto efectivo real por beneficiario 2T 2022</t>
  </si>
  <si>
    <t>Efectivos 1S 2022</t>
  </si>
  <si>
    <t>IPC (1S 2022)</t>
  </si>
  <si>
    <t>Gasto efectivo real 1S 2022</t>
  </si>
  <si>
    <t>Gasto efectivo real por beneficiario 1S 2022</t>
  </si>
  <si>
    <t>Efectivos 3T 2022</t>
  </si>
  <si>
    <t>IPC (3T 2022)</t>
  </si>
  <si>
    <t>Gasto efectivo real 3T 2022</t>
  </si>
  <si>
    <t>Gasto efectivo real por beneficiario 3T 2022</t>
  </si>
  <si>
    <t>Efectivos 3TA 2022</t>
  </si>
  <si>
    <t>IPC (3TA 2022)</t>
  </si>
  <si>
    <t>Gasto efectivo real 3TA 2022</t>
  </si>
  <si>
    <t>Gasto efectivo real por beneficiario 3TA 2022</t>
  </si>
  <si>
    <t>Efectivos 4T 2022</t>
  </si>
  <si>
    <t>IPC (4T 2022)</t>
  </si>
  <si>
    <t>Gasto efectivo real 4T 2022</t>
  </si>
  <si>
    <t>Gasto efectivo real por beneficiario 4T 2022</t>
  </si>
  <si>
    <t>Efectivos 2022</t>
  </si>
  <si>
    <t>IPC (2022)</t>
  </si>
  <si>
    <t>Gasto efectivo real 2022</t>
  </si>
  <si>
    <t>Gasto efectivo real por beneficiario 2022</t>
  </si>
  <si>
    <t>Programados 1T 2023</t>
  </si>
  <si>
    <t>Efectivos 1T 2023</t>
  </si>
  <si>
    <t>Programados año 2023</t>
  </si>
  <si>
    <t>En transferencias 1T 2023</t>
  </si>
  <si>
    <t>IPC (1T 2023)</t>
  </si>
  <si>
    <t>Gasto efectivo real 1T 2023</t>
  </si>
  <si>
    <t>Gasto efectivo real por beneficiario 1T 2023</t>
  </si>
  <si>
    <r>
      <rPr>
        <b/>
        <sz val="11"/>
        <color theme="1"/>
        <rFont val="Palatino Linotype"/>
        <family val="1"/>
      </rPr>
      <t xml:space="preserve">Fuentes: </t>
    </r>
    <r>
      <rPr>
        <sz val="11"/>
        <color theme="1"/>
        <rFont val="Palatino Linotype"/>
        <family val="1"/>
      </rPr>
      <t>Informes Trimestrales IAFA 2022 y 2023 - Cronogramas de Metas e Inversión - Modificaciones 2023 - IPC, INEC 2022 y 2023</t>
    </r>
  </si>
  <si>
    <t xml:space="preserve">Notas: </t>
  </si>
  <si>
    <r>
      <rPr>
        <b/>
        <sz val="11"/>
        <color theme="1"/>
        <rFont val="Palatino Linotype"/>
        <family val="1"/>
      </rPr>
      <t>1.</t>
    </r>
    <r>
      <rPr>
        <sz val="11"/>
        <color theme="1"/>
        <rFont val="Palatino Linotype"/>
        <family val="1"/>
      </rPr>
      <t xml:space="preserve"> El cálculo del gasto medio para el producto "Apoyo económico" no es el mismo que se encuentra en el cronograma de metas e inversión (financiamiento Fodesaf por unidad de producto), esto debido a que en el cronograma el cálculo se realiza tomando en cosideración los productos y servicios programados y no así la población beneficiaria programada que es la que se utiliza como insumo para el cálculo de los indicadores.   </t>
    </r>
  </si>
  <si>
    <r>
      <t xml:space="preserve">2. </t>
    </r>
    <r>
      <rPr>
        <sz val="11"/>
        <color theme="1"/>
        <rFont val="Palatino Linotype"/>
        <family val="1"/>
      </rPr>
      <t xml:space="preserve">En la Tabla #6 del Reporte de ejecución trimestral, la UE agrega la siguiente nota respecto al Ingreso efectivo recibido: </t>
    </r>
    <r>
      <rPr>
        <i/>
        <sz val="11"/>
        <color theme="1"/>
        <rFont val="Palatino Linotype"/>
        <family val="1"/>
      </rPr>
      <t xml:space="preserve">No aplica. A partir de la entrada en vigencia de la Ley 9524 la institución no recibe transferencias de Gobierno Central, CCSS-FODESAF e ICD. La institución cancela sus gastos mensuales desde una Cuenta Presupuestaria creada por Ministerio de Hacienda en la Plataforma Tesoro Digital, la cual es liquidada por Tesorería Nacional todos los 31 de diciembre de cada año, para lo cual realiza un débito a la Cuenta Presupuestal por el monto no utilizado por la institución. </t>
    </r>
    <r>
      <rPr>
        <sz val="11"/>
        <color theme="1"/>
        <rFont val="Palatino Linotype"/>
        <family val="1"/>
      </rPr>
      <t>Sin embargo, para el cálculo de los indicadores, se coordinó con la UE para utilizar como ingreso el mismo dato del gasto.</t>
    </r>
    <r>
      <rPr>
        <i/>
        <sz val="11"/>
        <color theme="1"/>
        <rFont val="Palatino Linotype"/>
        <family val="1"/>
      </rPr>
      <t xml:space="preserve"> </t>
    </r>
  </si>
  <si>
    <t>Programados 2T 2023</t>
  </si>
  <si>
    <t>Efectivos 2T 2023</t>
  </si>
  <si>
    <t>En transferencias 2T 2023</t>
  </si>
  <si>
    <t>IPC (2T 2023)</t>
  </si>
  <si>
    <t>Gasto efectivo real 2T 2023</t>
  </si>
  <si>
    <t>Gasto efectivo real por beneficiario 2T 2023</t>
  </si>
  <si>
    <r>
      <t xml:space="preserve">2. </t>
    </r>
    <r>
      <rPr>
        <sz val="11"/>
        <color theme="1"/>
        <rFont val="Palatino Linotype"/>
        <family val="1"/>
      </rPr>
      <t xml:space="preserve">En la Tabla #6 del Reporte de ejcución trimestral, la UE agrega la siguiente nota respecto al Ingreso efectivo recibido: </t>
    </r>
    <r>
      <rPr>
        <i/>
        <sz val="11"/>
        <color theme="1"/>
        <rFont val="Palatino Linotype"/>
        <family val="1"/>
      </rPr>
      <t xml:space="preserve">No aplica. A partir de la entrada en vigencia de la Ley 9524 la institución no recibe transferencias de Gobierno Central, CCSS-FODESAF e ICD. La institución cancela sus gastos mensuales desde una Cuenta Presupuestaria creada por Ministerio de Hacienda en la Plataforma Tesoro Digital, la cual es liquidada por Tesorería Nacional todos los 31 de diciembre de cada año, para lo cual realiza un débito a la Cuenta Presupuestal por el monto no utilizado por la institución. </t>
    </r>
    <r>
      <rPr>
        <sz val="11"/>
        <color theme="1"/>
        <rFont val="Palatino Linotype"/>
        <family val="1"/>
      </rPr>
      <t>Sin embargo, para el cálculo de los indicadores, se coordinó con la UE para utilizar como ingreso el mismo dato del gasto.</t>
    </r>
    <r>
      <rPr>
        <i/>
        <sz val="11"/>
        <color theme="1"/>
        <rFont val="Palatino Linotype"/>
        <family val="1"/>
      </rPr>
      <t xml:space="preserve"> </t>
    </r>
  </si>
  <si>
    <t>Programados 1S 2023</t>
  </si>
  <si>
    <t>Efectivos 1S 2023</t>
  </si>
  <si>
    <t>En transferencias 1S 2023</t>
  </si>
  <si>
    <t>IPC (1S 2023)</t>
  </si>
  <si>
    <t>Gasto efectivo real 1S 2023</t>
  </si>
  <si>
    <t>Gasto efectivo real por beneficiario 1S 2023</t>
  </si>
  <si>
    <t>Programados 3T 2023</t>
  </si>
  <si>
    <t>Efectivos 3T 2023</t>
  </si>
  <si>
    <t>En transferencias 3T 2023</t>
  </si>
  <si>
    <t>IPC (3T 2023)</t>
  </si>
  <si>
    <t>Gasto efectivo real 3T 2023</t>
  </si>
  <si>
    <t>Gasto efectivo real por beneficiario 3T 2023</t>
  </si>
  <si>
    <t>Programados 3TA 2023</t>
  </si>
  <si>
    <t>Efectivos 3TA 2023</t>
  </si>
  <si>
    <t>En transferencias 3TA 2023</t>
  </si>
  <si>
    <t>IPC (3TA 2023)</t>
  </si>
  <si>
    <t>Gasto efectivo real 3TA 2023</t>
  </si>
  <si>
    <t>Gasto efectivo real por beneficiario 3TA 2023</t>
  </si>
  <si>
    <t>Programados 4T 2023</t>
  </si>
  <si>
    <t>Efectivos 4T 2023</t>
  </si>
  <si>
    <t>En transferencias 4T 2023</t>
  </si>
  <si>
    <t>IPC (4T 2023)</t>
  </si>
  <si>
    <t>Gasto efectivo real 4T 2023</t>
  </si>
  <si>
    <t>Gasto efectivo real por beneficiario 4T 2023</t>
  </si>
  <si>
    <t>Programados 2023</t>
  </si>
  <si>
    <t>Efectivos 2023</t>
  </si>
  <si>
    <t>En transferencias 2023</t>
  </si>
  <si>
    <t>IPC (2023)</t>
  </si>
  <si>
    <t>Gasto efectivo real 2023</t>
  </si>
  <si>
    <t>Gasto efectivo real por beneficiario 2023</t>
  </si>
  <si>
    <r>
      <t xml:space="preserve">2. </t>
    </r>
    <r>
      <rPr>
        <sz val="11"/>
        <color theme="1"/>
        <rFont val="Palatino Linotype"/>
        <family val="1"/>
      </rPr>
      <t xml:space="preserve">En la Tabla #6 del Reporte de ejecución trimestral, la UE agrega la siguiente nota respecto al Ingreso efectivo recibido: </t>
    </r>
    <r>
      <rPr>
        <i/>
        <sz val="11"/>
        <color theme="1"/>
        <rFont val="Palatino Linotype"/>
        <family val="1"/>
      </rPr>
      <t xml:space="preserve">No aplica. A partir de la entrada en vigencia de la Ley 9524 la institución no recibe transferencias de Gobierno Central, CCSS-FODESAF e ICD. La institución cancela sus gastos mensuales desde una Cuenta Presupuestaria creada por Ministerio de Hacienda en la Plataforma Tesoro Digital, la cual es liquidada por Tesorería Nacional todos los 31 de diciembre de cada año, para lo cual realiza un débito a la Cuenta Presupuestal por el monto no utilizado por la institución. </t>
    </r>
    <r>
      <rPr>
        <sz val="11"/>
        <color theme="1"/>
        <rFont val="Palatino Linotype"/>
        <family val="1"/>
      </rPr>
      <t xml:space="preserve">Sin embargo, para el cálculo de los indicadores, se coordinó con la UE para utilizar como ingreso el mismo dato del gasto.
** En el Reporte escrito que la UE envía indica que el ingreso fue de 40.000.000, por ende, tomar en consideración esto para el Informe escrito.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</si>
</sst>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b/>
      <sz val="11"/>
      <color theme="1"/>
      <name val="Palatino Linotype"/>
      <family val="1"/>
    </font>
    <font>
      <sz val="11"/>
      <color theme="1"/>
      <name val="Palatino Linotype"/>
      <family val="1"/>
    </font>
    <font>
      <sz val="11"/>
      <color rgb="FFFF0000"/>
      <name val="Palatino Linotype"/>
      <family val="1"/>
    </font>
    <font>
      <i/>
      <sz val="11"/>
      <color theme="1"/>
      <name val="Palatino Linotype"/>
      <family val="1"/>
    </font>
    <font>
      <b/>
      <sz val="11"/>
      <color rgb="FF0070C0"/>
      <name val="Palatino Linotype"/>
      <family val="1"/>
    </font>
  </fonts>
  <fills count="2">
    <fill>
      <patternFill patternType="none"/>
    </fill>
    <fill>
      <patternFill patternType="gray125"/>
    </fill>
  </fills>
  <borders count="12">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s>
  <cellStyleXfs count="2">
    <xf numFmtId="0" fontId="0" fillId="0" borderId="0"/>
    <xf numFmtId="43" fontId="3" fillId="0" borderId="0" applyFont="0" applyFill="0" applyBorder="0" applyAlignment="0" applyProtection="0"/>
  </cellStyleXfs>
  <cellXfs count="50">
    <xf numFmtId="0" fontId="0" fillId="0" borderId="0" xfId="0"/>
    <xf numFmtId="0" fontId="0" fillId="0" borderId="0" xfId="0" applyFill="1"/>
    <xf numFmtId="0" fontId="1" fillId="0" borderId="0" xfId="0" applyFont="1" applyFill="1"/>
    <xf numFmtId="3" fontId="0" fillId="0" borderId="0" xfId="0" applyNumberFormat="1" applyFont="1" applyFill="1"/>
    <xf numFmtId="0" fontId="0" fillId="0" borderId="0" xfId="0" applyFont="1" applyFill="1"/>
    <xf numFmtId="0" fontId="5" fillId="0" borderId="0" xfId="0" applyFont="1" applyFill="1"/>
    <xf numFmtId="0" fontId="4" fillId="0" borderId="0" xfId="0" applyFont="1" applyFill="1"/>
    <xf numFmtId="0" fontId="5" fillId="0" borderId="0" xfId="0" applyFont="1" applyFill="1" applyAlignment="1">
      <alignment horizontal="left" indent="1"/>
    </xf>
    <xf numFmtId="3" fontId="5" fillId="0" borderId="0" xfId="0" applyNumberFormat="1" applyFont="1" applyFill="1" applyAlignment="1">
      <alignment horizontal="right" vertical="center"/>
    </xf>
    <xf numFmtId="3" fontId="6" fillId="0" borderId="0" xfId="0" applyNumberFormat="1" applyFont="1" applyFill="1" applyAlignment="1">
      <alignment horizontal="right" vertical="center"/>
    </xf>
    <xf numFmtId="0" fontId="4" fillId="0" borderId="0" xfId="0" applyFont="1" applyFill="1" applyAlignment="1">
      <alignment horizontal="left"/>
    </xf>
    <xf numFmtId="0" fontId="6" fillId="0" borderId="0" xfId="0" applyFont="1" applyFill="1" applyAlignment="1">
      <alignment horizontal="right" vertical="center"/>
    </xf>
    <xf numFmtId="2" fontId="5" fillId="0" borderId="0" xfId="0" applyNumberFormat="1" applyFont="1" applyFill="1" applyAlignment="1">
      <alignment horizontal="right" vertical="center"/>
    </xf>
    <xf numFmtId="0" fontId="5" fillId="0" borderId="0" xfId="0" applyFont="1" applyFill="1" applyAlignment="1">
      <alignment horizontal="right" vertical="center"/>
    </xf>
    <xf numFmtId="4" fontId="5" fillId="0" borderId="0" xfId="0" applyNumberFormat="1" applyFont="1" applyFill="1" applyAlignment="1">
      <alignment horizontal="right" vertical="center"/>
    </xf>
    <xf numFmtId="0" fontId="5" fillId="0" borderId="5" xfId="0" applyFont="1" applyFill="1" applyBorder="1"/>
    <xf numFmtId="0" fontId="5" fillId="0" borderId="5" xfId="0" applyFont="1" applyFill="1" applyBorder="1" applyAlignment="1">
      <alignment horizontal="right" vertical="center"/>
    </xf>
    <xf numFmtId="0" fontId="5" fillId="0" borderId="5" xfId="0" applyFont="1" applyFill="1" applyBorder="1" applyAlignment="1">
      <alignment horizontal="center" vertical="center"/>
    </xf>
    <xf numFmtId="0" fontId="5" fillId="0" borderId="0" xfId="0" applyFont="1" applyFill="1" applyAlignment="1">
      <alignment horizontal="left"/>
    </xf>
    <xf numFmtId="1" fontId="5" fillId="0" borderId="0" xfId="0" applyNumberFormat="1" applyFont="1" applyFill="1" applyAlignment="1">
      <alignment horizontal="right" vertical="center"/>
    </xf>
    <xf numFmtId="0" fontId="5" fillId="0" borderId="5" xfId="0" applyFont="1" applyFill="1" applyBorder="1" applyAlignment="1">
      <alignment horizontal="right"/>
    </xf>
    <xf numFmtId="0" fontId="5" fillId="0" borderId="0" xfId="0" applyFont="1" applyFill="1" applyBorder="1" applyAlignment="1">
      <alignment horizontal="right"/>
    </xf>
    <xf numFmtId="3" fontId="5" fillId="0" borderId="0" xfId="0" applyNumberFormat="1" applyFont="1" applyAlignment="1">
      <alignment horizontal="right" vertical="center"/>
    </xf>
    <xf numFmtId="2" fontId="5" fillId="0" borderId="0" xfId="0" applyNumberFormat="1" applyFont="1" applyAlignment="1">
      <alignment horizontal="right" vertical="center"/>
    </xf>
    <xf numFmtId="0" fontId="4" fillId="0" borderId="0" xfId="0" applyFont="1"/>
    <xf numFmtId="0" fontId="5" fillId="0" borderId="0" xfId="0" applyFont="1"/>
    <xf numFmtId="0" fontId="5" fillId="0" borderId="0" xfId="0" applyFont="1" applyAlignment="1">
      <alignment horizontal="left" indent="1"/>
    </xf>
    <xf numFmtId="0" fontId="4" fillId="0" borderId="0" xfId="0" applyFont="1" applyAlignment="1">
      <alignment horizontal="left"/>
    </xf>
    <xf numFmtId="2" fontId="5" fillId="0" borderId="0" xfId="0" applyNumberFormat="1" applyFont="1" applyFill="1" applyAlignment="1">
      <alignment horizontal="right"/>
    </xf>
    <xf numFmtId="0" fontId="2" fillId="0" borderId="0" xfId="0" applyFont="1"/>
    <xf numFmtId="3" fontId="8" fillId="0" borderId="0" xfId="0" applyNumberFormat="1" applyFont="1" applyAlignment="1">
      <alignment horizontal="right" vertical="center"/>
    </xf>
    <xf numFmtId="2" fontId="5" fillId="0" borderId="0" xfId="0" applyNumberFormat="1" applyFont="1" applyAlignment="1">
      <alignment horizontal="right"/>
    </xf>
    <xf numFmtId="3" fontId="5" fillId="0" borderId="0" xfId="0" applyNumberFormat="1" applyFont="1" applyAlignment="1">
      <alignment horizontal="right"/>
    </xf>
    <xf numFmtId="0" fontId="5" fillId="0" borderId="0" xfId="0" applyFont="1" applyAlignment="1">
      <alignment horizontal="right"/>
    </xf>
    <xf numFmtId="4" fontId="0" fillId="0" borderId="0" xfId="0" applyNumberFormat="1" applyFont="1" applyFill="1"/>
    <xf numFmtId="0" fontId="4" fillId="0" borderId="0" xfId="0" applyFont="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8" xfId="0" applyFont="1" applyFill="1" applyBorder="1" applyAlignment="1">
      <alignment horizontal="left" vertical="top" wrapText="1"/>
    </xf>
  </cellXfs>
  <cellStyles count="2">
    <cellStyle name="Millares 2" xfId="1" xr:uid="{00000000-0005-0000-0000-000000000000}"/>
    <cellStyle name="Normal" xfId="0" builtinId="0"/>
  </cellStyles>
  <dxfs count="0"/>
  <tableStyles count="0" defaultTableStyle="TableStyleMedium9" defaultPivotStyle="PivotStyleLight16"/>
  <colors>
    <mruColors>
      <color rgb="FF192952"/>
      <color rgb="FFC1C5C8"/>
      <color rgb="FF0035A0"/>
      <color rgb="FF102D7C"/>
      <color rgb="FFA2BFE6"/>
      <color rgb="FF4071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s-CR"/>
              <a:t>IAFA: Indicadores de resultado 2023</a:t>
            </a:r>
          </a:p>
        </c:rich>
      </c:tx>
      <c:layout>
        <c:manualLayout>
          <c:xMode val="edge"/>
          <c:yMode val="edge"/>
          <c:x val="0.27103237986140283"/>
          <c:y val="3.3637763010335879E-2"/>
        </c:manualLayout>
      </c:layout>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Anual!$A$50</c:f>
              <c:strCache>
                <c:ptCount val="1"/>
                <c:pt idx="0">
                  <c:v>Índice efectividad en beneficiarios (IEB)</c:v>
                </c:pt>
              </c:strCache>
            </c:strRef>
          </c:tx>
          <c:spPr>
            <a:solidFill>
              <a:srgbClr val="192952"/>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Pt>
            <c:idx val="0"/>
            <c:invertIfNegative val="0"/>
            <c:bubble3D val="0"/>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B11C-4766-B121-C7EF404F6380}"/>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c:f>
              <c:strCache>
                <c:ptCount val="3"/>
                <c:pt idx="0">
                  <c:v>Total IAFA</c:v>
                </c:pt>
                <c:pt idx="1">
                  <c:v>Atención integral </c:v>
                </c:pt>
                <c:pt idx="2">
                  <c:v>Apoyo económico</c:v>
                </c:pt>
              </c:strCache>
            </c:strRef>
          </c:cat>
          <c:val>
            <c:numRef>
              <c:f>Anual!$B$50:$D$50</c:f>
              <c:numCache>
                <c:formatCode>#,##0.00</c:formatCode>
                <c:ptCount val="3"/>
                <c:pt idx="0">
                  <c:v>150.51020408163265</c:v>
                </c:pt>
                <c:pt idx="1">
                  <c:v>50.714285714285708</c:v>
                </c:pt>
                <c:pt idx="2">
                  <c:v>205.95238095238093</c:v>
                </c:pt>
              </c:numCache>
            </c:numRef>
          </c:val>
          <c:extLst>
            <c:ext xmlns:c16="http://schemas.microsoft.com/office/drawing/2014/chart" uri="{C3380CC4-5D6E-409C-BE32-E72D297353CC}">
              <c16:uniqueId val="{00000000-69CA-415D-A6F6-F2611599A16F}"/>
            </c:ext>
          </c:extLst>
        </c:ser>
        <c:ser>
          <c:idx val="1"/>
          <c:order val="1"/>
          <c:tx>
            <c:strRef>
              <c:f>Anual!$A$51</c:f>
              <c:strCache>
                <c:ptCount val="1"/>
                <c:pt idx="0">
                  <c:v>Índice efectividad en gasto (IEG)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c:f>
              <c:strCache>
                <c:ptCount val="3"/>
                <c:pt idx="0">
                  <c:v>Total IAFA</c:v>
                </c:pt>
                <c:pt idx="1">
                  <c:v>Atención integral </c:v>
                </c:pt>
                <c:pt idx="2">
                  <c:v>Apoyo económico</c:v>
                </c:pt>
              </c:strCache>
            </c:strRef>
          </c:cat>
          <c:val>
            <c:numRef>
              <c:f>Anual!$B$51:$D$51</c:f>
              <c:numCache>
                <c:formatCode>#,##0.00</c:formatCode>
                <c:ptCount val="3"/>
                <c:pt idx="0">
                  <c:v>57.988705225000004</c:v>
                </c:pt>
                <c:pt idx="1">
                  <c:v>44.337145137931032</c:v>
                </c:pt>
                <c:pt idx="2">
                  <c:v>93.979181818181829</c:v>
                </c:pt>
              </c:numCache>
            </c:numRef>
          </c:val>
          <c:extLst>
            <c:ext xmlns:c16="http://schemas.microsoft.com/office/drawing/2014/chart" uri="{C3380CC4-5D6E-409C-BE32-E72D297353CC}">
              <c16:uniqueId val="{00000001-69CA-415D-A6F6-F2611599A16F}"/>
            </c:ext>
          </c:extLst>
        </c:ser>
        <c:ser>
          <c:idx val="2"/>
          <c:order val="2"/>
          <c:tx>
            <c:strRef>
              <c:f>Anual!$A$52</c:f>
              <c:strCache>
                <c:ptCount val="1"/>
                <c:pt idx="0">
                  <c:v>Índice efectividad total (IET)</c:v>
                </c:pt>
              </c:strCache>
            </c:strRef>
          </c:tx>
          <c:spPr>
            <a:solidFill>
              <a:srgbClr val="C1C5C8"/>
            </a:solidFill>
            <a:ln>
              <a:solidFill>
                <a:srgbClr val="C1C5C8"/>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c:f>
              <c:strCache>
                <c:ptCount val="3"/>
                <c:pt idx="0">
                  <c:v>Total IAFA</c:v>
                </c:pt>
                <c:pt idx="1">
                  <c:v>Atención integral </c:v>
                </c:pt>
                <c:pt idx="2">
                  <c:v>Apoyo económico</c:v>
                </c:pt>
              </c:strCache>
            </c:strRef>
          </c:cat>
          <c:val>
            <c:numRef>
              <c:f>Anual!$B$52:$D$52</c:f>
              <c:numCache>
                <c:formatCode>#,##0.00</c:formatCode>
                <c:ptCount val="3"/>
                <c:pt idx="0">
                  <c:v>104.24945465331632</c:v>
                </c:pt>
                <c:pt idx="1">
                  <c:v>47.52571542610837</c:v>
                </c:pt>
                <c:pt idx="2">
                  <c:v>149.96578138528139</c:v>
                </c:pt>
              </c:numCache>
            </c:numRef>
          </c:val>
          <c:extLst>
            <c:ext xmlns:c16="http://schemas.microsoft.com/office/drawing/2014/chart" uri="{C3380CC4-5D6E-409C-BE32-E72D297353CC}">
              <c16:uniqueId val="{00000002-69CA-415D-A6F6-F2611599A16F}"/>
            </c:ext>
          </c:extLst>
        </c:ser>
        <c:dLbls>
          <c:showLegendKey val="0"/>
          <c:showVal val="0"/>
          <c:showCatName val="0"/>
          <c:showSerName val="0"/>
          <c:showPercent val="0"/>
          <c:showBubbleSize val="0"/>
        </c:dLbls>
        <c:gapWidth val="100"/>
        <c:shape val="box"/>
        <c:axId val="51431296"/>
        <c:axId val="51432832"/>
        <c:axId val="0"/>
      </c:bar3DChart>
      <c:catAx>
        <c:axId val="5143129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1432832"/>
        <c:crosses val="autoZero"/>
        <c:auto val="1"/>
        <c:lblAlgn val="ctr"/>
        <c:lblOffset val="100"/>
        <c:noMultiLvlLbl val="0"/>
      </c:catAx>
      <c:valAx>
        <c:axId val="51432832"/>
        <c:scaling>
          <c:orientation val="minMax"/>
          <c:max val="30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vert="horz"/>
          <a:lstStyle/>
          <a:p>
            <a:pPr>
              <a:defRPr/>
            </a:pPr>
            <a:endParaRPr lang="es-CR"/>
          </a:p>
        </c:txPr>
        <c:crossAx val="51431296"/>
        <c:crosses val="autoZero"/>
        <c:crossBetween val="between"/>
        <c:majorUnit val="100"/>
      </c:valAx>
    </c:plotArea>
    <c:legend>
      <c:legendPos val="b"/>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latin typeface="Palatino Linotype" panose="02040502050505030304" pitchFamily="18" charset="0"/>
        </a:defRPr>
      </a:pPr>
      <a:endParaRPr lang="es-CR"/>
    </a:p>
  </c:tx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IAFA: Indicadores de avance 2023</a:t>
            </a:r>
          </a:p>
        </c:rich>
      </c:tx>
      <c:overlay val="0"/>
      <c:spPr>
        <a:noFill/>
        <a:ln>
          <a:noFill/>
        </a:ln>
        <a:effectLst/>
      </c:spPr>
    </c:title>
    <c:autoTitleDeleted val="0"/>
    <c:view3D>
      <c:rotX val="0"/>
      <c:rotY val="0"/>
      <c:rAngAx val="0"/>
      <c:perspective val="10"/>
    </c:view3D>
    <c:floor>
      <c:thickness val="0"/>
      <c:spPr>
        <a:ln>
          <a:solidFill>
            <a:schemeClr val="tx1">
              <a:lumMod val="15000"/>
              <a:lumOff val="85000"/>
            </a:schemeClr>
          </a:solidFill>
        </a:ln>
      </c:spPr>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Anual!$A$55</c:f>
              <c:strCache>
                <c:ptCount val="1"/>
                <c:pt idx="0">
                  <c:v>Índice avance beneficiarios (IAB)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c:f>
              <c:strCache>
                <c:ptCount val="3"/>
                <c:pt idx="0">
                  <c:v>Total IAFA</c:v>
                </c:pt>
                <c:pt idx="1">
                  <c:v>Atención integral </c:v>
                </c:pt>
                <c:pt idx="2">
                  <c:v>Apoyo económico</c:v>
                </c:pt>
              </c:strCache>
            </c:strRef>
          </c:cat>
          <c:val>
            <c:numRef>
              <c:f>Anual!$B$55:$D$55</c:f>
              <c:numCache>
                <c:formatCode>#,##0.00</c:formatCode>
                <c:ptCount val="3"/>
                <c:pt idx="0">
                  <c:v>150.51020408163265</c:v>
                </c:pt>
                <c:pt idx="1">
                  <c:v>50.714285714285708</c:v>
                </c:pt>
                <c:pt idx="2">
                  <c:v>205.95238095238093</c:v>
                </c:pt>
              </c:numCache>
            </c:numRef>
          </c:val>
          <c:extLst>
            <c:ext xmlns:c16="http://schemas.microsoft.com/office/drawing/2014/chart" uri="{C3380CC4-5D6E-409C-BE32-E72D297353CC}">
              <c16:uniqueId val="{00000000-A38B-4FE8-AF2F-80E7B021D776}"/>
            </c:ext>
          </c:extLst>
        </c:ser>
        <c:ser>
          <c:idx val="1"/>
          <c:order val="1"/>
          <c:tx>
            <c:strRef>
              <c:f>Anual!$A$56</c:f>
              <c:strCache>
                <c:ptCount val="1"/>
                <c:pt idx="0">
                  <c:v>Índice avance gasto (IAG)</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c:f>
              <c:strCache>
                <c:ptCount val="3"/>
                <c:pt idx="0">
                  <c:v>Total IAFA</c:v>
                </c:pt>
                <c:pt idx="1">
                  <c:v>Atención integral </c:v>
                </c:pt>
                <c:pt idx="2">
                  <c:v>Apoyo económico</c:v>
                </c:pt>
              </c:strCache>
            </c:strRef>
          </c:cat>
          <c:val>
            <c:numRef>
              <c:f>Anual!$B$56:$D$56</c:f>
              <c:numCache>
                <c:formatCode>#,##0.00</c:formatCode>
                <c:ptCount val="3"/>
                <c:pt idx="0">
                  <c:v>57.988705225000004</c:v>
                </c:pt>
                <c:pt idx="1">
                  <c:v>44.337145137931032</c:v>
                </c:pt>
                <c:pt idx="2">
                  <c:v>93.979181818181829</c:v>
                </c:pt>
              </c:numCache>
            </c:numRef>
          </c:val>
          <c:extLst>
            <c:ext xmlns:c16="http://schemas.microsoft.com/office/drawing/2014/chart" uri="{C3380CC4-5D6E-409C-BE32-E72D297353CC}">
              <c16:uniqueId val="{00000001-A38B-4FE8-AF2F-80E7B021D776}"/>
            </c:ext>
          </c:extLst>
        </c:ser>
        <c:ser>
          <c:idx val="2"/>
          <c:order val="2"/>
          <c:tx>
            <c:strRef>
              <c:f>Anual!$A$57</c:f>
              <c:strCache>
                <c:ptCount val="1"/>
                <c:pt idx="0">
                  <c:v>Índice avance total (IAT) </c:v>
                </c:pt>
              </c:strCache>
            </c:strRef>
          </c:tx>
          <c:spPr>
            <a:solidFill>
              <a:srgbClr val="C1C5C8"/>
            </a:solidFill>
            <a:ln>
              <a:solidFill>
                <a:srgbClr val="C1C5C8"/>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c:f>
              <c:strCache>
                <c:ptCount val="3"/>
                <c:pt idx="0">
                  <c:v>Total IAFA</c:v>
                </c:pt>
                <c:pt idx="1">
                  <c:v>Atención integral </c:v>
                </c:pt>
                <c:pt idx="2">
                  <c:v>Apoyo económico</c:v>
                </c:pt>
              </c:strCache>
            </c:strRef>
          </c:cat>
          <c:val>
            <c:numRef>
              <c:f>Anual!$B$57:$D$57</c:f>
              <c:numCache>
                <c:formatCode>#,##0.00</c:formatCode>
                <c:ptCount val="3"/>
                <c:pt idx="0">
                  <c:v>104.24945465331632</c:v>
                </c:pt>
                <c:pt idx="1">
                  <c:v>47.52571542610837</c:v>
                </c:pt>
                <c:pt idx="2">
                  <c:v>149.96578138528139</c:v>
                </c:pt>
              </c:numCache>
            </c:numRef>
          </c:val>
          <c:extLst>
            <c:ext xmlns:c16="http://schemas.microsoft.com/office/drawing/2014/chart" uri="{C3380CC4-5D6E-409C-BE32-E72D297353CC}">
              <c16:uniqueId val="{00000002-A38B-4FE8-AF2F-80E7B021D776}"/>
            </c:ext>
          </c:extLst>
        </c:ser>
        <c:dLbls>
          <c:showLegendKey val="0"/>
          <c:showVal val="0"/>
          <c:showCatName val="0"/>
          <c:showSerName val="0"/>
          <c:showPercent val="0"/>
          <c:showBubbleSize val="0"/>
        </c:dLbls>
        <c:gapWidth val="100"/>
        <c:shape val="box"/>
        <c:axId val="51813376"/>
        <c:axId val="51905280"/>
        <c:axId val="0"/>
      </c:bar3DChart>
      <c:catAx>
        <c:axId val="518133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1905280"/>
        <c:crosses val="autoZero"/>
        <c:auto val="1"/>
        <c:lblAlgn val="ctr"/>
        <c:lblOffset val="100"/>
        <c:noMultiLvlLbl val="0"/>
      </c:catAx>
      <c:valAx>
        <c:axId val="51905280"/>
        <c:scaling>
          <c:orientation val="minMax"/>
          <c:max val="30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ln>
            <a:noFill/>
          </a:ln>
        </c:spPr>
        <c:txPr>
          <a:bodyPr rot="-60000000" vert="horz"/>
          <a:lstStyle/>
          <a:p>
            <a:pPr>
              <a:defRPr/>
            </a:pPr>
            <a:endParaRPr lang="es-CR"/>
          </a:p>
        </c:txPr>
        <c:crossAx val="51813376"/>
        <c:crosses val="autoZero"/>
        <c:crossBetween val="between"/>
        <c:majorUnit val="100"/>
      </c:valAx>
    </c:plotArea>
    <c:legend>
      <c:legendPos val="b"/>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latin typeface="Palatino Linotype" panose="02040502050505030304" pitchFamily="18" charset="0"/>
        </a:defRPr>
      </a:pPr>
      <a:endParaRPr lang="es-CR"/>
    </a:p>
  </c:txPr>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IAFA: Indicadores de expansión 2023</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Anual!$A$63</c:f>
              <c:strCache>
                <c:ptCount val="1"/>
                <c:pt idx="0">
                  <c:v>Índice de crecimiento beneficiarios (ICB)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c:f>
              <c:strCache>
                <c:ptCount val="3"/>
                <c:pt idx="0">
                  <c:v>Total IAFA</c:v>
                </c:pt>
                <c:pt idx="1">
                  <c:v>Atención integral </c:v>
                </c:pt>
                <c:pt idx="2">
                  <c:v>Apoyo económico</c:v>
                </c:pt>
              </c:strCache>
            </c:strRef>
          </c:cat>
          <c:val>
            <c:numRef>
              <c:f>Anual!$B$63:$D$63</c:f>
              <c:numCache>
                <c:formatCode>#,##0.00</c:formatCode>
                <c:ptCount val="3"/>
                <c:pt idx="0">
                  <c:v>-39.112487100103202</c:v>
                </c:pt>
                <c:pt idx="1">
                  <c:v>-42.741935483870961</c:v>
                </c:pt>
                <c:pt idx="2">
                  <c:v>-38.579881656804737</c:v>
                </c:pt>
              </c:numCache>
            </c:numRef>
          </c:val>
          <c:extLst>
            <c:ext xmlns:c16="http://schemas.microsoft.com/office/drawing/2014/chart" uri="{C3380CC4-5D6E-409C-BE32-E72D297353CC}">
              <c16:uniqueId val="{00000000-15C4-4B1D-8408-67DF75180DC4}"/>
            </c:ext>
          </c:extLst>
        </c:ser>
        <c:ser>
          <c:idx val="1"/>
          <c:order val="1"/>
          <c:tx>
            <c:strRef>
              <c:f>Anual!$A$64</c:f>
              <c:strCache>
                <c:ptCount val="1"/>
                <c:pt idx="0">
                  <c:v>Índice de crecimiento del gasto real (ICGR)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c:f>
              <c:strCache>
                <c:ptCount val="3"/>
                <c:pt idx="0">
                  <c:v>Total IAFA</c:v>
                </c:pt>
                <c:pt idx="1">
                  <c:v>Atención integral </c:v>
                </c:pt>
                <c:pt idx="2">
                  <c:v>Apoyo económico</c:v>
                </c:pt>
              </c:strCache>
            </c:strRef>
          </c:cat>
          <c:val>
            <c:numRef>
              <c:f>Anual!$B$64:$D$64</c:f>
              <c:numCache>
                <c:formatCode>#,##0.00</c:formatCode>
                <c:ptCount val="3"/>
                <c:pt idx="0">
                  <c:v>-9.7797603259722425</c:v>
                </c:pt>
                <c:pt idx="1">
                  <c:v>-39.36918309827734</c:v>
                </c:pt>
                <c:pt idx="2">
                  <c:v>129.56457893111315</c:v>
                </c:pt>
              </c:numCache>
            </c:numRef>
          </c:val>
          <c:extLst>
            <c:ext xmlns:c16="http://schemas.microsoft.com/office/drawing/2014/chart" uri="{C3380CC4-5D6E-409C-BE32-E72D297353CC}">
              <c16:uniqueId val="{00000001-15C4-4B1D-8408-67DF75180DC4}"/>
            </c:ext>
          </c:extLst>
        </c:ser>
        <c:ser>
          <c:idx val="2"/>
          <c:order val="2"/>
          <c:tx>
            <c:strRef>
              <c:f>Anual!$A$65</c:f>
              <c:strCache>
                <c:ptCount val="1"/>
                <c:pt idx="0">
                  <c:v>Índice de crecimiento del gasto real por beneficiario (ICGRB) </c:v>
                </c:pt>
              </c:strCache>
            </c:strRef>
          </c:tx>
          <c:spPr>
            <a:solidFill>
              <a:srgbClr val="C1C5C8"/>
            </a:solidFill>
            <a:ln>
              <a:solidFill>
                <a:srgbClr val="C1C5C8"/>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c:f>
              <c:strCache>
                <c:ptCount val="3"/>
                <c:pt idx="0">
                  <c:v>Total IAFA</c:v>
                </c:pt>
                <c:pt idx="1">
                  <c:v>Atención integral </c:v>
                </c:pt>
                <c:pt idx="2">
                  <c:v>Apoyo económico</c:v>
                </c:pt>
              </c:strCache>
            </c:strRef>
          </c:cat>
          <c:val>
            <c:numRef>
              <c:f>Anual!$B$65:$D$65</c:f>
              <c:numCache>
                <c:formatCode>#,##0.00</c:formatCode>
                <c:ptCount val="3"/>
                <c:pt idx="0">
                  <c:v>48.175274990055762</c:v>
                </c:pt>
                <c:pt idx="1">
                  <c:v>5.8904407861071872</c:v>
                </c:pt>
                <c:pt idx="2">
                  <c:v>273.76121232522286</c:v>
                </c:pt>
              </c:numCache>
            </c:numRef>
          </c:val>
          <c:extLst>
            <c:ext xmlns:c16="http://schemas.microsoft.com/office/drawing/2014/chart" uri="{C3380CC4-5D6E-409C-BE32-E72D297353CC}">
              <c16:uniqueId val="{00000002-15C4-4B1D-8408-67DF75180DC4}"/>
            </c:ext>
          </c:extLst>
        </c:ser>
        <c:dLbls>
          <c:showLegendKey val="0"/>
          <c:showVal val="0"/>
          <c:showCatName val="0"/>
          <c:showSerName val="0"/>
          <c:showPercent val="0"/>
          <c:showBubbleSize val="0"/>
        </c:dLbls>
        <c:gapWidth val="100"/>
        <c:shape val="box"/>
        <c:axId val="53442432"/>
        <c:axId val="53443968"/>
        <c:axId val="0"/>
      </c:bar3DChart>
      <c:catAx>
        <c:axId val="53442432"/>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vert="horz"/>
          <a:lstStyle/>
          <a:p>
            <a:pPr>
              <a:defRPr/>
            </a:pPr>
            <a:endParaRPr lang="es-CR"/>
          </a:p>
        </c:txPr>
        <c:crossAx val="53443968"/>
        <c:crosses val="autoZero"/>
        <c:auto val="1"/>
        <c:lblAlgn val="ctr"/>
        <c:lblOffset val="100"/>
        <c:noMultiLvlLbl val="0"/>
      </c:catAx>
      <c:valAx>
        <c:axId val="53443968"/>
        <c:scaling>
          <c:orientation val="minMax"/>
          <c:max val="400"/>
          <c:min val="-20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vert="horz"/>
          <a:lstStyle/>
          <a:p>
            <a:pPr>
              <a:defRPr/>
            </a:pPr>
            <a:endParaRPr lang="es-CR"/>
          </a:p>
        </c:txPr>
        <c:crossAx val="53442432"/>
        <c:crosses val="autoZero"/>
        <c:crossBetween val="between"/>
        <c:majorUnit val="100"/>
      </c:valAx>
    </c:plotArea>
    <c:legend>
      <c:legendPos val="b"/>
      <c:layout>
        <c:manualLayout>
          <c:xMode val="edge"/>
          <c:yMode val="edge"/>
          <c:x val="0.10804330933340404"/>
          <c:y val="0.85401274179934561"/>
          <c:w val="0.87445330071631433"/>
          <c:h val="0.13489377507056902"/>
        </c:manualLayout>
      </c:layout>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latin typeface="Palatino Linotype" panose="02040502050505030304" pitchFamily="18" charset="0"/>
        </a:defRPr>
      </a:pPr>
      <a:endParaRPr lang="es-CR"/>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IAFA: Indicadores de gasto medio 2023</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Anual!$A$68</c:f>
              <c:strCache>
                <c:ptCount val="1"/>
                <c:pt idx="0">
                  <c:v>Gasto programado anual por beneficiario (GPB)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(Anual!$B$9,Anual!$C$10,Anual!$D$10)</c:f>
              <c:strCache>
                <c:ptCount val="3"/>
                <c:pt idx="0">
                  <c:v>Total IAFA</c:v>
                </c:pt>
                <c:pt idx="1">
                  <c:v>Atención integral </c:v>
                </c:pt>
                <c:pt idx="2">
                  <c:v>Apoyo económico</c:v>
                </c:pt>
              </c:strCache>
            </c:strRef>
          </c:cat>
          <c:val>
            <c:numRef>
              <c:f>Anual!$B$68:$D$68</c:f>
              <c:numCache>
                <c:formatCode>#,##0.00</c:formatCode>
                <c:ptCount val="3"/>
                <c:pt idx="0">
                  <c:v>102040.81632653061</c:v>
                </c:pt>
                <c:pt idx="1">
                  <c:v>207142.85714285713</c:v>
                </c:pt>
                <c:pt idx="2">
                  <c:v>43650.793650793654</c:v>
                </c:pt>
              </c:numCache>
            </c:numRef>
          </c:val>
          <c:extLst>
            <c:ext xmlns:c16="http://schemas.microsoft.com/office/drawing/2014/chart" uri="{C3380CC4-5D6E-409C-BE32-E72D297353CC}">
              <c16:uniqueId val="{00000000-5786-4CC8-8744-8962E0789E60}"/>
            </c:ext>
          </c:extLst>
        </c:ser>
        <c:ser>
          <c:idx val="1"/>
          <c:order val="1"/>
          <c:tx>
            <c:strRef>
              <c:f>Anual!$A$69</c:f>
              <c:strCache>
                <c:ptCount val="1"/>
                <c:pt idx="0">
                  <c:v>Gasto efectivo anual por beneficiario (GEB)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(Anual!$B$9,Anual!$C$10,Anual!$D$10)</c:f>
              <c:strCache>
                <c:ptCount val="3"/>
                <c:pt idx="0">
                  <c:v>Total IAFA</c:v>
                </c:pt>
                <c:pt idx="1">
                  <c:v>Atención integral </c:v>
                </c:pt>
                <c:pt idx="2">
                  <c:v>Apoyo económico</c:v>
                </c:pt>
              </c:strCache>
            </c:strRef>
          </c:cat>
          <c:val>
            <c:numRef>
              <c:f>Anual!$B$69:$D$69</c:f>
              <c:numCache>
                <c:formatCode>#,##0.00</c:formatCode>
                <c:ptCount val="3"/>
                <c:pt idx="0">
                  <c:v>39314.376423728812</c:v>
                </c:pt>
                <c:pt idx="1">
                  <c:v>181095.38154929577</c:v>
                </c:pt>
                <c:pt idx="2">
                  <c:v>19918.516377649325</c:v>
                </c:pt>
              </c:numCache>
            </c:numRef>
          </c:val>
          <c:extLst>
            <c:ext xmlns:c16="http://schemas.microsoft.com/office/drawing/2014/chart" uri="{C3380CC4-5D6E-409C-BE32-E72D297353CC}">
              <c16:uniqueId val="{00000001-5786-4CC8-8744-8962E0789E60}"/>
            </c:ext>
          </c:extLst>
        </c:ser>
        <c:dLbls>
          <c:showLegendKey val="0"/>
          <c:showVal val="0"/>
          <c:showCatName val="0"/>
          <c:showSerName val="0"/>
          <c:showPercent val="0"/>
          <c:showBubbleSize val="0"/>
        </c:dLbls>
        <c:gapWidth val="150"/>
        <c:shape val="box"/>
        <c:axId val="62227968"/>
        <c:axId val="62229504"/>
        <c:axId val="0"/>
      </c:bar3DChart>
      <c:catAx>
        <c:axId val="6222796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62229504"/>
        <c:crosses val="autoZero"/>
        <c:auto val="1"/>
        <c:lblAlgn val="ctr"/>
        <c:lblOffset val="100"/>
        <c:noMultiLvlLbl val="0"/>
      </c:catAx>
      <c:valAx>
        <c:axId val="62229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62227968"/>
        <c:crosses val="autoZero"/>
        <c:crossBetween val="between"/>
      </c:valAx>
      <c:dTable>
        <c:showHorzBorder val="1"/>
        <c:showVertBorder val="1"/>
        <c:showOutline val="1"/>
        <c:showKeys val="1"/>
      </c:dTable>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latin typeface="Palatino Linotype" panose="02040502050505030304" pitchFamily="18" charset="0"/>
        </a:defRPr>
      </a:pPr>
      <a:endParaRPr lang="es-CR"/>
    </a:p>
  </c:txPr>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IAFA:  Indicadores de giro de recursos 2023</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Anual!$A$75</c:f>
              <c:strCache>
                <c:ptCount val="1"/>
                <c:pt idx="0">
                  <c:v>Índice de giro efectivo (IGE)</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c:f>
              <c:strCache>
                <c:ptCount val="1"/>
                <c:pt idx="0">
                  <c:v>Total IAFA</c:v>
                </c:pt>
              </c:strCache>
            </c:strRef>
          </c:cat>
          <c:val>
            <c:numRef>
              <c:f>Anual!$B$75</c:f>
              <c:numCache>
                <c:formatCode>#,##0.00</c:formatCode>
                <c:ptCount val="1"/>
                <c:pt idx="0">
                  <c:v>57.988705225000004</c:v>
                </c:pt>
              </c:numCache>
            </c:numRef>
          </c:val>
          <c:extLst>
            <c:ext xmlns:c16="http://schemas.microsoft.com/office/drawing/2014/chart" uri="{C3380CC4-5D6E-409C-BE32-E72D297353CC}">
              <c16:uniqueId val="{00000000-EB7A-4C7E-8A80-E93546000EF6}"/>
            </c:ext>
          </c:extLst>
        </c:ser>
        <c:ser>
          <c:idx val="1"/>
          <c:order val="1"/>
          <c:tx>
            <c:strRef>
              <c:f>Anual!$A$76</c:f>
              <c:strCache>
                <c:ptCount val="1"/>
                <c:pt idx="0">
                  <c:v>Índice de uso de recursos (IUR)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c:f>
              <c:strCache>
                <c:ptCount val="1"/>
                <c:pt idx="0">
                  <c:v>Total IAFA</c:v>
                </c:pt>
              </c:strCache>
            </c:strRef>
          </c:cat>
          <c:val>
            <c:numRef>
              <c:f>Anual!$B$76</c:f>
              <c:numCache>
                <c:formatCode>#,##0.00</c:formatCode>
                <c:ptCount val="1"/>
                <c:pt idx="0">
                  <c:v>100</c:v>
                </c:pt>
              </c:numCache>
            </c:numRef>
          </c:val>
          <c:extLst>
            <c:ext xmlns:c16="http://schemas.microsoft.com/office/drawing/2014/chart" uri="{C3380CC4-5D6E-409C-BE32-E72D297353CC}">
              <c16:uniqueId val="{00000001-EB7A-4C7E-8A80-E93546000EF6}"/>
            </c:ext>
          </c:extLst>
        </c:ser>
        <c:dLbls>
          <c:showLegendKey val="0"/>
          <c:showVal val="0"/>
          <c:showCatName val="0"/>
          <c:showSerName val="0"/>
          <c:showPercent val="0"/>
          <c:showBubbleSize val="0"/>
        </c:dLbls>
        <c:gapWidth val="100"/>
        <c:shape val="box"/>
        <c:axId val="74949760"/>
        <c:axId val="74951296"/>
        <c:axId val="0"/>
      </c:bar3DChart>
      <c:catAx>
        <c:axId val="7494976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74951296"/>
        <c:crosses val="autoZero"/>
        <c:auto val="1"/>
        <c:lblAlgn val="ctr"/>
        <c:lblOffset val="100"/>
        <c:noMultiLvlLbl val="0"/>
      </c:catAx>
      <c:valAx>
        <c:axId val="74951296"/>
        <c:scaling>
          <c:orientation val="minMax"/>
          <c:max val="150"/>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vert="horz"/>
          <a:lstStyle/>
          <a:p>
            <a:pPr>
              <a:defRPr/>
            </a:pPr>
            <a:endParaRPr lang="es-CR"/>
          </a:p>
        </c:txPr>
        <c:crossAx val="74949760"/>
        <c:crosses val="autoZero"/>
        <c:crossBetween val="between"/>
        <c:majorUnit val="50"/>
      </c:valAx>
    </c:plotArea>
    <c:legend>
      <c:legendPos val="b"/>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latin typeface="Palatino Linotype" panose="02040502050505030304" pitchFamily="18" charset="0"/>
        </a:defRPr>
      </a:pPr>
      <a:endParaRPr lang="es-CR"/>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IAFA: Índice de eficiencia (IE) 2023 </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Anual!$A$70</c:f>
              <c:strCache>
                <c:ptCount val="1"/>
                <c:pt idx="0">
                  <c:v>Índice de eficiencia (IE)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c:f>
              <c:strCache>
                <c:ptCount val="3"/>
                <c:pt idx="0">
                  <c:v>Total IAFA</c:v>
                </c:pt>
                <c:pt idx="1">
                  <c:v>Atención integral </c:v>
                </c:pt>
                <c:pt idx="2">
                  <c:v>Apoyo económico</c:v>
                </c:pt>
              </c:strCache>
            </c:strRef>
          </c:cat>
          <c:val>
            <c:numRef>
              <c:f>Anual!$B$70:$D$70</c:f>
              <c:numCache>
                <c:formatCode>#,##0.00</c:formatCode>
                <c:ptCount val="3"/>
                <c:pt idx="0">
                  <c:v>40.165322561647464</c:v>
                </c:pt>
                <c:pt idx="1">
                  <c:v>41.549526192731328</c:v>
                </c:pt>
                <c:pt idx="2">
                  <c:v>68.431650899785978</c:v>
                </c:pt>
              </c:numCache>
            </c:numRef>
          </c:val>
          <c:extLst>
            <c:ext xmlns:c16="http://schemas.microsoft.com/office/drawing/2014/chart" uri="{C3380CC4-5D6E-409C-BE32-E72D297353CC}">
              <c16:uniqueId val="{00000000-27EB-40D4-89CE-4BB7AF3B18A6}"/>
            </c:ext>
          </c:extLst>
        </c:ser>
        <c:dLbls>
          <c:showLegendKey val="0"/>
          <c:showVal val="0"/>
          <c:showCatName val="0"/>
          <c:showSerName val="0"/>
          <c:showPercent val="0"/>
          <c:showBubbleSize val="0"/>
        </c:dLbls>
        <c:gapWidth val="100"/>
        <c:shape val="box"/>
        <c:axId val="75014528"/>
        <c:axId val="75016064"/>
        <c:axId val="0"/>
      </c:bar3DChart>
      <c:catAx>
        <c:axId val="7501452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75016064"/>
        <c:crosses val="autoZero"/>
        <c:auto val="1"/>
        <c:lblAlgn val="ctr"/>
        <c:lblOffset val="100"/>
        <c:noMultiLvlLbl val="0"/>
      </c:catAx>
      <c:valAx>
        <c:axId val="75016064"/>
        <c:scaling>
          <c:orientation val="minMax"/>
          <c:max val="12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vert="horz"/>
          <a:lstStyle/>
          <a:p>
            <a:pPr>
              <a:defRPr/>
            </a:pPr>
            <a:endParaRPr lang="es-CR"/>
          </a:p>
        </c:txPr>
        <c:crossAx val="75014528"/>
        <c:crosses val="autoZero"/>
        <c:crossBetween val="between"/>
        <c:majorUnit val="30"/>
      </c:valAx>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latin typeface="Palatino Linotype" panose="02040502050505030304" pitchFamily="18" charset="0"/>
        </a:defRPr>
      </a:pPr>
      <a:endParaRPr lang="es-CR"/>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4</xdr:col>
      <xdr:colOff>1</xdr:colOff>
      <xdr:row>5</xdr:row>
      <xdr:rowOff>178592</xdr:rowOff>
    </xdr:to>
    <xdr:sp macro="" textlink="">
      <xdr:nvSpPr>
        <xdr:cNvPr id="15" name="Rectángulo 14">
          <a:extLst>
            <a:ext uri="{FF2B5EF4-FFF2-40B4-BE49-F238E27FC236}">
              <a16:creationId xmlns:a16="http://schemas.microsoft.com/office/drawing/2014/main" id="{A83E639A-9025-4431-9DEB-317D96D2A397}"/>
            </a:ext>
          </a:extLst>
        </xdr:cNvPr>
        <xdr:cNvSpPr/>
      </xdr:nvSpPr>
      <xdr:spPr>
        <a:xfrm>
          <a:off x="1" y="0"/>
          <a:ext cx="8096250"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154538</xdr:colOff>
      <xdr:row>0</xdr:row>
      <xdr:rowOff>166688</xdr:rowOff>
    </xdr:from>
    <xdr:to>
      <xdr:col>0</xdr:col>
      <xdr:colOff>3452813</xdr:colOff>
      <xdr:row>5</xdr:row>
      <xdr:rowOff>47818</xdr:rowOff>
    </xdr:to>
    <xdr:pic>
      <xdr:nvPicPr>
        <xdr:cNvPr id="16" name="Imagen 15">
          <a:extLst>
            <a:ext uri="{FF2B5EF4-FFF2-40B4-BE49-F238E27FC236}">
              <a16:creationId xmlns:a16="http://schemas.microsoft.com/office/drawing/2014/main" id="{3FCA0E36-3837-4DD2-8DAA-2836D60F6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4538" y="166688"/>
          <a:ext cx="3298275" cy="833630"/>
        </a:xfrm>
        <a:prstGeom prst="rect">
          <a:avLst/>
        </a:prstGeom>
      </xdr:spPr>
    </xdr:pic>
    <xdr:clientData/>
  </xdr:twoCellAnchor>
  <xdr:twoCellAnchor editAs="oneCell">
    <xdr:from>
      <xdr:col>0</xdr:col>
      <xdr:colOff>3405187</xdr:colOff>
      <xdr:row>1</xdr:row>
      <xdr:rowOff>23813</xdr:rowOff>
    </xdr:from>
    <xdr:to>
      <xdr:col>2</xdr:col>
      <xdr:colOff>71437</xdr:colOff>
      <xdr:row>4</xdr:row>
      <xdr:rowOff>130969</xdr:rowOff>
    </xdr:to>
    <xdr:pic>
      <xdr:nvPicPr>
        <xdr:cNvPr id="17" name="Imagen 16">
          <a:extLst>
            <a:ext uri="{FF2B5EF4-FFF2-40B4-BE49-F238E27FC236}">
              <a16:creationId xmlns:a16="http://schemas.microsoft.com/office/drawing/2014/main" id="{B3D72159-AE42-42E8-91B7-F3A4247AE3EA}"/>
            </a:ext>
          </a:extLst>
        </xdr:cNvPr>
        <xdr:cNvPicPr>
          <a:picLocks noChangeAspect="1"/>
        </xdr:cNvPicPr>
      </xdr:nvPicPr>
      <xdr:blipFill rotWithShape="1">
        <a:blip xmlns:r="http://schemas.openxmlformats.org/officeDocument/2006/relationships" r:embed="rId2"/>
        <a:srcRect l="63388" r="1826" b="1724"/>
        <a:stretch/>
      </xdr:blipFill>
      <xdr:spPr>
        <a:xfrm>
          <a:off x="3405187" y="214313"/>
          <a:ext cx="2143125" cy="678656"/>
        </a:xfrm>
        <a:prstGeom prst="rect">
          <a:avLst/>
        </a:prstGeom>
      </xdr:spPr>
    </xdr:pic>
    <xdr:clientData/>
  </xdr:twoCellAnchor>
  <xdr:twoCellAnchor>
    <xdr:from>
      <xdr:col>0</xdr:col>
      <xdr:colOff>0</xdr:colOff>
      <xdr:row>6</xdr:row>
      <xdr:rowOff>0</xdr:rowOff>
    </xdr:from>
    <xdr:to>
      <xdr:col>4</xdr:col>
      <xdr:colOff>0</xdr:colOff>
      <xdr:row>8</xdr:row>
      <xdr:rowOff>0</xdr:rowOff>
    </xdr:to>
    <xdr:sp macro="" textlink="">
      <xdr:nvSpPr>
        <xdr:cNvPr id="18" name="Rectángulo 17">
          <a:extLst>
            <a:ext uri="{FF2B5EF4-FFF2-40B4-BE49-F238E27FC236}">
              <a16:creationId xmlns:a16="http://schemas.microsoft.com/office/drawing/2014/main" id="{21FB1331-3A46-4151-B0AE-13ACE78BA3F0}"/>
            </a:ext>
          </a:extLst>
        </xdr:cNvPr>
        <xdr:cNvSpPr/>
      </xdr:nvSpPr>
      <xdr:spPr>
        <a:xfrm>
          <a:off x="0" y="1143000"/>
          <a:ext cx="8096250" cy="762000"/>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59533</xdr:colOff>
      <xdr:row>6</xdr:row>
      <xdr:rowOff>35720</xdr:rowOff>
    </xdr:from>
    <xdr:to>
      <xdr:col>4</xdr:col>
      <xdr:colOff>11908</xdr:colOff>
      <xdr:row>7</xdr:row>
      <xdr:rowOff>333375</xdr:rowOff>
    </xdr:to>
    <xdr:sp macro="" textlink="">
      <xdr:nvSpPr>
        <xdr:cNvPr id="9" name="CuadroTexto 8">
          <a:extLst>
            <a:ext uri="{FF2B5EF4-FFF2-40B4-BE49-F238E27FC236}">
              <a16:creationId xmlns:a16="http://schemas.microsoft.com/office/drawing/2014/main" id="{C618D2EF-86FE-479B-A0F8-35261DB9A9CA}"/>
            </a:ext>
          </a:extLst>
        </xdr:cNvPr>
        <xdr:cNvSpPr txBox="1"/>
      </xdr:nvSpPr>
      <xdr:spPr>
        <a:xfrm>
          <a:off x="59533" y="1178720"/>
          <a:ext cx="8048625" cy="678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Instituto sobre Alcoholismo y Farmacodependencia</a:t>
          </a:r>
          <a:r>
            <a:rPr lang="es-CR" sz="1100" b="1" baseline="0">
              <a:solidFill>
                <a:schemeClr val="bg1"/>
              </a:solidFill>
              <a:effectLst/>
              <a:latin typeface="Palatino Linotype" panose="02040502050505030304" pitchFamily="18" charset="0"/>
              <a:ea typeface="+mn-ea"/>
              <a:cs typeface="+mn-cs"/>
            </a:rPr>
            <a:t>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Programa Prevención y Tratamiento del Consumo de Alcohol, Tabaco y otras Drogas</a:t>
          </a:r>
          <a:r>
            <a:rPr lang="es-CR" sz="1100" b="1" baseline="0">
              <a:solidFill>
                <a:schemeClr val="dk1"/>
              </a:solidFill>
              <a:effectLst/>
              <a:latin typeface="Palatino Linotype" panose="02040502050505030304" pitchFamily="18" charset="0"/>
              <a:ea typeface="+mn-ea"/>
              <a:cs typeface="+mn-cs"/>
            </a:rPr>
            <a:t>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 Trimestre 2023</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15-06-2023</a:t>
          </a: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0</xdr:rowOff>
    </xdr:from>
    <xdr:to>
      <xdr:col>4</xdr:col>
      <xdr:colOff>1</xdr:colOff>
      <xdr:row>5</xdr:row>
      <xdr:rowOff>178592</xdr:rowOff>
    </xdr:to>
    <xdr:sp macro="" textlink="">
      <xdr:nvSpPr>
        <xdr:cNvPr id="10" name="Rectángulo 9">
          <a:extLst>
            <a:ext uri="{FF2B5EF4-FFF2-40B4-BE49-F238E27FC236}">
              <a16:creationId xmlns:a16="http://schemas.microsoft.com/office/drawing/2014/main" id="{1FAC4976-3048-49B7-BA94-E68B12A1964D}"/>
            </a:ext>
          </a:extLst>
        </xdr:cNvPr>
        <xdr:cNvSpPr/>
      </xdr:nvSpPr>
      <xdr:spPr>
        <a:xfrm>
          <a:off x="1" y="0"/>
          <a:ext cx="8086725"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154538</xdr:colOff>
      <xdr:row>0</xdr:row>
      <xdr:rowOff>166688</xdr:rowOff>
    </xdr:from>
    <xdr:to>
      <xdr:col>0</xdr:col>
      <xdr:colOff>3452813</xdr:colOff>
      <xdr:row>5</xdr:row>
      <xdr:rowOff>47818</xdr:rowOff>
    </xdr:to>
    <xdr:pic>
      <xdr:nvPicPr>
        <xdr:cNvPr id="11" name="Imagen 10">
          <a:extLst>
            <a:ext uri="{FF2B5EF4-FFF2-40B4-BE49-F238E27FC236}">
              <a16:creationId xmlns:a16="http://schemas.microsoft.com/office/drawing/2014/main" id="{41FDFFD7-85A9-40F6-8FD7-91DE94373A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4538" y="166688"/>
          <a:ext cx="3298275" cy="833630"/>
        </a:xfrm>
        <a:prstGeom prst="rect">
          <a:avLst/>
        </a:prstGeom>
      </xdr:spPr>
    </xdr:pic>
    <xdr:clientData/>
  </xdr:twoCellAnchor>
  <xdr:twoCellAnchor editAs="oneCell">
    <xdr:from>
      <xdr:col>0</xdr:col>
      <xdr:colOff>3405187</xdr:colOff>
      <xdr:row>1</xdr:row>
      <xdr:rowOff>23813</xdr:rowOff>
    </xdr:from>
    <xdr:to>
      <xdr:col>2</xdr:col>
      <xdr:colOff>80962</xdr:colOff>
      <xdr:row>4</xdr:row>
      <xdr:rowOff>130969</xdr:rowOff>
    </xdr:to>
    <xdr:pic>
      <xdr:nvPicPr>
        <xdr:cNvPr id="12" name="Imagen 11">
          <a:extLst>
            <a:ext uri="{FF2B5EF4-FFF2-40B4-BE49-F238E27FC236}">
              <a16:creationId xmlns:a16="http://schemas.microsoft.com/office/drawing/2014/main" id="{4CF7F2A5-2E11-4EA9-991D-99E45A16CFC1}"/>
            </a:ext>
          </a:extLst>
        </xdr:cNvPr>
        <xdr:cNvPicPr>
          <a:picLocks noChangeAspect="1"/>
        </xdr:cNvPicPr>
      </xdr:nvPicPr>
      <xdr:blipFill rotWithShape="1">
        <a:blip xmlns:r="http://schemas.openxmlformats.org/officeDocument/2006/relationships" r:embed="rId2"/>
        <a:srcRect l="63388" r="1826" b="1724"/>
        <a:stretch/>
      </xdr:blipFill>
      <xdr:spPr>
        <a:xfrm>
          <a:off x="3405187" y="214313"/>
          <a:ext cx="2143125" cy="678656"/>
        </a:xfrm>
        <a:prstGeom prst="rect">
          <a:avLst/>
        </a:prstGeom>
      </xdr:spPr>
    </xdr:pic>
    <xdr:clientData/>
  </xdr:twoCellAnchor>
  <xdr:twoCellAnchor>
    <xdr:from>
      <xdr:col>0</xdr:col>
      <xdr:colOff>0</xdr:colOff>
      <xdr:row>6</xdr:row>
      <xdr:rowOff>0</xdr:rowOff>
    </xdr:from>
    <xdr:to>
      <xdr:col>4</xdr:col>
      <xdr:colOff>0</xdr:colOff>
      <xdr:row>8</xdr:row>
      <xdr:rowOff>0</xdr:rowOff>
    </xdr:to>
    <xdr:sp macro="" textlink="">
      <xdr:nvSpPr>
        <xdr:cNvPr id="13" name="Rectángulo 12">
          <a:extLst>
            <a:ext uri="{FF2B5EF4-FFF2-40B4-BE49-F238E27FC236}">
              <a16:creationId xmlns:a16="http://schemas.microsoft.com/office/drawing/2014/main" id="{1A81FDDC-1D1C-493A-8137-B4681CC064D7}"/>
            </a:ext>
          </a:extLst>
        </xdr:cNvPr>
        <xdr:cNvSpPr/>
      </xdr:nvSpPr>
      <xdr:spPr>
        <a:xfrm>
          <a:off x="0" y="1143000"/>
          <a:ext cx="8086725" cy="762000"/>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2</xdr:colOff>
      <xdr:row>6</xdr:row>
      <xdr:rowOff>59533</xdr:rowOff>
    </xdr:from>
    <xdr:to>
      <xdr:col>3</xdr:col>
      <xdr:colOff>1262064</xdr:colOff>
      <xdr:row>7</xdr:row>
      <xdr:rowOff>357188</xdr:rowOff>
    </xdr:to>
    <xdr:sp macro="" textlink="">
      <xdr:nvSpPr>
        <xdr:cNvPr id="9" name="CuadroTexto 8">
          <a:extLst>
            <a:ext uri="{FF2B5EF4-FFF2-40B4-BE49-F238E27FC236}">
              <a16:creationId xmlns:a16="http://schemas.microsoft.com/office/drawing/2014/main" id="{B0CA1190-E777-4AC6-BCA9-69D56FFDD3E6}"/>
            </a:ext>
          </a:extLst>
        </xdr:cNvPr>
        <xdr:cNvSpPr txBox="1"/>
      </xdr:nvSpPr>
      <xdr:spPr>
        <a:xfrm>
          <a:off x="2" y="1202533"/>
          <a:ext cx="8048625" cy="678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Instituto sobre Alcoholismo y Farmacodependencia</a:t>
          </a:r>
          <a:r>
            <a:rPr lang="es-CR" sz="1100" b="1" baseline="0">
              <a:solidFill>
                <a:schemeClr val="bg1"/>
              </a:solidFill>
              <a:effectLst/>
              <a:latin typeface="Palatino Linotype" panose="02040502050505030304" pitchFamily="18" charset="0"/>
              <a:ea typeface="+mn-ea"/>
              <a:cs typeface="+mn-cs"/>
            </a:rPr>
            <a:t>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Programa Prevención y Tratamiento del Consumo de Alcohol, Tabaco y otras Drogas</a:t>
          </a:r>
          <a:r>
            <a:rPr lang="es-CR" sz="1100" b="1" baseline="0">
              <a:solidFill>
                <a:schemeClr val="dk1"/>
              </a:solidFill>
              <a:effectLst/>
              <a:latin typeface="Palatino Linotype" panose="02040502050505030304" pitchFamily="18" charset="0"/>
              <a:ea typeface="+mn-ea"/>
              <a:cs typeface="+mn-cs"/>
            </a:rPr>
            <a:t>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 Trimestre 2023</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24-08-2023</a:t>
          </a: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4</xdr:col>
      <xdr:colOff>1</xdr:colOff>
      <xdr:row>5</xdr:row>
      <xdr:rowOff>178592</xdr:rowOff>
    </xdr:to>
    <xdr:sp macro="" textlink="">
      <xdr:nvSpPr>
        <xdr:cNvPr id="10" name="Rectángulo 9">
          <a:extLst>
            <a:ext uri="{FF2B5EF4-FFF2-40B4-BE49-F238E27FC236}">
              <a16:creationId xmlns:a16="http://schemas.microsoft.com/office/drawing/2014/main" id="{D067C78D-3FA3-4555-BA06-3C296340426B}"/>
            </a:ext>
          </a:extLst>
        </xdr:cNvPr>
        <xdr:cNvSpPr/>
      </xdr:nvSpPr>
      <xdr:spPr>
        <a:xfrm>
          <a:off x="1" y="0"/>
          <a:ext cx="8077200"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154538</xdr:colOff>
      <xdr:row>0</xdr:row>
      <xdr:rowOff>166688</xdr:rowOff>
    </xdr:from>
    <xdr:to>
      <xdr:col>0</xdr:col>
      <xdr:colOff>3452813</xdr:colOff>
      <xdr:row>5</xdr:row>
      <xdr:rowOff>47818</xdr:rowOff>
    </xdr:to>
    <xdr:pic>
      <xdr:nvPicPr>
        <xdr:cNvPr id="11" name="Imagen 10">
          <a:extLst>
            <a:ext uri="{FF2B5EF4-FFF2-40B4-BE49-F238E27FC236}">
              <a16:creationId xmlns:a16="http://schemas.microsoft.com/office/drawing/2014/main" id="{F8C78504-BDD6-4E74-8AA4-569B6425F6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4538" y="166688"/>
          <a:ext cx="3298275" cy="833630"/>
        </a:xfrm>
        <a:prstGeom prst="rect">
          <a:avLst/>
        </a:prstGeom>
      </xdr:spPr>
    </xdr:pic>
    <xdr:clientData/>
  </xdr:twoCellAnchor>
  <xdr:twoCellAnchor editAs="oneCell">
    <xdr:from>
      <xdr:col>0</xdr:col>
      <xdr:colOff>3405187</xdr:colOff>
      <xdr:row>1</xdr:row>
      <xdr:rowOff>23813</xdr:rowOff>
    </xdr:from>
    <xdr:to>
      <xdr:col>2</xdr:col>
      <xdr:colOff>71437</xdr:colOff>
      <xdr:row>4</xdr:row>
      <xdr:rowOff>130969</xdr:rowOff>
    </xdr:to>
    <xdr:pic>
      <xdr:nvPicPr>
        <xdr:cNvPr id="12" name="Imagen 11">
          <a:extLst>
            <a:ext uri="{FF2B5EF4-FFF2-40B4-BE49-F238E27FC236}">
              <a16:creationId xmlns:a16="http://schemas.microsoft.com/office/drawing/2014/main" id="{C767EE17-08F9-4D96-A2A6-F14EDC227E09}"/>
            </a:ext>
          </a:extLst>
        </xdr:cNvPr>
        <xdr:cNvPicPr>
          <a:picLocks noChangeAspect="1"/>
        </xdr:cNvPicPr>
      </xdr:nvPicPr>
      <xdr:blipFill rotWithShape="1">
        <a:blip xmlns:r="http://schemas.openxmlformats.org/officeDocument/2006/relationships" r:embed="rId2"/>
        <a:srcRect l="63388" r="1826" b="1724"/>
        <a:stretch/>
      </xdr:blipFill>
      <xdr:spPr>
        <a:xfrm>
          <a:off x="3405187" y="214313"/>
          <a:ext cx="2143125" cy="678656"/>
        </a:xfrm>
        <a:prstGeom prst="rect">
          <a:avLst/>
        </a:prstGeom>
      </xdr:spPr>
    </xdr:pic>
    <xdr:clientData/>
  </xdr:twoCellAnchor>
  <xdr:twoCellAnchor>
    <xdr:from>
      <xdr:col>0</xdr:col>
      <xdr:colOff>0</xdr:colOff>
      <xdr:row>6</xdr:row>
      <xdr:rowOff>0</xdr:rowOff>
    </xdr:from>
    <xdr:to>
      <xdr:col>4</xdr:col>
      <xdr:colOff>0</xdr:colOff>
      <xdr:row>8</xdr:row>
      <xdr:rowOff>0</xdr:rowOff>
    </xdr:to>
    <xdr:sp macro="" textlink="">
      <xdr:nvSpPr>
        <xdr:cNvPr id="13" name="Rectángulo 12">
          <a:extLst>
            <a:ext uri="{FF2B5EF4-FFF2-40B4-BE49-F238E27FC236}">
              <a16:creationId xmlns:a16="http://schemas.microsoft.com/office/drawing/2014/main" id="{EB82703C-F676-4A39-A278-DAAF4BCA9857}"/>
            </a:ext>
          </a:extLst>
        </xdr:cNvPr>
        <xdr:cNvSpPr/>
      </xdr:nvSpPr>
      <xdr:spPr>
        <a:xfrm>
          <a:off x="0" y="1143000"/>
          <a:ext cx="8077200" cy="762000"/>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35721</xdr:colOff>
      <xdr:row>6</xdr:row>
      <xdr:rowOff>47627</xdr:rowOff>
    </xdr:from>
    <xdr:to>
      <xdr:col>3</xdr:col>
      <xdr:colOff>1297783</xdr:colOff>
      <xdr:row>7</xdr:row>
      <xdr:rowOff>345282</xdr:rowOff>
    </xdr:to>
    <xdr:sp macro="" textlink="">
      <xdr:nvSpPr>
        <xdr:cNvPr id="9" name="CuadroTexto 8">
          <a:extLst>
            <a:ext uri="{FF2B5EF4-FFF2-40B4-BE49-F238E27FC236}">
              <a16:creationId xmlns:a16="http://schemas.microsoft.com/office/drawing/2014/main" id="{924B4AC4-436C-442E-A612-68FE88DBC7B5}"/>
            </a:ext>
          </a:extLst>
        </xdr:cNvPr>
        <xdr:cNvSpPr txBox="1"/>
      </xdr:nvSpPr>
      <xdr:spPr>
        <a:xfrm>
          <a:off x="35721" y="1190627"/>
          <a:ext cx="8048625" cy="678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Instituto sobre Alcoholismo y Farmacodependencia</a:t>
          </a:r>
          <a:r>
            <a:rPr lang="es-CR" sz="1100" b="1" baseline="0">
              <a:solidFill>
                <a:schemeClr val="bg1"/>
              </a:solidFill>
              <a:effectLst/>
              <a:latin typeface="Palatino Linotype" panose="02040502050505030304" pitchFamily="18" charset="0"/>
              <a:ea typeface="+mn-ea"/>
              <a:cs typeface="+mn-cs"/>
            </a:rPr>
            <a:t>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Programa Prevención y Tratamiento del Consumo de Alcohol, Tabaco y otras Drogas</a:t>
          </a:r>
          <a:r>
            <a:rPr lang="es-CR" sz="1100" b="1" baseline="0">
              <a:solidFill>
                <a:schemeClr val="dk1"/>
              </a:solidFill>
              <a:effectLst/>
              <a:latin typeface="Palatino Linotype" panose="02040502050505030304" pitchFamily="18" charset="0"/>
              <a:ea typeface="+mn-ea"/>
              <a:cs typeface="+mn-cs"/>
            </a:rPr>
            <a:t>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 Semestre 2023</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24-08-2023</a:t>
          </a: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0</xdr:row>
      <xdr:rowOff>0</xdr:rowOff>
    </xdr:from>
    <xdr:to>
      <xdr:col>4</xdr:col>
      <xdr:colOff>1</xdr:colOff>
      <xdr:row>5</xdr:row>
      <xdr:rowOff>178592</xdr:rowOff>
    </xdr:to>
    <xdr:sp macro="" textlink="">
      <xdr:nvSpPr>
        <xdr:cNvPr id="10" name="Rectángulo 9">
          <a:extLst>
            <a:ext uri="{FF2B5EF4-FFF2-40B4-BE49-F238E27FC236}">
              <a16:creationId xmlns:a16="http://schemas.microsoft.com/office/drawing/2014/main" id="{93B7F7E7-3B15-4F33-BFAC-7B5F3063914A}"/>
            </a:ext>
          </a:extLst>
        </xdr:cNvPr>
        <xdr:cNvSpPr/>
      </xdr:nvSpPr>
      <xdr:spPr>
        <a:xfrm>
          <a:off x="1" y="0"/>
          <a:ext cx="8086725"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154538</xdr:colOff>
      <xdr:row>0</xdr:row>
      <xdr:rowOff>166688</xdr:rowOff>
    </xdr:from>
    <xdr:to>
      <xdr:col>0</xdr:col>
      <xdr:colOff>3452813</xdr:colOff>
      <xdr:row>5</xdr:row>
      <xdr:rowOff>47818</xdr:rowOff>
    </xdr:to>
    <xdr:pic>
      <xdr:nvPicPr>
        <xdr:cNvPr id="11" name="Imagen 10">
          <a:extLst>
            <a:ext uri="{FF2B5EF4-FFF2-40B4-BE49-F238E27FC236}">
              <a16:creationId xmlns:a16="http://schemas.microsoft.com/office/drawing/2014/main" id="{B9522181-6F62-4C8C-AAC6-DE4D4AD2C8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4538" y="166688"/>
          <a:ext cx="3298275" cy="833630"/>
        </a:xfrm>
        <a:prstGeom prst="rect">
          <a:avLst/>
        </a:prstGeom>
      </xdr:spPr>
    </xdr:pic>
    <xdr:clientData/>
  </xdr:twoCellAnchor>
  <xdr:twoCellAnchor editAs="oneCell">
    <xdr:from>
      <xdr:col>0</xdr:col>
      <xdr:colOff>3405187</xdr:colOff>
      <xdr:row>1</xdr:row>
      <xdr:rowOff>23813</xdr:rowOff>
    </xdr:from>
    <xdr:to>
      <xdr:col>2</xdr:col>
      <xdr:colOff>71437</xdr:colOff>
      <xdr:row>4</xdr:row>
      <xdr:rowOff>130969</xdr:rowOff>
    </xdr:to>
    <xdr:pic>
      <xdr:nvPicPr>
        <xdr:cNvPr id="12" name="Imagen 11">
          <a:extLst>
            <a:ext uri="{FF2B5EF4-FFF2-40B4-BE49-F238E27FC236}">
              <a16:creationId xmlns:a16="http://schemas.microsoft.com/office/drawing/2014/main" id="{36087AB1-51F4-47E9-9D04-13BB1D0185EB}"/>
            </a:ext>
          </a:extLst>
        </xdr:cNvPr>
        <xdr:cNvPicPr>
          <a:picLocks noChangeAspect="1"/>
        </xdr:cNvPicPr>
      </xdr:nvPicPr>
      <xdr:blipFill rotWithShape="1">
        <a:blip xmlns:r="http://schemas.openxmlformats.org/officeDocument/2006/relationships" r:embed="rId2"/>
        <a:srcRect l="63388" r="1826" b="1724"/>
        <a:stretch/>
      </xdr:blipFill>
      <xdr:spPr>
        <a:xfrm>
          <a:off x="3405187" y="214313"/>
          <a:ext cx="2143125" cy="678656"/>
        </a:xfrm>
        <a:prstGeom prst="rect">
          <a:avLst/>
        </a:prstGeom>
      </xdr:spPr>
    </xdr:pic>
    <xdr:clientData/>
  </xdr:twoCellAnchor>
  <xdr:twoCellAnchor>
    <xdr:from>
      <xdr:col>0</xdr:col>
      <xdr:colOff>0</xdr:colOff>
      <xdr:row>6</xdr:row>
      <xdr:rowOff>0</xdr:rowOff>
    </xdr:from>
    <xdr:to>
      <xdr:col>4</xdr:col>
      <xdr:colOff>0</xdr:colOff>
      <xdr:row>8</xdr:row>
      <xdr:rowOff>0</xdr:rowOff>
    </xdr:to>
    <xdr:sp macro="" textlink="">
      <xdr:nvSpPr>
        <xdr:cNvPr id="13" name="Rectángulo 12">
          <a:extLst>
            <a:ext uri="{FF2B5EF4-FFF2-40B4-BE49-F238E27FC236}">
              <a16:creationId xmlns:a16="http://schemas.microsoft.com/office/drawing/2014/main" id="{28E36E52-D669-4AAB-8DD8-4A8683FD1AD0}"/>
            </a:ext>
          </a:extLst>
        </xdr:cNvPr>
        <xdr:cNvSpPr/>
      </xdr:nvSpPr>
      <xdr:spPr>
        <a:xfrm>
          <a:off x="0" y="1143000"/>
          <a:ext cx="8086725" cy="762000"/>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47626</xdr:colOff>
      <xdr:row>6</xdr:row>
      <xdr:rowOff>47626</xdr:rowOff>
    </xdr:from>
    <xdr:to>
      <xdr:col>4</xdr:col>
      <xdr:colOff>1</xdr:colOff>
      <xdr:row>7</xdr:row>
      <xdr:rowOff>345281</xdr:rowOff>
    </xdr:to>
    <xdr:sp macro="" textlink="">
      <xdr:nvSpPr>
        <xdr:cNvPr id="9" name="CuadroTexto 8">
          <a:extLst>
            <a:ext uri="{FF2B5EF4-FFF2-40B4-BE49-F238E27FC236}">
              <a16:creationId xmlns:a16="http://schemas.microsoft.com/office/drawing/2014/main" id="{9F3E0360-58EA-46BA-9C91-B5215892811F}"/>
            </a:ext>
          </a:extLst>
        </xdr:cNvPr>
        <xdr:cNvSpPr txBox="1"/>
      </xdr:nvSpPr>
      <xdr:spPr>
        <a:xfrm>
          <a:off x="47626" y="1190626"/>
          <a:ext cx="8048625" cy="678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Instituto sobre Alcoholismo y Farmacodependencia</a:t>
          </a:r>
          <a:r>
            <a:rPr lang="es-CR" sz="1100" b="1" baseline="0">
              <a:solidFill>
                <a:schemeClr val="bg1"/>
              </a:solidFill>
              <a:effectLst/>
              <a:latin typeface="Palatino Linotype" panose="02040502050505030304" pitchFamily="18" charset="0"/>
              <a:ea typeface="+mn-ea"/>
              <a:cs typeface="+mn-cs"/>
            </a:rPr>
            <a:t>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Programa Prevención y Tratamiento del Consumo de Alcohol, Tabaco y otras Drogas</a:t>
          </a:r>
          <a:r>
            <a:rPr lang="es-CR" sz="1100" b="1" baseline="0">
              <a:solidFill>
                <a:schemeClr val="dk1"/>
              </a:solidFill>
              <a:effectLst/>
              <a:latin typeface="Palatino Linotype" panose="02040502050505030304" pitchFamily="18" charset="0"/>
              <a:ea typeface="+mn-ea"/>
              <a:cs typeface="+mn-cs"/>
            </a:rPr>
            <a:t>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III Trimestre 2023</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20-11-2023</a:t>
          </a: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4</xdr:col>
      <xdr:colOff>1</xdr:colOff>
      <xdr:row>5</xdr:row>
      <xdr:rowOff>178592</xdr:rowOff>
    </xdr:to>
    <xdr:sp macro="" textlink="">
      <xdr:nvSpPr>
        <xdr:cNvPr id="6" name="Rectángulo 5">
          <a:extLst>
            <a:ext uri="{FF2B5EF4-FFF2-40B4-BE49-F238E27FC236}">
              <a16:creationId xmlns:a16="http://schemas.microsoft.com/office/drawing/2014/main" id="{D6FB2A2B-67AE-4329-A5A4-D432FD7EE81D}"/>
            </a:ext>
          </a:extLst>
        </xdr:cNvPr>
        <xdr:cNvSpPr/>
      </xdr:nvSpPr>
      <xdr:spPr>
        <a:xfrm>
          <a:off x="1" y="0"/>
          <a:ext cx="8086725"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154538</xdr:colOff>
      <xdr:row>0</xdr:row>
      <xdr:rowOff>166688</xdr:rowOff>
    </xdr:from>
    <xdr:to>
      <xdr:col>0</xdr:col>
      <xdr:colOff>3452813</xdr:colOff>
      <xdr:row>5</xdr:row>
      <xdr:rowOff>47818</xdr:rowOff>
    </xdr:to>
    <xdr:pic>
      <xdr:nvPicPr>
        <xdr:cNvPr id="7" name="Imagen 6">
          <a:extLst>
            <a:ext uri="{FF2B5EF4-FFF2-40B4-BE49-F238E27FC236}">
              <a16:creationId xmlns:a16="http://schemas.microsoft.com/office/drawing/2014/main" id="{63CB4BF0-8BD5-4664-88D5-AF20AE2FC0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4538" y="166688"/>
          <a:ext cx="3298275" cy="833630"/>
        </a:xfrm>
        <a:prstGeom prst="rect">
          <a:avLst/>
        </a:prstGeom>
      </xdr:spPr>
    </xdr:pic>
    <xdr:clientData/>
  </xdr:twoCellAnchor>
  <xdr:twoCellAnchor editAs="oneCell">
    <xdr:from>
      <xdr:col>0</xdr:col>
      <xdr:colOff>3405187</xdr:colOff>
      <xdr:row>1</xdr:row>
      <xdr:rowOff>23813</xdr:rowOff>
    </xdr:from>
    <xdr:to>
      <xdr:col>2</xdr:col>
      <xdr:colOff>71437</xdr:colOff>
      <xdr:row>4</xdr:row>
      <xdr:rowOff>130969</xdr:rowOff>
    </xdr:to>
    <xdr:pic>
      <xdr:nvPicPr>
        <xdr:cNvPr id="8" name="Imagen 7">
          <a:extLst>
            <a:ext uri="{FF2B5EF4-FFF2-40B4-BE49-F238E27FC236}">
              <a16:creationId xmlns:a16="http://schemas.microsoft.com/office/drawing/2014/main" id="{E58E5AAC-0D2C-4F72-9F47-0B2152A28ABD}"/>
            </a:ext>
          </a:extLst>
        </xdr:cNvPr>
        <xdr:cNvPicPr>
          <a:picLocks noChangeAspect="1"/>
        </xdr:cNvPicPr>
      </xdr:nvPicPr>
      <xdr:blipFill rotWithShape="1">
        <a:blip xmlns:r="http://schemas.openxmlformats.org/officeDocument/2006/relationships" r:embed="rId2"/>
        <a:srcRect l="63388" r="1826" b="1724"/>
        <a:stretch/>
      </xdr:blipFill>
      <xdr:spPr>
        <a:xfrm>
          <a:off x="3405187" y="214313"/>
          <a:ext cx="2143125" cy="678656"/>
        </a:xfrm>
        <a:prstGeom prst="rect">
          <a:avLst/>
        </a:prstGeom>
      </xdr:spPr>
    </xdr:pic>
    <xdr:clientData/>
  </xdr:twoCellAnchor>
  <xdr:twoCellAnchor>
    <xdr:from>
      <xdr:col>0</xdr:col>
      <xdr:colOff>0</xdr:colOff>
      <xdr:row>6</xdr:row>
      <xdr:rowOff>0</xdr:rowOff>
    </xdr:from>
    <xdr:to>
      <xdr:col>4</xdr:col>
      <xdr:colOff>0</xdr:colOff>
      <xdr:row>8</xdr:row>
      <xdr:rowOff>0</xdr:rowOff>
    </xdr:to>
    <xdr:sp macro="" textlink="">
      <xdr:nvSpPr>
        <xdr:cNvPr id="9" name="Rectángulo 8">
          <a:extLst>
            <a:ext uri="{FF2B5EF4-FFF2-40B4-BE49-F238E27FC236}">
              <a16:creationId xmlns:a16="http://schemas.microsoft.com/office/drawing/2014/main" id="{A07C4522-0E07-4620-AFFD-232CD150ED3C}"/>
            </a:ext>
          </a:extLst>
        </xdr:cNvPr>
        <xdr:cNvSpPr/>
      </xdr:nvSpPr>
      <xdr:spPr>
        <a:xfrm>
          <a:off x="0" y="1143000"/>
          <a:ext cx="8086725" cy="762000"/>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47625</xdr:colOff>
      <xdr:row>6</xdr:row>
      <xdr:rowOff>47626</xdr:rowOff>
    </xdr:from>
    <xdr:to>
      <xdr:col>4</xdr:col>
      <xdr:colOff>0</xdr:colOff>
      <xdr:row>7</xdr:row>
      <xdr:rowOff>345281</xdr:rowOff>
    </xdr:to>
    <xdr:sp macro="" textlink="">
      <xdr:nvSpPr>
        <xdr:cNvPr id="13" name="CuadroTexto 12">
          <a:extLst>
            <a:ext uri="{FF2B5EF4-FFF2-40B4-BE49-F238E27FC236}">
              <a16:creationId xmlns:a16="http://schemas.microsoft.com/office/drawing/2014/main" id="{E4F0C92E-E0D0-465E-B484-A844802E9D51}"/>
            </a:ext>
          </a:extLst>
        </xdr:cNvPr>
        <xdr:cNvSpPr txBox="1"/>
      </xdr:nvSpPr>
      <xdr:spPr>
        <a:xfrm>
          <a:off x="47625" y="1190626"/>
          <a:ext cx="8048625" cy="678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Instituto sobre Alcoholismo y Farmacodependencia</a:t>
          </a:r>
          <a:r>
            <a:rPr lang="es-CR" sz="1100" b="1" baseline="0">
              <a:solidFill>
                <a:schemeClr val="bg1"/>
              </a:solidFill>
              <a:effectLst/>
              <a:latin typeface="Palatino Linotype" panose="02040502050505030304" pitchFamily="18" charset="0"/>
              <a:ea typeface="+mn-ea"/>
              <a:cs typeface="+mn-cs"/>
            </a:rPr>
            <a:t>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Programa Prevención y Tratamiento del Consumo de Alcohol, Tabaco y otras Drogas</a:t>
          </a:r>
          <a:r>
            <a:rPr lang="es-CR" sz="1100" b="1" baseline="0">
              <a:solidFill>
                <a:schemeClr val="dk1"/>
              </a:solidFill>
              <a:effectLst/>
              <a:latin typeface="Palatino Linotype" panose="02040502050505030304" pitchFamily="18" charset="0"/>
              <a:ea typeface="+mn-ea"/>
              <a:cs typeface="+mn-cs"/>
            </a:rPr>
            <a:t>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III Trimestre Acumulado 2023</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20-11-2023</a:t>
          </a: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0</xdr:rowOff>
    </xdr:from>
    <xdr:to>
      <xdr:col>4</xdr:col>
      <xdr:colOff>1</xdr:colOff>
      <xdr:row>5</xdr:row>
      <xdr:rowOff>178592</xdr:rowOff>
    </xdr:to>
    <xdr:sp macro="" textlink="">
      <xdr:nvSpPr>
        <xdr:cNvPr id="6" name="Rectángulo 5">
          <a:extLst>
            <a:ext uri="{FF2B5EF4-FFF2-40B4-BE49-F238E27FC236}">
              <a16:creationId xmlns:a16="http://schemas.microsoft.com/office/drawing/2014/main" id="{9B2D1A18-DD59-42AF-B3B8-677FBAEA6B60}"/>
            </a:ext>
          </a:extLst>
        </xdr:cNvPr>
        <xdr:cNvSpPr/>
      </xdr:nvSpPr>
      <xdr:spPr>
        <a:xfrm>
          <a:off x="1" y="0"/>
          <a:ext cx="8086725"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154538</xdr:colOff>
      <xdr:row>0</xdr:row>
      <xdr:rowOff>166688</xdr:rowOff>
    </xdr:from>
    <xdr:to>
      <xdr:col>0</xdr:col>
      <xdr:colOff>3452813</xdr:colOff>
      <xdr:row>5</xdr:row>
      <xdr:rowOff>47818</xdr:rowOff>
    </xdr:to>
    <xdr:pic>
      <xdr:nvPicPr>
        <xdr:cNvPr id="7" name="Imagen 6">
          <a:extLst>
            <a:ext uri="{FF2B5EF4-FFF2-40B4-BE49-F238E27FC236}">
              <a16:creationId xmlns:a16="http://schemas.microsoft.com/office/drawing/2014/main" id="{39089DD1-628B-453D-B1C3-7161BF833E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4538" y="166688"/>
          <a:ext cx="3298275" cy="833630"/>
        </a:xfrm>
        <a:prstGeom prst="rect">
          <a:avLst/>
        </a:prstGeom>
      </xdr:spPr>
    </xdr:pic>
    <xdr:clientData/>
  </xdr:twoCellAnchor>
  <xdr:twoCellAnchor editAs="oneCell">
    <xdr:from>
      <xdr:col>0</xdr:col>
      <xdr:colOff>3405187</xdr:colOff>
      <xdr:row>1</xdr:row>
      <xdr:rowOff>23813</xdr:rowOff>
    </xdr:from>
    <xdr:to>
      <xdr:col>2</xdr:col>
      <xdr:colOff>71437</xdr:colOff>
      <xdr:row>4</xdr:row>
      <xdr:rowOff>130969</xdr:rowOff>
    </xdr:to>
    <xdr:pic>
      <xdr:nvPicPr>
        <xdr:cNvPr id="8" name="Imagen 7">
          <a:extLst>
            <a:ext uri="{FF2B5EF4-FFF2-40B4-BE49-F238E27FC236}">
              <a16:creationId xmlns:a16="http://schemas.microsoft.com/office/drawing/2014/main" id="{0E35FA93-3F9D-4382-A524-943587BC58CE}"/>
            </a:ext>
          </a:extLst>
        </xdr:cNvPr>
        <xdr:cNvPicPr>
          <a:picLocks noChangeAspect="1"/>
        </xdr:cNvPicPr>
      </xdr:nvPicPr>
      <xdr:blipFill rotWithShape="1">
        <a:blip xmlns:r="http://schemas.openxmlformats.org/officeDocument/2006/relationships" r:embed="rId2"/>
        <a:srcRect l="63388" r="1826" b="1724"/>
        <a:stretch/>
      </xdr:blipFill>
      <xdr:spPr>
        <a:xfrm>
          <a:off x="3405187" y="214313"/>
          <a:ext cx="2143125" cy="678656"/>
        </a:xfrm>
        <a:prstGeom prst="rect">
          <a:avLst/>
        </a:prstGeom>
      </xdr:spPr>
    </xdr:pic>
    <xdr:clientData/>
  </xdr:twoCellAnchor>
  <xdr:twoCellAnchor>
    <xdr:from>
      <xdr:col>0</xdr:col>
      <xdr:colOff>0</xdr:colOff>
      <xdr:row>6</xdr:row>
      <xdr:rowOff>0</xdr:rowOff>
    </xdr:from>
    <xdr:to>
      <xdr:col>4</xdr:col>
      <xdr:colOff>0</xdr:colOff>
      <xdr:row>8</xdr:row>
      <xdr:rowOff>0</xdr:rowOff>
    </xdr:to>
    <xdr:sp macro="" textlink="">
      <xdr:nvSpPr>
        <xdr:cNvPr id="9" name="Rectángulo 8">
          <a:extLst>
            <a:ext uri="{FF2B5EF4-FFF2-40B4-BE49-F238E27FC236}">
              <a16:creationId xmlns:a16="http://schemas.microsoft.com/office/drawing/2014/main" id="{214AEA6E-DB72-4CE0-8DD3-6B23E99DCBAB}"/>
            </a:ext>
          </a:extLst>
        </xdr:cNvPr>
        <xdr:cNvSpPr/>
      </xdr:nvSpPr>
      <xdr:spPr>
        <a:xfrm>
          <a:off x="0" y="1143000"/>
          <a:ext cx="8086725" cy="762000"/>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130970</xdr:colOff>
      <xdr:row>6</xdr:row>
      <xdr:rowOff>59532</xdr:rowOff>
    </xdr:from>
    <xdr:to>
      <xdr:col>4</xdr:col>
      <xdr:colOff>83345</xdr:colOff>
      <xdr:row>7</xdr:row>
      <xdr:rowOff>357187</xdr:rowOff>
    </xdr:to>
    <xdr:sp macro="" textlink="">
      <xdr:nvSpPr>
        <xdr:cNvPr id="13" name="CuadroTexto 12">
          <a:extLst>
            <a:ext uri="{FF2B5EF4-FFF2-40B4-BE49-F238E27FC236}">
              <a16:creationId xmlns:a16="http://schemas.microsoft.com/office/drawing/2014/main" id="{55739D9F-3983-4969-B5CA-2F0AD231127D}"/>
            </a:ext>
          </a:extLst>
        </xdr:cNvPr>
        <xdr:cNvSpPr txBox="1"/>
      </xdr:nvSpPr>
      <xdr:spPr>
        <a:xfrm>
          <a:off x="130970" y="1202532"/>
          <a:ext cx="8048625" cy="678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Instituto sobre Alcoholismo y Farmacodependencia</a:t>
          </a:r>
          <a:r>
            <a:rPr lang="es-CR" sz="1100" b="1" baseline="0">
              <a:solidFill>
                <a:schemeClr val="bg1"/>
              </a:solidFill>
              <a:effectLst/>
              <a:latin typeface="Palatino Linotype" panose="02040502050505030304" pitchFamily="18" charset="0"/>
              <a:ea typeface="+mn-ea"/>
              <a:cs typeface="+mn-cs"/>
            </a:rPr>
            <a:t>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Programa Prevención y Tratamiento del Consumo de Alcohol, Tabaco y otras Drogas</a:t>
          </a:r>
          <a:r>
            <a:rPr lang="es-CR" sz="1100" b="1" baseline="0">
              <a:solidFill>
                <a:schemeClr val="dk1"/>
              </a:solidFill>
              <a:effectLst/>
              <a:latin typeface="Palatino Linotype" panose="02040502050505030304" pitchFamily="18" charset="0"/>
              <a:ea typeface="+mn-ea"/>
              <a:cs typeface="+mn-cs"/>
            </a:rPr>
            <a:t>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IV Trimestre 2023</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05-03-2024</a:t>
          </a: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11905</xdr:colOff>
      <xdr:row>14</xdr:row>
      <xdr:rowOff>164306</xdr:rowOff>
    </xdr:from>
    <xdr:to>
      <xdr:col>15</xdr:col>
      <xdr:colOff>250030</xdr:colOff>
      <xdr:row>29</xdr:row>
      <xdr:rowOff>23812</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xdr:colOff>
      <xdr:row>30</xdr:row>
      <xdr:rowOff>164307</xdr:rowOff>
    </xdr:from>
    <xdr:to>
      <xdr:col>15</xdr:col>
      <xdr:colOff>226218</xdr:colOff>
      <xdr:row>47</xdr:row>
      <xdr:rowOff>-1</xdr:rowOff>
    </xdr:to>
    <xdr:graphicFrame macro="">
      <xdr:nvGraphicFramePr>
        <xdr:cNvPr id="3" name="Gráfico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678657</xdr:colOff>
      <xdr:row>48</xdr:row>
      <xdr:rowOff>164306</xdr:rowOff>
    </xdr:from>
    <xdr:to>
      <xdr:col>15</xdr:col>
      <xdr:colOff>714374</xdr:colOff>
      <xdr:row>68</xdr:row>
      <xdr:rowOff>202406</xdr:rowOff>
    </xdr:to>
    <xdr:graphicFrame macro="">
      <xdr:nvGraphicFramePr>
        <xdr:cNvPr id="5" name="Gráfico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11905</xdr:colOff>
      <xdr:row>14</xdr:row>
      <xdr:rowOff>188120</xdr:rowOff>
    </xdr:from>
    <xdr:to>
      <xdr:col>25</xdr:col>
      <xdr:colOff>214313</xdr:colOff>
      <xdr:row>29</xdr:row>
      <xdr:rowOff>166686</xdr:rowOff>
    </xdr:to>
    <xdr:graphicFrame macro="">
      <xdr:nvGraphicFramePr>
        <xdr:cNvPr id="6" name="Gráfico 5">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2</xdr:colOff>
      <xdr:row>31</xdr:row>
      <xdr:rowOff>9525</xdr:rowOff>
    </xdr:from>
    <xdr:to>
      <xdr:col>25</xdr:col>
      <xdr:colOff>202406</xdr:colOff>
      <xdr:row>47</xdr:row>
      <xdr:rowOff>166686</xdr:rowOff>
    </xdr:to>
    <xdr:graphicFrame macro="">
      <xdr:nvGraphicFramePr>
        <xdr:cNvPr id="7" name="Gráfico 6">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85989</xdr:colOff>
      <xdr:row>48</xdr:row>
      <xdr:rowOff>179917</xdr:rowOff>
    </xdr:from>
    <xdr:to>
      <xdr:col>25</xdr:col>
      <xdr:colOff>324114</xdr:colOff>
      <xdr:row>65</xdr:row>
      <xdr:rowOff>145519</xdr:rowOff>
    </xdr:to>
    <xdr:graphicFrame macro="">
      <xdr:nvGraphicFramePr>
        <xdr:cNvPr id="8" name="Gráfico 7">
          <a:extLst>
            <a:ext uri="{FF2B5EF4-FFF2-40B4-BE49-F238E27FC236}">
              <a16:creationId xmlns:a16="http://schemas.microsoft.com/office/drawing/2014/main"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0</xdr:row>
      <xdr:rowOff>0</xdr:rowOff>
    </xdr:from>
    <xdr:to>
      <xdr:col>4</xdr:col>
      <xdr:colOff>1</xdr:colOff>
      <xdr:row>5</xdr:row>
      <xdr:rowOff>178592</xdr:rowOff>
    </xdr:to>
    <xdr:sp macro="" textlink="">
      <xdr:nvSpPr>
        <xdr:cNvPr id="13" name="Rectángulo 12">
          <a:extLst>
            <a:ext uri="{FF2B5EF4-FFF2-40B4-BE49-F238E27FC236}">
              <a16:creationId xmlns:a16="http://schemas.microsoft.com/office/drawing/2014/main" id="{D46870E9-8516-4C18-A62F-3B32E1F51827}"/>
            </a:ext>
          </a:extLst>
        </xdr:cNvPr>
        <xdr:cNvSpPr/>
      </xdr:nvSpPr>
      <xdr:spPr>
        <a:xfrm>
          <a:off x="1" y="0"/>
          <a:ext cx="8086725"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154538</xdr:colOff>
      <xdr:row>0</xdr:row>
      <xdr:rowOff>166688</xdr:rowOff>
    </xdr:from>
    <xdr:to>
      <xdr:col>0</xdr:col>
      <xdr:colOff>3452813</xdr:colOff>
      <xdr:row>5</xdr:row>
      <xdr:rowOff>47818</xdr:rowOff>
    </xdr:to>
    <xdr:pic>
      <xdr:nvPicPr>
        <xdr:cNvPr id="14" name="Imagen 13">
          <a:extLst>
            <a:ext uri="{FF2B5EF4-FFF2-40B4-BE49-F238E27FC236}">
              <a16:creationId xmlns:a16="http://schemas.microsoft.com/office/drawing/2014/main" id="{C79F3C79-BAB9-4C37-A1DA-43D23DCFDD0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54538" y="166688"/>
          <a:ext cx="3298275" cy="833630"/>
        </a:xfrm>
        <a:prstGeom prst="rect">
          <a:avLst/>
        </a:prstGeom>
      </xdr:spPr>
    </xdr:pic>
    <xdr:clientData/>
  </xdr:twoCellAnchor>
  <xdr:twoCellAnchor editAs="oneCell">
    <xdr:from>
      <xdr:col>0</xdr:col>
      <xdr:colOff>3405187</xdr:colOff>
      <xdr:row>1</xdr:row>
      <xdr:rowOff>23813</xdr:rowOff>
    </xdr:from>
    <xdr:to>
      <xdr:col>2</xdr:col>
      <xdr:colOff>71437</xdr:colOff>
      <xdr:row>4</xdr:row>
      <xdr:rowOff>130969</xdr:rowOff>
    </xdr:to>
    <xdr:pic>
      <xdr:nvPicPr>
        <xdr:cNvPr id="15" name="Imagen 14">
          <a:extLst>
            <a:ext uri="{FF2B5EF4-FFF2-40B4-BE49-F238E27FC236}">
              <a16:creationId xmlns:a16="http://schemas.microsoft.com/office/drawing/2014/main" id="{0DA5DD7B-A0E7-4FB4-9411-738CEF2110BD}"/>
            </a:ext>
          </a:extLst>
        </xdr:cNvPr>
        <xdr:cNvPicPr>
          <a:picLocks noChangeAspect="1"/>
        </xdr:cNvPicPr>
      </xdr:nvPicPr>
      <xdr:blipFill rotWithShape="1">
        <a:blip xmlns:r="http://schemas.openxmlformats.org/officeDocument/2006/relationships" r:embed="rId8"/>
        <a:srcRect l="63388" r="1826" b="1724"/>
        <a:stretch/>
      </xdr:blipFill>
      <xdr:spPr>
        <a:xfrm>
          <a:off x="3405187" y="214313"/>
          <a:ext cx="2143125" cy="678656"/>
        </a:xfrm>
        <a:prstGeom prst="rect">
          <a:avLst/>
        </a:prstGeom>
      </xdr:spPr>
    </xdr:pic>
    <xdr:clientData/>
  </xdr:twoCellAnchor>
  <xdr:twoCellAnchor>
    <xdr:from>
      <xdr:col>0</xdr:col>
      <xdr:colOff>0</xdr:colOff>
      <xdr:row>6</xdr:row>
      <xdr:rowOff>0</xdr:rowOff>
    </xdr:from>
    <xdr:to>
      <xdr:col>4</xdr:col>
      <xdr:colOff>0</xdr:colOff>
      <xdr:row>8</xdr:row>
      <xdr:rowOff>0</xdr:rowOff>
    </xdr:to>
    <xdr:sp macro="" textlink="">
      <xdr:nvSpPr>
        <xdr:cNvPr id="16" name="Rectángulo 15">
          <a:extLst>
            <a:ext uri="{FF2B5EF4-FFF2-40B4-BE49-F238E27FC236}">
              <a16:creationId xmlns:a16="http://schemas.microsoft.com/office/drawing/2014/main" id="{8EB48631-B4B1-426A-A05F-434801BB5D13}"/>
            </a:ext>
          </a:extLst>
        </xdr:cNvPr>
        <xdr:cNvSpPr/>
      </xdr:nvSpPr>
      <xdr:spPr>
        <a:xfrm>
          <a:off x="0" y="1143000"/>
          <a:ext cx="8086725" cy="762000"/>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71438</xdr:colOff>
      <xdr:row>6</xdr:row>
      <xdr:rowOff>35720</xdr:rowOff>
    </xdr:from>
    <xdr:to>
      <xdr:col>4</xdr:col>
      <xdr:colOff>23813</xdr:colOff>
      <xdr:row>7</xdr:row>
      <xdr:rowOff>333375</xdr:rowOff>
    </xdr:to>
    <xdr:sp macro="" textlink="">
      <xdr:nvSpPr>
        <xdr:cNvPr id="19" name="CuadroTexto 18">
          <a:extLst>
            <a:ext uri="{FF2B5EF4-FFF2-40B4-BE49-F238E27FC236}">
              <a16:creationId xmlns:a16="http://schemas.microsoft.com/office/drawing/2014/main" id="{44FCA2FD-AEF5-4029-9165-61A7B205DBBA}"/>
            </a:ext>
          </a:extLst>
        </xdr:cNvPr>
        <xdr:cNvSpPr txBox="1"/>
      </xdr:nvSpPr>
      <xdr:spPr>
        <a:xfrm>
          <a:off x="71438" y="1178720"/>
          <a:ext cx="8048625" cy="678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Instituto sobre Alcoholismo y Farmacodependencia</a:t>
          </a:r>
          <a:r>
            <a:rPr lang="es-CR" sz="1100" b="1" baseline="0">
              <a:solidFill>
                <a:schemeClr val="bg1"/>
              </a:solidFill>
              <a:effectLst/>
              <a:latin typeface="Palatino Linotype" panose="02040502050505030304" pitchFamily="18" charset="0"/>
              <a:ea typeface="+mn-ea"/>
              <a:cs typeface="+mn-cs"/>
            </a:rPr>
            <a:t>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Programa Prevención y Tratamiento del Consumo de Alcohol, Tabaco y otras Drogas</a:t>
          </a:r>
          <a:r>
            <a:rPr lang="es-CR" sz="1100" b="1" baseline="0">
              <a:solidFill>
                <a:schemeClr val="dk1"/>
              </a:solidFill>
              <a:effectLst/>
              <a:latin typeface="Palatino Linotype" panose="02040502050505030304" pitchFamily="18" charset="0"/>
              <a:ea typeface="+mn-ea"/>
              <a:cs typeface="+mn-cs"/>
            </a:rPr>
            <a:t>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Anual 2023</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05-03-2024</a:t>
          </a: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7"/>
  <sheetViews>
    <sheetView showGridLines="0" tabSelected="1" zoomScale="80" zoomScaleNormal="80" workbookViewId="0">
      <pane ySplit="11" topLeftCell="A12" activePane="bottomLeft" state="frozen"/>
      <selection pane="bottomLeft" activeCell="A9" sqref="A9:A11"/>
    </sheetView>
  </sheetViews>
  <sheetFormatPr baseColWidth="10" defaultColWidth="11.44140625" defaultRowHeight="14.4" x14ac:dyDescent="0.3"/>
  <cols>
    <col min="1" max="1" width="62.5546875" style="4" customWidth="1"/>
    <col min="2" max="4" width="19.5546875" style="4" customWidth="1"/>
    <col min="5" max="16384" width="11.44140625" style="4"/>
  </cols>
  <sheetData>
    <row r="1" spans="1:4" customFormat="1" x14ac:dyDescent="0.3"/>
    <row r="2" spans="1:4" customFormat="1" x14ac:dyDescent="0.3"/>
    <row r="3" spans="1:4" customFormat="1" x14ac:dyDescent="0.3"/>
    <row r="4" spans="1:4" customFormat="1" x14ac:dyDescent="0.3"/>
    <row r="5" spans="1:4" customFormat="1" x14ac:dyDescent="0.3"/>
    <row r="6" spans="1:4" customFormat="1" x14ac:dyDescent="0.3"/>
    <row r="7" spans="1:4" customFormat="1" ht="30" customHeight="1" x14ac:dyDescent="0.3"/>
    <row r="8" spans="1:4" customFormat="1" ht="30" customHeight="1" x14ac:dyDescent="0.3"/>
    <row r="9" spans="1:4" s="29" customFormat="1" ht="15.6" x14ac:dyDescent="0.3">
      <c r="A9" s="40" t="s">
        <v>0</v>
      </c>
      <c r="B9" s="43" t="s">
        <v>1</v>
      </c>
      <c r="C9" s="47" t="s">
        <v>50</v>
      </c>
      <c r="D9" s="48"/>
    </row>
    <row r="10" spans="1:4" s="29" customFormat="1" ht="15" customHeight="1" x14ac:dyDescent="0.3">
      <c r="A10" s="41"/>
      <c r="B10" s="43"/>
      <c r="C10" s="45" t="s">
        <v>2</v>
      </c>
      <c r="D10" s="38" t="s">
        <v>46</v>
      </c>
    </row>
    <row r="11" spans="1:4" s="29" customFormat="1" ht="15.75" customHeight="1" thickBot="1" x14ac:dyDescent="0.35">
      <c r="A11" s="42"/>
      <c r="B11" s="44"/>
      <c r="C11" s="46"/>
      <c r="D11" s="39"/>
    </row>
    <row r="12" spans="1:4" customFormat="1" ht="16.2" thickTop="1" x14ac:dyDescent="0.35">
      <c r="A12" s="25"/>
      <c r="B12" s="25"/>
      <c r="C12" s="25"/>
      <c r="D12" s="25"/>
    </row>
    <row r="13" spans="1:4" customFormat="1" ht="15.6" x14ac:dyDescent="0.35">
      <c r="A13" s="24" t="s">
        <v>3</v>
      </c>
      <c r="B13" s="25"/>
      <c r="C13" s="25"/>
      <c r="D13" s="25"/>
    </row>
    <row r="14" spans="1:4" customFormat="1" ht="15.6" x14ac:dyDescent="0.35">
      <c r="A14" s="25"/>
      <c r="B14" s="25"/>
      <c r="C14" s="25"/>
      <c r="D14" s="25"/>
    </row>
    <row r="15" spans="1:4" customFormat="1" ht="15.6" x14ac:dyDescent="0.35">
      <c r="A15" s="24" t="s">
        <v>40</v>
      </c>
      <c r="B15" s="25"/>
      <c r="C15" s="25"/>
      <c r="D15" s="25"/>
    </row>
    <row r="16" spans="1:4" ht="15.6" x14ac:dyDescent="0.35">
      <c r="A16" s="26" t="s">
        <v>51</v>
      </c>
      <c r="B16" s="8">
        <f>+SUM(C16:D16)</f>
        <v>32</v>
      </c>
      <c r="C16" s="22">
        <v>32</v>
      </c>
      <c r="D16" s="22">
        <v>0</v>
      </c>
    </row>
    <row r="17" spans="1:5" ht="15.6" x14ac:dyDescent="0.35">
      <c r="A17" s="26" t="s">
        <v>79</v>
      </c>
      <c r="B17" s="8">
        <f t="shared" ref="B17:B19" si="0">+SUM(C17:D17)</f>
        <v>98</v>
      </c>
      <c r="C17" s="22">
        <v>35</v>
      </c>
      <c r="D17" s="22">
        <v>63</v>
      </c>
    </row>
    <row r="18" spans="1:5" ht="15.6" x14ac:dyDescent="0.35">
      <c r="A18" s="26" t="s">
        <v>80</v>
      </c>
      <c r="B18" s="8">
        <f t="shared" si="0"/>
        <v>121</v>
      </c>
      <c r="C18" s="30">
        <v>28</v>
      </c>
      <c r="D18" s="30">
        <v>93</v>
      </c>
    </row>
    <row r="19" spans="1:5" ht="15.6" x14ac:dyDescent="0.35">
      <c r="A19" s="26" t="s">
        <v>81</v>
      </c>
      <c r="B19" s="8">
        <f t="shared" si="0"/>
        <v>392</v>
      </c>
      <c r="C19" s="22">
        <v>140</v>
      </c>
      <c r="D19" s="22">
        <v>252</v>
      </c>
    </row>
    <row r="20" spans="1:5" ht="15.6" x14ac:dyDescent="0.35">
      <c r="A20" s="25"/>
      <c r="B20" s="9"/>
      <c r="C20" s="22"/>
      <c r="D20" s="22"/>
    </row>
    <row r="21" spans="1:5" ht="15.6" x14ac:dyDescent="0.35">
      <c r="A21" s="27" t="s">
        <v>4</v>
      </c>
      <c r="B21" s="9"/>
      <c r="C21" s="22"/>
      <c r="D21" s="22"/>
    </row>
    <row r="22" spans="1:5" ht="15.6" x14ac:dyDescent="0.35">
      <c r="A22" s="26" t="s">
        <v>51</v>
      </c>
      <c r="B22" s="8">
        <f>+SUM(C22:D22)</f>
        <v>2366957.7400000002</v>
      </c>
      <c r="C22" s="22">
        <v>2366957.7400000002</v>
      </c>
      <c r="D22" s="22">
        <v>0</v>
      </c>
    </row>
    <row r="23" spans="1:5" ht="15.6" x14ac:dyDescent="0.35">
      <c r="A23" s="26" t="s">
        <v>79</v>
      </c>
      <c r="B23" s="8">
        <f t="shared" ref="B23:B26" si="1">+SUM(C23:D23)</f>
        <v>10000000</v>
      </c>
      <c r="C23" s="22">
        <v>7250000</v>
      </c>
      <c r="D23" s="22">
        <v>2750000</v>
      </c>
    </row>
    <row r="24" spans="1:5" ht="15.6" x14ac:dyDescent="0.35">
      <c r="A24" s="26" t="s">
        <v>80</v>
      </c>
      <c r="B24" s="8">
        <f t="shared" si="1"/>
        <v>3251599.3</v>
      </c>
      <c r="C24" s="22">
        <v>511314.30000000005</v>
      </c>
      <c r="D24" s="22">
        <v>2740285</v>
      </c>
      <c r="E24" s="3"/>
    </row>
    <row r="25" spans="1:5" ht="15.6" x14ac:dyDescent="0.35">
      <c r="A25" s="26" t="s">
        <v>81</v>
      </c>
      <c r="B25" s="8">
        <f t="shared" si="1"/>
        <v>40000000</v>
      </c>
      <c r="C25" s="22">
        <v>29000000</v>
      </c>
      <c r="D25" s="22">
        <v>11000000</v>
      </c>
    </row>
    <row r="26" spans="1:5" ht="15.6" x14ac:dyDescent="0.35">
      <c r="A26" s="26" t="s">
        <v>82</v>
      </c>
      <c r="B26" s="8">
        <f t="shared" si="1"/>
        <v>3251599.3</v>
      </c>
      <c r="C26" s="8">
        <f>C24</f>
        <v>511314.30000000005</v>
      </c>
      <c r="D26" s="8">
        <f>D24</f>
        <v>2740285</v>
      </c>
    </row>
    <row r="27" spans="1:5" ht="15.6" x14ac:dyDescent="0.35">
      <c r="A27" s="25"/>
      <c r="B27" s="9"/>
      <c r="C27" s="9"/>
      <c r="D27" s="9"/>
    </row>
    <row r="28" spans="1:5" ht="15.6" x14ac:dyDescent="0.35">
      <c r="A28" s="27" t="s">
        <v>5</v>
      </c>
      <c r="B28" s="9"/>
      <c r="C28" s="9"/>
      <c r="D28" s="9"/>
    </row>
    <row r="29" spans="1:5" ht="15.6" x14ac:dyDescent="0.35">
      <c r="A29" s="26" t="s">
        <v>79</v>
      </c>
      <c r="B29" s="8">
        <f>B23</f>
        <v>10000000</v>
      </c>
      <c r="C29" s="8"/>
      <c r="D29" s="8"/>
    </row>
    <row r="30" spans="1:5" ht="15.6" x14ac:dyDescent="0.35">
      <c r="A30" s="26" t="s">
        <v>80</v>
      </c>
      <c r="B30" s="22">
        <v>3251599.3</v>
      </c>
      <c r="C30" s="8"/>
      <c r="D30" s="8"/>
    </row>
    <row r="31" spans="1:5" ht="15.6" x14ac:dyDescent="0.35">
      <c r="A31" s="25"/>
      <c r="B31" s="11"/>
      <c r="C31" s="11"/>
      <c r="D31" s="11"/>
    </row>
    <row r="32" spans="1:5" ht="15.6" x14ac:dyDescent="0.35">
      <c r="A32" s="24" t="s">
        <v>6</v>
      </c>
      <c r="B32" s="11"/>
      <c r="C32" s="11"/>
      <c r="D32" s="11"/>
    </row>
    <row r="33" spans="1:4" ht="15.6" x14ac:dyDescent="0.35">
      <c r="A33" s="26" t="s">
        <v>52</v>
      </c>
      <c r="B33" s="23">
        <v>1.0573999999999999</v>
      </c>
      <c r="C33" s="23">
        <v>1.0573999999999999</v>
      </c>
      <c r="D33" s="23">
        <v>1.0573999999999999</v>
      </c>
    </row>
    <row r="34" spans="1:4" ht="15.6" x14ac:dyDescent="0.35">
      <c r="A34" s="26" t="s">
        <v>83</v>
      </c>
      <c r="B34" s="23">
        <v>1.1041000000000001</v>
      </c>
      <c r="C34" s="23">
        <v>1.1041000000000001</v>
      </c>
      <c r="D34" s="23">
        <v>1.1041000000000001</v>
      </c>
    </row>
    <row r="35" spans="1:4" ht="15.6" x14ac:dyDescent="0.35">
      <c r="A35" s="26" t="s">
        <v>7</v>
      </c>
      <c r="B35" s="22" t="s">
        <v>45</v>
      </c>
      <c r="C35" s="22" t="s">
        <v>45</v>
      </c>
      <c r="D35" s="22" t="s">
        <v>45</v>
      </c>
    </row>
    <row r="36" spans="1:4" ht="15.6" x14ac:dyDescent="0.35">
      <c r="A36" s="25"/>
      <c r="B36" s="9"/>
      <c r="C36" s="9"/>
      <c r="D36" s="9"/>
    </row>
    <row r="37" spans="1:4" ht="15.6" x14ac:dyDescent="0.35">
      <c r="A37" s="24" t="s">
        <v>8</v>
      </c>
      <c r="B37" s="9"/>
      <c r="C37" s="9"/>
      <c r="D37" s="9"/>
    </row>
    <row r="38" spans="1:4" ht="15.6" x14ac:dyDescent="0.35">
      <c r="A38" s="25" t="s">
        <v>53</v>
      </c>
      <c r="B38" s="8">
        <f>B22/B33</f>
        <v>2238469.5857764333</v>
      </c>
      <c r="C38" s="8">
        <f t="shared" ref="C38:D38" si="2">C22/C33</f>
        <v>2238469.5857764333</v>
      </c>
      <c r="D38" s="8">
        <f t="shared" si="2"/>
        <v>0</v>
      </c>
    </row>
    <row r="39" spans="1:4" ht="15.6" x14ac:dyDescent="0.35">
      <c r="A39" s="25" t="s">
        <v>84</v>
      </c>
      <c r="B39" s="8">
        <f>B24/B34</f>
        <v>2945022.4617335382</v>
      </c>
      <c r="C39" s="8">
        <f t="shared" ref="C39:D39" si="3">C24/C34</f>
        <v>463105.06294719683</v>
      </c>
      <c r="D39" s="8">
        <f t="shared" si="3"/>
        <v>2481917.3987863418</v>
      </c>
    </row>
    <row r="40" spans="1:4" ht="15.6" x14ac:dyDescent="0.35">
      <c r="A40" s="25" t="s">
        <v>54</v>
      </c>
      <c r="B40" s="8">
        <f>B38/B16</f>
        <v>69952.174555513542</v>
      </c>
      <c r="C40" s="8">
        <f t="shared" ref="C40" si="4">C38/C16</f>
        <v>69952.174555513542</v>
      </c>
      <c r="D40" s="8" t="s">
        <v>47</v>
      </c>
    </row>
    <row r="41" spans="1:4" ht="15.6" x14ac:dyDescent="0.35">
      <c r="A41" s="25" t="s">
        <v>85</v>
      </c>
      <c r="B41" s="8">
        <f>B39/B18</f>
        <v>24339.028609368084</v>
      </c>
      <c r="C41" s="8">
        <f t="shared" ref="C41:D41" si="5">C39/C18</f>
        <v>16539.466533828458</v>
      </c>
      <c r="D41" s="8">
        <f t="shared" si="5"/>
        <v>26687.283857917653</v>
      </c>
    </row>
    <row r="42" spans="1:4" ht="15.6" x14ac:dyDescent="0.35">
      <c r="A42" s="25"/>
      <c r="B42" s="13"/>
      <c r="C42" s="13"/>
      <c r="D42" s="13"/>
    </row>
    <row r="43" spans="1:4" ht="15.6" x14ac:dyDescent="0.35">
      <c r="A43" s="24" t="s">
        <v>9</v>
      </c>
      <c r="B43" s="13"/>
      <c r="C43" s="13"/>
      <c r="D43" s="13"/>
    </row>
    <row r="44" spans="1:4" ht="15.6" x14ac:dyDescent="0.35">
      <c r="A44" s="25"/>
      <c r="B44" s="13"/>
      <c r="C44" s="13"/>
      <c r="D44" s="13"/>
    </row>
    <row r="45" spans="1:4" ht="15.6" x14ac:dyDescent="0.35">
      <c r="A45" s="24" t="s">
        <v>10</v>
      </c>
      <c r="B45" s="13"/>
      <c r="C45" s="13"/>
      <c r="D45" s="13"/>
    </row>
    <row r="46" spans="1:4" ht="15.6" x14ac:dyDescent="0.35">
      <c r="A46" s="25" t="s">
        <v>11</v>
      </c>
      <c r="B46" s="14" t="s">
        <v>42</v>
      </c>
      <c r="C46" s="14" t="s">
        <v>42</v>
      </c>
      <c r="D46" s="14" t="s">
        <v>42</v>
      </c>
    </row>
    <row r="47" spans="1:4" ht="15.6" x14ac:dyDescent="0.35">
      <c r="A47" s="25" t="s">
        <v>12</v>
      </c>
      <c r="B47" s="14" t="s">
        <v>42</v>
      </c>
      <c r="C47" s="14" t="s">
        <v>42</v>
      </c>
      <c r="D47" s="14" t="s">
        <v>42</v>
      </c>
    </row>
    <row r="48" spans="1:4" ht="15.6" x14ac:dyDescent="0.35">
      <c r="A48" s="25"/>
      <c r="B48" s="14"/>
      <c r="C48" s="14"/>
      <c r="D48" s="14"/>
    </row>
    <row r="49" spans="1:4" ht="15.6" x14ac:dyDescent="0.35">
      <c r="A49" s="24" t="s">
        <v>13</v>
      </c>
      <c r="B49" s="14"/>
      <c r="C49" s="14"/>
      <c r="D49" s="14"/>
    </row>
    <row r="50" spans="1:4" ht="15.6" x14ac:dyDescent="0.35">
      <c r="A50" s="25" t="s">
        <v>14</v>
      </c>
      <c r="B50" s="14">
        <f>B18/B17*100</f>
        <v>123.46938775510203</v>
      </c>
      <c r="C50" s="14">
        <f>C18/C17*100</f>
        <v>80</v>
      </c>
      <c r="D50" s="14">
        <f>D18/D17*100</f>
        <v>147.61904761904762</v>
      </c>
    </row>
    <row r="51" spans="1:4" ht="15.6" x14ac:dyDescent="0.35">
      <c r="A51" s="25" t="s">
        <v>15</v>
      </c>
      <c r="B51" s="14">
        <f>B24/B23*100</f>
        <v>32.515993000000002</v>
      </c>
      <c r="C51" s="14">
        <f t="shared" ref="C51:D51" si="6">C24/C23*100</f>
        <v>7.0526110344827586</v>
      </c>
      <c r="D51" s="14">
        <f t="shared" si="6"/>
        <v>99.646727272727276</v>
      </c>
    </row>
    <row r="52" spans="1:4" ht="15.6" x14ac:dyDescent="0.35">
      <c r="A52" s="25" t="s">
        <v>16</v>
      </c>
      <c r="B52" s="14">
        <f t="shared" ref="B52" si="7">AVERAGE(B50:B51)</f>
        <v>77.992690377551014</v>
      </c>
      <c r="C52" s="14">
        <f t="shared" ref="C52:D52" si="8">AVERAGE(C50:C51)</f>
        <v>43.526305517241383</v>
      </c>
      <c r="D52" s="14">
        <f t="shared" si="8"/>
        <v>123.63288744588745</v>
      </c>
    </row>
    <row r="53" spans="1:4" ht="15.6" x14ac:dyDescent="0.35">
      <c r="A53" s="25"/>
      <c r="B53" s="14"/>
      <c r="C53" s="14"/>
      <c r="D53" s="14"/>
    </row>
    <row r="54" spans="1:4" ht="15.6" x14ac:dyDescent="0.35">
      <c r="A54" s="24" t="s">
        <v>17</v>
      </c>
      <c r="B54" s="14"/>
      <c r="C54" s="14"/>
      <c r="D54" s="14"/>
    </row>
    <row r="55" spans="1:4" ht="15.6" x14ac:dyDescent="0.35">
      <c r="A55" s="25" t="s">
        <v>18</v>
      </c>
      <c r="B55" s="14">
        <f>(B18/B19)*100</f>
        <v>30.867346938775508</v>
      </c>
      <c r="C55" s="14">
        <f>(C18/C19)*100</f>
        <v>20</v>
      </c>
      <c r="D55" s="14">
        <f>(D18/D19)*100</f>
        <v>36.904761904761905</v>
      </c>
    </row>
    <row r="56" spans="1:4" ht="15.6" x14ac:dyDescent="0.35">
      <c r="A56" s="25" t="s">
        <v>19</v>
      </c>
      <c r="B56" s="14">
        <f>B24/B25*100</f>
        <v>8.1289982500000004</v>
      </c>
      <c r="C56" s="14">
        <f t="shared" ref="C56:D56" si="9">C24/C25*100</f>
        <v>1.7631527586206897</v>
      </c>
      <c r="D56" s="14">
        <f t="shared" si="9"/>
        <v>24.911681818181819</v>
      </c>
    </row>
    <row r="57" spans="1:4" ht="15.6" x14ac:dyDescent="0.35">
      <c r="A57" s="25" t="s">
        <v>20</v>
      </c>
      <c r="B57" s="14">
        <f t="shared" ref="B57" si="10">(B55+B56)/2</f>
        <v>19.498172594387754</v>
      </c>
      <c r="C57" s="14">
        <f t="shared" ref="C57:D57" si="11">(C55+C56)/2</f>
        <v>10.881576379310346</v>
      </c>
      <c r="D57" s="14">
        <f t="shared" si="11"/>
        <v>30.908221861471862</v>
      </c>
    </row>
    <row r="58" spans="1:4" ht="15.6" x14ac:dyDescent="0.35">
      <c r="A58" s="25"/>
      <c r="B58" s="14"/>
      <c r="C58" s="14"/>
      <c r="D58" s="14"/>
    </row>
    <row r="59" spans="1:4" ht="15.6" x14ac:dyDescent="0.35">
      <c r="A59" s="24" t="s">
        <v>31</v>
      </c>
      <c r="B59" s="14"/>
      <c r="C59" s="14"/>
      <c r="D59" s="14"/>
    </row>
    <row r="60" spans="1:4" ht="15.6" x14ac:dyDescent="0.35">
      <c r="A60" s="25" t="s">
        <v>21</v>
      </c>
      <c r="B60" s="14">
        <f t="shared" ref="B60" si="12">B26/B24*100</f>
        <v>100</v>
      </c>
      <c r="C60" s="14"/>
      <c r="D60" s="14"/>
    </row>
    <row r="61" spans="1:4" ht="15.6" x14ac:dyDescent="0.35">
      <c r="A61" s="25"/>
      <c r="B61" s="14"/>
      <c r="C61" s="14"/>
      <c r="D61" s="14"/>
    </row>
    <row r="62" spans="1:4" ht="15.6" x14ac:dyDescent="0.35">
      <c r="A62" s="24" t="s">
        <v>22</v>
      </c>
      <c r="B62" s="14"/>
      <c r="C62" s="14"/>
      <c r="D62" s="14"/>
    </row>
    <row r="63" spans="1:4" ht="15.6" x14ac:dyDescent="0.35">
      <c r="A63" s="25" t="s">
        <v>23</v>
      </c>
      <c r="B63" s="14">
        <f>((B18/B16)-1)*100</f>
        <v>278.125</v>
      </c>
      <c r="C63" s="14">
        <f>((C18/C16)-1)*100</f>
        <v>-12.5</v>
      </c>
      <c r="D63" s="14" t="s">
        <v>47</v>
      </c>
    </row>
    <row r="64" spans="1:4" ht="15.6" x14ac:dyDescent="0.35">
      <c r="A64" s="25" t="s">
        <v>24</v>
      </c>
      <c r="B64" s="14">
        <f>((B39/B38)-1)*100</f>
        <v>31.564104352663371</v>
      </c>
      <c r="C64" s="14">
        <f t="shared" ref="C64" si="13">((C39/C38)-1)*100</f>
        <v>-79.311532044489908</v>
      </c>
      <c r="D64" s="14" t="s">
        <v>47</v>
      </c>
    </row>
    <row r="65" spans="1:5" ht="15.6" x14ac:dyDescent="0.35">
      <c r="A65" s="25" t="s">
        <v>25</v>
      </c>
      <c r="B65" s="14">
        <f t="shared" ref="B65" si="14">((B41/B40)-1)*100</f>
        <v>-65.206187278634474</v>
      </c>
      <c r="C65" s="14">
        <f t="shared" ref="C65" si="15">((C41/C40)-1)*100</f>
        <v>-76.356036622274175</v>
      </c>
      <c r="D65" s="14" t="s">
        <v>47</v>
      </c>
    </row>
    <row r="66" spans="1:5" ht="15.6" x14ac:dyDescent="0.35">
      <c r="A66" s="25"/>
      <c r="B66" s="14"/>
      <c r="C66" s="14"/>
      <c r="D66" s="14"/>
    </row>
    <row r="67" spans="1:5" ht="15.6" x14ac:dyDescent="0.35">
      <c r="A67" s="24" t="s">
        <v>26</v>
      </c>
      <c r="B67" s="14"/>
      <c r="C67" s="14"/>
      <c r="D67" s="14"/>
    </row>
    <row r="68" spans="1:5" ht="15.6" x14ac:dyDescent="0.35">
      <c r="A68" s="25" t="s">
        <v>32</v>
      </c>
      <c r="B68" s="14">
        <f>B23/B17</f>
        <v>102040.81632653061</v>
      </c>
      <c r="C68" s="14">
        <f>C23/C17</f>
        <v>207142.85714285713</v>
      </c>
      <c r="D68" s="14">
        <f>D23/D17</f>
        <v>43650.793650793654</v>
      </c>
      <c r="E68" s="34"/>
    </row>
    <row r="69" spans="1:5" ht="15.6" x14ac:dyDescent="0.35">
      <c r="A69" s="25" t="s">
        <v>33</v>
      </c>
      <c r="B69" s="14">
        <f t="shared" ref="B69:D69" si="16">B24/B18</f>
        <v>26872.721487603303</v>
      </c>
      <c r="C69" s="14">
        <f>C24/C18</f>
        <v>18261.225000000002</v>
      </c>
      <c r="D69" s="14">
        <f t="shared" si="16"/>
        <v>29465.430107526881</v>
      </c>
    </row>
    <row r="70" spans="1:5" ht="15.6" x14ac:dyDescent="0.35">
      <c r="A70" s="25" t="s">
        <v>27</v>
      </c>
      <c r="B70" s="14">
        <f>(B69/B68)*B52</f>
        <v>20.539583296531102</v>
      </c>
      <c r="C70" s="14">
        <f>(C69/C68)*C52</f>
        <v>3.8371762822645552</v>
      </c>
      <c r="D70" s="14">
        <f>(D69/D68)*D52</f>
        <v>83.455440310471872</v>
      </c>
    </row>
    <row r="71" spans="1:5" ht="15.6" x14ac:dyDescent="0.35">
      <c r="A71" s="25" t="s">
        <v>34</v>
      </c>
      <c r="B71" s="14">
        <f t="shared" ref="B71:B72" si="17">B23/(B17*3)</f>
        <v>34013.605442176871</v>
      </c>
      <c r="C71" s="14">
        <f>C23/(C17*3)</f>
        <v>69047.619047619053</v>
      </c>
      <c r="D71" s="14">
        <f>D23/(D17*3)</f>
        <v>14550.26455026455</v>
      </c>
    </row>
    <row r="72" spans="1:5" ht="15.6" x14ac:dyDescent="0.35">
      <c r="A72" s="25" t="s">
        <v>35</v>
      </c>
      <c r="B72" s="14">
        <f t="shared" si="17"/>
        <v>8957.573829201101</v>
      </c>
      <c r="C72" s="14">
        <f>C24/(C18*3)</f>
        <v>6087.0750000000007</v>
      </c>
      <c r="D72" s="14">
        <f>D24/(D18*3)</f>
        <v>9821.8100358422944</v>
      </c>
    </row>
    <row r="73" spans="1:5" ht="15.6" x14ac:dyDescent="0.35">
      <c r="A73" s="25"/>
      <c r="B73" s="14"/>
      <c r="C73" s="14"/>
      <c r="D73" s="14"/>
    </row>
    <row r="74" spans="1:5" ht="15.6" x14ac:dyDescent="0.35">
      <c r="A74" s="24" t="s">
        <v>28</v>
      </c>
      <c r="B74" s="14"/>
      <c r="C74" s="14"/>
      <c r="D74" s="14"/>
    </row>
    <row r="75" spans="1:5" ht="15.6" x14ac:dyDescent="0.35">
      <c r="A75" s="25" t="s">
        <v>29</v>
      </c>
      <c r="B75" s="14">
        <f>(B30/B29)*100</f>
        <v>32.515993000000002</v>
      </c>
      <c r="C75" s="14"/>
      <c r="D75" s="14"/>
    </row>
    <row r="76" spans="1:5" ht="15.6" x14ac:dyDescent="0.35">
      <c r="A76" s="25" t="s">
        <v>30</v>
      </c>
      <c r="B76" s="14">
        <f>(B24/B30)*100</f>
        <v>100</v>
      </c>
      <c r="C76" s="14"/>
      <c r="D76" s="14"/>
    </row>
    <row r="77" spans="1:5" ht="16.2" thickBot="1" x14ac:dyDescent="0.4">
      <c r="A77" s="15"/>
      <c r="B77" s="15"/>
      <c r="C77" s="15"/>
      <c r="D77" s="15"/>
    </row>
    <row r="78" spans="1:5" customFormat="1" ht="39.75" customHeight="1" thickTop="1" x14ac:dyDescent="0.3">
      <c r="A78" s="36" t="s">
        <v>86</v>
      </c>
      <c r="B78" s="36"/>
      <c r="C78" s="36"/>
      <c r="D78" s="36"/>
    </row>
    <row r="79" spans="1:5" customFormat="1" ht="15.6" x14ac:dyDescent="0.35">
      <c r="A79" s="24" t="s">
        <v>87</v>
      </c>
    </row>
    <row r="80" spans="1:5" customFormat="1" ht="78" customHeight="1" x14ac:dyDescent="0.35">
      <c r="A80" s="37" t="s">
        <v>88</v>
      </c>
      <c r="B80" s="37"/>
      <c r="C80" s="37"/>
      <c r="D80" s="37"/>
    </row>
    <row r="81" spans="1:4" customFormat="1" x14ac:dyDescent="0.3"/>
    <row r="82" spans="1:4" customFormat="1" ht="111" customHeight="1" x14ac:dyDescent="0.3">
      <c r="A82" s="35" t="s">
        <v>89</v>
      </c>
      <c r="B82" s="35"/>
      <c r="C82" s="35"/>
      <c r="D82" s="35"/>
    </row>
    <row r="83" spans="1:4" customFormat="1" x14ac:dyDescent="0.3"/>
    <row r="84" spans="1:4" customFormat="1" x14ac:dyDescent="0.3"/>
    <row r="85" spans="1:4" customFormat="1" x14ac:dyDescent="0.3"/>
    <row r="86" spans="1:4" customFormat="1" x14ac:dyDescent="0.3"/>
    <row r="87" spans="1:4" customFormat="1" x14ac:dyDescent="0.3"/>
    <row r="88" spans="1:4" customFormat="1" x14ac:dyDescent="0.3"/>
    <row r="89" spans="1:4" customFormat="1" x14ac:dyDescent="0.3"/>
    <row r="90" spans="1:4" customFormat="1" x14ac:dyDescent="0.3"/>
    <row r="91" spans="1:4" customFormat="1" x14ac:dyDescent="0.3"/>
    <row r="92" spans="1:4" customFormat="1" x14ac:dyDescent="0.3"/>
    <row r="93" spans="1:4" customFormat="1" x14ac:dyDescent="0.3"/>
    <row r="94" spans="1:4" customFormat="1" x14ac:dyDescent="0.3"/>
    <row r="95" spans="1:4" customFormat="1" x14ac:dyDescent="0.3"/>
    <row r="96" spans="1:4" customFormat="1" x14ac:dyDescent="0.3"/>
    <row r="97" customFormat="1" x14ac:dyDescent="0.3"/>
  </sheetData>
  <mergeCells count="8">
    <mergeCell ref="A82:D82"/>
    <mergeCell ref="A78:D78"/>
    <mergeCell ref="A80:D80"/>
    <mergeCell ref="D10:D11"/>
    <mergeCell ref="A9:A11"/>
    <mergeCell ref="B9:B11"/>
    <mergeCell ref="C10:C11"/>
    <mergeCell ref="C9:D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6"/>
  <sheetViews>
    <sheetView showGridLines="0" zoomScale="80" zoomScaleNormal="80" workbookViewId="0">
      <pane ySplit="11" topLeftCell="A12" activePane="bottomLeft" state="frozen"/>
      <selection pane="bottomLeft" activeCell="A9" sqref="A9:A11"/>
    </sheetView>
  </sheetViews>
  <sheetFormatPr baseColWidth="10" defaultColWidth="11.44140625" defaultRowHeight="14.4" x14ac:dyDescent="0.3"/>
  <cols>
    <col min="1" max="1" width="62.44140625" style="4" customWidth="1"/>
    <col min="2" max="4" width="19.5546875" style="4" customWidth="1"/>
    <col min="5" max="16384" width="11.44140625" style="4"/>
  </cols>
  <sheetData>
    <row r="1" spans="1:4" customFormat="1" x14ac:dyDescent="0.3"/>
    <row r="2" spans="1:4" customFormat="1" x14ac:dyDescent="0.3"/>
    <row r="3" spans="1:4" customFormat="1" x14ac:dyDescent="0.3"/>
    <row r="4" spans="1:4" customFormat="1" x14ac:dyDescent="0.3"/>
    <row r="5" spans="1:4" customFormat="1" x14ac:dyDescent="0.3"/>
    <row r="6" spans="1:4" customFormat="1" x14ac:dyDescent="0.3"/>
    <row r="7" spans="1:4" customFormat="1" ht="30" customHeight="1" x14ac:dyDescent="0.3"/>
    <row r="8" spans="1:4" customFormat="1" ht="30" customHeight="1" x14ac:dyDescent="0.3"/>
    <row r="9" spans="1:4" s="29" customFormat="1" ht="15.6" x14ac:dyDescent="0.3">
      <c r="A9" s="40" t="s">
        <v>0</v>
      </c>
      <c r="B9" s="43" t="s">
        <v>1</v>
      </c>
      <c r="C9" s="47" t="s">
        <v>50</v>
      </c>
      <c r="D9" s="48"/>
    </row>
    <row r="10" spans="1:4" s="29" customFormat="1" ht="15" customHeight="1" x14ac:dyDescent="0.3">
      <c r="A10" s="41"/>
      <c r="B10" s="43"/>
      <c r="C10" s="45" t="s">
        <v>2</v>
      </c>
      <c r="D10" s="38" t="s">
        <v>46</v>
      </c>
    </row>
    <row r="11" spans="1:4" s="29" customFormat="1" ht="15.75" customHeight="1" thickBot="1" x14ac:dyDescent="0.35">
      <c r="A11" s="42"/>
      <c r="B11" s="44"/>
      <c r="C11" s="46"/>
      <c r="D11" s="39"/>
    </row>
    <row r="12" spans="1:4" customFormat="1" ht="16.2" thickTop="1" x14ac:dyDescent="0.35">
      <c r="A12" s="25"/>
      <c r="B12" s="25"/>
      <c r="C12" s="25"/>
      <c r="D12" s="25"/>
    </row>
    <row r="13" spans="1:4" customFormat="1" ht="15.6" x14ac:dyDescent="0.35">
      <c r="A13" s="24" t="s">
        <v>3</v>
      </c>
      <c r="B13" s="25"/>
      <c r="C13" s="25"/>
      <c r="D13" s="25"/>
    </row>
    <row r="14" spans="1:4" customFormat="1" ht="15.6" x14ac:dyDescent="0.35">
      <c r="A14" s="25"/>
      <c r="B14" s="25"/>
      <c r="C14" s="25"/>
      <c r="D14" s="25"/>
    </row>
    <row r="15" spans="1:4" customFormat="1" ht="15.6" x14ac:dyDescent="0.35">
      <c r="A15" s="24" t="s">
        <v>40</v>
      </c>
      <c r="B15" s="25"/>
      <c r="C15" s="25"/>
      <c r="D15" s="25"/>
    </row>
    <row r="16" spans="1:4" ht="15.6" x14ac:dyDescent="0.35">
      <c r="A16" s="26" t="s">
        <v>55</v>
      </c>
      <c r="B16" s="8">
        <f>+SUM(C16:D16)</f>
        <v>77</v>
      </c>
      <c r="C16" s="22">
        <v>33</v>
      </c>
      <c r="D16" s="22">
        <v>44</v>
      </c>
    </row>
    <row r="17" spans="1:4" ht="15.6" x14ac:dyDescent="0.35">
      <c r="A17" s="26" t="s">
        <v>90</v>
      </c>
      <c r="B17" s="8">
        <f t="shared" ref="B17:B19" si="0">+SUM(C17:D17)</f>
        <v>98</v>
      </c>
      <c r="C17" s="22">
        <v>35</v>
      </c>
      <c r="D17" s="22">
        <v>63</v>
      </c>
    </row>
    <row r="18" spans="1:4" ht="16.5" customHeight="1" x14ac:dyDescent="0.35">
      <c r="A18" s="26" t="s">
        <v>91</v>
      </c>
      <c r="B18" s="8">
        <f t="shared" si="0"/>
        <v>148</v>
      </c>
      <c r="C18" s="30">
        <v>28</v>
      </c>
      <c r="D18" s="30">
        <v>120</v>
      </c>
    </row>
    <row r="19" spans="1:4" ht="15.6" x14ac:dyDescent="0.35">
      <c r="A19" s="26" t="s">
        <v>81</v>
      </c>
      <c r="B19" s="8">
        <f t="shared" si="0"/>
        <v>392</v>
      </c>
      <c r="C19" s="22">
        <v>140</v>
      </c>
      <c r="D19" s="22">
        <v>252</v>
      </c>
    </row>
    <row r="20" spans="1:4" ht="15.6" x14ac:dyDescent="0.35">
      <c r="A20" s="25"/>
      <c r="B20" s="8"/>
      <c r="C20" s="22"/>
      <c r="D20" s="22"/>
    </row>
    <row r="21" spans="1:4" ht="15.6" x14ac:dyDescent="0.35">
      <c r="A21" s="27" t="s">
        <v>4</v>
      </c>
      <c r="B21" s="8"/>
      <c r="C21" s="22"/>
      <c r="D21" s="22"/>
    </row>
    <row r="22" spans="1:4" ht="15.6" x14ac:dyDescent="0.35">
      <c r="A22" s="26" t="s">
        <v>55</v>
      </c>
      <c r="B22" s="8">
        <f>+SUM(C22:D22)</f>
        <v>4936515.75</v>
      </c>
      <c r="C22" s="22">
        <v>4936515.75</v>
      </c>
      <c r="D22" s="22">
        <v>0</v>
      </c>
    </row>
    <row r="23" spans="1:4" ht="15.6" x14ac:dyDescent="0.35">
      <c r="A23" s="26" t="s">
        <v>90</v>
      </c>
      <c r="B23" s="8">
        <f t="shared" ref="B23:B26" si="1">+SUM(C23:D23)</f>
        <v>10000000</v>
      </c>
      <c r="C23" s="22">
        <v>7250000</v>
      </c>
      <c r="D23" s="22">
        <v>2750000</v>
      </c>
    </row>
    <row r="24" spans="1:4" ht="15.6" x14ac:dyDescent="0.35">
      <c r="A24" s="26" t="s">
        <v>91</v>
      </c>
      <c r="B24" s="8">
        <f t="shared" si="1"/>
        <v>5503845.3600000003</v>
      </c>
      <c r="C24" s="22">
        <v>3349505.3600000003</v>
      </c>
      <c r="D24" s="22">
        <v>2154340</v>
      </c>
    </row>
    <row r="25" spans="1:4" ht="15.6" x14ac:dyDescent="0.35">
      <c r="A25" s="26" t="s">
        <v>81</v>
      </c>
      <c r="B25" s="8">
        <f t="shared" si="1"/>
        <v>40000000</v>
      </c>
      <c r="C25" s="22">
        <v>29000000</v>
      </c>
      <c r="D25" s="22">
        <v>11000000</v>
      </c>
    </row>
    <row r="26" spans="1:4" ht="15.6" x14ac:dyDescent="0.35">
      <c r="A26" s="26" t="s">
        <v>92</v>
      </c>
      <c r="B26" s="8">
        <f t="shared" si="1"/>
        <v>5503845.3600000003</v>
      </c>
      <c r="C26" s="8">
        <f>C24</f>
        <v>3349505.3600000003</v>
      </c>
      <c r="D26" s="8">
        <f>D24</f>
        <v>2154340</v>
      </c>
    </row>
    <row r="27" spans="1:4" ht="15.6" x14ac:dyDescent="0.35">
      <c r="A27" s="25"/>
      <c r="B27" s="8"/>
      <c r="C27" s="8"/>
      <c r="D27" s="8"/>
    </row>
    <row r="28" spans="1:4" ht="15.6" x14ac:dyDescent="0.35">
      <c r="A28" s="27" t="s">
        <v>5</v>
      </c>
      <c r="B28" s="8"/>
      <c r="C28" s="8"/>
      <c r="D28" s="8"/>
    </row>
    <row r="29" spans="1:4" ht="15.6" x14ac:dyDescent="0.35">
      <c r="A29" s="26" t="s">
        <v>90</v>
      </c>
      <c r="B29" s="8">
        <f>B23</f>
        <v>10000000</v>
      </c>
      <c r="C29" s="8"/>
      <c r="D29" s="8"/>
    </row>
    <row r="30" spans="1:4" ht="15.6" x14ac:dyDescent="0.35">
      <c r="A30" s="26" t="s">
        <v>91</v>
      </c>
      <c r="B30" s="22">
        <v>5503845.3600000003</v>
      </c>
      <c r="C30" s="8"/>
      <c r="D30" s="8"/>
    </row>
    <row r="31" spans="1:4" ht="15.6" x14ac:dyDescent="0.35">
      <c r="A31" s="25"/>
      <c r="B31" s="11"/>
      <c r="C31" s="11"/>
      <c r="D31" s="11"/>
    </row>
    <row r="32" spans="1:4" ht="15.6" x14ac:dyDescent="0.35">
      <c r="A32" s="24" t="s">
        <v>6</v>
      </c>
      <c r="B32" s="11"/>
      <c r="C32" s="11"/>
      <c r="D32" s="11"/>
    </row>
    <row r="33" spans="1:4" ht="15.6" x14ac:dyDescent="0.35">
      <c r="A33" s="26" t="s">
        <v>56</v>
      </c>
      <c r="B33" s="23">
        <v>1.121</v>
      </c>
      <c r="C33" s="23">
        <v>1.121</v>
      </c>
      <c r="D33" s="23">
        <v>1.121</v>
      </c>
    </row>
    <row r="34" spans="1:4" ht="15.6" x14ac:dyDescent="0.35">
      <c r="A34" s="26" t="s">
        <v>93</v>
      </c>
      <c r="B34" s="23">
        <v>1.0973999999999999</v>
      </c>
      <c r="C34" s="23">
        <v>1.0973999999999999</v>
      </c>
      <c r="D34" s="23">
        <v>1.0973999999999999</v>
      </c>
    </row>
    <row r="35" spans="1:4" ht="15.6" x14ac:dyDescent="0.35">
      <c r="A35" s="26" t="s">
        <v>7</v>
      </c>
      <c r="B35" s="22" t="s">
        <v>45</v>
      </c>
      <c r="C35" s="22" t="s">
        <v>45</v>
      </c>
      <c r="D35" s="22" t="s">
        <v>45</v>
      </c>
    </row>
    <row r="36" spans="1:4" ht="15.6" x14ac:dyDescent="0.35">
      <c r="A36" s="25"/>
      <c r="B36" s="9"/>
      <c r="C36" s="9"/>
      <c r="D36" s="9"/>
    </row>
    <row r="37" spans="1:4" ht="15.6" x14ac:dyDescent="0.35">
      <c r="A37" s="24" t="s">
        <v>8</v>
      </c>
      <c r="B37" s="9"/>
      <c r="C37" s="9"/>
      <c r="D37" s="9"/>
    </row>
    <row r="38" spans="1:4" ht="15.6" x14ac:dyDescent="0.35">
      <c r="A38" s="25" t="s">
        <v>57</v>
      </c>
      <c r="B38" s="8">
        <f>B22/B33</f>
        <v>4403671.4986619093</v>
      </c>
      <c r="C38" s="8">
        <f t="shared" ref="C38" si="2">C22/C33</f>
        <v>4403671.4986619093</v>
      </c>
      <c r="D38" s="8">
        <f>D22/D33</f>
        <v>0</v>
      </c>
    </row>
    <row r="39" spans="1:4" ht="15.6" x14ac:dyDescent="0.35">
      <c r="A39" s="25" t="s">
        <v>94</v>
      </c>
      <c r="B39" s="8">
        <f t="shared" ref="B39:D39" si="3">B24/B34</f>
        <v>5015350.2460360862</v>
      </c>
      <c r="C39" s="8">
        <f t="shared" si="3"/>
        <v>3052219.2090395484</v>
      </c>
      <c r="D39" s="8">
        <f t="shared" si="3"/>
        <v>1963131.0369965374</v>
      </c>
    </row>
    <row r="40" spans="1:4" ht="15.6" x14ac:dyDescent="0.35">
      <c r="A40" s="25" t="s">
        <v>58</v>
      </c>
      <c r="B40" s="8">
        <f>B38/B16</f>
        <v>57190.538943661159</v>
      </c>
      <c r="C40" s="8">
        <f>C38/C16</f>
        <v>133444.5908685427</v>
      </c>
      <c r="D40" s="8">
        <f>D38/D16</f>
        <v>0</v>
      </c>
    </row>
    <row r="41" spans="1:4" ht="15.6" x14ac:dyDescent="0.35">
      <c r="A41" s="25" t="s">
        <v>95</v>
      </c>
      <c r="B41" s="8">
        <f>B39/B18</f>
        <v>33887.501662405986</v>
      </c>
      <c r="C41" s="8">
        <f>C39/C18</f>
        <v>109007.82889426958</v>
      </c>
      <c r="D41" s="8">
        <f>D39/D18</f>
        <v>16359.425308304479</v>
      </c>
    </row>
    <row r="42" spans="1:4" ht="15.6" x14ac:dyDescent="0.35">
      <c r="A42" s="25"/>
      <c r="B42" s="13"/>
      <c r="C42" s="13"/>
      <c r="D42" s="13"/>
    </row>
    <row r="43" spans="1:4" ht="15.6" x14ac:dyDescent="0.35">
      <c r="A43" s="24" t="s">
        <v>9</v>
      </c>
      <c r="B43" s="13"/>
      <c r="C43" s="13"/>
      <c r="D43" s="13"/>
    </row>
    <row r="44" spans="1:4" ht="15.6" x14ac:dyDescent="0.35">
      <c r="A44" s="25"/>
      <c r="B44" s="13"/>
      <c r="C44" s="13"/>
      <c r="D44" s="13"/>
    </row>
    <row r="45" spans="1:4" ht="15.6" x14ac:dyDescent="0.35">
      <c r="A45" s="24" t="s">
        <v>10</v>
      </c>
      <c r="B45" s="13"/>
      <c r="C45" s="13"/>
      <c r="D45" s="13"/>
    </row>
    <row r="46" spans="1:4" ht="15.6" x14ac:dyDescent="0.35">
      <c r="A46" s="25" t="s">
        <v>11</v>
      </c>
      <c r="B46" s="14" t="s">
        <v>42</v>
      </c>
      <c r="C46" s="14" t="s">
        <v>42</v>
      </c>
      <c r="D46" s="14" t="s">
        <v>42</v>
      </c>
    </row>
    <row r="47" spans="1:4" ht="15.6" x14ac:dyDescent="0.35">
      <c r="A47" s="25" t="s">
        <v>12</v>
      </c>
      <c r="B47" s="14" t="s">
        <v>42</v>
      </c>
      <c r="C47" s="14" t="s">
        <v>42</v>
      </c>
      <c r="D47" s="14" t="s">
        <v>42</v>
      </c>
    </row>
    <row r="48" spans="1:4" ht="15.6" x14ac:dyDescent="0.35">
      <c r="A48" s="25"/>
      <c r="B48" s="14"/>
      <c r="C48" s="14"/>
      <c r="D48" s="14"/>
    </row>
    <row r="49" spans="1:4" ht="15.6" x14ac:dyDescent="0.35">
      <c r="A49" s="24" t="s">
        <v>13</v>
      </c>
      <c r="B49" s="14"/>
      <c r="C49" s="14"/>
      <c r="D49" s="14"/>
    </row>
    <row r="50" spans="1:4" ht="15.6" x14ac:dyDescent="0.35">
      <c r="A50" s="25" t="s">
        <v>14</v>
      </c>
      <c r="B50" s="14">
        <f>B18/B17*100</f>
        <v>151.0204081632653</v>
      </c>
      <c r="C50" s="14">
        <f>C18/C17*100</f>
        <v>80</v>
      </c>
      <c r="D50" s="14">
        <f>D18/D17*100</f>
        <v>190.47619047619045</v>
      </c>
    </row>
    <row r="51" spans="1:4" ht="15.6" x14ac:dyDescent="0.35">
      <c r="A51" s="25" t="s">
        <v>15</v>
      </c>
      <c r="B51" s="14">
        <f>B24/B23*100</f>
        <v>55.038453600000004</v>
      </c>
      <c r="C51" s="14">
        <f t="shared" ref="C51:D51" si="4">C24/C23*100</f>
        <v>46.200073931034488</v>
      </c>
      <c r="D51" s="14">
        <f t="shared" si="4"/>
        <v>78.339636363636373</v>
      </c>
    </row>
    <row r="52" spans="1:4" ht="15.6" x14ac:dyDescent="0.35">
      <c r="A52" s="25" t="s">
        <v>16</v>
      </c>
      <c r="B52" s="14">
        <f t="shared" ref="B52" si="5">AVERAGE(B50:B51)</f>
        <v>103.02943088163265</v>
      </c>
      <c r="C52" s="14">
        <f t="shared" ref="C52:D52" si="6">AVERAGE(C50:C51)</f>
        <v>63.100036965517248</v>
      </c>
      <c r="D52" s="14">
        <f t="shared" si="6"/>
        <v>134.40791341991343</v>
      </c>
    </row>
    <row r="53" spans="1:4" ht="15.6" x14ac:dyDescent="0.35">
      <c r="A53" s="25"/>
      <c r="B53" s="14"/>
      <c r="C53" s="14"/>
      <c r="D53" s="14"/>
    </row>
    <row r="54" spans="1:4" ht="15.6" x14ac:dyDescent="0.35">
      <c r="A54" s="24" t="s">
        <v>17</v>
      </c>
      <c r="B54" s="14"/>
      <c r="C54" s="14"/>
      <c r="D54" s="14"/>
    </row>
    <row r="55" spans="1:4" ht="15.6" x14ac:dyDescent="0.35">
      <c r="A55" s="25" t="s">
        <v>18</v>
      </c>
      <c r="B55" s="14">
        <f>(B18/B19)*100</f>
        <v>37.755102040816325</v>
      </c>
      <c r="C55" s="14">
        <f>(C18/C19)*100</f>
        <v>20</v>
      </c>
      <c r="D55" s="14">
        <f>(D18/D19)*100</f>
        <v>47.619047619047613</v>
      </c>
    </row>
    <row r="56" spans="1:4" ht="15.6" x14ac:dyDescent="0.35">
      <c r="A56" s="25" t="s">
        <v>19</v>
      </c>
      <c r="B56" s="14">
        <f>B24/B25*100</f>
        <v>13.759613400000001</v>
      </c>
      <c r="C56" s="14">
        <f t="shared" ref="C56:D56" si="7">C24/C25*100</f>
        <v>11.550018482758622</v>
      </c>
      <c r="D56" s="14">
        <f t="shared" si="7"/>
        <v>19.584909090909093</v>
      </c>
    </row>
    <row r="57" spans="1:4" ht="15.6" x14ac:dyDescent="0.35">
      <c r="A57" s="25" t="s">
        <v>20</v>
      </c>
      <c r="B57" s="14">
        <f t="shared" ref="B57" si="8">(B55+B56)/2</f>
        <v>25.757357720408162</v>
      </c>
      <c r="C57" s="14">
        <f t="shared" ref="C57:D57" si="9">(C55+C56)/2</f>
        <v>15.775009241379312</v>
      </c>
      <c r="D57" s="14">
        <f t="shared" si="9"/>
        <v>33.601978354978357</v>
      </c>
    </row>
    <row r="58" spans="1:4" ht="15.6" x14ac:dyDescent="0.35">
      <c r="A58" s="25"/>
      <c r="B58" s="14"/>
      <c r="C58" s="14"/>
      <c r="D58" s="14"/>
    </row>
    <row r="59" spans="1:4" ht="15.6" x14ac:dyDescent="0.35">
      <c r="A59" s="24" t="s">
        <v>31</v>
      </c>
      <c r="B59" s="14"/>
      <c r="C59" s="14"/>
      <c r="D59" s="14"/>
    </row>
    <row r="60" spans="1:4" ht="15.6" x14ac:dyDescent="0.35">
      <c r="A60" s="25" t="s">
        <v>21</v>
      </c>
      <c r="B60" s="14">
        <f t="shared" ref="B60" si="10">B26/B24*100</f>
        <v>100</v>
      </c>
      <c r="C60" s="14"/>
      <c r="D60" s="14"/>
    </row>
    <row r="61" spans="1:4" ht="15.6" x14ac:dyDescent="0.35">
      <c r="A61" s="25"/>
      <c r="B61" s="14"/>
      <c r="C61" s="14"/>
      <c r="D61" s="14"/>
    </row>
    <row r="62" spans="1:4" ht="15.6" x14ac:dyDescent="0.35">
      <c r="A62" s="24" t="s">
        <v>22</v>
      </c>
      <c r="B62" s="14"/>
      <c r="C62" s="14"/>
      <c r="D62" s="14"/>
    </row>
    <row r="63" spans="1:4" ht="15.6" x14ac:dyDescent="0.35">
      <c r="A63" s="25" t="s">
        <v>23</v>
      </c>
      <c r="B63" s="14">
        <f>((B18/B16)-1)*100</f>
        <v>92.20779220779221</v>
      </c>
      <c r="C63" s="14">
        <f>((C18/C16)-1)*100</f>
        <v>-15.151515151515149</v>
      </c>
      <c r="D63" s="14">
        <f>((D18/D16)-1)*100</f>
        <v>172.72727272727272</v>
      </c>
    </row>
    <row r="64" spans="1:4" ht="15.6" x14ac:dyDescent="0.35">
      <c r="A64" s="25" t="s">
        <v>24</v>
      </c>
      <c r="B64" s="14">
        <f>((B39/B38)-1)*100</f>
        <v>13.890199293022665</v>
      </c>
      <c r="C64" s="14">
        <f t="shared" ref="C64" si="11">((C39/C38)-1)*100</f>
        <v>-30.689216714575796</v>
      </c>
      <c r="D64" s="14" t="s">
        <v>47</v>
      </c>
    </row>
    <row r="65" spans="1:4" ht="15.6" x14ac:dyDescent="0.35">
      <c r="A65" s="25" t="s">
        <v>25</v>
      </c>
      <c r="B65" s="14">
        <f t="shared" ref="B65" si="12">((B41/B40)-1)*100</f>
        <v>-40.746315232684161</v>
      </c>
      <c r="C65" s="14">
        <f t="shared" ref="C65" si="13">((C41/C40)-1)*100</f>
        <v>-18.312291127892898</v>
      </c>
      <c r="D65" s="14" t="s">
        <v>47</v>
      </c>
    </row>
    <row r="66" spans="1:4" ht="15.6" x14ac:dyDescent="0.35">
      <c r="A66" s="25"/>
      <c r="B66" s="14"/>
      <c r="C66" s="14"/>
      <c r="D66" s="14"/>
    </row>
    <row r="67" spans="1:4" ht="15.6" x14ac:dyDescent="0.35">
      <c r="A67" s="24" t="s">
        <v>26</v>
      </c>
      <c r="B67" s="14"/>
      <c r="C67" s="14"/>
      <c r="D67" s="14"/>
    </row>
    <row r="68" spans="1:4" ht="15.6" x14ac:dyDescent="0.35">
      <c r="A68" s="25" t="s">
        <v>32</v>
      </c>
      <c r="B68" s="14">
        <f>B23/B17</f>
        <v>102040.81632653061</v>
      </c>
      <c r="C68" s="14">
        <f>C23/C17</f>
        <v>207142.85714285713</v>
      </c>
      <c r="D68" s="14">
        <f>D23/D17</f>
        <v>43650.793650793654</v>
      </c>
    </row>
    <row r="69" spans="1:4" ht="15.6" x14ac:dyDescent="0.35">
      <c r="A69" s="25" t="s">
        <v>33</v>
      </c>
      <c r="B69" s="14">
        <f t="shared" ref="B69:D69" si="14">B24/B18</f>
        <v>37188.144324324327</v>
      </c>
      <c r="C69" s="14">
        <f>C24/C18</f>
        <v>119625.19142857144</v>
      </c>
      <c r="D69" s="14">
        <f t="shared" si="14"/>
        <v>17952.833333333332</v>
      </c>
    </row>
    <row r="70" spans="1:4" ht="15.6" x14ac:dyDescent="0.35">
      <c r="A70" s="25" t="s">
        <v>27</v>
      </c>
      <c r="B70" s="14">
        <f>(B69/B68)*B52</f>
        <v>37.548438783735698</v>
      </c>
      <c r="C70" s="14">
        <f>(C69/C68)*C52</f>
        <v>36.440329660723833</v>
      </c>
      <c r="D70" s="14">
        <f>(D69/D68)*D52</f>
        <v>55.279702073983472</v>
      </c>
    </row>
    <row r="71" spans="1:4" ht="15.6" x14ac:dyDescent="0.35">
      <c r="A71" s="25" t="s">
        <v>34</v>
      </c>
      <c r="B71" s="14">
        <f t="shared" ref="B71:B72" si="15">B23/(B17*3)</f>
        <v>34013.605442176871</v>
      </c>
      <c r="C71" s="14">
        <f>C23/(C17*3)</f>
        <v>69047.619047619053</v>
      </c>
      <c r="D71" s="14">
        <f>D23/(D17*3)</f>
        <v>14550.26455026455</v>
      </c>
    </row>
    <row r="72" spans="1:4" ht="15.6" x14ac:dyDescent="0.35">
      <c r="A72" s="25" t="s">
        <v>35</v>
      </c>
      <c r="B72" s="14">
        <f t="shared" si="15"/>
        <v>12396.048108108109</v>
      </c>
      <c r="C72" s="14">
        <f>C24/(C18*3)</f>
        <v>39875.06380952381</v>
      </c>
      <c r="D72" s="14">
        <f>D24/(D18*3)</f>
        <v>5984.2777777777774</v>
      </c>
    </row>
    <row r="73" spans="1:4" ht="15.6" x14ac:dyDescent="0.35">
      <c r="A73" s="25"/>
      <c r="B73" s="14"/>
      <c r="C73" s="14"/>
      <c r="D73" s="14"/>
    </row>
    <row r="74" spans="1:4" ht="15.6" x14ac:dyDescent="0.35">
      <c r="A74" s="24" t="s">
        <v>28</v>
      </c>
      <c r="B74" s="14"/>
      <c r="C74" s="14"/>
      <c r="D74" s="14"/>
    </row>
    <row r="75" spans="1:4" ht="15.6" x14ac:dyDescent="0.35">
      <c r="A75" s="25" t="s">
        <v>29</v>
      </c>
      <c r="B75" s="14">
        <f>(B30/B29)*100</f>
        <v>55.038453600000004</v>
      </c>
      <c r="C75" s="14"/>
      <c r="D75" s="14"/>
    </row>
    <row r="76" spans="1:4" ht="15.6" x14ac:dyDescent="0.35">
      <c r="A76" s="25" t="s">
        <v>30</v>
      </c>
      <c r="B76" s="14">
        <f>(B24/B30)*100</f>
        <v>100</v>
      </c>
      <c r="C76" s="14"/>
      <c r="D76" s="14"/>
    </row>
    <row r="77" spans="1:4" ht="16.2" thickBot="1" x14ac:dyDescent="0.4">
      <c r="A77" s="15"/>
      <c r="B77" s="16"/>
      <c r="C77" s="16"/>
      <c r="D77" s="16"/>
    </row>
    <row r="78" spans="1:4" customFormat="1" ht="39.75" customHeight="1" thickTop="1" x14ac:dyDescent="0.3">
      <c r="A78" s="36" t="s">
        <v>86</v>
      </c>
      <c r="B78" s="36"/>
      <c r="C78" s="36"/>
      <c r="D78" s="36"/>
    </row>
    <row r="79" spans="1:4" customFormat="1" ht="15.6" x14ac:dyDescent="0.35">
      <c r="A79" s="24" t="s">
        <v>87</v>
      </c>
    </row>
    <row r="80" spans="1:4" customFormat="1" ht="78" customHeight="1" x14ac:dyDescent="0.35">
      <c r="A80" s="37" t="s">
        <v>88</v>
      </c>
      <c r="B80" s="37"/>
      <c r="C80" s="37"/>
      <c r="D80" s="37"/>
    </row>
    <row r="81" spans="1:4" customFormat="1" x14ac:dyDescent="0.3"/>
    <row r="82" spans="1:4" customFormat="1" ht="111" customHeight="1" x14ac:dyDescent="0.3">
      <c r="A82" s="35" t="s">
        <v>96</v>
      </c>
      <c r="B82" s="35"/>
      <c r="C82" s="35"/>
      <c r="D82" s="35"/>
    </row>
    <row r="83" spans="1:4" customFormat="1" x14ac:dyDescent="0.3"/>
    <row r="84" spans="1:4" customFormat="1" x14ac:dyDescent="0.3"/>
    <row r="85" spans="1:4" customFormat="1" x14ac:dyDescent="0.3"/>
    <row r="86" spans="1:4" customFormat="1" x14ac:dyDescent="0.3"/>
  </sheetData>
  <mergeCells count="8">
    <mergeCell ref="A82:D82"/>
    <mergeCell ref="A78:D78"/>
    <mergeCell ref="A80:D80"/>
    <mergeCell ref="D10:D11"/>
    <mergeCell ref="A9:A11"/>
    <mergeCell ref="B9:B11"/>
    <mergeCell ref="C10:C11"/>
    <mergeCell ref="C9:D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1"/>
  <sheetViews>
    <sheetView showGridLines="0" zoomScale="80" zoomScaleNormal="80" workbookViewId="0">
      <pane ySplit="11" topLeftCell="A12" activePane="bottomLeft" state="frozen"/>
      <selection pane="bottomLeft" activeCell="A9" sqref="A9:A11"/>
    </sheetView>
  </sheetViews>
  <sheetFormatPr baseColWidth="10" defaultColWidth="11.44140625" defaultRowHeight="14.4" x14ac:dyDescent="0.3"/>
  <cols>
    <col min="1" max="1" width="62.5546875" style="1" customWidth="1"/>
    <col min="2" max="4" width="19.5546875" style="1" customWidth="1"/>
    <col min="5" max="16384" width="11.44140625" style="1"/>
  </cols>
  <sheetData>
    <row r="1" spans="1:4" customFormat="1" x14ac:dyDescent="0.3"/>
    <row r="2" spans="1:4" customFormat="1" x14ac:dyDescent="0.3"/>
    <row r="3" spans="1:4" customFormat="1" x14ac:dyDescent="0.3"/>
    <row r="4" spans="1:4" customFormat="1" x14ac:dyDescent="0.3"/>
    <row r="5" spans="1:4" customFormat="1" x14ac:dyDescent="0.3"/>
    <row r="6" spans="1:4" customFormat="1" x14ac:dyDescent="0.3"/>
    <row r="7" spans="1:4" customFormat="1" ht="30" customHeight="1" x14ac:dyDescent="0.3"/>
    <row r="8" spans="1:4" customFormat="1" ht="30" customHeight="1" x14ac:dyDescent="0.3"/>
    <row r="9" spans="1:4" s="29" customFormat="1" ht="15.6" x14ac:dyDescent="0.3">
      <c r="A9" s="40" t="s">
        <v>0</v>
      </c>
      <c r="B9" s="43" t="s">
        <v>1</v>
      </c>
      <c r="C9" s="47" t="s">
        <v>50</v>
      </c>
      <c r="D9" s="48"/>
    </row>
    <row r="10" spans="1:4" s="29" customFormat="1" ht="15" customHeight="1" x14ac:dyDescent="0.3">
      <c r="A10" s="41"/>
      <c r="B10" s="43"/>
      <c r="C10" s="45" t="s">
        <v>2</v>
      </c>
      <c r="D10" s="38" t="s">
        <v>46</v>
      </c>
    </row>
    <row r="11" spans="1:4" s="29" customFormat="1" ht="15.75" customHeight="1" thickBot="1" x14ac:dyDescent="0.35">
      <c r="A11" s="42"/>
      <c r="B11" s="44"/>
      <c r="C11" s="46"/>
      <c r="D11" s="39"/>
    </row>
    <row r="12" spans="1:4" customFormat="1" ht="16.2" thickTop="1" x14ac:dyDescent="0.35">
      <c r="A12" s="25"/>
      <c r="B12" s="25"/>
      <c r="C12" s="25"/>
      <c r="D12" s="25"/>
    </row>
    <row r="13" spans="1:4" customFormat="1" ht="15.6" x14ac:dyDescent="0.35">
      <c r="A13" s="24" t="s">
        <v>3</v>
      </c>
      <c r="B13" s="25"/>
      <c r="C13" s="25"/>
      <c r="D13" s="25"/>
    </row>
    <row r="14" spans="1:4" customFormat="1" ht="15.6" x14ac:dyDescent="0.35">
      <c r="A14" s="25"/>
      <c r="B14" s="25"/>
      <c r="C14" s="25"/>
      <c r="D14" s="25"/>
    </row>
    <row r="15" spans="1:4" customFormat="1" ht="15.6" x14ac:dyDescent="0.35">
      <c r="A15" s="24" t="s">
        <v>41</v>
      </c>
      <c r="B15" s="25"/>
      <c r="C15" s="25"/>
      <c r="D15" s="25"/>
    </row>
    <row r="16" spans="1:4" s="4" customFormat="1" ht="15.6" x14ac:dyDescent="0.35">
      <c r="A16" s="26" t="s">
        <v>59</v>
      </c>
      <c r="B16" s="8">
        <f>+SUM(C16:D16)</f>
        <v>109</v>
      </c>
      <c r="C16" s="8">
        <f>+'I Trimestre'!C16+'II Trimestre'!C16</f>
        <v>65</v>
      </c>
      <c r="D16" s="8">
        <f>+'I Trimestre'!D16+'II Trimestre'!D16</f>
        <v>44</v>
      </c>
    </row>
    <row r="17" spans="1:4" s="4" customFormat="1" ht="15.6" x14ac:dyDescent="0.35">
      <c r="A17" s="26" t="s">
        <v>97</v>
      </c>
      <c r="B17" s="8">
        <f t="shared" ref="B17:B19" si="0">+SUM(C17:D17)</f>
        <v>196</v>
      </c>
      <c r="C17" s="8">
        <f>+'I Trimestre'!C17+'II Trimestre'!C17</f>
        <v>70</v>
      </c>
      <c r="D17" s="8">
        <f>+'I Trimestre'!D17+'II Trimestre'!D17</f>
        <v>126</v>
      </c>
    </row>
    <row r="18" spans="1:4" s="4" customFormat="1" ht="15.6" x14ac:dyDescent="0.35">
      <c r="A18" s="26" t="s">
        <v>98</v>
      </c>
      <c r="B18" s="8">
        <f t="shared" si="0"/>
        <v>269</v>
      </c>
      <c r="C18" s="8">
        <f>+'I Trimestre'!C18+'II Trimestre'!C18</f>
        <v>56</v>
      </c>
      <c r="D18" s="8">
        <f>+'I Trimestre'!D18+'II Trimestre'!D18</f>
        <v>213</v>
      </c>
    </row>
    <row r="19" spans="1:4" s="4" customFormat="1" ht="15.6" x14ac:dyDescent="0.35">
      <c r="A19" s="26" t="s">
        <v>81</v>
      </c>
      <c r="B19" s="8">
        <f t="shared" si="0"/>
        <v>392</v>
      </c>
      <c r="C19" s="8">
        <f>+'II Trimestre'!C19</f>
        <v>140</v>
      </c>
      <c r="D19" s="8">
        <f>+'II Trimestre'!D19</f>
        <v>252</v>
      </c>
    </row>
    <row r="20" spans="1:4" s="4" customFormat="1" ht="15.6" x14ac:dyDescent="0.35">
      <c r="A20" s="25"/>
      <c r="B20" s="8"/>
      <c r="C20" s="8"/>
      <c r="D20" s="8"/>
    </row>
    <row r="21" spans="1:4" s="4" customFormat="1" ht="15.6" x14ac:dyDescent="0.35">
      <c r="A21" s="27" t="s">
        <v>4</v>
      </c>
      <c r="B21" s="8"/>
      <c r="C21" s="8"/>
      <c r="D21" s="8"/>
    </row>
    <row r="22" spans="1:4" s="4" customFormat="1" ht="15.6" x14ac:dyDescent="0.35">
      <c r="A22" s="26" t="s">
        <v>59</v>
      </c>
      <c r="B22" s="8">
        <f>+SUM(C22:D22)</f>
        <v>7303473.4900000002</v>
      </c>
      <c r="C22" s="8">
        <f>+'I Trimestre'!C22+'II Trimestre'!C22</f>
        <v>7303473.4900000002</v>
      </c>
      <c r="D22" s="8">
        <f>+'I Trimestre'!D22+'II Trimestre'!D22</f>
        <v>0</v>
      </c>
    </row>
    <row r="23" spans="1:4" s="4" customFormat="1" ht="15.6" x14ac:dyDescent="0.35">
      <c r="A23" s="26" t="s">
        <v>97</v>
      </c>
      <c r="B23" s="8">
        <f t="shared" ref="B23:B26" si="1">+SUM(C23:D23)</f>
        <v>20000000</v>
      </c>
      <c r="C23" s="8">
        <f>+'I Trimestre'!C23+'II Trimestre'!C23</f>
        <v>14500000</v>
      </c>
      <c r="D23" s="8">
        <f>+'I Trimestre'!D23+'II Trimestre'!D23</f>
        <v>5500000</v>
      </c>
    </row>
    <row r="24" spans="1:4" s="4" customFormat="1" ht="15.6" x14ac:dyDescent="0.35">
      <c r="A24" s="26" t="s">
        <v>98</v>
      </c>
      <c r="B24" s="8">
        <f t="shared" si="1"/>
        <v>8755444.6600000001</v>
      </c>
      <c r="C24" s="8">
        <f>+'I Trimestre'!C24+'II Trimestre'!C24</f>
        <v>3860819.66</v>
      </c>
      <c r="D24" s="8">
        <f>+'I Trimestre'!D24+'II Trimestre'!D24</f>
        <v>4894625</v>
      </c>
    </row>
    <row r="25" spans="1:4" s="4" customFormat="1" ht="15.6" x14ac:dyDescent="0.35">
      <c r="A25" s="26" t="s">
        <v>81</v>
      </c>
      <c r="B25" s="8">
        <f t="shared" si="1"/>
        <v>40000000</v>
      </c>
      <c r="C25" s="8">
        <f>+'II Trimestre'!C25</f>
        <v>29000000</v>
      </c>
      <c r="D25" s="8">
        <f>+'II Trimestre'!D25</f>
        <v>11000000</v>
      </c>
    </row>
    <row r="26" spans="1:4" s="4" customFormat="1" ht="15.6" x14ac:dyDescent="0.35">
      <c r="A26" s="26" t="s">
        <v>99</v>
      </c>
      <c r="B26" s="8">
        <f t="shared" si="1"/>
        <v>8755444.6600000001</v>
      </c>
      <c r="C26" s="8">
        <f>+C24</f>
        <v>3860819.66</v>
      </c>
      <c r="D26" s="8">
        <f>+D24</f>
        <v>4894625</v>
      </c>
    </row>
    <row r="27" spans="1:4" s="4" customFormat="1" ht="15.6" x14ac:dyDescent="0.35">
      <c r="A27" s="25"/>
      <c r="B27" s="8"/>
      <c r="C27" s="8"/>
      <c r="D27" s="8"/>
    </row>
    <row r="28" spans="1:4" s="4" customFormat="1" ht="15.6" x14ac:dyDescent="0.35">
      <c r="A28" s="27" t="s">
        <v>5</v>
      </c>
      <c r="B28" s="8"/>
      <c r="C28" s="8"/>
      <c r="D28" s="8"/>
    </row>
    <row r="29" spans="1:4" s="4" customFormat="1" ht="15.6" x14ac:dyDescent="0.35">
      <c r="A29" s="26" t="s">
        <v>97</v>
      </c>
      <c r="B29" s="8">
        <f>+B23</f>
        <v>20000000</v>
      </c>
      <c r="C29" s="8"/>
      <c r="D29" s="8"/>
    </row>
    <row r="30" spans="1:4" s="4" customFormat="1" ht="15.6" x14ac:dyDescent="0.35">
      <c r="A30" s="26" t="s">
        <v>98</v>
      </c>
      <c r="B30" s="8">
        <f>+'I Trimestre'!B30+'II Trimestre'!B30</f>
        <v>8755444.6600000001</v>
      </c>
      <c r="C30" s="8"/>
      <c r="D30" s="8"/>
    </row>
    <row r="31" spans="1:4" s="4" customFormat="1" ht="15.6" x14ac:dyDescent="0.35">
      <c r="A31" s="25"/>
      <c r="B31" s="8"/>
      <c r="C31" s="8"/>
      <c r="D31" s="8"/>
    </row>
    <row r="32" spans="1:4" s="4" customFormat="1" ht="15.6" x14ac:dyDescent="0.35">
      <c r="A32" s="24" t="s">
        <v>6</v>
      </c>
      <c r="B32" s="8"/>
      <c r="C32" s="8"/>
      <c r="D32" s="8"/>
    </row>
    <row r="33" spans="1:5" ht="15.6" x14ac:dyDescent="0.35">
      <c r="A33" s="26" t="s">
        <v>60</v>
      </c>
      <c r="B33" s="23">
        <v>1.121</v>
      </c>
      <c r="C33" s="23">
        <v>1.121</v>
      </c>
      <c r="D33" s="23">
        <v>1.121</v>
      </c>
    </row>
    <row r="34" spans="1:5" ht="15.6" x14ac:dyDescent="0.35">
      <c r="A34" s="26" t="s">
        <v>100</v>
      </c>
      <c r="B34" s="23">
        <v>1.0973999999999999</v>
      </c>
      <c r="C34" s="23">
        <v>1.0973999999999999</v>
      </c>
      <c r="D34" s="23">
        <v>1.0973999999999999</v>
      </c>
    </row>
    <row r="35" spans="1:5" ht="15.6" x14ac:dyDescent="0.35">
      <c r="A35" s="26" t="s">
        <v>7</v>
      </c>
      <c r="B35" s="22" t="s">
        <v>47</v>
      </c>
      <c r="C35" s="22" t="s">
        <v>47</v>
      </c>
      <c r="D35" s="22" t="s">
        <v>47</v>
      </c>
      <c r="E35" s="1" t="s">
        <v>44</v>
      </c>
    </row>
    <row r="36" spans="1:5" ht="15.6" x14ac:dyDescent="0.35">
      <c r="A36" s="25"/>
      <c r="B36" s="12"/>
      <c r="C36" s="12"/>
      <c r="D36" s="12"/>
    </row>
    <row r="37" spans="1:5" s="4" customFormat="1" ht="15.6" x14ac:dyDescent="0.35">
      <c r="A37" s="24" t="s">
        <v>8</v>
      </c>
      <c r="B37" s="8"/>
      <c r="C37" s="8"/>
      <c r="D37" s="8"/>
    </row>
    <row r="38" spans="1:5" ht="15.6" x14ac:dyDescent="0.35">
      <c r="A38" s="25" t="s">
        <v>61</v>
      </c>
      <c r="B38" s="8">
        <f>B22/B33</f>
        <v>6515141.3826940237</v>
      </c>
      <c r="C38" s="8">
        <f t="shared" ref="C38" si="2">C22/C33</f>
        <v>6515141.3826940237</v>
      </c>
      <c r="D38" s="8">
        <f>D22/D33</f>
        <v>0</v>
      </c>
    </row>
    <row r="39" spans="1:5" ht="15.6" x14ac:dyDescent="0.35">
      <c r="A39" s="25" t="s">
        <v>101</v>
      </c>
      <c r="B39" s="8">
        <f t="shared" ref="B39:D39" si="3">B24/B34</f>
        <v>7978353.070894843</v>
      </c>
      <c r="C39" s="8">
        <f t="shared" si="3"/>
        <v>3518151.6858028071</v>
      </c>
      <c r="D39" s="8">
        <f t="shared" si="3"/>
        <v>4460201.3850920359</v>
      </c>
    </row>
    <row r="40" spans="1:5" s="4" customFormat="1" ht="15.6" x14ac:dyDescent="0.35">
      <c r="A40" s="25" t="s">
        <v>62</v>
      </c>
      <c r="B40" s="8">
        <f>B38/B16</f>
        <v>59771.939290770861</v>
      </c>
      <c r="C40" s="8">
        <f>C38/C16</f>
        <v>100232.94434913882</v>
      </c>
      <c r="D40" s="8">
        <f>D38/D16</f>
        <v>0</v>
      </c>
    </row>
    <row r="41" spans="1:5" s="4" customFormat="1" ht="15.6" x14ac:dyDescent="0.35">
      <c r="A41" s="25" t="s">
        <v>102</v>
      </c>
      <c r="B41" s="8">
        <f>B39/B18</f>
        <v>29659.305096263357</v>
      </c>
      <c r="C41" s="8">
        <f>C39/C18</f>
        <v>62824.137246478698</v>
      </c>
      <c r="D41" s="8">
        <f>D39/D18</f>
        <v>20939.912606065896</v>
      </c>
    </row>
    <row r="42" spans="1:5" s="4" customFormat="1" ht="15.6" x14ac:dyDescent="0.35">
      <c r="A42" s="25"/>
      <c r="B42" s="8"/>
      <c r="C42" s="8"/>
      <c r="D42" s="8"/>
    </row>
    <row r="43" spans="1:5" s="4" customFormat="1" ht="15.6" x14ac:dyDescent="0.35">
      <c r="A43" s="24" t="s">
        <v>9</v>
      </c>
      <c r="B43" s="8"/>
      <c r="C43" s="8"/>
      <c r="D43" s="8"/>
    </row>
    <row r="44" spans="1:5" s="4" customFormat="1" ht="15.6" x14ac:dyDescent="0.35">
      <c r="A44" s="25"/>
      <c r="B44" s="13"/>
      <c r="C44" s="13"/>
      <c r="D44" s="13"/>
    </row>
    <row r="45" spans="1:5" s="4" customFormat="1" ht="15.6" x14ac:dyDescent="0.35">
      <c r="A45" s="24" t="s">
        <v>10</v>
      </c>
      <c r="B45" s="13"/>
      <c r="C45" s="13"/>
      <c r="D45" s="13"/>
    </row>
    <row r="46" spans="1:5" s="4" customFormat="1" ht="15.6" x14ac:dyDescent="0.35">
      <c r="A46" s="25" t="s">
        <v>11</v>
      </c>
      <c r="B46" s="13" t="s">
        <v>42</v>
      </c>
      <c r="C46" s="13" t="s">
        <v>42</v>
      </c>
      <c r="D46" s="13" t="s">
        <v>42</v>
      </c>
    </row>
    <row r="47" spans="1:5" s="4" customFormat="1" ht="15.6" x14ac:dyDescent="0.35">
      <c r="A47" s="25" t="s">
        <v>12</v>
      </c>
      <c r="B47" s="13" t="s">
        <v>42</v>
      </c>
      <c r="C47" s="13" t="s">
        <v>42</v>
      </c>
      <c r="D47" s="13" t="s">
        <v>42</v>
      </c>
    </row>
    <row r="48" spans="1:5" s="4" customFormat="1" ht="15.6" x14ac:dyDescent="0.35">
      <c r="A48" s="25"/>
      <c r="B48" s="14"/>
      <c r="C48" s="14"/>
      <c r="D48" s="14"/>
    </row>
    <row r="49" spans="1:4" s="4" customFormat="1" ht="15.6" x14ac:dyDescent="0.35">
      <c r="A49" s="24" t="s">
        <v>13</v>
      </c>
      <c r="B49" s="14"/>
      <c r="C49" s="14"/>
      <c r="D49" s="14"/>
    </row>
    <row r="50" spans="1:4" s="4" customFormat="1" ht="15.6" x14ac:dyDescent="0.35">
      <c r="A50" s="25" t="s">
        <v>14</v>
      </c>
      <c r="B50" s="14">
        <f>B18/B17*100</f>
        <v>137.24489795918367</v>
      </c>
      <c r="C50" s="14">
        <f>C18/C17*100</f>
        <v>80</v>
      </c>
      <c r="D50" s="14">
        <f>D18/D17*100</f>
        <v>169.04761904761904</v>
      </c>
    </row>
    <row r="51" spans="1:4" s="4" customFormat="1" ht="15.6" x14ac:dyDescent="0.35">
      <c r="A51" s="25" t="s">
        <v>15</v>
      </c>
      <c r="B51" s="14">
        <f>B24/B23*100</f>
        <v>43.777223300000003</v>
      </c>
      <c r="C51" s="14">
        <f t="shared" ref="C51:D51" si="4">C24/C23*100</f>
        <v>26.62634248275862</v>
      </c>
      <c r="D51" s="14">
        <f t="shared" si="4"/>
        <v>88.993181818181824</v>
      </c>
    </row>
    <row r="52" spans="1:4" s="4" customFormat="1" ht="15.6" x14ac:dyDescent="0.35">
      <c r="A52" s="25" t="s">
        <v>16</v>
      </c>
      <c r="B52" s="14">
        <f t="shared" ref="B52:D52" si="5">AVERAGE(B50:B51)</f>
        <v>90.511060629591839</v>
      </c>
      <c r="C52" s="14">
        <f t="shared" si="5"/>
        <v>53.313171241379308</v>
      </c>
      <c r="D52" s="14">
        <f t="shared" si="5"/>
        <v>129.02040043290043</v>
      </c>
    </row>
    <row r="53" spans="1:4" s="4" customFormat="1" ht="15.6" x14ac:dyDescent="0.35">
      <c r="A53" s="25"/>
      <c r="B53" s="14"/>
      <c r="C53" s="14"/>
      <c r="D53" s="14"/>
    </row>
    <row r="54" spans="1:4" s="4" customFormat="1" ht="15.6" x14ac:dyDescent="0.35">
      <c r="A54" s="24" t="s">
        <v>17</v>
      </c>
      <c r="B54" s="14"/>
      <c r="C54" s="14"/>
      <c r="D54" s="14"/>
    </row>
    <row r="55" spans="1:4" s="4" customFormat="1" ht="15.6" x14ac:dyDescent="0.35">
      <c r="A55" s="25" t="s">
        <v>18</v>
      </c>
      <c r="B55" s="14">
        <f>(B18/B19)*100</f>
        <v>68.622448979591837</v>
      </c>
      <c r="C55" s="14">
        <f>(C18/C19)*100</f>
        <v>40</v>
      </c>
      <c r="D55" s="14">
        <f>(D18/D19)*100</f>
        <v>84.523809523809518</v>
      </c>
    </row>
    <row r="56" spans="1:4" s="4" customFormat="1" ht="15.6" x14ac:dyDescent="0.35">
      <c r="A56" s="25" t="s">
        <v>19</v>
      </c>
      <c r="B56" s="14">
        <f>B24/B25*100</f>
        <v>21.888611650000001</v>
      </c>
      <c r="C56" s="14">
        <f t="shared" ref="C56:D56" si="6">C24/C25*100</f>
        <v>13.31317124137931</v>
      </c>
      <c r="D56" s="14">
        <f t="shared" si="6"/>
        <v>44.496590909090912</v>
      </c>
    </row>
    <row r="57" spans="1:4" s="4" customFormat="1" ht="15.6" x14ac:dyDescent="0.35">
      <c r="A57" s="25" t="s">
        <v>20</v>
      </c>
      <c r="B57" s="14">
        <f t="shared" ref="B57:D57" si="7">(B55+B56)/2</f>
        <v>45.255530314795919</v>
      </c>
      <c r="C57" s="14">
        <f t="shared" si="7"/>
        <v>26.656585620689654</v>
      </c>
      <c r="D57" s="14">
        <f t="shared" si="7"/>
        <v>64.510200216450215</v>
      </c>
    </row>
    <row r="58" spans="1:4" s="4" customFormat="1" ht="15.6" x14ac:dyDescent="0.35">
      <c r="A58" s="25"/>
      <c r="B58" s="14"/>
      <c r="C58" s="14"/>
      <c r="D58" s="14"/>
    </row>
    <row r="59" spans="1:4" s="4" customFormat="1" ht="15.6" x14ac:dyDescent="0.35">
      <c r="A59" s="24" t="s">
        <v>31</v>
      </c>
      <c r="B59" s="14"/>
      <c r="C59" s="14"/>
      <c r="D59" s="14"/>
    </row>
    <row r="60" spans="1:4" s="4" customFormat="1" ht="15.6" x14ac:dyDescent="0.35">
      <c r="A60" s="25" t="s">
        <v>21</v>
      </c>
      <c r="B60" s="14">
        <f t="shared" ref="B60" si="8">B26/B24*100</f>
        <v>100</v>
      </c>
      <c r="C60" s="14"/>
      <c r="D60" s="14"/>
    </row>
    <row r="61" spans="1:4" s="4" customFormat="1" ht="15.6" x14ac:dyDescent="0.35">
      <c r="A61" s="25"/>
      <c r="B61" s="14"/>
      <c r="C61" s="14"/>
      <c r="D61" s="14"/>
    </row>
    <row r="62" spans="1:4" s="4" customFormat="1" ht="15.6" x14ac:dyDescent="0.35">
      <c r="A62" s="24" t="s">
        <v>22</v>
      </c>
      <c r="B62" s="14"/>
      <c r="C62" s="14"/>
      <c r="D62" s="14"/>
    </row>
    <row r="63" spans="1:4" s="4" customFormat="1" ht="15.6" x14ac:dyDescent="0.35">
      <c r="A63" s="25" t="s">
        <v>23</v>
      </c>
      <c r="B63" s="14">
        <f>((B18/B16)-1)*100</f>
        <v>146.78899082568807</v>
      </c>
      <c r="C63" s="14">
        <f>((C18/C16)-1)*100</f>
        <v>-13.846153846153841</v>
      </c>
      <c r="D63" s="14">
        <f>((D18/D16)-1)*100</f>
        <v>384.09090909090907</v>
      </c>
    </row>
    <row r="64" spans="1:4" s="4" customFormat="1" ht="15.6" x14ac:dyDescent="0.35">
      <c r="A64" s="25" t="s">
        <v>24</v>
      </c>
      <c r="B64" s="14">
        <f>((B39/B38)-1)*100</f>
        <v>22.458632932932289</v>
      </c>
      <c r="C64" s="14">
        <f t="shared" ref="C64" si="9">((C39/C38)-1)*100</f>
        <v>-46.000378515990938</v>
      </c>
      <c r="D64" s="14" t="s">
        <v>47</v>
      </c>
    </row>
    <row r="65" spans="1:4" s="4" customFormat="1" ht="15.6" x14ac:dyDescent="0.35">
      <c r="A65" s="25" t="s">
        <v>25</v>
      </c>
      <c r="B65" s="14">
        <f t="shared" ref="B65:C65" si="10">((B41/B40)-1)*100</f>
        <v>-50.379215651711462</v>
      </c>
      <c r="C65" s="14">
        <f t="shared" si="10"/>
        <v>-37.321867920346619</v>
      </c>
      <c r="D65" s="14" t="s">
        <v>47</v>
      </c>
    </row>
    <row r="66" spans="1:4" s="4" customFormat="1" ht="15.6" x14ac:dyDescent="0.35">
      <c r="A66" s="25"/>
      <c r="B66" s="14"/>
      <c r="C66" s="14"/>
      <c r="D66" s="14"/>
    </row>
    <row r="67" spans="1:4" s="4" customFormat="1" ht="15.6" x14ac:dyDescent="0.35">
      <c r="A67" s="24" t="s">
        <v>26</v>
      </c>
      <c r="B67" s="14"/>
      <c r="C67" s="14"/>
      <c r="D67" s="14"/>
    </row>
    <row r="68" spans="1:4" s="4" customFormat="1" ht="15.6" x14ac:dyDescent="0.35">
      <c r="A68" s="25" t="s">
        <v>36</v>
      </c>
      <c r="B68" s="14">
        <f>B23/B17</f>
        <v>102040.81632653061</v>
      </c>
      <c r="C68" s="14">
        <f>C23/C17</f>
        <v>207142.85714285713</v>
      </c>
      <c r="D68" s="14">
        <f>D23/D17</f>
        <v>43650.793650793654</v>
      </c>
    </row>
    <row r="69" spans="1:4" s="4" customFormat="1" ht="15.6" x14ac:dyDescent="0.35">
      <c r="A69" s="25" t="s">
        <v>37</v>
      </c>
      <c r="B69" s="14">
        <f t="shared" ref="B69:D69" si="11">B24/B18</f>
        <v>32548.121412639404</v>
      </c>
      <c r="C69" s="14">
        <f>C24/C18</f>
        <v>68943.208214285711</v>
      </c>
      <c r="D69" s="14">
        <f t="shared" si="11"/>
        <v>22979.460093896712</v>
      </c>
    </row>
    <row r="70" spans="1:4" s="4" customFormat="1" ht="15.6" x14ac:dyDescent="0.35">
      <c r="A70" s="25" t="s">
        <v>27</v>
      </c>
      <c r="B70" s="14">
        <f>(B69/B68)*B52</f>
        <v>28.870456907475475</v>
      </c>
      <c r="C70" s="14">
        <f>(C69/C68)*C52</f>
        <v>17.744184453936541</v>
      </c>
      <c r="D70" s="14">
        <f>(D69/D68)*D52</f>
        <v>67.921311277063197</v>
      </c>
    </row>
    <row r="71" spans="1:4" s="4" customFormat="1" ht="15.6" x14ac:dyDescent="0.35">
      <c r="A71" s="25" t="s">
        <v>34</v>
      </c>
      <c r="B71" s="14">
        <f t="shared" ref="B71:B72" si="12">B23/(B17*3)</f>
        <v>34013.605442176871</v>
      </c>
      <c r="C71" s="14">
        <f>C23/(C17*6)</f>
        <v>34523.809523809527</v>
      </c>
      <c r="D71" s="14">
        <f>D23/(D17*6)</f>
        <v>7275.132275132275</v>
      </c>
    </row>
    <row r="72" spans="1:4" s="4" customFormat="1" ht="15.6" x14ac:dyDescent="0.35">
      <c r="A72" s="25" t="s">
        <v>35</v>
      </c>
      <c r="B72" s="14">
        <f t="shared" si="12"/>
        <v>10849.373804213135</v>
      </c>
      <c r="C72" s="14">
        <f>C24/(C18*6)</f>
        <v>11490.534702380954</v>
      </c>
      <c r="D72" s="14">
        <f>D24/(D18*6)</f>
        <v>3829.9100156494524</v>
      </c>
    </row>
    <row r="73" spans="1:4" s="4" customFormat="1" ht="15.6" x14ac:dyDescent="0.35">
      <c r="A73" s="25"/>
      <c r="B73" s="14"/>
      <c r="C73" s="14"/>
      <c r="D73" s="14"/>
    </row>
    <row r="74" spans="1:4" s="4" customFormat="1" ht="15.6" x14ac:dyDescent="0.35">
      <c r="A74" s="24" t="s">
        <v>28</v>
      </c>
      <c r="B74" s="14"/>
      <c r="C74" s="14"/>
      <c r="D74" s="14"/>
    </row>
    <row r="75" spans="1:4" s="4" customFormat="1" ht="15.6" x14ac:dyDescent="0.35">
      <c r="A75" s="25" t="s">
        <v>29</v>
      </c>
      <c r="B75" s="14">
        <f>(B30/B29)*100</f>
        <v>43.777223300000003</v>
      </c>
      <c r="C75" s="14"/>
      <c r="D75" s="14"/>
    </row>
    <row r="76" spans="1:4" s="4" customFormat="1" ht="15.6" x14ac:dyDescent="0.35">
      <c r="A76" s="25" t="s">
        <v>30</v>
      </c>
      <c r="B76" s="14">
        <f>(B24/B30)*100</f>
        <v>100</v>
      </c>
      <c r="C76" s="14"/>
      <c r="D76" s="14"/>
    </row>
    <row r="77" spans="1:4" s="4" customFormat="1" ht="15.6" x14ac:dyDescent="0.35">
      <c r="A77" s="25" t="s">
        <v>29</v>
      </c>
      <c r="B77" s="14"/>
      <c r="C77" s="14"/>
      <c r="D77" s="14"/>
    </row>
    <row r="78" spans="1:4" s="4" customFormat="1" ht="15.6" x14ac:dyDescent="0.35">
      <c r="A78" s="25" t="s">
        <v>30</v>
      </c>
      <c r="B78" s="14"/>
      <c r="C78" s="14"/>
      <c r="D78" s="14"/>
    </row>
    <row r="79" spans="1:4" ht="16.2" thickBot="1" x14ac:dyDescent="0.4">
      <c r="A79" s="15"/>
      <c r="B79" s="15"/>
      <c r="C79" s="15"/>
      <c r="D79" s="15"/>
    </row>
    <row r="80" spans="1:4" customFormat="1" ht="39.75" customHeight="1" thickTop="1" x14ac:dyDescent="0.3">
      <c r="A80" s="36" t="s">
        <v>86</v>
      </c>
      <c r="B80" s="36"/>
      <c r="C80" s="36"/>
      <c r="D80" s="36"/>
    </row>
    <row r="81" spans="1:4" customFormat="1" ht="15.6" x14ac:dyDescent="0.35">
      <c r="A81" s="24" t="s">
        <v>87</v>
      </c>
    </row>
    <row r="82" spans="1:4" customFormat="1" ht="78" customHeight="1" x14ac:dyDescent="0.35">
      <c r="A82" s="37" t="s">
        <v>88</v>
      </c>
      <c r="B82" s="37"/>
      <c r="C82" s="37"/>
      <c r="D82" s="37"/>
    </row>
    <row r="83" spans="1:4" customFormat="1" x14ac:dyDescent="0.3"/>
    <row r="84" spans="1:4" customFormat="1" ht="111" customHeight="1" x14ac:dyDescent="0.3">
      <c r="A84" s="35" t="s">
        <v>96</v>
      </c>
      <c r="B84" s="35"/>
      <c r="C84" s="35"/>
      <c r="D84" s="35"/>
    </row>
    <row r="85" spans="1:4" customFormat="1" x14ac:dyDescent="0.3"/>
    <row r="86" spans="1:4" customFormat="1" x14ac:dyDescent="0.3"/>
    <row r="87" spans="1:4" customFormat="1" x14ac:dyDescent="0.3"/>
    <row r="88" spans="1:4" customFormat="1" x14ac:dyDescent="0.3"/>
    <row r="89" spans="1:4" customFormat="1" x14ac:dyDescent="0.3"/>
    <row r="90" spans="1:4" customFormat="1" x14ac:dyDescent="0.3"/>
    <row r="91" spans="1:4" customFormat="1" x14ac:dyDescent="0.3"/>
  </sheetData>
  <mergeCells count="8">
    <mergeCell ref="A84:D84"/>
    <mergeCell ref="A80:D80"/>
    <mergeCell ref="A82:D82"/>
    <mergeCell ref="D10:D11"/>
    <mergeCell ref="A9:A11"/>
    <mergeCell ref="B9:B11"/>
    <mergeCell ref="C10:C11"/>
    <mergeCell ref="C9:D9"/>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5"/>
  <sheetViews>
    <sheetView showGridLines="0" zoomScale="80" zoomScaleNormal="80" workbookViewId="0">
      <pane ySplit="11" topLeftCell="A12" activePane="bottomLeft" state="frozen"/>
      <selection pane="bottomLeft" activeCell="A9" sqref="A9:A11"/>
    </sheetView>
  </sheetViews>
  <sheetFormatPr baseColWidth="10" defaultColWidth="11.44140625" defaultRowHeight="14.4" x14ac:dyDescent="0.3"/>
  <cols>
    <col min="1" max="1" width="62.5546875" style="1" customWidth="1"/>
    <col min="2" max="4" width="19.5546875" style="1" customWidth="1"/>
    <col min="5" max="16384" width="11.44140625" style="1"/>
  </cols>
  <sheetData>
    <row r="1" spans="1:4" customFormat="1" x14ac:dyDescent="0.3"/>
    <row r="2" spans="1:4" customFormat="1" x14ac:dyDescent="0.3"/>
    <row r="3" spans="1:4" customFormat="1" x14ac:dyDescent="0.3"/>
    <row r="4" spans="1:4" customFormat="1" x14ac:dyDescent="0.3"/>
    <row r="5" spans="1:4" customFormat="1" x14ac:dyDescent="0.3"/>
    <row r="6" spans="1:4" customFormat="1" x14ac:dyDescent="0.3"/>
    <row r="7" spans="1:4" customFormat="1" ht="30" customHeight="1" x14ac:dyDescent="0.3"/>
    <row r="8" spans="1:4" customFormat="1" ht="30" customHeight="1" x14ac:dyDescent="0.3"/>
    <row r="9" spans="1:4" s="29" customFormat="1" ht="15.6" x14ac:dyDescent="0.3">
      <c r="A9" s="40" t="s">
        <v>0</v>
      </c>
      <c r="B9" s="43" t="s">
        <v>1</v>
      </c>
      <c r="C9" s="47" t="s">
        <v>50</v>
      </c>
      <c r="D9" s="48"/>
    </row>
    <row r="10" spans="1:4" s="29" customFormat="1" ht="15" customHeight="1" x14ac:dyDescent="0.3">
      <c r="A10" s="41"/>
      <c r="B10" s="43"/>
      <c r="C10" s="45" t="s">
        <v>2</v>
      </c>
      <c r="D10" s="38" t="s">
        <v>46</v>
      </c>
    </row>
    <row r="11" spans="1:4" s="29" customFormat="1" ht="15.75" customHeight="1" thickBot="1" x14ac:dyDescent="0.35">
      <c r="A11" s="42"/>
      <c r="B11" s="44"/>
      <c r="C11" s="46"/>
      <c r="D11" s="39"/>
    </row>
    <row r="12" spans="1:4" customFormat="1" ht="16.2" thickTop="1" x14ac:dyDescent="0.35">
      <c r="A12" s="25"/>
      <c r="B12" s="25"/>
      <c r="C12" s="25"/>
      <c r="D12" s="25"/>
    </row>
    <row r="13" spans="1:4" customFormat="1" ht="15.6" x14ac:dyDescent="0.35">
      <c r="A13" s="24" t="s">
        <v>3</v>
      </c>
      <c r="B13" s="25"/>
      <c r="C13" s="25"/>
      <c r="D13" s="25"/>
    </row>
    <row r="14" spans="1:4" customFormat="1" ht="15.6" x14ac:dyDescent="0.35">
      <c r="A14" s="25"/>
      <c r="B14" s="25"/>
      <c r="C14" s="25"/>
      <c r="D14" s="25"/>
    </row>
    <row r="15" spans="1:4" customFormat="1" ht="15.6" x14ac:dyDescent="0.35">
      <c r="A15" s="24" t="s">
        <v>40</v>
      </c>
      <c r="B15" s="25"/>
      <c r="C15" s="25"/>
      <c r="D15" s="25"/>
    </row>
    <row r="16" spans="1:4" s="4" customFormat="1" ht="15.6" x14ac:dyDescent="0.35">
      <c r="A16" s="26" t="s">
        <v>63</v>
      </c>
      <c r="B16" s="8">
        <f>+SUM(C16:D16)</f>
        <v>342</v>
      </c>
      <c r="C16" s="22">
        <v>32</v>
      </c>
      <c r="D16" s="22">
        <v>310</v>
      </c>
    </row>
    <row r="17" spans="1:6" s="4" customFormat="1" ht="15.75" customHeight="1" x14ac:dyDescent="0.35">
      <c r="A17" s="26" t="s">
        <v>103</v>
      </c>
      <c r="B17" s="8">
        <f t="shared" ref="B17:B19" si="0">+SUM(C17:D17)</f>
        <v>98</v>
      </c>
      <c r="C17" s="22">
        <v>35</v>
      </c>
      <c r="D17" s="22">
        <v>63</v>
      </c>
      <c r="F17" s="3"/>
    </row>
    <row r="18" spans="1:6" s="4" customFormat="1" ht="15.6" x14ac:dyDescent="0.35">
      <c r="A18" s="26" t="s">
        <v>104</v>
      </c>
      <c r="B18" s="8">
        <f t="shared" si="0"/>
        <v>214</v>
      </c>
      <c r="C18" s="22">
        <v>8</v>
      </c>
      <c r="D18" s="22">
        <v>206</v>
      </c>
    </row>
    <row r="19" spans="1:6" s="4" customFormat="1" ht="15.6" x14ac:dyDescent="0.35">
      <c r="A19" s="26" t="s">
        <v>81</v>
      </c>
      <c r="B19" s="8">
        <f t="shared" si="0"/>
        <v>392</v>
      </c>
      <c r="C19" s="22">
        <v>140</v>
      </c>
      <c r="D19" s="22">
        <v>252</v>
      </c>
    </row>
    <row r="20" spans="1:6" s="4" customFormat="1" ht="15.6" x14ac:dyDescent="0.35">
      <c r="A20" s="25"/>
      <c r="B20" s="8"/>
      <c r="C20" s="22"/>
      <c r="D20" s="22"/>
    </row>
    <row r="21" spans="1:6" s="4" customFormat="1" ht="15.6" x14ac:dyDescent="0.35">
      <c r="A21" s="27" t="s">
        <v>4</v>
      </c>
      <c r="B21" s="8"/>
      <c r="C21" s="22"/>
      <c r="D21" s="22"/>
    </row>
    <row r="22" spans="1:6" s="4" customFormat="1" ht="15.6" x14ac:dyDescent="0.35">
      <c r="A22" s="26" t="s">
        <v>63</v>
      </c>
      <c r="B22" s="8">
        <f>+SUM(C22:D22)</f>
        <v>10350846.99</v>
      </c>
      <c r="C22" s="22">
        <v>8997716.9900000002</v>
      </c>
      <c r="D22" s="22">
        <v>1353130</v>
      </c>
    </row>
    <row r="23" spans="1:6" s="4" customFormat="1" ht="15.6" x14ac:dyDescent="0.35">
      <c r="A23" s="26" t="s">
        <v>103</v>
      </c>
      <c r="B23" s="8">
        <f t="shared" ref="B23:B26" si="1">+SUM(C23:D23)</f>
        <v>10000000</v>
      </c>
      <c r="C23" s="22">
        <v>7250000</v>
      </c>
      <c r="D23" s="22">
        <v>2750000</v>
      </c>
    </row>
    <row r="24" spans="1:6" s="4" customFormat="1" ht="15.6" x14ac:dyDescent="0.35">
      <c r="A24" s="26" t="s">
        <v>104</v>
      </c>
      <c r="B24" s="8">
        <f t="shared" si="1"/>
        <v>9347649.3200000003</v>
      </c>
      <c r="C24" s="22">
        <v>5241934.32</v>
      </c>
      <c r="D24" s="22">
        <v>4105715</v>
      </c>
    </row>
    <row r="25" spans="1:6" s="4" customFormat="1" ht="15.6" x14ac:dyDescent="0.35">
      <c r="A25" s="26" t="s">
        <v>81</v>
      </c>
      <c r="B25" s="8">
        <f t="shared" si="1"/>
        <v>40000000</v>
      </c>
      <c r="C25" s="22">
        <v>29000000</v>
      </c>
      <c r="D25" s="22">
        <v>11000000</v>
      </c>
    </row>
    <row r="26" spans="1:6" s="4" customFormat="1" ht="15.6" x14ac:dyDescent="0.35">
      <c r="A26" s="26" t="s">
        <v>105</v>
      </c>
      <c r="B26" s="8">
        <f t="shared" si="1"/>
        <v>9347649.3200000003</v>
      </c>
      <c r="C26" s="8">
        <f>C24</f>
        <v>5241934.32</v>
      </c>
      <c r="D26" s="8">
        <f>D24</f>
        <v>4105715</v>
      </c>
    </row>
    <row r="27" spans="1:6" s="4" customFormat="1" ht="15.6" x14ac:dyDescent="0.35">
      <c r="A27" s="25"/>
      <c r="B27" s="8"/>
      <c r="C27" s="8"/>
      <c r="D27" s="8"/>
    </row>
    <row r="28" spans="1:6" s="4" customFormat="1" ht="15.6" x14ac:dyDescent="0.35">
      <c r="A28" s="27" t="s">
        <v>5</v>
      </c>
      <c r="B28" s="8"/>
      <c r="C28" s="8"/>
      <c r="D28" s="8"/>
    </row>
    <row r="29" spans="1:6" s="4" customFormat="1" ht="15.6" x14ac:dyDescent="0.35">
      <c r="A29" s="26" t="s">
        <v>103</v>
      </c>
      <c r="B29" s="8">
        <f>B23</f>
        <v>10000000</v>
      </c>
      <c r="C29" s="8"/>
      <c r="D29" s="8"/>
    </row>
    <row r="30" spans="1:6" s="4" customFormat="1" ht="15.6" x14ac:dyDescent="0.35">
      <c r="A30" s="26" t="s">
        <v>104</v>
      </c>
      <c r="B30" s="22">
        <v>9347649.3200000003</v>
      </c>
      <c r="C30" s="8"/>
      <c r="D30" s="8"/>
    </row>
    <row r="31" spans="1:6" ht="15.6" x14ac:dyDescent="0.35">
      <c r="A31" s="25"/>
      <c r="B31" s="11"/>
      <c r="C31" s="11"/>
      <c r="D31" s="11"/>
    </row>
    <row r="32" spans="1:6" ht="15.6" x14ac:dyDescent="0.35">
      <c r="A32" s="24" t="s">
        <v>6</v>
      </c>
      <c r="B32" s="11"/>
      <c r="C32" s="11"/>
      <c r="D32" s="11"/>
    </row>
    <row r="33" spans="1:4" ht="15.6" x14ac:dyDescent="0.35">
      <c r="A33" s="26" t="s">
        <v>64</v>
      </c>
      <c r="B33" s="31">
        <v>1.1197999999999999</v>
      </c>
      <c r="C33" s="31">
        <v>1.1197999999999999</v>
      </c>
      <c r="D33" s="31">
        <v>1.1197999999999999</v>
      </c>
    </row>
    <row r="34" spans="1:4" ht="15.6" x14ac:dyDescent="0.35">
      <c r="A34" s="26" t="s">
        <v>106</v>
      </c>
      <c r="B34" s="31">
        <v>1.0948</v>
      </c>
      <c r="C34" s="31">
        <v>1.0948</v>
      </c>
      <c r="D34" s="31">
        <v>1.0948</v>
      </c>
    </row>
    <row r="35" spans="1:4" s="4" customFormat="1" ht="15.6" x14ac:dyDescent="0.35">
      <c r="A35" s="26" t="s">
        <v>7</v>
      </c>
      <c r="B35" s="32" t="s">
        <v>47</v>
      </c>
      <c r="C35" s="32" t="s">
        <v>47</v>
      </c>
      <c r="D35" s="32" t="s">
        <v>47</v>
      </c>
    </row>
    <row r="36" spans="1:4" ht="15.6" x14ac:dyDescent="0.35">
      <c r="A36" s="25"/>
      <c r="B36" s="9"/>
      <c r="C36" s="9"/>
      <c r="D36" s="9"/>
    </row>
    <row r="37" spans="1:4" ht="15.6" x14ac:dyDescent="0.35">
      <c r="A37" s="24" t="s">
        <v>8</v>
      </c>
      <c r="B37" s="9"/>
      <c r="C37" s="9"/>
      <c r="D37" s="9"/>
    </row>
    <row r="38" spans="1:4" s="4" customFormat="1" ht="15.6" x14ac:dyDescent="0.35">
      <c r="A38" s="25" t="s">
        <v>65</v>
      </c>
      <c r="B38" s="8">
        <f>B22/B33</f>
        <v>9243478.2907662094</v>
      </c>
      <c r="C38" s="8">
        <f t="shared" ref="C38" si="2">C22/C33</f>
        <v>8035110.7251294879</v>
      </c>
      <c r="D38" s="8">
        <f t="shared" ref="D38" si="3">D22/D33</f>
        <v>1208367.565636721</v>
      </c>
    </row>
    <row r="39" spans="1:4" s="4" customFormat="1" ht="15.6" x14ac:dyDescent="0.35">
      <c r="A39" s="25" t="s">
        <v>107</v>
      </c>
      <c r="B39" s="8">
        <f t="shared" ref="B39:C39" si="4">B24/B34</f>
        <v>8538225.5389112178</v>
      </c>
      <c r="C39" s="8">
        <f t="shared" si="4"/>
        <v>4788029.1560102301</v>
      </c>
      <c r="D39" s="8">
        <f t="shared" ref="D39" si="5">D24/D34</f>
        <v>3750196.3829009864</v>
      </c>
    </row>
    <row r="40" spans="1:4" s="4" customFormat="1" ht="15.6" x14ac:dyDescent="0.35">
      <c r="A40" s="25" t="s">
        <v>66</v>
      </c>
      <c r="B40" s="8">
        <f>B38/B16</f>
        <v>27027.714300485994</v>
      </c>
      <c r="C40" s="8">
        <f>C38/C16</f>
        <v>251097.2101602965</v>
      </c>
      <c r="D40" s="8">
        <f>D38/D16</f>
        <v>3897.959889150713</v>
      </c>
    </row>
    <row r="41" spans="1:4" s="4" customFormat="1" ht="15.6" x14ac:dyDescent="0.35">
      <c r="A41" s="25" t="s">
        <v>108</v>
      </c>
      <c r="B41" s="8">
        <f>B39/B18</f>
        <v>39898.250181828123</v>
      </c>
      <c r="C41" s="8">
        <f>C39/C18</f>
        <v>598503.64450127876</v>
      </c>
      <c r="D41" s="8">
        <f>D39/D18</f>
        <v>18204.836810198962</v>
      </c>
    </row>
    <row r="42" spans="1:4" s="4" customFormat="1" ht="15.6" x14ac:dyDescent="0.35">
      <c r="A42" s="25"/>
      <c r="B42" s="13"/>
      <c r="C42" s="13"/>
      <c r="D42" s="13"/>
    </row>
    <row r="43" spans="1:4" s="4" customFormat="1" ht="15.6" x14ac:dyDescent="0.35">
      <c r="A43" s="24" t="s">
        <v>9</v>
      </c>
      <c r="B43" s="13"/>
      <c r="C43" s="13"/>
      <c r="D43" s="13"/>
    </row>
    <row r="44" spans="1:4" s="4" customFormat="1" ht="15.6" x14ac:dyDescent="0.35">
      <c r="A44" s="25"/>
      <c r="B44" s="13"/>
      <c r="C44" s="13"/>
      <c r="D44" s="13"/>
    </row>
    <row r="45" spans="1:4" s="4" customFormat="1" ht="15.6" x14ac:dyDescent="0.35">
      <c r="A45" s="24" t="s">
        <v>10</v>
      </c>
      <c r="B45" s="13"/>
      <c r="C45" s="13"/>
      <c r="D45" s="13"/>
    </row>
    <row r="46" spans="1:4" s="4" customFormat="1" ht="15.6" x14ac:dyDescent="0.35">
      <c r="A46" s="25" t="s">
        <v>11</v>
      </c>
      <c r="B46" s="14" t="s">
        <v>42</v>
      </c>
      <c r="C46" s="14" t="s">
        <v>42</v>
      </c>
      <c r="D46" s="14" t="s">
        <v>42</v>
      </c>
    </row>
    <row r="47" spans="1:4" s="4" customFormat="1" ht="15.6" x14ac:dyDescent="0.35">
      <c r="A47" s="25" t="s">
        <v>12</v>
      </c>
      <c r="B47" s="14" t="s">
        <v>42</v>
      </c>
      <c r="C47" s="14" t="s">
        <v>42</v>
      </c>
      <c r="D47" s="14" t="s">
        <v>42</v>
      </c>
    </row>
    <row r="48" spans="1:4" s="4" customFormat="1" ht="15.6" x14ac:dyDescent="0.35">
      <c r="A48" s="25"/>
      <c r="B48" s="14"/>
      <c r="C48" s="14"/>
      <c r="D48" s="14"/>
    </row>
    <row r="49" spans="1:4" s="4" customFormat="1" ht="15.6" x14ac:dyDescent="0.35">
      <c r="A49" s="24" t="s">
        <v>13</v>
      </c>
      <c r="B49" s="14"/>
      <c r="C49" s="14"/>
      <c r="D49" s="14"/>
    </row>
    <row r="50" spans="1:4" s="4" customFormat="1" ht="15.6" x14ac:dyDescent="0.35">
      <c r="A50" s="25" t="s">
        <v>14</v>
      </c>
      <c r="B50" s="14">
        <f>B18/B17*100</f>
        <v>218.36734693877551</v>
      </c>
      <c r="C50" s="14">
        <f>C18/C17*100</f>
        <v>22.857142857142858</v>
      </c>
      <c r="D50" s="14">
        <f>D18/D17*100</f>
        <v>326.98412698412699</v>
      </c>
    </row>
    <row r="51" spans="1:4" s="4" customFormat="1" ht="15.6" x14ac:dyDescent="0.35">
      <c r="A51" s="25" t="s">
        <v>15</v>
      </c>
      <c r="B51" s="14">
        <f>B24/B23*100</f>
        <v>93.476493199999993</v>
      </c>
      <c r="C51" s="14">
        <f t="shared" ref="C51:D51" si="6">C24/C23*100</f>
        <v>72.302542344827586</v>
      </c>
      <c r="D51" s="14">
        <f t="shared" si="6"/>
        <v>149.29872727272729</v>
      </c>
    </row>
    <row r="52" spans="1:4" s="4" customFormat="1" ht="15.6" x14ac:dyDescent="0.35">
      <c r="A52" s="25" t="s">
        <v>16</v>
      </c>
      <c r="B52" s="14">
        <f t="shared" ref="B52:D52" si="7">AVERAGE(B50:B51)</f>
        <v>155.92192006938774</v>
      </c>
      <c r="C52" s="14">
        <f t="shared" si="7"/>
        <v>47.579842600985224</v>
      </c>
      <c r="D52" s="14">
        <f t="shared" si="7"/>
        <v>238.14142712842715</v>
      </c>
    </row>
    <row r="53" spans="1:4" s="4" customFormat="1" ht="15.6" x14ac:dyDescent="0.35">
      <c r="A53" s="25"/>
      <c r="B53" s="14"/>
      <c r="C53" s="14"/>
      <c r="D53" s="14"/>
    </row>
    <row r="54" spans="1:4" s="4" customFormat="1" ht="15.6" x14ac:dyDescent="0.35">
      <c r="A54" s="24" t="s">
        <v>17</v>
      </c>
      <c r="B54" s="14"/>
      <c r="C54" s="14"/>
      <c r="D54" s="14"/>
    </row>
    <row r="55" spans="1:4" s="4" customFormat="1" ht="15.6" x14ac:dyDescent="0.35">
      <c r="A55" s="25" t="s">
        <v>18</v>
      </c>
      <c r="B55" s="14">
        <f>(B18/B19)*100</f>
        <v>54.591836734693878</v>
      </c>
      <c r="C55" s="14">
        <f>(C18/C19)*100</f>
        <v>5.7142857142857144</v>
      </c>
      <c r="D55" s="14">
        <f>(D18/D19)*100</f>
        <v>81.746031746031747</v>
      </c>
    </row>
    <row r="56" spans="1:4" s="4" customFormat="1" ht="15.6" x14ac:dyDescent="0.35">
      <c r="A56" s="25" t="s">
        <v>19</v>
      </c>
      <c r="B56" s="14">
        <f>B24/B25*100</f>
        <v>23.369123299999998</v>
      </c>
      <c r="C56" s="14">
        <f t="shared" ref="C56:D56" si="8">C24/C25*100</f>
        <v>18.075635586206896</v>
      </c>
      <c r="D56" s="14">
        <f t="shared" si="8"/>
        <v>37.324681818181823</v>
      </c>
    </row>
    <row r="57" spans="1:4" s="4" customFormat="1" ht="15.6" x14ac:dyDescent="0.35">
      <c r="A57" s="25" t="s">
        <v>20</v>
      </c>
      <c r="B57" s="14">
        <f t="shared" ref="B57:D57" si="9">(B55+B56)/2</f>
        <v>38.980480017346935</v>
      </c>
      <c r="C57" s="14">
        <f t="shared" si="9"/>
        <v>11.894960650246306</v>
      </c>
      <c r="D57" s="14">
        <f t="shared" si="9"/>
        <v>59.535356782106788</v>
      </c>
    </row>
    <row r="58" spans="1:4" s="4" customFormat="1" ht="15.6" x14ac:dyDescent="0.35">
      <c r="A58" s="25"/>
      <c r="B58" s="14"/>
      <c r="C58" s="14"/>
      <c r="D58" s="14"/>
    </row>
    <row r="59" spans="1:4" s="4" customFormat="1" ht="15.6" x14ac:dyDescent="0.35">
      <c r="A59" s="24" t="s">
        <v>31</v>
      </c>
      <c r="B59" s="14"/>
      <c r="C59" s="14"/>
      <c r="D59" s="14"/>
    </row>
    <row r="60" spans="1:4" s="4" customFormat="1" ht="15.6" x14ac:dyDescent="0.35">
      <c r="A60" s="25" t="s">
        <v>21</v>
      </c>
      <c r="B60" s="14">
        <f t="shared" ref="B60" si="10">B26/B24*100</f>
        <v>100</v>
      </c>
      <c r="C60" s="14"/>
      <c r="D60" s="14"/>
    </row>
    <row r="61" spans="1:4" s="4" customFormat="1" ht="15.6" x14ac:dyDescent="0.35">
      <c r="A61" s="25"/>
      <c r="B61" s="14"/>
      <c r="C61" s="14"/>
      <c r="D61" s="14"/>
    </row>
    <row r="62" spans="1:4" s="4" customFormat="1" ht="15.6" x14ac:dyDescent="0.35">
      <c r="A62" s="24" t="s">
        <v>22</v>
      </c>
      <c r="B62" s="14"/>
      <c r="C62" s="14"/>
      <c r="D62" s="14"/>
    </row>
    <row r="63" spans="1:4" s="4" customFormat="1" ht="15.6" x14ac:dyDescent="0.35">
      <c r="A63" s="25" t="s">
        <v>23</v>
      </c>
      <c r="B63" s="14">
        <f>((B18/B16)-1)*100</f>
        <v>-37.42690058479532</v>
      </c>
      <c r="C63" s="14">
        <f>((C18/C16)-1)*100</f>
        <v>-75</v>
      </c>
      <c r="D63" s="14">
        <f>((D18/D16)-1)*100</f>
        <v>-33.548387096774192</v>
      </c>
    </row>
    <row r="64" spans="1:4" s="4" customFormat="1" ht="15.6" x14ac:dyDescent="0.35">
      <c r="A64" s="25" t="s">
        <v>24</v>
      </c>
      <c r="B64" s="14">
        <f>((B39/B38)-1)*100</f>
        <v>-7.6297334149581513</v>
      </c>
      <c r="C64" s="14">
        <f>((C39/C38)-1)*100</f>
        <v>-40.411161466190379</v>
      </c>
      <c r="D64" s="14">
        <f>((D39/D38)-1)*100</f>
        <v>210.3522876273916</v>
      </c>
    </row>
    <row r="65" spans="1:4" s="4" customFormat="1" ht="15.6" x14ac:dyDescent="0.35">
      <c r="A65" s="25" t="s">
        <v>25</v>
      </c>
      <c r="B65" s="14">
        <f t="shared" ref="B65:C65" si="11">((B41/B40)-1)*100</f>
        <v>47.619771832169697</v>
      </c>
      <c r="C65" s="14">
        <f t="shared" si="11"/>
        <v>138.35535413523849</v>
      </c>
      <c r="D65" s="14">
        <f t="shared" ref="D65" si="12">((D41/D40)-1)*100</f>
        <v>367.03499594413296</v>
      </c>
    </row>
    <row r="66" spans="1:4" s="4" customFormat="1" ht="15.6" x14ac:dyDescent="0.35">
      <c r="A66" s="25"/>
      <c r="B66" s="14"/>
      <c r="C66" s="14"/>
      <c r="D66" s="14"/>
    </row>
    <row r="67" spans="1:4" s="4" customFormat="1" ht="15.6" x14ac:dyDescent="0.35">
      <c r="A67" s="24" t="s">
        <v>26</v>
      </c>
      <c r="B67" s="14"/>
      <c r="C67" s="14"/>
      <c r="D67" s="14"/>
    </row>
    <row r="68" spans="1:4" s="4" customFormat="1" ht="15.6" x14ac:dyDescent="0.35">
      <c r="A68" s="25" t="s">
        <v>32</v>
      </c>
      <c r="B68" s="14">
        <f>B23/B17</f>
        <v>102040.81632653061</v>
      </c>
      <c r="C68" s="14">
        <f>C23/C17</f>
        <v>207142.85714285713</v>
      </c>
      <c r="D68" s="14">
        <f>D23/D17</f>
        <v>43650.793650793654</v>
      </c>
    </row>
    <row r="69" spans="1:4" s="4" customFormat="1" ht="15.6" x14ac:dyDescent="0.35">
      <c r="A69" s="25" t="s">
        <v>33</v>
      </c>
      <c r="B69" s="14">
        <f t="shared" ref="B69:D69" si="13">B24/B18</f>
        <v>43680.604299065424</v>
      </c>
      <c r="C69" s="14">
        <f>C24/C18</f>
        <v>655241.79</v>
      </c>
      <c r="D69" s="14">
        <f t="shared" si="13"/>
        <v>19930.655339805824</v>
      </c>
    </row>
    <row r="70" spans="1:4" s="4" customFormat="1" ht="15.6" x14ac:dyDescent="0.35">
      <c r="A70" s="25" t="s">
        <v>27</v>
      </c>
      <c r="B70" s="14">
        <f>(B69/B68)*B52</f>
        <v>66.745484182594055</v>
      </c>
      <c r="C70" s="14">
        <f>(C69/C68)*C52</f>
        <v>150.506281818286</v>
      </c>
      <c r="D70" s="14">
        <f>(D69/D68)*D52</f>
        <v>108.73375508809035</v>
      </c>
    </row>
    <row r="71" spans="1:4" s="4" customFormat="1" ht="15.6" x14ac:dyDescent="0.35">
      <c r="A71" s="25" t="s">
        <v>34</v>
      </c>
      <c r="B71" s="14">
        <f t="shared" ref="B71:B72" si="14">B23/(B17*3)</f>
        <v>34013.605442176871</v>
      </c>
      <c r="C71" s="14">
        <f>C23/(C17*3)</f>
        <v>69047.619047619053</v>
      </c>
      <c r="D71" s="14">
        <f>D23/(D17*3)</f>
        <v>14550.26455026455</v>
      </c>
    </row>
    <row r="72" spans="1:4" s="4" customFormat="1" ht="15.6" x14ac:dyDescent="0.35">
      <c r="A72" s="25" t="s">
        <v>35</v>
      </c>
      <c r="B72" s="14">
        <f t="shared" si="14"/>
        <v>14560.201433021808</v>
      </c>
      <c r="C72" s="14">
        <f>C24/(C18*3)</f>
        <v>218413.93000000002</v>
      </c>
      <c r="D72" s="14">
        <f>D24/(D18*3)</f>
        <v>6643.5517799352747</v>
      </c>
    </row>
    <row r="73" spans="1:4" s="4" customFormat="1" ht="15.6" x14ac:dyDescent="0.35">
      <c r="A73" s="25"/>
      <c r="B73" s="14"/>
      <c r="C73" s="14"/>
      <c r="D73" s="14"/>
    </row>
    <row r="74" spans="1:4" s="4" customFormat="1" ht="15.6" x14ac:dyDescent="0.35">
      <c r="A74" s="24" t="s">
        <v>28</v>
      </c>
      <c r="B74" s="14"/>
      <c r="C74" s="14"/>
      <c r="D74" s="14"/>
    </row>
    <row r="75" spans="1:4" s="4" customFormat="1" ht="15.6" x14ac:dyDescent="0.35">
      <c r="A75" s="25" t="s">
        <v>29</v>
      </c>
      <c r="B75" s="14">
        <f>(B30/B29)*100</f>
        <v>93.476493199999993</v>
      </c>
      <c r="C75" s="14"/>
      <c r="D75" s="14"/>
    </row>
    <row r="76" spans="1:4" s="4" customFormat="1" ht="15.6" x14ac:dyDescent="0.35">
      <c r="A76" s="25" t="s">
        <v>30</v>
      </c>
      <c r="B76" s="14">
        <f>(B24/B30)*100</f>
        <v>100</v>
      </c>
      <c r="C76" s="14"/>
      <c r="D76" s="14"/>
    </row>
    <row r="77" spans="1:4" ht="16.2" thickBot="1" x14ac:dyDescent="0.4">
      <c r="A77" s="15"/>
      <c r="B77" s="17"/>
      <c r="C77" s="17"/>
      <c r="D77" s="17"/>
    </row>
    <row r="78" spans="1:4" customFormat="1" ht="39.75" customHeight="1" thickTop="1" x14ac:dyDescent="0.3">
      <c r="A78" s="36" t="s">
        <v>86</v>
      </c>
      <c r="B78" s="36"/>
      <c r="C78" s="36"/>
      <c r="D78" s="36"/>
    </row>
    <row r="79" spans="1:4" customFormat="1" ht="15.6" x14ac:dyDescent="0.35">
      <c r="A79" s="24" t="s">
        <v>87</v>
      </c>
    </row>
    <row r="80" spans="1:4" customFormat="1" ht="78" customHeight="1" x14ac:dyDescent="0.35">
      <c r="A80" s="37" t="s">
        <v>88</v>
      </c>
      <c r="B80" s="37"/>
      <c r="C80" s="37"/>
      <c r="D80" s="37"/>
    </row>
    <row r="81" spans="1:4" customFormat="1" x14ac:dyDescent="0.3"/>
    <row r="82" spans="1:4" customFormat="1" ht="111" customHeight="1" x14ac:dyDescent="0.3">
      <c r="A82" s="35" t="s">
        <v>89</v>
      </c>
      <c r="B82" s="35"/>
      <c r="C82" s="35"/>
      <c r="D82" s="35"/>
    </row>
    <row r="83" spans="1:4" customFormat="1" x14ac:dyDescent="0.3"/>
    <row r="84" spans="1:4" customFormat="1" x14ac:dyDescent="0.3"/>
    <row r="85" spans="1:4" customFormat="1" x14ac:dyDescent="0.3"/>
    <row r="86" spans="1:4" customFormat="1" x14ac:dyDescent="0.3"/>
    <row r="87" spans="1:4" customFormat="1" x14ac:dyDescent="0.3"/>
    <row r="88" spans="1:4" customFormat="1" x14ac:dyDescent="0.3"/>
    <row r="89" spans="1:4" customFormat="1" x14ac:dyDescent="0.3"/>
    <row r="90" spans="1:4" customFormat="1" x14ac:dyDescent="0.3"/>
    <row r="91" spans="1:4" customFormat="1" x14ac:dyDescent="0.3"/>
    <row r="92" spans="1:4" customFormat="1" x14ac:dyDescent="0.3"/>
    <row r="93" spans="1:4" customFormat="1" x14ac:dyDescent="0.3"/>
    <row r="94" spans="1:4" customFormat="1" x14ac:dyDescent="0.3"/>
    <row r="95" spans="1:4" customFormat="1" x14ac:dyDescent="0.3"/>
  </sheetData>
  <mergeCells count="8">
    <mergeCell ref="A80:D80"/>
    <mergeCell ref="A82:D82"/>
    <mergeCell ref="A78:D78"/>
    <mergeCell ref="D10:D11"/>
    <mergeCell ref="A9:A11"/>
    <mergeCell ref="B9:B11"/>
    <mergeCell ref="C10:C11"/>
    <mergeCell ref="C9:D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5"/>
  <sheetViews>
    <sheetView showGridLines="0" zoomScale="80" zoomScaleNormal="80" workbookViewId="0">
      <pane ySplit="11" topLeftCell="A12" activePane="bottomLeft" state="frozen"/>
      <selection pane="bottomLeft" activeCell="A9" sqref="A9:A11"/>
    </sheetView>
  </sheetViews>
  <sheetFormatPr baseColWidth="10" defaultColWidth="11.44140625" defaultRowHeight="14.4" x14ac:dyDescent="0.3"/>
  <cols>
    <col min="1" max="1" width="62.5546875" style="1" customWidth="1"/>
    <col min="2" max="4" width="19.5546875" style="1" customWidth="1"/>
    <col min="5" max="16384" width="11.44140625" style="1"/>
  </cols>
  <sheetData>
    <row r="1" spans="1:4" customFormat="1" x14ac:dyDescent="0.3"/>
    <row r="2" spans="1:4" customFormat="1" x14ac:dyDescent="0.3"/>
    <row r="3" spans="1:4" customFormat="1" x14ac:dyDescent="0.3"/>
    <row r="4" spans="1:4" customFormat="1" x14ac:dyDescent="0.3"/>
    <row r="5" spans="1:4" customFormat="1" x14ac:dyDescent="0.3"/>
    <row r="6" spans="1:4" customFormat="1" x14ac:dyDescent="0.3"/>
    <row r="7" spans="1:4" customFormat="1" ht="30" customHeight="1" x14ac:dyDescent="0.3"/>
    <row r="8" spans="1:4" customFormat="1" ht="30" customHeight="1" x14ac:dyDescent="0.3"/>
    <row r="9" spans="1:4" s="29" customFormat="1" ht="15.6" x14ac:dyDescent="0.3">
      <c r="A9" s="40" t="s">
        <v>0</v>
      </c>
      <c r="B9" s="43" t="s">
        <v>1</v>
      </c>
      <c r="C9" s="47" t="s">
        <v>50</v>
      </c>
      <c r="D9" s="48"/>
    </row>
    <row r="10" spans="1:4" s="29" customFormat="1" ht="15" customHeight="1" x14ac:dyDescent="0.3">
      <c r="A10" s="41"/>
      <c r="B10" s="43"/>
      <c r="C10" s="45" t="s">
        <v>2</v>
      </c>
      <c r="D10" s="38" t="s">
        <v>46</v>
      </c>
    </row>
    <row r="11" spans="1:4" s="29" customFormat="1" ht="15.75" customHeight="1" thickBot="1" x14ac:dyDescent="0.35">
      <c r="A11" s="42"/>
      <c r="B11" s="44"/>
      <c r="C11" s="46"/>
      <c r="D11" s="39"/>
    </row>
    <row r="12" spans="1:4" customFormat="1" ht="16.2" thickTop="1" x14ac:dyDescent="0.35">
      <c r="A12" s="25"/>
      <c r="B12" s="25"/>
      <c r="C12" s="25"/>
      <c r="D12" s="25"/>
    </row>
    <row r="13" spans="1:4" customFormat="1" ht="15.6" x14ac:dyDescent="0.35">
      <c r="A13" s="24" t="s">
        <v>3</v>
      </c>
      <c r="B13" s="25"/>
      <c r="C13" s="25"/>
      <c r="D13" s="25"/>
    </row>
    <row r="14" spans="1:4" customFormat="1" ht="15.6" x14ac:dyDescent="0.35">
      <c r="A14" s="25"/>
      <c r="B14" s="33"/>
      <c r="C14" s="33"/>
      <c r="D14" s="33"/>
    </row>
    <row r="15" spans="1:4" customFormat="1" ht="15.6" x14ac:dyDescent="0.35">
      <c r="A15" s="24" t="s">
        <v>40</v>
      </c>
      <c r="B15" s="33"/>
      <c r="C15" s="33"/>
      <c r="D15" s="33"/>
    </row>
    <row r="16" spans="1:4" s="4" customFormat="1" ht="15.6" x14ac:dyDescent="0.35">
      <c r="A16" s="26" t="s">
        <v>67</v>
      </c>
      <c r="B16" s="8">
        <f>+SUM(C16:D16)</f>
        <v>451</v>
      </c>
      <c r="C16" s="8">
        <f>+'I Trimestre'!C16+'II Trimestre'!C16+'III Trimestre'!C16</f>
        <v>97</v>
      </c>
      <c r="D16" s="8">
        <f>+'I Trimestre'!D16+'II Trimestre'!D16+'III Trimestre'!D16</f>
        <v>354</v>
      </c>
    </row>
    <row r="17" spans="1:5" s="4" customFormat="1" ht="15.6" x14ac:dyDescent="0.35">
      <c r="A17" s="26" t="s">
        <v>109</v>
      </c>
      <c r="B17" s="8">
        <f t="shared" ref="B17:B19" si="0">+SUM(C17:D17)</f>
        <v>294</v>
      </c>
      <c r="C17" s="8">
        <f>+'I Trimestre'!C17+'II Trimestre'!C17+'III Trimestre'!C17</f>
        <v>105</v>
      </c>
      <c r="D17" s="8">
        <f>+'I Trimestre'!D17+'II Trimestre'!D17+'III Trimestre'!D17</f>
        <v>189</v>
      </c>
    </row>
    <row r="18" spans="1:5" s="4" customFormat="1" ht="15.6" x14ac:dyDescent="0.35">
      <c r="A18" s="26" t="s">
        <v>110</v>
      </c>
      <c r="B18" s="8">
        <f t="shared" si="0"/>
        <v>483</v>
      </c>
      <c r="C18" s="8">
        <f>(+'I Trimestre'!C18+'II Trimestre'!C18+'III Trimestre'!C18)</f>
        <v>64</v>
      </c>
      <c r="D18" s="8">
        <f>(+'I Trimestre'!D18+'II Trimestre'!D18+'III Trimestre'!D18)</f>
        <v>419</v>
      </c>
    </row>
    <row r="19" spans="1:5" s="4" customFormat="1" ht="15.6" x14ac:dyDescent="0.35">
      <c r="A19" s="26" t="s">
        <v>81</v>
      </c>
      <c r="B19" s="8">
        <f t="shared" si="0"/>
        <v>392</v>
      </c>
      <c r="C19" s="8">
        <f>+'III Trimestre'!C19</f>
        <v>140</v>
      </c>
      <c r="D19" s="8">
        <f>+'III Trimestre'!D19</f>
        <v>252</v>
      </c>
    </row>
    <row r="20" spans="1:5" s="4" customFormat="1" ht="15.6" x14ac:dyDescent="0.35">
      <c r="A20" s="25"/>
      <c r="B20" s="8"/>
      <c r="C20" s="8"/>
      <c r="D20" s="8"/>
    </row>
    <row r="21" spans="1:5" s="4" customFormat="1" ht="15.6" x14ac:dyDescent="0.35">
      <c r="A21" s="27" t="s">
        <v>4</v>
      </c>
      <c r="B21" s="8"/>
      <c r="C21" s="8"/>
      <c r="D21" s="8"/>
    </row>
    <row r="22" spans="1:5" s="4" customFormat="1" ht="15.6" x14ac:dyDescent="0.35">
      <c r="A22" s="26" t="s">
        <v>67</v>
      </c>
      <c r="B22" s="8">
        <f>+SUM(C22:D22)</f>
        <v>17654320.48</v>
      </c>
      <c r="C22" s="8">
        <f>+'I Trimestre'!C22+'II Trimestre'!C22+'III Trimestre'!C22</f>
        <v>16301190.48</v>
      </c>
      <c r="D22" s="8">
        <f>+'I Trimestre'!D22+'II Trimestre'!D22+'III Trimestre'!D22</f>
        <v>1353130</v>
      </c>
    </row>
    <row r="23" spans="1:5" s="4" customFormat="1" ht="15.6" x14ac:dyDescent="0.35">
      <c r="A23" s="26" t="s">
        <v>109</v>
      </c>
      <c r="B23" s="8">
        <f t="shared" ref="B23:B26" si="1">+SUM(C23:D23)</f>
        <v>30000000</v>
      </c>
      <c r="C23" s="8">
        <f>'I Trimestre'!C23+'II Trimestre'!C23+'III Trimestre'!C23</f>
        <v>21750000</v>
      </c>
      <c r="D23" s="8">
        <f>'I Trimestre'!D23+'II Trimestre'!D23+'III Trimestre'!D23</f>
        <v>8250000</v>
      </c>
    </row>
    <row r="24" spans="1:5" s="4" customFormat="1" ht="15.6" x14ac:dyDescent="0.35">
      <c r="A24" s="26" t="s">
        <v>110</v>
      </c>
      <c r="B24" s="8">
        <f t="shared" si="1"/>
        <v>18103093.98</v>
      </c>
      <c r="C24" s="8">
        <f>+'I Trimestre'!C24+'II Trimestre'!C24+'III Trimestre'!C24</f>
        <v>9102753.9800000004</v>
      </c>
      <c r="D24" s="8">
        <f>+'I Trimestre'!D24+'II Trimestre'!D24+'III Trimestre'!D24</f>
        <v>9000340</v>
      </c>
      <c r="E24" s="3"/>
    </row>
    <row r="25" spans="1:5" s="4" customFormat="1" ht="15.6" x14ac:dyDescent="0.35">
      <c r="A25" s="26" t="s">
        <v>81</v>
      </c>
      <c r="B25" s="8">
        <f t="shared" si="1"/>
        <v>40000000</v>
      </c>
      <c r="C25" s="8">
        <f>+'III Trimestre'!C25</f>
        <v>29000000</v>
      </c>
      <c r="D25" s="8">
        <f>+'III Trimestre'!D25</f>
        <v>11000000</v>
      </c>
    </row>
    <row r="26" spans="1:5" s="4" customFormat="1" ht="15.6" x14ac:dyDescent="0.35">
      <c r="A26" s="26" t="s">
        <v>111</v>
      </c>
      <c r="B26" s="8">
        <f t="shared" si="1"/>
        <v>18103093.98</v>
      </c>
      <c r="C26" s="8">
        <f>C24</f>
        <v>9102753.9800000004</v>
      </c>
      <c r="D26" s="8">
        <f>D24</f>
        <v>9000340</v>
      </c>
    </row>
    <row r="27" spans="1:5" s="4" customFormat="1" ht="15.6" x14ac:dyDescent="0.35">
      <c r="A27" s="25"/>
      <c r="B27" s="8"/>
      <c r="C27" s="8"/>
      <c r="D27" s="8"/>
    </row>
    <row r="28" spans="1:5" s="4" customFormat="1" ht="15.6" x14ac:dyDescent="0.35">
      <c r="A28" s="27" t="s">
        <v>5</v>
      </c>
      <c r="B28" s="8"/>
      <c r="C28" s="8"/>
      <c r="D28" s="8"/>
    </row>
    <row r="29" spans="1:5" s="4" customFormat="1" ht="15.6" x14ac:dyDescent="0.35">
      <c r="A29" s="26" t="s">
        <v>109</v>
      </c>
      <c r="B29" s="8">
        <f>+B23</f>
        <v>30000000</v>
      </c>
      <c r="C29" s="8"/>
      <c r="D29" s="8"/>
    </row>
    <row r="30" spans="1:5" s="4" customFormat="1" ht="15.6" x14ac:dyDescent="0.35">
      <c r="A30" s="26" t="s">
        <v>110</v>
      </c>
      <c r="B30" s="8">
        <f>'I Trimestre'!B30+'II Trimestre'!B30+'III Trimestre'!B30</f>
        <v>18103093.98</v>
      </c>
      <c r="C30" s="8"/>
      <c r="D30" s="8"/>
    </row>
    <row r="31" spans="1:5" ht="15.6" x14ac:dyDescent="0.35">
      <c r="A31" s="25"/>
      <c r="B31" s="11"/>
      <c r="C31" s="11"/>
      <c r="D31" s="11"/>
    </row>
    <row r="32" spans="1:5" ht="15.6" x14ac:dyDescent="0.35">
      <c r="A32" s="24" t="s">
        <v>6</v>
      </c>
      <c r="B32" s="11"/>
      <c r="C32" s="11"/>
      <c r="D32" s="11"/>
    </row>
    <row r="33" spans="1:5" ht="15.6" x14ac:dyDescent="0.35">
      <c r="A33" s="26" t="s">
        <v>68</v>
      </c>
      <c r="B33" s="23">
        <v>1.0863</v>
      </c>
      <c r="C33" s="23">
        <v>1.0863</v>
      </c>
      <c r="D33" s="23">
        <v>1.0863</v>
      </c>
      <c r="E33" s="2"/>
    </row>
    <row r="34" spans="1:5" ht="15.6" x14ac:dyDescent="0.35">
      <c r="A34" s="26" t="s">
        <v>112</v>
      </c>
      <c r="B34" s="23">
        <v>1.1197999999999999</v>
      </c>
      <c r="C34" s="23">
        <v>1.1197999999999999</v>
      </c>
      <c r="D34" s="23">
        <v>1.1197999999999999</v>
      </c>
      <c r="E34" s="2"/>
    </row>
    <row r="35" spans="1:5" s="4" customFormat="1" ht="15.6" x14ac:dyDescent="0.35">
      <c r="A35" s="26" t="s">
        <v>7</v>
      </c>
      <c r="B35" s="22" t="s">
        <v>47</v>
      </c>
      <c r="C35" s="22" t="s">
        <v>47</v>
      </c>
      <c r="D35" s="22" t="s">
        <v>47</v>
      </c>
    </row>
    <row r="36" spans="1:5" ht="15.6" x14ac:dyDescent="0.35">
      <c r="A36" s="25"/>
      <c r="B36" s="9"/>
      <c r="C36" s="9"/>
      <c r="D36" s="9"/>
    </row>
    <row r="37" spans="1:5" ht="15.6" x14ac:dyDescent="0.35">
      <c r="A37" s="24" t="s">
        <v>8</v>
      </c>
      <c r="B37" s="9"/>
      <c r="C37" s="9"/>
      <c r="D37" s="9"/>
    </row>
    <row r="38" spans="1:5" s="4" customFormat="1" ht="15.6" x14ac:dyDescent="0.35">
      <c r="A38" s="25" t="s">
        <v>69</v>
      </c>
      <c r="B38" s="8">
        <f>B22/B33</f>
        <v>16251790.923317684</v>
      </c>
      <c r="C38" s="8">
        <f t="shared" ref="C38" si="2">C22/C33</f>
        <v>15006158.961612813</v>
      </c>
      <c r="D38" s="8">
        <f>D22/D33</f>
        <v>1245631.9617048698</v>
      </c>
    </row>
    <row r="39" spans="1:5" s="4" customFormat="1" ht="15.6" x14ac:dyDescent="0.35">
      <c r="A39" s="25" t="s">
        <v>113</v>
      </c>
      <c r="B39" s="8">
        <f t="shared" ref="B39:D39" si="3">B24/B34</f>
        <v>16166363.618503306</v>
      </c>
      <c r="C39" s="8">
        <f t="shared" si="3"/>
        <v>8128910.5018753363</v>
      </c>
      <c r="D39" s="8">
        <f t="shared" si="3"/>
        <v>8037453.1166279698</v>
      </c>
    </row>
    <row r="40" spans="1:5" s="4" customFormat="1" ht="15.6" x14ac:dyDescent="0.35">
      <c r="A40" s="25" t="s">
        <v>70</v>
      </c>
      <c r="B40" s="8">
        <f>B38/B16</f>
        <v>36035.01313374209</v>
      </c>
      <c r="C40" s="8">
        <f>C38/C16</f>
        <v>154702.6697073486</v>
      </c>
      <c r="D40" s="8">
        <f>D38/D16</f>
        <v>3518.734355098502</v>
      </c>
    </row>
    <row r="41" spans="1:5" s="4" customFormat="1" ht="15.6" x14ac:dyDescent="0.35">
      <c r="A41" s="25" t="s">
        <v>114</v>
      </c>
      <c r="B41" s="8">
        <f>B39/B18</f>
        <v>33470.732129406431</v>
      </c>
      <c r="C41" s="8">
        <f>C39/C18</f>
        <v>127014.22659180213</v>
      </c>
      <c r="D41" s="8">
        <f>D39/D18</f>
        <v>19182.465672143127</v>
      </c>
    </row>
    <row r="42" spans="1:5" s="4" customFormat="1" ht="15.6" x14ac:dyDescent="0.35">
      <c r="A42" s="25"/>
      <c r="B42" s="13"/>
      <c r="C42" s="13"/>
      <c r="D42" s="13"/>
    </row>
    <row r="43" spans="1:5" s="4" customFormat="1" ht="15.6" x14ac:dyDescent="0.35">
      <c r="A43" s="24" t="s">
        <v>9</v>
      </c>
      <c r="B43" s="13"/>
      <c r="C43" s="13"/>
      <c r="D43" s="13"/>
    </row>
    <row r="44" spans="1:5" s="4" customFormat="1" ht="15.6" x14ac:dyDescent="0.35">
      <c r="A44" s="25"/>
      <c r="B44" s="13"/>
      <c r="C44" s="13"/>
      <c r="D44" s="13"/>
    </row>
    <row r="45" spans="1:5" s="4" customFormat="1" ht="15.6" x14ac:dyDescent="0.35">
      <c r="A45" s="24" t="s">
        <v>10</v>
      </c>
      <c r="B45" s="13"/>
      <c r="C45" s="13"/>
      <c r="D45" s="13"/>
    </row>
    <row r="46" spans="1:5" s="4" customFormat="1" ht="15.6" x14ac:dyDescent="0.35">
      <c r="A46" s="25" t="s">
        <v>11</v>
      </c>
      <c r="B46" s="14" t="s">
        <v>42</v>
      </c>
      <c r="C46" s="14" t="s">
        <v>42</v>
      </c>
      <c r="D46" s="14" t="s">
        <v>42</v>
      </c>
    </row>
    <row r="47" spans="1:5" s="4" customFormat="1" ht="15.6" x14ac:dyDescent="0.35">
      <c r="A47" s="25" t="s">
        <v>12</v>
      </c>
      <c r="B47" s="14" t="s">
        <v>42</v>
      </c>
      <c r="C47" s="14" t="s">
        <v>42</v>
      </c>
      <c r="D47" s="14" t="s">
        <v>42</v>
      </c>
    </row>
    <row r="48" spans="1:5" s="4" customFormat="1" ht="15.6" x14ac:dyDescent="0.35">
      <c r="A48" s="25"/>
      <c r="B48" s="14"/>
      <c r="C48" s="14"/>
      <c r="D48" s="14"/>
    </row>
    <row r="49" spans="1:4" s="4" customFormat="1" ht="15.6" x14ac:dyDescent="0.35">
      <c r="A49" s="24" t="s">
        <v>13</v>
      </c>
      <c r="B49" s="14"/>
      <c r="C49" s="14"/>
      <c r="D49" s="14"/>
    </row>
    <row r="50" spans="1:4" s="4" customFormat="1" ht="15.6" x14ac:dyDescent="0.35">
      <c r="A50" s="25" t="s">
        <v>14</v>
      </c>
      <c r="B50" s="14">
        <f>B18/B17*100</f>
        <v>164.28571428571428</v>
      </c>
      <c r="C50" s="14">
        <f>C18/C17*100</f>
        <v>60.952380952380956</v>
      </c>
      <c r="D50" s="14">
        <f>D18/D17*100</f>
        <v>221.69312169312167</v>
      </c>
    </row>
    <row r="51" spans="1:4" s="4" customFormat="1" ht="15.6" x14ac:dyDescent="0.35">
      <c r="A51" s="25" t="s">
        <v>15</v>
      </c>
      <c r="B51" s="14">
        <f>B24/B23*100</f>
        <v>60.3436466</v>
      </c>
      <c r="C51" s="14">
        <f t="shared" ref="C51:D51" si="4">C24/C23*100</f>
        <v>41.851742436781613</v>
      </c>
      <c r="D51" s="14">
        <f t="shared" si="4"/>
        <v>109.0950303030303</v>
      </c>
    </row>
    <row r="52" spans="1:4" s="4" customFormat="1" ht="15.6" x14ac:dyDescent="0.35">
      <c r="A52" s="25" t="s">
        <v>16</v>
      </c>
      <c r="B52" s="14">
        <f t="shared" ref="B52:D52" si="5">AVERAGE(B50:B51)</f>
        <v>112.31468044285714</v>
      </c>
      <c r="C52" s="14">
        <f t="shared" si="5"/>
        <v>51.402061694581285</v>
      </c>
      <c r="D52" s="14">
        <f t="shared" si="5"/>
        <v>165.39407599807598</v>
      </c>
    </row>
    <row r="53" spans="1:4" s="4" customFormat="1" ht="15.6" x14ac:dyDescent="0.35">
      <c r="A53" s="25"/>
      <c r="B53" s="14"/>
      <c r="C53" s="14"/>
      <c r="D53" s="14"/>
    </row>
    <row r="54" spans="1:4" s="4" customFormat="1" ht="15.6" x14ac:dyDescent="0.35">
      <c r="A54" s="24" t="s">
        <v>17</v>
      </c>
      <c r="B54" s="14"/>
      <c r="C54" s="14"/>
      <c r="D54" s="14"/>
    </row>
    <row r="55" spans="1:4" s="4" customFormat="1" ht="15.6" x14ac:dyDescent="0.35">
      <c r="A55" s="25" t="s">
        <v>18</v>
      </c>
      <c r="B55" s="14">
        <f>(B18/B19)*100</f>
        <v>123.21428571428572</v>
      </c>
      <c r="C55" s="14">
        <f>(C18/C19)*100</f>
        <v>45.714285714285715</v>
      </c>
      <c r="D55" s="14">
        <f>(D18/D19)*100</f>
        <v>166.26984126984127</v>
      </c>
    </row>
    <row r="56" spans="1:4" s="4" customFormat="1" ht="15.6" x14ac:dyDescent="0.35">
      <c r="A56" s="25" t="s">
        <v>19</v>
      </c>
      <c r="B56" s="14">
        <f>B24/B25*100</f>
        <v>45.25773495</v>
      </c>
      <c r="C56" s="14">
        <f t="shared" ref="C56:D56" si="6">C24/C25*100</f>
        <v>31.388806827586208</v>
      </c>
      <c r="D56" s="14">
        <f t="shared" si="6"/>
        <v>81.821272727272728</v>
      </c>
    </row>
    <row r="57" spans="1:4" s="4" customFormat="1" ht="15.6" x14ac:dyDescent="0.35">
      <c r="A57" s="25" t="s">
        <v>20</v>
      </c>
      <c r="B57" s="14">
        <f t="shared" ref="B57:D57" si="7">(B55+B56)/2</f>
        <v>84.236010332142854</v>
      </c>
      <c r="C57" s="14">
        <f t="shared" si="7"/>
        <v>38.551546270935958</v>
      </c>
      <c r="D57" s="14">
        <f t="shared" si="7"/>
        <v>124.045556998557</v>
      </c>
    </row>
    <row r="58" spans="1:4" s="4" customFormat="1" ht="15.6" x14ac:dyDescent="0.35">
      <c r="A58" s="25"/>
      <c r="B58" s="14"/>
      <c r="C58" s="14"/>
      <c r="D58" s="14"/>
    </row>
    <row r="59" spans="1:4" s="4" customFormat="1" ht="15.6" x14ac:dyDescent="0.35">
      <c r="A59" s="24" t="s">
        <v>31</v>
      </c>
      <c r="B59" s="14"/>
      <c r="C59" s="14"/>
      <c r="D59" s="14"/>
    </row>
    <row r="60" spans="1:4" s="4" customFormat="1" ht="15.6" x14ac:dyDescent="0.35">
      <c r="A60" s="25" t="s">
        <v>21</v>
      </c>
      <c r="B60" s="14">
        <f t="shared" ref="B60" si="8">B26/B24*100</f>
        <v>100</v>
      </c>
      <c r="C60" s="14"/>
      <c r="D60" s="14"/>
    </row>
    <row r="61" spans="1:4" s="4" customFormat="1" ht="15.6" x14ac:dyDescent="0.35">
      <c r="A61" s="25"/>
      <c r="B61" s="14"/>
      <c r="C61" s="14"/>
      <c r="D61" s="14"/>
    </row>
    <row r="62" spans="1:4" s="4" customFormat="1" ht="15.6" x14ac:dyDescent="0.35">
      <c r="A62" s="24" t="s">
        <v>22</v>
      </c>
      <c r="B62" s="14"/>
      <c r="C62" s="14"/>
      <c r="D62" s="14"/>
    </row>
    <row r="63" spans="1:4" s="4" customFormat="1" ht="15.6" x14ac:dyDescent="0.35">
      <c r="A63" s="25" t="s">
        <v>23</v>
      </c>
      <c r="B63" s="14">
        <f>((B18/B16)-1)*100</f>
        <v>7.0953436807095427</v>
      </c>
      <c r="C63" s="14">
        <f>((C18/C16)-1)*100</f>
        <v>-34.020618556701031</v>
      </c>
      <c r="D63" s="14">
        <f>((D18/D16)-1)*100</f>
        <v>18.361581920903959</v>
      </c>
    </row>
    <row r="64" spans="1:4" s="4" customFormat="1" ht="15.6" x14ac:dyDescent="0.35">
      <c r="A64" s="25" t="s">
        <v>24</v>
      </c>
      <c r="B64" s="14">
        <f>((B39/B38)-1)*100</f>
        <v>-0.52564855908777686</v>
      </c>
      <c r="C64" s="14">
        <f>((C39/C38)-1)*100</f>
        <v>-45.829505587206789</v>
      </c>
      <c r="D64" s="14">
        <f t="shared" ref="D64" si="9">((D39/D38)-1)*100</f>
        <v>545.25103431251716</v>
      </c>
    </row>
    <row r="65" spans="1:4" s="4" customFormat="1" ht="15.6" x14ac:dyDescent="0.35">
      <c r="A65" s="25" t="s">
        <v>25</v>
      </c>
      <c r="B65" s="14">
        <f t="shared" ref="B65:D65" si="10">((B41/B40)-1)*100</f>
        <v>-7.1160817808459287</v>
      </c>
      <c r="C65" s="14">
        <f t="shared" si="10"/>
        <v>-17.897844405610297</v>
      </c>
      <c r="D65" s="14">
        <f t="shared" si="10"/>
        <v>445.15242517095732</v>
      </c>
    </row>
    <row r="66" spans="1:4" s="4" customFormat="1" ht="15.6" x14ac:dyDescent="0.35">
      <c r="A66" s="25"/>
      <c r="B66" s="14"/>
      <c r="C66" s="14"/>
      <c r="D66" s="14"/>
    </row>
    <row r="67" spans="1:4" s="4" customFormat="1" ht="15.6" x14ac:dyDescent="0.35">
      <c r="A67" s="24" t="s">
        <v>26</v>
      </c>
      <c r="B67" s="14"/>
      <c r="C67" s="14"/>
      <c r="D67" s="14"/>
    </row>
    <row r="68" spans="1:4" s="4" customFormat="1" ht="15.6" x14ac:dyDescent="0.35">
      <c r="A68" s="25" t="s">
        <v>48</v>
      </c>
      <c r="B68" s="14">
        <f>B23/B17</f>
        <v>102040.81632653061</v>
      </c>
      <c r="C68" s="14">
        <f>C23/C17</f>
        <v>207142.85714285713</v>
      </c>
      <c r="D68" s="14">
        <f>D23/D17</f>
        <v>43650.793650793654</v>
      </c>
    </row>
    <row r="69" spans="1:4" s="4" customFormat="1" ht="15.6" x14ac:dyDescent="0.35">
      <c r="A69" s="25" t="s">
        <v>49</v>
      </c>
      <c r="B69" s="14">
        <f t="shared" ref="B69:D69" si="11">B24/B18</f>
        <v>37480.525838509318</v>
      </c>
      <c r="C69" s="14">
        <f>C24/C18</f>
        <v>142230.53093750001</v>
      </c>
      <c r="D69" s="14">
        <f t="shared" si="11"/>
        <v>21480.52505966587</v>
      </c>
    </row>
    <row r="70" spans="1:4" s="4" customFormat="1" ht="15.6" x14ac:dyDescent="0.35">
      <c r="A70" s="25" t="s">
        <v>27</v>
      </c>
      <c r="B70" s="14">
        <f>(B69/B68)*B52</f>
        <v>41.254210167347757</v>
      </c>
      <c r="C70" s="14">
        <f>(C69/C68)*C52</f>
        <v>35.294205298425517</v>
      </c>
      <c r="D70" s="14">
        <f>(D69/D68)*D52</f>
        <v>81.390309248875624</v>
      </c>
    </row>
    <row r="71" spans="1:4" s="4" customFormat="1" ht="15.6" x14ac:dyDescent="0.35">
      <c r="A71" s="25" t="s">
        <v>34</v>
      </c>
      <c r="B71" s="14">
        <f t="shared" ref="B71:B72" si="12">B23/(B17*3)</f>
        <v>34013.605442176871</v>
      </c>
      <c r="C71" s="14">
        <f>C23/(C17*9)</f>
        <v>23015.873015873014</v>
      </c>
      <c r="D71" s="14">
        <f>D23/(D17*9)</f>
        <v>4850.088183421517</v>
      </c>
    </row>
    <row r="72" spans="1:4" s="4" customFormat="1" ht="15.6" x14ac:dyDescent="0.35">
      <c r="A72" s="25" t="s">
        <v>35</v>
      </c>
      <c r="B72" s="14">
        <f t="shared" si="12"/>
        <v>12493.50861283644</v>
      </c>
      <c r="C72" s="14">
        <f>C24/(C18*9)</f>
        <v>15803.39232638889</v>
      </c>
      <c r="D72" s="14">
        <f>D24/(D18*9)</f>
        <v>2386.7250066295414</v>
      </c>
    </row>
    <row r="73" spans="1:4" s="4" customFormat="1" ht="15.6" x14ac:dyDescent="0.35">
      <c r="A73" s="25"/>
      <c r="B73" s="14"/>
      <c r="C73" s="14"/>
      <c r="D73" s="14"/>
    </row>
    <row r="74" spans="1:4" s="4" customFormat="1" ht="15.6" x14ac:dyDescent="0.35">
      <c r="A74" s="24" t="s">
        <v>28</v>
      </c>
      <c r="B74" s="14"/>
      <c r="C74" s="14"/>
      <c r="D74" s="14"/>
    </row>
    <row r="75" spans="1:4" s="4" customFormat="1" ht="15.6" x14ac:dyDescent="0.35">
      <c r="A75" s="25" t="s">
        <v>29</v>
      </c>
      <c r="B75" s="14">
        <f>(B30/B29)*100</f>
        <v>60.3436466</v>
      </c>
      <c r="C75" s="14"/>
      <c r="D75" s="14"/>
    </row>
    <row r="76" spans="1:4" s="4" customFormat="1" ht="15.6" x14ac:dyDescent="0.35">
      <c r="A76" s="25" t="s">
        <v>30</v>
      </c>
      <c r="B76" s="14">
        <f>(B24/B30)*100</f>
        <v>100</v>
      </c>
      <c r="C76" s="14"/>
      <c r="D76" s="14"/>
    </row>
    <row r="77" spans="1:4" ht="16.2" thickBot="1" x14ac:dyDescent="0.4">
      <c r="A77" s="15"/>
      <c r="B77" s="16"/>
      <c r="C77" s="16"/>
      <c r="D77" s="16"/>
    </row>
    <row r="78" spans="1:4" customFormat="1" ht="39.75" customHeight="1" thickTop="1" x14ac:dyDescent="0.3">
      <c r="A78" s="36" t="s">
        <v>86</v>
      </c>
      <c r="B78" s="36"/>
      <c r="C78" s="36"/>
      <c r="D78" s="36"/>
    </row>
    <row r="79" spans="1:4" customFormat="1" ht="15.6" x14ac:dyDescent="0.35">
      <c r="A79" s="24" t="s">
        <v>87</v>
      </c>
    </row>
    <row r="80" spans="1:4" customFormat="1" ht="78" customHeight="1" x14ac:dyDescent="0.35">
      <c r="A80" s="37" t="s">
        <v>88</v>
      </c>
      <c r="B80" s="37"/>
      <c r="C80" s="37"/>
      <c r="D80" s="37"/>
    </row>
    <row r="81" spans="1:4" customFormat="1" x14ac:dyDescent="0.3"/>
    <row r="82" spans="1:4" customFormat="1" ht="111" customHeight="1" x14ac:dyDescent="0.3">
      <c r="A82" s="35" t="s">
        <v>89</v>
      </c>
      <c r="B82" s="35"/>
      <c r="C82" s="35"/>
      <c r="D82" s="35"/>
    </row>
    <row r="83" spans="1:4" customFormat="1" x14ac:dyDescent="0.3"/>
    <row r="84" spans="1:4" customFormat="1" x14ac:dyDescent="0.3"/>
    <row r="85" spans="1:4" customFormat="1" x14ac:dyDescent="0.3"/>
  </sheetData>
  <mergeCells count="8">
    <mergeCell ref="A82:D82"/>
    <mergeCell ref="A80:D80"/>
    <mergeCell ref="D10:D11"/>
    <mergeCell ref="A78:D78"/>
    <mergeCell ref="A9:A11"/>
    <mergeCell ref="B9:B11"/>
    <mergeCell ref="C10:C11"/>
    <mergeCell ref="C9:D9"/>
  </mergeCells>
  <pageMargins left="0.7" right="0.7" top="0.75" bottom="0.75" header="0.3" footer="0.3"/>
  <ignoredErrors>
    <ignoredError sqref="B73:B76" evalError="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4"/>
  <sheetViews>
    <sheetView showGridLines="0" zoomScale="80" zoomScaleNormal="80" workbookViewId="0">
      <pane ySplit="11" topLeftCell="A12" activePane="bottomLeft" state="frozen"/>
      <selection pane="bottomLeft" activeCell="A9" sqref="A9:A11"/>
    </sheetView>
  </sheetViews>
  <sheetFormatPr baseColWidth="10" defaultColWidth="11.44140625" defaultRowHeight="14.4" x14ac:dyDescent="0.3"/>
  <cols>
    <col min="1" max="1" width="62.5546875" style="4" customWidth="1"/>
    <col min="2" max="4" width="19.5546875" style="4" customWidth="1"/>
    <col min="5" max="16384" width="11.44140625" style="4"/>
  </cols>
  <sheetData>
    <row r="1" spans="1:4" customFormat="1" x14ac:dyDescent="0.3"/>
    <row r="2" spans="1:4" customFormat="1" x14ac:dyDescent="0.3"/>
    <row r="3" spans="1:4" customFormat="1" x14ac:dyDescent="0.3"/>
    <row r="4" spans="1:4" customFormat="1" x14ac:dyDescent="0.3"/>
    <row r="5" spans="1:4" customFormat="1" x14ac:dyDescent="0.3"/>
    <row r="6" spans="1:4" customFormat="1" x14ac:dyDescent="0.3"/>
    <row r="7" spans="1:4" customFormat="1" ht="30" customHeight="1" x14ac:dyDescent="0.3"/>
    <row r="8" spans="1:4" customFormat="1" ht="30" customHeight="1" x14ac:dyDescent="0.3"/>
    <row r="9" spans="1:4" s="29" customFormat="1" ht="15.6" x14ac:dyDescent="0.3">
      <c r="A9" s="40" t="s">
        <v>0</v>
      </c>
      <c r="B9" s="43" t="s">
        <v>1</v>
      </c>
      <c r="C9" s="47" t="s">
        <v>50</v>
      </c>
      <c r="D9" s="48"/>
    </row>
    <row r="10" spans="1:4" s="29" customFormat="1" ht="15" customHeight="1" x14ac:dyDescent="0.3">
      <c r="A10" s="41"/>
      <c r="B10" s="43"/>
      <c r="C10" s="45" t="s">
        <v>2</v>
      </c>
      <c r="D10" s="38" t="s">
        <v>46</v>
      </c>
    </row>
    <row r="11" spans="1:4" s="29" customFormat="1" ht="15.75" customHeight="1" thickBot="1" x14ac:dyDescent="0.35">
      <c r="A11" s="42"/>
      <c r="B11" s="44"/>
      <c r="C11" s="46"/>
      <c r="D11" s="39"/>
    </row>
    <row r="12" spans="1:4" ht="16.2" thickTop="1" x14ac:dyDescent="0.35">
      <c r="A12" s="5"/>
      <c r="B12" s="5"/>
      <c r="C12" s="5"/>
      <c r="D12" s="5"/>
    </row>
    <row r="13" spans="1:4" ht="15.6" x14ac:dyDescent="0.35">
      <c r="A13" s="6" t="s">
        <v>3</v>
      </c>
      <c r="B13" s="5"/>
      <c r="C13" s="5"/>
      <c r="D13" s="5"/>
    </row>
    <row r="14" spans="1:4" ht="15.6" x14ac:dyDescent="0.35">
      <c r="A14" s="5"/>
      <c r="B14" s="5"/>
      <c r="C14" s="5"/>
      <c r="D14" s="5"/>
    </row>
    <row r="15" spans="1:4" ht="15.6" x14ac:dyDescent="0.35">
      <c r="A15" s="6" t="s">
        <v>40</v>
      </c>
      <c r="B15" s="5"/>
      <c r="C15" s="5"/>
      <c r="D15" s="5"/>
    </row>
    <row r="16" spans="1:4" ht="15.6" x14ac:dyDescent="0.35">
      <c r="A16" s="7" t="s">
        <v>71</v>
      </c>
      <c r="B16" s="8">
        <f>+SUM(C16:D16)</f>
        <v>518</v>
      </c>
      <c r="C16" s="8">
        <v>27</v>
      </c>
      <c r="D16" s="8">
        <v>491</v>
      </c>
    </row>
    <row r="17" spans="1:4" ht="15.6" x14ac:dyDescent="0.35">
      <c r="A17" s="7" t="s">
        <v>115</v>
      </c>
      <c r="B17" s="8">
        <f>+SUM(C17:D17)</f>
        <v>98</v>
      </c>
      <c r="C17" s="8">
        <v>35</v>
      </c>
      <c r="D17" s="8">
        <v>63</v>
      </c>
    </row>
    <row r="18" spans="1:4" ht="15.6" x14ac:dyDescent="0.35">
      <c r="A18" s="7" t="s">
        <v>116</v>
      </c>
      <c r="B18" s="8">
        <f>+SUM(C18:D18)</f>
        <v>107</v>
      </c>
      <c r="C18" s="8">
        <v>7</v>
      </c>
      <c r="D18" s="8">
        <v>100</v>
      </c>
    </row>
    <row r="19" spans="1:4" ht="15.6" x14ac:dyDescent="0.35">
      <c r="A19" s="7" t="s">
        <v>81</v>
      </c>
      <c r="B19" s="8">
        <f>+SUM(C19:D19)</f>
        <v>392</v>
      </c>
      <c r="C19" s="8">
        <v>140</v>
      </c>
      <c r="D19" s="8">
        <v>252</v>
      </c>
    </row>
    <row r="20" spans="1:4" ht="15.6" x14ac:dyDescent="0.35">
      <c r="A20" s="5"/>
      <c r="B20" s="8"/>
      <c r="C20" s="8"/>
      <c r="D20" s="8"/>
    </row>
    <row r="21" spans="1:4" ht="15.6" x14ac:dyDescent="0.35">
      <c r="A21" s="10" t="s">
        <v>4</v>
      </c>
      <c r="B21" s="8"/>
      <c r="C21" s="8"/>
      <c r="D21" s="8"/>
    </row>
    <row r="22" spans="1:4" ht="15.6" x14ac:dyDescent="0.35">
      <c r="A22" s="7" t="s">
        <v>71</v>
      </c>
      <c r="B22" s="8">
        <f>+SUM(C22:D22)</f>
        <v>8518191.7899999991</v>
      </c>
      <c r="C22" s="8">
        <v>5287101.79</v>
      </c>
      <c r="D22" s="8">
        <v>3231090</v>
      </c>
    </row>
    <row r="23" spans="1:4" ht="15.6" x14ac:dyDescent="0.35">
      <c r="A23" s="7" t="s">
        <v>115</v>
      </c>
      <c r="B23" s="8">
        <f>+SUM(C23:D23)</f>
        <v>10000000</v>
      </c>
      <c r="C23" s="8">
        <v>7250000</v>
      </c>
      <c r="D23" s="8">
        <v>2750000</v>
      </c>
    </row>
    <row r="24" spans="1:4" ht="15.6" x14ac:dyDescent="0.35">
      <c r="A24" s="7" t="s">
        <v>116</v>
      </c>
      <c r="B24" s="8">
        <f>+SUM(C24:D24)</f>
        <v>5092388.1099999994</v>
      </c>
      <c r="C24" s="8">
        <v>3755018.11</v>
      </c>
      <c r="D24" s="8">
        <v>1337370</v>
      </c>
    </row>
    <row r="25" spans="1:4" ht="15.6" x14ac:dyDescent="0.35">
      <c r="A25" s="7" t="s">
        <v>81</v>
      </c>
      <c r="B25" s="8">
        <f>+SUM(C25:D25)</f>
        <v>40000000</v>
      </c>
      <c r="C25" s="8">
        <v>29000000</v>
      </c>
      <c r="D25" s="8">
        <v>11000000</v>
      </c>
    </row>
    <row r="26" spans="1:4" ht="15.6" x14ac:dyDescent="0.35">
      <c r="A26" s="7" t="s">
        <v>117</v>
      </c>
      <c r="B26" s="8">
        <f>+SUM(C26:D26)</f>
        <v>5092388.1099999994</v>
      </c>
      <c r="C26" s="8">
        <f>+C24</f>
        <v>3755018.11</v>
      </c>
      <c r="D26" s="8">
        <f>+D24</f>
        <v>1337370</v>
      </c>
    </row>
    <row r="27" spans="1:4" ht="15.6" x14ac:dyDescent="0.35">
      <c r="A27" s="6"/>
      <c r="B27" s="8"/>
      <c r="C27" s="8"/>
      <c r="D27" s="8"/>
    </row>
    <row r="28" spans="1:4" ht="15.6" x14ac:dyDescent="0.35">
      <c r="A28" s="10" t="s">
        <v>5</v>
      </c>
      <c r="B28" s="8"/>
      <c r="C28" s="8"/>
      <c r="D28" s="8"/>
    </row>
    <row r="29" spans="1:4" ht="15.6" x14ac:dyDescent="0.35">
      <c r="A29" s="7" t="s">
        <v>115</v>
      </c>
      <c r="B29" s="8">
        <f>B23</f>
        <v>10000000</v>
      </c>
      <c r="C29" s="8"/>
      <c r="D29" s="8"/>
    </row>
    <row r="30" spans="1:4" ht="15.6" x14ac:dyDescent="0.35">
      <c r="A30" s="7" t="s">
        <v>116</v>
      </c>
      <c r="B30" s="8">
        <v>5092388.1099999994</v>
      </c>
      <c r="C30" s="8"/>
      <c r="D30" s="8"/>
    </row>
    <row r="31" spans="1:4" ht="15.6" x14ac:dyDescent="0.35">
      <c r="A31" s="5"/>
      <c r="B31" s="13"/>
      <c r="C31" s="13"/>
      <c r="D31" s="13"/>
    </row>
    <row r="32" spans="1:4" ht="15.6" x14ac:dyDescent="0.35">
      <c r="A32" s="6" t="s">
        <v>6</v>
      </c>
      <c r="B32" s="13"/>
      <c r="C32" s="13"/>
      <c r="D32" s="13"/>
    </row>
    <row r="33" spans="1:4" ht="15.6" x14ac:dyDescent="0.35">
      <c r="A33" s="7" t="s">
        <v>72</v>
      </c>
      <c r="B33" s="28">
        <v>1.1144000000000001</v>
      </c>
      <c r="C33" s="28">
        <v>1.1144000000000001</v>
      </c>
      <c r="D33" s="28">
        <v>1.1144000000000001</v>
      </c>
    </row>
    <row r="34" spans="1:4" ht="15.6" x14ac:dyDescent="0.35">
      <c r="A34" s="7" t="s">
        <v>118</v>
      </c>
      <c r="B34" s="28">
        <v>1.0947</v>
      </c>
      <c r="C34" s="28">
        <v>1.0947</v>
      </c>
      <c r="D34" s="28">
        <v>1.0947</v>
      </c>
    </row>
    <row r="35" spans="1:4" ht="15.6" x14ac:dyDescent="0.35">
      <c r="A35" s="7" t="s">
        <v>7</v>
      </c>
      <c r="B35" s="8" t="s">
        <v>45</v>
      </c>
      <c r="C35" s="8" t="s">
        <v>45</v>
      </c>
      <c r="D35" s="8" t="s">
        <v>45</v>
      </c>
    </row>
    <row r="36" spans="1:4" ht="15.6" x14ac:dyDescent="0.35">
      <c r="A36" s="5"/>
      <c r="B36" s="8"/>
      <c r="C36" s="8"/>
      <c r="D36" s="8"/>
    </row>
    <row r="37" spans="1:4" ht="15.6" x14ac:dyDescent="0.35">
      <c r="A37" s="6" t="s">
        <v>8</v>
      </c>
      <c r="B37" s="8"/>
      <c r="C37" s="8"/>
      <c r="D37" s="8"/>
    </row>
    <row r="38" spans="1:4" ht="15.6" x14ac:dyDescent="0.35">
      <c r="A38" s="5" t="s">
        <v>73</v>
      </c>
      <c r="B38" s="8">
        <f>B22/B33</f>
        <v>7643747.1195262009</v>
      </c>
      <c r="C38" s="8">
        <f t="shared" ref="C38:D38" si="0">C22/C33</f>
        <v>4744348.3399138544</v>
      </c>
      <c r="D38" s="8">
        <f t="shared" si="0"/>
        <v>2899398.7796123475</v>
      </c>
    </row>
    <row r="39" spans="1:4" ht="15.6" x14ac:dyDescent="0.35">
      <c r="A39" s="5" t="s">
        <v>119</v>
      </c>
      <c r="B39" s="8">
        <f t="shared" ref="B39:C39" si="1">B24/B34</f>
        <v>4651857.2302914038</v>
      </c>
      <c r="C39" s="8">
        <f t="shared" si="1"/>
        <v>3430180.0584635059</v>
      </c>
      <c r="D39" s="8">
        <f t="shared" ref="D39" si="2">D24/D34</f>
        <v>1221677.1718278981</v>
      </c>
    </row>
    <row r="40" spans="1:4" ht="15.6" x14ac:dyDescent="0.35">
      <c r="A40" s="5" t="s">
        <v>74</v>
      </c>
      <c r="B40" s="8">
        <f>B38/B16</f>
        <v>14756.268570513901</v>
      </c>
      <c r="C40" s="8">
        <f t="shared" ref="C40:D40" si="3">C38/C16</f>
        <v>175716.60518199462</v>
      </c>
      <c r="D40" s="8">
        <f t="shared" si="3"/>
        <v>5905.0891641799335</v>
      </c>
    </row>
    <row r="41" spans="1:4" ht="15.6" x14ac:dyDescent="0.35">
      <c r="A41" s="5" t="s">
        <v>120</v>
      </c>
      <c r="B41" s="8">
        <f>B39/B18</f>
        <v>43475.301217676672</v>
      </c>
      <c r="C41" s="8">
        <f t="shared" ref="C41:D41" si="4">C39/C18</f>
        <v>490025.72263764369</v>
      </c>
      <c r="D41" s="8">
        <f t="shared" si="4"/>
        <v>12216.771718278982</v>
      </c>
    </row>
    <row r="42" spans="1:4" ht="15.6" x14ac:dyDescent="0.35">
      <c r="A42" s="5"/>
      <c r="B42" s="13"/>
      <c r="C42" s="13"/>
      <c r="D42" s="13"/>
    </row>
    <row r="43" spans="1:4" ht="15.6" x14ac:dyDescent="0.35">
      <c r="A43" s="6" t="s">
        <v>9</v>
      </c>
      <c r="B43" s="13"/>
      <c r="C43" s="13"/>
      <c r="D43" s="13"/>
    </row>
    <row r="44" spans="1:4" ht="15.6" x14ac:dyDescent="0.35">
      <c r="A44" s="5"/>
      <c r="B44" s="13"/>
      <c r="C44" s="13"/>
      <c r="D44" s="13"/>
    </row>
    <row r="45" spans="1:4" ht="15.6" x14ac:dyDescent="0.35">
      <c r="A45" s="6" t="s">
        <v>10</v>
      </c>
      <c r="B45" s="13"/>
      <c r="C45" s="13"/>
      <c r="D45" s="13"/>
    </row>
    <row r="46" spans="1:4" ht="15.6" x14ac:dyDescent="0.35">
      <c r="A46" s="5" t="s">
        <v>11</v>
      </c>
      <c r="B46" s="14" t="s">
        <v>42</v>
      </c>
      <c r="C46" s="14" t="s">
        <v>42</v>
      </c>
      <c r="D46" s="14" t="s">
        <v>42</v>
      </c>
    </row>
    <row r="47" spans="1:4" ht="15.6" x14ac:dyDescent="0.35">
      <c r="A47" s="5" t="s">
        <v>12</v>
      </c>
      <c r="B47" s="14" t="s">
        <v>42</v>
      </c>
      <c r="C47" s="14" t="s">
        <v>42</v>
      </c>
      <c r="D47" s="14" t="s">
        <v>42</v>
      </c>
    </row>
    <row r="48" spans="1:4" ht="15.6" x14ac:dyDescent="0.35">
      <c r="A48" s="5"/>
      <c r="B48" s="14"/>
      <c r="C48" s="14"/>
      <c r="D48" s="14"/>
    </row>
    <row r="49" spans="1:4" ht="15.6" x14ac:dyDescent="0.35">
      <c r="A49" s="6" t="s">
        <v>13</v>
      </c>
      <c r="B49" s="14"/>
      <c r="C49" s="14"/>
      <c r="D49" s="14"/>
    </row>
    <row r="50" spans="1:4" ht="15.6" x14ac:dyDescent="0.35">
      <c r="A50" s="5" t="s">
        <v>14</v>
      </c>
      <c r="B50" s="14">
        <f>B18/B17*100</f>
        <v>109.18367346938776</v>
      </c>
      <c r="C50" s="14">
        <f t="shared" ref="C50:D50" si="5">C18/C17*100</f>
        <v>20</v>
      </c>
      <c r="D50" s="14">
        <f t="shared" si="5"/>
        <v>158.73015873015873</v>
      </c>
    </row>
    <row r="51" spans="1:4" ht="15.6" x14ac:dyDescent="0.35">
      <c r="A51" s="5" t="s">
        <v>15</v>
      </c>
      <c r="B51" s="14">
        <f>B24/B23*100</f>
        <v>50.923881099999988</v>
      </c>
      <c r="C51" s="14">
        <f t="shared" ref="C51:D51" si="6">C24/C23*100</f>
        <v>51.793353241379315</v>
      </c>
      <c r="D51" s="14">
        <f t="shared" si="6"/>
        <v>48.631636363636368</v>
      </c>
    </row>
    <row r="52" spans="1:4" ht="15.6" x14ac:dyDescent="0.35">
      <c r="A52" s="5" t="s">
        <v>16</v>
      </c>
      <c r="B52" s="14">
        <f t="shared" ref="B52" si="7">AVERAGE(B50:B51)</f>
        <v>80.053777284693865</v>
      </c>
      <c r="C52" s="14">
        <f t="shared" ref="C52:D52" si="8">AVERAGE(C50:C51)</f>
        <v>35.896676620689661</v>
      </c>
      <c r="D52" s="14">
        <f t="shared" si="8"/>
        <v>103.68089754689755</v>
      </c>
    </row>
    <row r="53" spans="1:4" ht="15.6" x14ac:dyDescent="0.35">
      <c r="A53" s="5"/>
      <c r="B53" s="14"/>
      <c r="C53" s="14"/>
      <c r="D53" s="14"/>
    </row>
    <row r="54" spans="1:4" ht="15.6" x14ac:dyDescent="0.35">
      <c r="A54" s="6" t="s">
        <v>17</v>
      </c>
      <c r="B54" s="14"/>
      <c r="C54" s="14"/>
      <c r="D54" s="14"/>
    </row>
    <row r="55" spans="1:4" ht="15.6" x14ac:dyDescent="0.35">
      <c r="A55" s="5" t="s">
        <v>18</v>
      </c>
      <c r="B55" s="14">
        <f>(B18/B19)*100</f>
        <v>27.295918367346939</v>
      </c>
      <c r="C55" s="14">
        <f t="shared" ref="C55:D55" si="9">(C18/C19)*100</f>
        <v>5</v>
      </c>
      <c r="D55" s="14">
        <f t="shared" si="9"/>
        <v>39.682539682539684</v>
      </c>
    </row>
    <row r="56" spans="1:4" ht="15.6" x14ac:dyDescent="0.35">
      <c r="A56" s="5" t="s">
        <v>19</v>
      </c>
      <c r="B56" s="14">
        <f>B24/B25*100</f>
        <v>12.730970274999997</v>
      </c>
      <c r="C56" s="14">
        <f t="shared" ref="C56:D56" si="10">C24/C25*100</f>
        <v>12.948338310344829</v>
      </c>
      <c r="D56" s="14">
        <f t="shared" si="10"/>
        <v>12.157909090909092</v>
      </c>
    </row>
    <row r="57" spans="1:4" ht="15.6" x14ac:dyDescent="0.35">
      <c r="A57" s="5" t="s">
        <v>20</v>
      </c>
      <c r="B57" s="14">
        <f t="shared" ref="B57" si="11">(B55+B56)/2</f>
        <v>20.013444321173466</v>
      </c>
      <c r="C57" s="14">
        <f t="shared" ref="C57:D57" si="12">(C55+C56)/2</f>
        <v>8.9741691551724152</v>
      </c>
      <c r="D57" s="14">
        <f t="shared" si="12"/>
        <v>25.920224386724389</v>
      </c>
    </row>
    <row r="58" spans="1:4" ht="15.6" x14ac:dyDescent="0.35">
      <c r="A58" s="5"/>
      <c r="B58" s="14"/>
      <c r="C58" s="14"/>
      <c r="D58" s="14"/>
    </row>
    <row r="59" spans="1:4" ht="15.6" x14ac:dyDescent="0.35">
      <c r="A59" s="6" t="s">
        <v>31</v>
      </c>
      <c r="B59" s="14"/>
      <c r="C59" s="14"/>
      <c r="D59" s="14"/>
    </row>
    <row r="60" spans="1:4" ht="15.6" x14ac:dyDescent="0.35">
      <c r="A60" s="5" t="s">
        <v>21</v>
      </c>
      <c r="B60" s="14">
        <f t="shared" ref="B60" si="13">B26/B24*100</f>
        <v>100</v>
      </c>
      <c r="C60" s="14"/>
      <c r="D60" s="14"/>
    </row>
    <row r="61" spans="1:4" ht="15.6" x14ac:dyDescent="0.35">
      <c r="A61" s="5"/>
      <c r="B61" s="14"/>
      <c r="C61" s="14"/>
      <c r="D61" s="14"/>
    </row>
    <row r="62" spans="1:4" ht="15.6" x14ac:dyDescent="0.35">
      <c r="A62" s="6" t="s">
        <v>22</v>
      </c>
      <c r="B62" s="14"/>
      <c r="C62" s="14"/>
      <c r="D62" s="14"/>
    </row>
    <row r="63" spans="1:4" ht="15.6" x14ac:dyDescent="0.35">
      <c r="A63" s="5" t="s">
        <v>23</v>
      </c>
      <c r="B63" s="14">
        <f>((B18/B16)-1)*100</f>
        <v>-79.343629343629345</v>
      </c>
      <c r="C63" s="14">
        <f t="shared" ref="C63:D63" si="14">((C18/C16)-1)*100</f>
        <v>-74.074074074074076</v>
      </c>
      <c r="D63" s="14">
        <f t="shared" si="14"/>
        <v>-79.633401221995925</v>
      </c>
    </row>
    <row r="64" spans="1:4" ht="15.6" x14ac:dyDescent="0.35">
      <c r="A64" s="5" t="s">
        <v>24</v>
      </c>
      <c r="B64" s="14">
        <f>((B39/B38)-1)*100</f>
        <v>-39.141664977271638</v>
      </c>
      <c r="C64" s="14">
        <f t="shared" ref="C64:D64" si="15">((C39/C38)-1)*100</f>
        <v>-27.699658357594593</v>
      </c>
      <c r="D64" s="14">
        <f t="shared" si="15"/>
        <v>-57.864465543051736</v>
      </c>
    </row>
    <row r="65" spans="1:4" ht="15.6" x14ac:dyDescent="0.35">
      <c r="A65" s="5" t="s">
        <v>25</v>
      </c>
      <c r="B65" s="14">
        <f>((B41/B40)-1)*100</f>
        <v>194.62259384834849</v>
      </c>
      <c r="C65" s="14">
        <f t="shared" ref="C65:D65" si="16">((C41/C40)-1)*100</f>
        <v>178.87274633499226</v>
      </c>
      <c r="D65" s="14">
        <f t="shared" si="16"/>
        <v>106.885474183616</v>
      </c>
    </row>
    <row r="66" spans="1:4" ht="15.6" x14ac:dyDescent="0.35">
      <c r="A66" s="5"/>
      <c r="B66" s="14"/>
      <c r="C66" s="14"/>
      <c r="D66" s="14"/>
    </row>
    <row r="67" spans="1:4" ht="15.6" x14ac:dyDescent="0.35">
      <c r="A67" s="6" t="s">
        <v>26</v>
      </c>
      <c r="B67" s="14"/>
      <c r="C67" s="14"/>
      <c r="D67" s="14"/>
    </row>
    <row r="68" spans="1:4" ht="15.6" x14ac:dyDescent="0.35">
      <c r="A68" s="5" t="s">
        <v>32</v>
      </c>
      <c r="B68" s="14">
        <f>B23/B17</f>
        <v>102040.81632653061</v>
      </c>
      <c r="C68" s="14">
        <f>C23/C17</f>
        <v>207142.85714285713</v>
      </c>
      <c r="D68" s="14">
        <f>D23/D17</f>
        <v>43650.793650793654</v>
      </c>
    </row>
    <row r="69" spans="1:4" ht="15.6" x14ac:dyDescent="0.35">
      <c r="A69" s="5" t="s">
        <v>33</v>
      </c>
      <c r="B69" s="14">
        <f t="shared" ref="B69:D69" si="17">B24/B18</f>
        <v>47592.412242990649</v>
      </c>
      <c r="C69" s="14">
        <f>C24/C18</f>
        <v>536431.1585714285</v>
      </c>
      <c r="D69" s="14">
        <f t="shared" si="17"/>
        <v>13373.7</v>
      </c>
    </row>
    <row r="70" spans="1:4" ht="15.6" x14ac:dyDescent="0.35">
      <c r="A70" s="5" t="s">
        <v>27</v>
      </c>
      <c r="B70" s="14">
        <f>(B69/B68)*B52</f>
        <v>37.337533227388775</v>
      </c>
      <c r="C70" s="14">
        <f>(C69/C68)*C52</f>
        <v>92.960462620347087</v>
      </c>
      <c r="D70" s="14">
        <f>(D69/D68)*D52</f>
        <v>31.765681756343806</v>
      </c>
    </row>
    <row r="71" spans="1:4" ht="15.6" x14ac:dyDescent="0.35">
      <c r="A71" s="5" t="s">
        <v>34</v>
      </c>
      <c r="B71" s="14">
        <f t="shared" ref="B71:B72" si="18">B23/(B17*3)</f>
        <v>34013.605442176871</v>
      </c>
      <c r="C71" s="14">
        <f>C23/(C17*3)</f>
        <v>69047.619047619053</v>
      </c>
      <c r="D71" s="14">
        <f>D23/(D17*3)</f>
        <v>14550.26455026455</v>
      </c>
    </row>
    <row r="72" spans="1:4" ht="15.6" x14ac:dyDescent="0.35">
      <c r="A72" s="5" t="s">
        <v>35</v>
      </c>
      <c r="B72" s="14">
        <f t="shared" si="18"/>
        <v>15864.137414330216</v>
      </c>
      <c r="C72" s="14">
        <f>C24/(C18*3)</f>
        <v>178810.38619047619</v>
      </c>
      <c r="D72" s="14">
        <f>D24/(D18*3)</f>
        <v>4457.8999999999996</v>
      </c>
    </row>
    <row r="73" spans="1:4" ht="15.6" x14ac:dyDescent="0.35">
      <c r="A73" s="5"/>
      <c r="B73" s="14"/>
      <c r="C73" s="14"/>
      <c r="D73" s="14"/>
    </row>
    <row r="74" spans="1:4" ht="15.6" x14ac:dyDescent="0.35">
      <c r="A74" s="6" t="s">
        <v>28</v>
      </c>
      <c r="B74" s="14"/>
      <c r="C74" s="14"/>
      <c r="D74" s="14"/>
    </row>
    <row r="75" spans="1:4" ht="15.6" x14ac:dyDescent="0.35">
      <c r="A75" s="5" t="s">
        <v>29</v>
      </c>
      <c r="B75" s="14">
        <f>(B30/B29)*100</f>
        <v>50.923881099999988</v>
      </c>
      <c r="C75" s="14"/>
      <c r="D75" s="14"/>
    </row>
    <row r="76" spans="1:4" ht="15.6" x14ac:dyDescent="0.35">
      <c r="A76" s="5" t="s">
        <v>30</v>
      </c>
      <c r="B76" s="14">
        <f>(B24/B30)*100</f>
        <v>100</v>
      </c>
      <c r="C76" s="14"/>
      <c r="D76" s="14"/>
    </row>
    <row r="77" spans="1:4" ht="16.2" thickBot="1" x14ac:dyDescent="0.4">
      <c r="A77" s="15"/>
      <c r="B77" s="16"/>
      <c r="C77" s="16"/>
      <c r="D77" s="16"/>
    </row>
    <row r="78" spans="1:4" ht="39.75" customHeight="1" thickTop="1" x14ac:dyDescent="0.3">
      <c r="A78" s="49" t="s">
        <v>86</v>
      </c>
      <c r="B78" s="49"/>
      <c r="C78" s="49"/>
      <c r="D78" s="49"/>
    </row>
    <row r="80" spans="1:4" customFormat="1" ht="15.6" x14ac:dyDescent="0.35">
      <c r="A80" s="24" t="s">
        <v>87</v>
      </c>
    </row>
    <row r="81" spans="1:4" customFormat="1" ht="78" customHeight="1" x14ac:dyDescent="0.35">
      <c r="A81" s="37" t="s">
        <v>88</v>
      </c>
      <c r="B81" s="37"/>
      <c r="C81" s="37"/>
      <c r="D81" s="37"/>
    </row>
    <row r="82" spans="1:4" customFormat="1" x14ac:dyDescent="0.3"/>
    <row r="83" spans="1:4" customFormat="1" ht="111" customHeight="1" x14ac:dyDescent="0.3">
      <c r="A83" s="35" t="s">
        <v>89</v>
      </c>
      <c r="B83" s="35"/>
      <c r="C83" s="35"/>
      <c r="D83" s="35"/>
    </row>
    <row r="84" spans="1:4" customFormat="1" x14ac:dyDescent="0.3"/>
  </sheetData>
  <mergeCells count="8">
    <mergeCell ref="A81:D81"/>
    <mergeCell ref="A83:D83"/>
    <mergeCell ref="A78:D78"/>
    <mergeCell ref="D10:D11"/>
    <mergeCell ref="A9:A11"/>
    <mergeCell ref="B9:B11"/>
    <mergeCell ref="C10:C11"/>
    <mergeCell ref="C9:D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84"/>
  <sheetViews>
    <sheetView showGridLines="0" zoomScale="80" zoomScaleNormal="80" workbookViewId="0">
      <pane ySplit="11" topLeftCell="A12" activePane="bottomLeft" state="frozen"/>
      <selection pane="bottomLeft" activeCell="A9" sqref="A9:A11"/>
    </sheetView>
  </sheetViews>
  <sheetFormatPr baseColWidth="10" defaultColWidth="11.44140625" defaultRowHeight="14.4" x14ac:dyDescent="0.3"/>
  <cols>
    <col min="1" max="1" width="62.5546875" style="4" customWidth="1"/>
    <col min="2" max="5" width="19.5546875" style="4" customWidth="1"/>
    <col min="6" max="6" width="14.5546875" style="4" bestFit="1" customWidth="1"/>
    <col min="7" max="16384" width="11.44140625" style="4"/>
  </cols>
  <sheetData>
    <row r="1" spans="1:5" customFormat="1" x14ac:dyDescent="0.3"/>
    <row r="2" spans="1:5" customFormat="1" x14ac:dyDescent="0.3"/>
    <row r="3" spans="1:5" customFormat="1" x14ac:dyDescent="0.3"/>
    <row r="4" spans="1:5" customFormat="1" x14ac:dyDescent="0.3"/>
    <row r="5" spans="1:5" customFormat="1" x14ac:dyDescent="0.3"/>
    <row r="6" spans="1:5" customFormat="1" x14ac:dyDescent="0.3"/>
    <row r="7" spans="1:5" customFormat="1" ht="30" customHeight="1" x14ac:dyDescent="0.3"/>
    <row r="8" spans="1:5" customFormat="1" ht="30" customHeight="1" x14ac:dyDescent="0.3"/>
    <row r="9" spans="1:5" s="29" customFormat="1" ht="15.6" x14ac:dyDescent="0.3">
      <c r="A9" s="40" t="s">
        <v>0</v>
      </c>
      <c r="B9" s="43" t="s">
        <v>1</v>
      </c>
      <c r="C9" s="47" t="s">
        <v>50</v>
      </c>
      <c r="D9" s="48"/>
    </row>
    <row r="10" spans="1:5" s="29" customFormat="1" ht="15" customHeight="1" x14ac:dyDescent="0.3">
      <c r="A10" s="41"/>
      <c r="B10" s="43"/>
      <c r="C10" s="45" t="s">
        <v>2</v>
      </c>
      <c r="D10" s="38" t="s">
        <v>46</v>
      </c>
    </row>
    <row r="11" spans="1:5" s="29" customFormat="1" ht="15.75" customHeight="1" thickBot="1" x14ac:dyDescent="0.35">
      <c r="A11" s="42"/>
      <c r="B11" s="44"/>
      <c r="C11" s="46"/>
      <c r="D11" s="39"/>
    </row>
    <row r="12" spans="1:5" ht="16.2" thickTop="1" x14ac:dyDescent="0.35">
      <c r="A12" s="5"/>
      <c r="B12" s="5"/>
      <c r="C12" s="5"/>
      <c r="D12" s="5"/>
    </row>
    <row r="13" spans="1:5" ht="15.6" x14ac:dyDescent="0.35">
      <c r="A13" s="6" t="s">
        <v>3</v>
      </c>
      <c r="B13" s="5"/>
      <c r="C13" s="5"/>
      <c r="D13" s="5"/>
    </row>
    <row r="14" spans="1:5" ht="15.6" x14ac:dyDescent="0.35">
      <c r="A14" s="5"/>
      <c r="B14" s="5"/>
      <c r="C14" s="5"/>
      <c r="D14" s="5"/>
    </row>
    <row r="15" spans="1:5" ht="15.6" x14ac:dyDescent="0.35">
      <c r="A15" s="6" t="s">
        <v>40</v>
      </c>
      <c r="B15" s="5"/>
      <c r="C15" s="5"/>
      <c r="D15" s="5"/>
    </row>
    <row r="16" spans="1:5" ht="15.6" x14ac:dyDescent="0.35">
      <c r="A16" s="7" t="s">
        <v>75</v>
      </c>
      <c r="B16" s="8">
        <f>+SUM(C16:D16)</f>
        <v>969</v>
      </c>
      <c r="C16" s="8">
        <f>+'I Trimestre'!C16+'II Trimestre'!C16+'III Trimestre'!C16+'IV Trimestre'!C16</f>
        <v>124</v>
      </c>
      <c r="D16" s="8">
        <f>+'I Trimestre'!D16+'II Trimestre'!D16+'III Trimestre'!D16+'IV Trimestre'!D16</f>
        <v>845</v>
      </c>
      <c r="E16" s="8"/>
    </row>
    <row r="17" spans="1:7" ht="15.6" x14ac:dyDescent="0.35">
      <c r="A17" s="7" t="s">
        <v>121</v>
      </c>
      <c r="B17" s="8">
        <f t="shared" ref="B17:B19" si="0">+SUM(C17:D17)</f>
        <v>392</v>
      </c>
      <c r="C17" s="8">
        <f>+'I Trimestre'!C17+'II Trimestre'!C17+'III Trimestre'!C17+'IV Trimestre'!C17</f>
        <v>140</v>
      </c>
      <c r="D17" s="8">
        <f>+'I Trimestre'!D17+'II Trimestre'!D17+'III Trimestre'!D17+'IV Trimestre'!D17</f>
        <v>252</v>
      </c>
      <c r="E17" s="8"/>
    </row>
    <row r="18" spans="1:7" ht="15.6" x14ac:dyDescent="0.35">
      <c r="A18" s="7" t="s">
        <v>122</v>
      </c>
      <c r="B18" s="8">
        <f t="shared" si="0"/>
        <v>590</v>
      </c>
      <c r="C18" s="8">
        <f>+'I Trimestre'!C18+'II Trimestre'!C18+'III Trimestre'!C18+'IV Trimestre'!C18</f>
        <v>71</v>
      </c>
      <c r="D18" s="8">
        <f>+'I Trimestre'!D18+'II Trimestre'!D18+'III Trimestre'!D18+'IV Trimestre'!D18</f>
        <v>519</v>
      </c>
      <c r="E18" s="8"/>
    </row>
    <row r="19" spans="1:7" ht="15.6" x14ac:dyDescent="0.35">
      <c r="A19" s="7" t="s">
        <v>81</v>
      </c>
      <c r="B19" s="8">
        <f t="shared" si="0"/>
        <v>392</v>
      </c>
      <c r="C19" s="8">
        <f>+'IV Trimestre'!C19</f>
        <v>140</v>
      </c>
      <c r="D19" s="8">
        <f>+'IV Trimestre'!D19</f>
        <v>252</v>
      </c>
      <c r="E19" s="8"/>
    </row>
    <row r="20" spans="1:7" ht="15.6" x14ac:dyDescent="0.35">
      <c r="A20" s="5"/>
      <c r="B20" s="8"/>
      <c r="C20" s="8"/>
      <c r="D20" s="8"/>
      <c r="E20" s="8"/>
    </row>
    <row r="21" spans="1:7" ht="15.6" x14ac:dyDescent="0.35">
      <c r="A21" s="18" t="s">
        <v>4</v>
      </c>
      <c r="B21" s="8"/>
      <c r="C21" s="8"/>
      <c r="D21" s="8"/>
      <c r="E21" s="8"/>
    </row>
    <row r="22" spans="1:7" ht="15.6" x14ac:dyDescent="0.35">
      <c r="A22" s="7" t="s">
        <v>75</v>
      </c>
      <c r="B22" s="8">
        <f>+SUM(C22:D22)</f>
        <v>26172512.27</v>
      </c>
      <c r="C22" s="8">
        <f>+'I Trimestre'!C22+'II Trimestre'!C22+'III Trimestre'!C22+'IV Trimestre'!C22</f>
        <v>21588292.27</v>
      </c>
      <c r="D22" s="8">
        <f>+'I Trimestre'!D22+'II Trimestre'!D22+'III Trimestre'!D22+'IV Trimestre'!D22</f>
        <v>4584220</v>
      </c>
      <c r="E22" s="8"/>
    </row>
    <row r="23" spans="1:7" ht="15.6" x14ac:dyDescent="0.35">
      <c r="A23" s="7" t="s">
        <v>121</v>
      </c>
      <c r="B23" s="8">
        <f t="shared" ref="B23:B26" si="1">+SUM(C23:D23)</f>
        <v>40000000</v>
      </c>
      <c r="C23" s="8">
        <f>'IV Trimestre'!C25</f>
        <v>29000000</v>
      </c>
      <c r="D23" s="8">
        <f>'IV Trimestre'!D25</f>
        <v>11000000</v>
      </c>
      <c r="E23" s="8"/>
    </row>
    <row r="24" spans="1:7" ht="15.6" x14ac:dyDescent="0.35">
      <c r="A24" s="7" t="s">
        <v>122</v>
      </c>
      <c r="B24" s="8">
        <f t="shared" si="1"/>
        <v>23195482.09</v>
      </c>
      <c r="C24" s="8">
        <f>+'I Trimestre'!C24+'II Trimestre'!C24+'III Trimestre'!C24+'IV Trimestre'!C24</f>
        <v>12857772.09</v>
      </c>
      <c r="D24" s="8">
        <f>+'I Trimestre'!D24+'II Trimestre'!D24+'III Trimestre'!D24+'IV Trimestre'!D24</f>
        <v>10337710</v>
      </c>
      <c r="E24" s="8"/>
      <c r="G24" s="3"/>
    </row>
    <row r="25" spans="1:7" ht="15.6" x14ac:dyDescent="0.35">
      <c r="A25" s="7" t="s">
        <v>81</v>
      </c>
      <c r="B25" s="8">
        <f t="shared" si="1"/>
        <v>40000000</v>
      </c>
      <c r="C25" s="8">
        <f>+'IV Trimestre'!C25</f>
        <v>29000000</v>
      </c>
      <c r="D25" s="8">
        <f>+'IV Trimestre'!D25</f>
        <v>11000000</v>
      </c>
      <c r="E25" s="8"/>
    </row>
    <row r="26" spans="1:7" ht="15.6" x14ac:dyDescent="0.35">
      <c r="A26" s="7" t="s">
        <v>123</v>
      </c>
      <c r="B26" s="8">
        <f t="shared" si="1"/>
        <v>23195482.09</v>
      </c>
      <c r="C26" s="8">
        <f>C24</f>
        <v>12857772.09</v>
      </c>
      <c r="D26" s="8">
        <f>D24</f>
        <v>10337710</v>
      </c>
      <c r="E26" s="8"/>
    </row>
    <row r="27" spans="1:7" ht="15.6" x14ac:dyDescent="0.35">
      <c r="A27" s="5"/>
      <c r="B27" s="8"/>
      <c r="C27" s="8"/>
      <c r="D27" s="8"/>
      <c r="E27" s="8"/>
    </row>
    <row r="28" spans="1:7" ht="15.6" x14ac:dyDescent="0.35">
      <c r="A28" s="18" t="s">
        <v>5</v>
      </c>
      <c r="B28" s="8"/>
      <c r="C28" s="8"/>
      <c r="D28" s="8"/>
      <c r="E28" s="8"/>
    </row>
    <row r="29" spans="1:7" ht="15.6" x14ac:dyDescent="0.35">
      <c r="A29" s="7" t="s">
        <v>121</v>
      </c>
      <c r="B29" s="8">
        <f>+B23</f>
        <v>40000000</v>
      </c>
      <c r="C29" s="8"/>
      <c r="D29" s="8"/>
      <c r="E29" s="8"/>
    </row>
    <row r="30" spans="1:7" ht="15.6" x14ac:dyDescent="0.35">
      <c r="A30" s="7" t="s">
        <v>122</v>
      </c>
      <c r="B30" s="8">
        <f>+'I Trimestre'!B30+'II Trimestre'!B30+'III Trimestre'!B30+'IV Trimestre'!B30</f>
        <v>23195482.09</v>
      </c>
      <c r="D30" s="8"/>
      <c r="E30" s="8"/>
    </row>
    <row r="31" spans="1:7" ht="15.6" x14ac:dyDescent="0.35">
      <c r="A31" s="5"/>
      <c r="B31" s="13"/>
      <c r="C31" s="8"/>
      <c r="D31" s="13"/>
      <c r="E31" s="13"/>
    </row>
    <row r="32" spans="1:7" ht="15.6" x14ac:dyDescent="0.35">
      <c r="A32" s="5" t="s">
        <v>6</v>
      </c>
      <c r="B32" s="13"/>
      <c r="C32" s="13"/>
      <c r="D32" s="13"/>
      <c r="E32" s="13"/>
    </row>
    <row r="33" spans="1:5" ht="15.6" x14ac:dyDescent="0.35">
      <c r="A33" s="7" t="s">
        <v>76</v>
      </c>
      <c r="B33" s="28">
        <v>1.1144000000000001</v>
      </c>
      <c r="C33" s="28">
        <v>1.1144000000000001</v>
      </c>
      <c r="D33" s="28">
        <v>1.1144000000000001</v>
      </c>
      <c r="E33" s="12"/>
    </row>
    <row r="34" spans="1:5" ht="15.6" x14ac:dyDescent="0.35">
      <c r="A34" s="7" t="s">
        <v>124</v>
      </c>
      <c r="B34" s="28">
        <v>1.0947</v>
      </c>
      <c r="C34" s="28">
        <v>1.0947</v>
      </c>
      <c r="D34" s="28">
        <v>1.0947</v>
      </c>
      <c r="E34" s="12"/>
    </row>
    <row r="35" spans="1:5" ht="15.6" x14ac:dyDescent="0.35">
      <c r="A35" s="7" t="s">
        <v>7</v>
      </c>
      <c r="B35" s="8" t="s">
        <v>45</v>
      </c>
      <c r="C35" s="8" t="s">
        <v>45</v>
      </c>
      <c r="D35" s="8" t="s">
        <v>45</v>
      </c>
      <c r="E35" s="8"/>
    </row>
    <row r="36" spans="1:5" ht="15.6" x14ac:dyDescent="0.35">
      <c r="A36" s="5"/>
      <c r="B36" s="8"/>
      <c r="C36" s="8"/>
      <c r="D36" s="8"/>
      <c r="E36" s="8"/>
    </row>
    <row r="37" spans="1:5" ht="15.6" x14ac:dyDescent="0.35">
      <c r="A37" s="6" t="s">
        <v>8</v>
      </c>
      <c r="B37" s="8"/>
      <c r="C37" s="8"/>
      <c r="D37" s="8"/>
      <c r="E37" s="8"/>
    </row>
    <row r="38" spans="1:5" ht="15.6" x14ac:dyDescent="0.35">
      <c r="A38" s="5" t="s">
        <v>77</v>
      </c>
      <c r="B38" s="8">
        <f>B22/B33</f>
        <v>23485743.243000716</v>
      </c>
      <c r="C38" s="8">
        <f t="shared" ref="C38:D38" si="2">C22/C33</f>
        <v>19372121.563173007</v>
      </c>
      <c r="D38" s="8">
        <f t="shared" si="2"/>
        <v>4113621.6798277097</v>
      </c>
      <c r="E38" s="8"/>
    </row>
    <row r="39" spans="1:5" ht="15.6" x14ac:dyDescent="0.35">
      <c r="A39" s="5" t="s">
        <v>125</v>
      </c>
      <c r="B39" s="8">
        <f t="shared" ref="B39" si="3">B24/B34</f>
        <v>21188893.843062025</v>
      </c>
      <c r="C39" s="8">
        <f t="shared" ref="C39:D39" si="4">C24/C34</f>
        <v>11745475.55494656</v>
      </c>
      <c r="D39" s="8">
        <f t="shared" si="4"/>
        <v>9443418.288115466</v>
      </c>
      <c r="E39" s="8"/>
    </row>
    <row r="40" spans="1:5" ht="15.6" x14ac:dyDescent="0.35">
      <c r="A40" s="5" t="s">
        <v>78</v>
      </c>
      <c r="B40" s="8">
        <f>B38/B16</f>
        <v>24237.093130031699</v>
      </c>
      <c r="C40" s="8">
        <f t="shared" ref="C40:D40" si="5">C38/C16</f>
        <v>156226.78679978231</v>
      </c>
      <c r="D40" s="8">
        <f t="shared" si="5"/>
        <v>4868.1913370742122</v>
      </c>
      <c r="E40" s="8"/>
    </row>
    <row r="41" spans="1:5" ht="15.6" x14ac:dyDescent="0.35">
      <c r="A41" s="5" t="s">
        <v>126</v>
      </c>
      <c r="B41" s="8">
        <f>B39/B18</f>
        <v>35913.379395020384</v>
      </c>
      <c r="C41" s="8">
        <f t="shared" ref="C41:D41" si="6">C39/C18</f>
        <v>165429.23316826142</v>
      </c>
      <c r="D41" s="8">
        <f t="shared" si="6"/>
        <v>18195.410959760051</v>
      </c>
      <c r="E41" s="8"/>
    </row>
    <row r="42" spans="1:5" ht="15.6" x14ac:dyDescent="0.35">
      <c r="A42" s="5"/>
      <c r="B42" s="19"/>
      <c r="C42" s="19"/>
      <c r="D42" s="19"/>
      <c r="E42" s="19"/>
    </row>
    <row r="43" spans="1:5" ht="15.6" x14ac:dyDescent="0.35">
      <c r="A43" s="6" t="s">
        <v>9</v>
      </c>
      <c r="B43" s="19"/>
      <c r="C43" s="19"/>
      <c r="D43" s="19"/>
      <c r="E43" s="19"/>
    </row>
    <row r="44" spans="1:5" ht="15.6" x14ac:dyDescent="0.35">
      <c r="A44" s="5"/>
      <c r="B44" s="19"/>
      <c r="C44" s="19"/>
      <c r="D44" s="19"/>
      <c r="E44" s="19"/>
    </row>
    <row r="45" spans="1:5" ht="15.6" x14ac:dyDescent="0.35">
      <c r="A45" s="5" t="s">
        <v>10</v>
      </c>
      <c r="B45" s="19"/>
      <c r="C45" s="19"/>
      <c r="D45" s="19"/>
      <c r="E45" s="19"/>
    </row>
    <row r="46" spans="1:5" ht="15.6" x14ac:dyDescent="0.35">
      <c r="A46" s="5" t="s">
        <v>11</v>
      </c>
      <c r="B46" s="14" t="s">
        <v>43</v>
      </c>
      <c r="C46" s="14" t="s">
        <v>42</v>
      </c>
      <c r="D46" s="14" t="s">
        <v>42</v>
      </c>
      <c r="E46" s="14"/>
    </row>
    <row r="47" spans="1:5" ht="15.6" x14ac:dyDescent="0.35">
      <c r="A47" s="5" t="s">
        <v>12</v>
      </c>
      <c r="B47" s="14" t="s">
        <v>42</v>
      </c>
      <c r="C47" s="14" t="s">
        <v>42</v>
      </c>
      <c r="D47" s="14" t="s">
        <v>42</v>
      </c>
      <c r="E47" s="14"/>
    </row>
    <row r="48" spans="1:5" ht="15.6" x14ac:dyDescent="0.35">
      <c r="A48" s="5"/>
      <c r="B48" s="14"/>
      <c r="C48" s="14"/>
      <c r="D48" s="14"/>
      <c r="E48" s="14"/>
    </row>
    <row r="49" spans="1:5" ht="15.6" x14ac:dyDescent="0.35">
      <c r="A49" s="5" t="s">
        <v>13</v>
      </c>
      <c r="B49" s="14"/>
      <c r="C49" s="14"/>
      <c r="D49" s="14"/>
      <c r="E49" s="14"/>
    </row>
    <row r="50" spans="1:5" ht="15.6" x14ac:dyDescent="0.35">
      <c r="A50" s="5" t="s">
        <v>14</v>
      </c>
      <c r="B50" s="14">
        <f>B18/B17*100</f>
        <v>150.51020408163265</v>
      </c>
      <c r="C50" s="14">
        <f t="shared" ref="C50:D50" si="7">C18/C17*100</f>
        <v>50.714285714285708</v>
      </c>
      <c r="D50" s="14">
        <f t="shared" si="7"/>
        <v>205.95238095238093</v>
      </c>
      <c r="E50" s="14"/>
    </row>
    <row r="51" spans="1:5" ht="15.6" x14ac:dyDescent="0.35">
      <c r="A51" s="5" t="s">
        <v>15</v>
      </c>
      <c r="B51" s="14">
        <f>B24/B23*100</f>
        <v>57.988705225000004</v>
      </c>
      <c r="C51" s="14">
        <f t="shared" ref="C51:D51" si="8">C24/C23*100</f>
        <v>44.337145137931032</v>
      </c>
      <c r="D51" s="14">
        <f t="shared" si="8"/>
        <v>93.979181818181829</v>
      </c>
      <c r="E51" s="14"/>
    </row>
    <row r="52" spans="1:5" ht="15.6" x14ac:dyDescent="0.35">
      <c r="A52" s="5" t="s">
        <v>16</v>
      </c>
      <c r="B52" s="14">
        <f t="shared" ref="B52" si="9">AVERAGE(B50:B51)</f>
        <v>104.24945465331632</v>
      </c>
      <c r="C52" s="14">
        <f t="shared" ref="C52:D52" si="10">AVERAGE(C50:C51)</f>
        <v>47.52571542610837</v>
      </c>
      <c r="D52" s="14">
        <f t="shared" si="10"/>
        <v>149.96578138528139</v>
      </c>
      <c r="E52" s="14"/>
    </row>
    <row r="53" spans="1:5" ht="15.6" x14ac:dyDescent="0.35">
      <c r="A53" s="5"/>
      <c r="B53" s="14"/>
      <c r="C53" s="14"/>
      <c r="D53" s="14"/>
      <c r="E53" s="14"/>
    </row>
    <row r="54" spans="1:5" ht="15.6" x14ac:dyDescent="0.35">
      <c r="A54" s="5" t="s">
        <v>17</v>
      </c>
      <c r="B54" s="14"/>
      <c r="C54" s="14"/>
      <c r="D54" s="14"/>
      <c r="E54" s="14"/>
    </row>
    <row r="55" spans="1:5" ht="15.6" x14ac:dyDescent="0.35">
      <c r="A55" s="5" t="s">
        <v>18</v>
      </c>
      <c r="B55" s="14">
        <f>(B18/B19)*100</f>
        <v>150.51020408163265</v>
      </c>
      <c r="C55" s="14">
        <f t="shared" ref="C55:D55" si="11">(C18/C19)*100</f>
        <v>50.714285714285708</v>
      </c>
      <c r="D55" s="14">
        <f t="shared" si="11"/>
        <v>205.95238095238093</v>
      </c>
      <c r="E55" s="14"/>
    </row>
    <row r="56" spans="1:5" ht="15.6" x14ac:dyDescent="0.35">
      <c r="A56" s="5" t="s">
        <v>19</v>
      </c>
      <c r="B56" s="14">
        <f>B24/B25*100</f>
        <v>57.988705225000004</v>
      </c>
      <c r="C56" s="14">
        <f t="shared" ref="C56:D56" si="12">C24/C25*100</f>
        <v>44.337145137931032</v>
      </c>
      <c r="D56" s="14">
        <f t="shared" si="12"/>
        <v>93.979181818181829</v>
      </c>
      <c r="E56" s="14"/>
    </row>
    <row r="57" spans="1:5" ht="15.6" x14ac:dyDescent="0.35">
      <c r="A57" s="5" t="s">
        <v>20</v>
      </c>
      <c r="B57" s="14">
        <f t="shared" ref="B57" si="13">(B55+B56)/2</f>
        <v>104.24945465331632</v>
      </c>
      <c r="C57" s="14">
        <f t="shared" ref="C57:D57" si="14">(C55+C56)/2</f>
        <v>47.52571542610837</v>
      </c>
      <c r="D57" s="14">
        <f t="shared" si="14"/>
        <v>149.96578138528139</v>
      </c>
      <c r="E57" s="14"/>
    </row>
    <row r="58" spans="1:5" ht="15.6" x14ac:dyDescent="0.35">
      <c r="A58" s="5"/>
      <c r="B58" s="14"/>
      <c r="C58" s="14"/>
      <c r="D58" s="14"/>
      <c r="E58" s="14"/>
    </row>
    <row r="59" spans="1:5" ht="15.6" x14ac:dyDescent="0.35">
      <c r="A59" s="5" t="s">
        <v>31</v>
      </c>
      <c r="B59" s="14"/>
      <c r="C59" s="14"/>
      <c r="D59" s="14"/>
      <c r="E59" s="14"/>
    </row>
    <row r="60" spans="1:5" ht="15.6" x14ac:dyDescent="0.35">
      <c r="A60" s="5" t="s">
        <v>21</v>
      </c>
      <c r="B60" s="14">
        <f t="shared" ref="B60" si="15">B26/B24*100</f>
        <v>100</v>
      </c>
      <c r="C60" s="14"/>
      <c r="D60" s="14"/>
      <c r="E60" s="14"/>
    </row>
    <row r="61" spans="1:5" ht="15.6" x14ac:dyDescent="0.35">
      <c r="A61" s="5"/>
      <c r="B61" s="14"/>
      <c r="C61" s="14"/>
      <c r="D61" s="14"/>
      <c r="E61" s="14"/>
    </row>
    <row r="62" spans="1:5" ht="15.6" x14ac:dyDescent="0.35">
      <c r="A62" s="5" t="s">
        <v>22</v>
      </c>
      <c r="B62" s="14"/>
      <c r="C62" s="14"/>
      <c r="D62" s="14"/>
      <c r="E62" s="14"/>
    </row>
    <row r="63" spans="1:5" ht="15.6" x14ac:dyDescent="0.35">
      <c r="A63" s="5" t="s">
        <v>23</v>
      </c>
      <c r="B63" s="14">
        <f>((B18/B16)-1)*100</f>
        <v>-39.112487100103202</v>
      </c>
      <c r="C63" s="14">
        <f t="shared" ref="C63:D63" si="16">((C18/C16)-1)*100</f>
        <v>-42.741935483870961</v>
      </c>
      <c r="D63" s="14">
        <f t="shared" si="16"/>
        <v>-38.579881656804737</v>
      </c>
      <c r="E63" s="14"/>
    </row>
    <row r="64" spans="1:5" ht="15.6" x14ac:dyDescent="0.35">
      <c r="A64" s="5" t="s">
        <v>24</v>
      </c>
      <c r="B64" s="14">
        <f>((B39/B38)-1)*100</f>
        <v>-9.7797603259722425</v>
      </c>
      <c r="C64" s="14">
        <f t="shared" ref="C64:D64" si="17">((C39/C38)-1)*100</f>
        <v>-39.36918309827734</v>
      </c>
      <c r="D64" s="14">
        <f t="shared" si="17"/>
        <v>129.56457893111315</v>
      </c>
      <c r="E64" s="14"/>
    </row>
    <row r="65" spans="1:6" ht="15.6" x14ac:dyDescent="0.35">
      <c r="A65" s="5" t="s">
        <v>25</v>
      </c>
      <c r="B65" s="14">
        <f t="shared" ref="B65" si="18">((B41/B40)-1)*100</f>
        <v>48.175274990055762</v>
      </c>
      <c r="C65" s="14">
        <f t="shared" ref="C65:D65" si="19">((C41/C40)-1)*100</f>
        <v>5.8904407861071872</v>
      </c>
      <c r="D65" s="14">
        <f t="shared" si="19"/>
        <v>273.76121232522286</v>
      </c>
      <c r="E65" s="14"/>
    </row>
    <row r="66" spans="1:6" ht="15.6" x14ac:dyDescent="0.35">
      <c r="A66" s="5"/>
      <c r="B66" s="14"/>
      <c r="C66" s="14"/>
      <c r="D66" s="14"/>
      <c r="E66" s="14"/>
    </row>
    <row r="67" spans="1:6" ht="15.6" x14ac:dyDescent="0.35">
      <c r="A67" s="5" t="s">
        <v>26</v>
      </c>
      <c r="B67" s="14"/>
      <c r="C67" s="14"/>
      <c r="D67" s="14"/>
      <c r="E67" s="14"/>
    </row>
    <row r="68" spans="1:6" ht="15.6" x14ac:dyDescent="0.35">
      <c r="A68" s="5" t="s">
        <v>38</v>
      </c>
      <c r="B68" s="14">
        <f>B23/B17</f>
        <v>102040.81632653061</v>
      </c>
      <c r="C68" s="14">
        <f>C23/C17</f>
        <v>207142.85714285713</v>
      </c>
      <c r="D68" s="14">
        <f>D23/D17</f>
        <v>43650.793650793654</v>
      </c>
      <c r="E68" s="14"/>
    </row>
    <row r="69" spans="1:6" ht="15.6" x14ac:dyDescent="0.35">
      <c r="A69" s="5" t="s">
        <v>39</v>
      </c>
      <c r="B69" s="14">
        <f t="shared" ref="B69:D69" si="20">B24/B18</f>
        <v>39314.376423728812</v>
      </c>
      <c r="C69" s="14">
        <f>C24/C18</f>
        <v>181095.38154929577</v>
      </c>
      <c r="D69" s="14">
        <f t="shared" si="20"/>
        <v>19918.516377649325</v>
      </c>
      <c r="E69" s="14"/>
    </row>
    <row r="70" spans="1:6" ht="15.6" x14ac:dyDescent="0.35">
      <c r="A70" s="5" t="s">
        <v>27</v>
      </c>
      <c r="B70" s="14">
        <f>(B69/B68)*B52</f>
        <v>40.165322561647464</v>
      </c>
      <c r="C70" s="14">
        <f>(C69/C68)*C52</f>
        <v>41.549526192731328</v>
      </c>
      <c r="D70" s="14">
        <f>(D69/D68)*D52</f>
        <v>68.431650899785978</v>
      </c>
      <c r="E70" s="14"/>
    </row>
    <row r="71" spans="1:6" ht="15.6" x14ac:dyDescent="0.35">
      <c r="A71" s="5" t="s">
        <v>34</v>
      </c>
      <c r="B71" s="14">
        <f t="shared" ref="B71:B72" si="21">B23/(B17*3)</f>
        <v>34013.605442176871</v>
      </c>
      <c r="C71" s="14">
        <f>C23/(C17*12)</f>
        <v>17261.904761904763</v>
      </c>
      <c r="D71" s="14">
        <f>D23/(D17*12)</f>
        <v>3637.5661375661375</v>
      </c>
      <c r="E71" s="14"/>
    </row>
    <row r="72" spans="1:6" ht="15.6" x14ac:dyDescent="0.35">
      <c r="A72" s="5" t="s">
        <v>35</v>
      </c>
      <c r="B72" s="14">
        <f t="shared" si="21"/>
        <v>13104.792141242939</v>
      </c>
      <c r="C72" s="14">
        <f>C24/(C18*12)</f>
        <v>15091.281795774648</v>
      </c>
      <c r="D72" s="14">
        <f>D24/(D18*12)</f>
        <v>1659.8763648041104</v>
      </c>
      <c r="E72" s="14"/>
    </row>
    <row r="73" spans="1:6" ht="15.6" x14ac:dyDescent="0.35">
      <c r="A73" s="5"/>
      <c r="B73" s="14"/>
      <c r="C73" s="14"/>
      <c r="D73" s="14"/>
      <c r="E73" s="14"/>
    </row>
    <row r="74" spans="1:6" ht="15.6" x14ac:dyDescent="0.35">
      <c r="A74" s="5" t="s">
        <v>28</v>
      </c>
      <c r="B74" s="14"/>
      <c r="C74" s="14"/>
      <c r="D74" s="14"/>
      <c r="E74" s="14"/>
    </row>
    <row r="75" spans="1:6" ht="15.6" x14ac:dyDescent="0.35">
      <c r="A75" s="5" t="s">
        <v>29</v>
      </c>
      <c r="B75" s="14">
        <f>(B30/B29)*100</f>
        <v>57.988705225000004</v>
      </c>
      <c r="C75" s="14"/>
      <c r="D75" s="14"/>
      <c r="E75" s="14"/>
    </row>
    <row r="76" spans="1:6" ht="15.6" x14ac:dyDescent="0.35">
      <c r="A76" s="5" t="s">
        <v>30</v>
      </c>
      <c r="B76" s="14">
        <f>(B24/B30)*100</f>
        <v>100</v>
      </c>
      <c r="C76" s="14"/>
      <c r="D76" s="14"/>
      <c r="E76" s="14"/>
    </row>
    <row r="77" spans="1:6" ht="16.2" thickBot="1" x14ac:dyDescent="0.4">
      <c r="A77" s="15"/>
      <c r="B77" s="20"/>
      <c r="C77" s="20"/>
      <c r="D77" s="20"/>
      <c r="E77" s="21"/>
      <c r="F77" s="34"/>
    </row>
    <row r="78" spans="1:6" ht="39.75" customHeight="1" thickTop="1" x14ac:dyDescent="0.3">
      <c r="A78" s="49" t="s">
        <v>86</v>
      </c>
      <c r="B78" s="49"/>
      <c r="C78" s="49"/>
      <c r="D78" s="49"/>
    </row>
    <row r="80" spans="1:6" customFormat="1" ht="15.6" x14ac:dyDescent="0.35">
      <c r="A80" s="24" t="s">
        <v>87</v>
      </c>
    </row>
    <row r="81" spans="1:4" customFormat="1" ht="78" customHeight="1" x14ac:dyDescent="0.35">
      <c r="A81" s="37" t="s">
        <v>88</v>
      </c>
      <c r="B81" s="37"/>
      <c r="C81" s="37"/>
      <c r="D81" s="37"/>
    </row>
    <row r="82" spans="1:4" customFormat="1" x14ac:dyDescent="0.3"/>
    <row r="83" spans="1:4" customFormat="1" ht="162.75" customHeight="1" x14ac:dyDescent="0.3">
      <c r="A83" s="35" t="s">
        <v>127</v>
      </c>
      <c r="B83" s="35"/>
      <c r="C83" s="35"/>
      <c r="D83" s="35"/>
    </row>
    <row r="84" spans="1:4" customFormat="1" x14ac:dyDescent="0.3"/>
  </sheetData>
  <mergeCells count="8">
    <mergeCell ref="A81:D81"/>
    <mergeCell ref="A83:D83"/>
    <mergeCell ref="A78:D78"/>
    <mergeCell ref="D10:D11"/>
    <mergeCell ref="A9:A11"/>
    <mergeCell ref="B9:B11"/>
    <mergeCell ref="C10:C11"/>
    <mergeCell ref="C9:D9"/>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 Trimestre</vt:lpstr>
      <vt:lpstr>II Trimestre</vt:lpstr>
      <vt:lpstr>I Semestre</vt:lpstr>
      <vt:lpstr>III Trimestre</vt:lpstr>
      <vt:lpstr>III T Acumulado</vt:lpstr>
      <vt:lpstr>IV Trimestre</vt:lpstr>
      <vt:lpstr>Anual</vt:lpstr>
    </vt:vector>
  </TitlesOfParts>
  <Company>FAM ASTORGA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Horacio Rodríguez C.</dc:creator>
  <cp:lastModifiedBy>Stephanie Tatiana Salas Soto</cp:lastModifiedBy>
  <dcterms:created xsi:type="dcterms:W3CDTF">2012-04-23T15:28:09Z</dcterms:created>
  <dcterms:modified xsi:type="dcterms:W3CDTF">2025-12-31T03:21:35Z</dcterms:modified>
</cp:coreProperties>
</file>