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207180055\Desktop\ACTUALIZACIÓN PW 2025\2023\Indicadores\"/>
    </mc:Choice>
  </mc:AlternateContent>
  <xr:revisionPtr revIDLastSave="0" documentId="13_ncr:1_{B39E3CB6-EC62-40D3-AD42-F4D06E8C0FDC}" xr6:coauthVersionLast="47" xr6:coauthVersionMax="47" xr10:uidLastSave="{00000000-0000-0000-0000-000000000000}"/>
  <bookViews>
    <workbookView xWindow="-108" yWindow="-108" windowWidth="23256" windowHeight="13896" tabRatio="823" xr2:uid="{00000000-000D-0000-FFFF-FFFF00000000}"/>
  </bookViews>
  <sheets>
    <sheet name="I Trimestre" sheetId="4" r:id="rId1"/>
    <sheet name="II Trimestre" sheetId="6" r:id="rId2"/>
    <sheet name="I Semestre" sheetId="7" r:id="rId3"/>
    <sheet name="III Trimestre" sheetId="8" r:id="rId4"/>
    <sheet name="III T Acumulado" sheetId="9" r:id="rId5"/>
    <sheet name="IV Trimestre" sheetId="10" r:id="rId6"/>
    <sheet name="Anual"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1" i="10" l="1"/>
  <c r="B71" i="11" l="1"/>
  <c r="B70" i="11"/>
  <c r="B69" i="11"/>
  <c r="B68" i="11"/>
  <c r="B67" i="11"/>
  <c r="B70" i="10"/>
  <c r="B69" i="10"/>
  <c r="B68" i="10"/>
  <c r="B67" i="10"/>
  <c r="B17" i="11" l="1"/>
  <c r="B16" i="11"/>
  <c r="B18" i="11"/>
  <c r="B71" i="9" l="1"/>
  <c r="B70" i="9"/>
  <c r="B71" i="8"/>
  <c r="B70" i="8"/>
  <c r="B28" i="10" l="1"/>
  <c r="B74" i="10" s="1"/>
  <c r="B28" i="8" l="1"/>
  <c r="B28" i="6"/>
  <c r="B28" i="4"/>
  <c r="B24" i="11" l="1"/>
  <c r="B21" i="11"/>
  <c r="B37" i="11" s="1"/>
  <c r="B15" i="11"/>
  <c r="B62" i="10"/>
  <c r="B38" i="10"/>
  <c r="B40" i="10" s="1"/>
  <c r="B37" i="10"/>
  <c r="B39" i="10" s="1"/>
  <c r="B63" i="10" l="1"/>
  <c r="B39" i="11"/>
  <c r="B64" i="10"/>
  <c r="B21" i="9"/>
  <c r="B37" i="9" s="1"/>
  <c r="B62" i="8"/>
  <c r="B38" i="8"/>
  <c r="B40" i="8" s="1"/>
  <c r="B37" i="8"/>
  <c r="B39" i="8" s="1"/>
  <c r="B21" i="7"/>
  <c r="B37" i="7" s="1"/>
  <c r="B62" i="6"/>
  <c r="B38" i="6"/>
  <c r="B40" i="6" s="1"/>
  <c r="B37" i="6"/>
  <c r="B39" i="6" s="1"/>
  <c r="B64" i="4"/>
  <c r="B63" i="4"/>
  <c r="B62" i="4"/>
  <c r="B64" i="8" l="1"/>
  <c r="B63" i="8"/>
  <c r="B64" i="6"/>
  <c r="B63" i="6"/>
  <c r="B23" i="11"/>
  <c r="B38" i="11" l="1"/>
  <c r="B63" i="11" s="1"/>
  <c r="B29" i="11"/>
  <c r="B22" i="11"/>
  <c r="B62" i="11"/>
  <c r="B16" i="7"/>
  <c r="B40" i="11" l="1"/>
  <c r="B64" i="11" s="1"/>
  <c r="B75" i="11"/>
  <c r="B55" i="11"/>
  <c r="B54" i="11"/>
  <c r="B50" i="11"/>
  <c r="B28" i="11"/>
  <c r="B74" i="11" s="1"/>
  <c r="B25" i="11"/>
  <c r="B59" i="11" s="1"/>
  <c r="B75" i="10"/>
  <c r="B55" i="10"/>
  <c r="B54" i="10"/>
  <c r="B50" i="10"/>
  <c r="B49" i="10"/>
  <c r="B25" i="10"/>
  <c r="B59" i="10" s="1"/>
  <c r="B56" i="10" l="1"/>
  <c r="B51" i="10"/>
  <c r="B56" i="11"/>
  <c r="B29" i="9"/>
  <c r="B24" i="9"/>
  <c r="B22" i="9"/>
  <c r="B23" i="9"/>
  <c r="B16" i="9"/>
  <c r="B17" i="9"/>
  <c r="B18" i="9"/>
  <c r="B15" i="9"/>
  <c r="B39" i="9" s="1"/>
  <c r="B75" i="8"/>
  <c r="B68" i="8"/>
  <c r="B67" i="8"/>
  <c r="B55" i="8"/>
  <c r="B54" i="8"/>
  <c r="B50" i="8"/>
  <c r="B49" i="8"/>
  <c r="B51" i="8" s="1"/>
  <c r="B75" i="6"/>
  <c r="B71" i="6"/>
  <c r="B70" i="6"/>
  <c r="B68" i="6"/>
  <c r="B67" i="6"/>
  <c r="B55" i="6"/>
  <c r="B54" i="6"/>
  <c r="B50" i="6"/>
  <c r="B49" i="6"/>
  <c r="B49" i="7"/>
  <c r="B29" i="7"/>
  <c r="B24" i="7"/>
  <c r="B22" i="7"/>
  <c r="B70" i="7" s="1"/>
  <c r="B23" i="7"/>
  <c r="B17" i="7"/>
  <c r="B18" i="7"/>
  <c r="B15" i="7"/>
  <c r="B39" i="7" s="1"/>
  <c r="B75" i="4"/>
  <c r="B71" i="4"/>
  <c r="B70" i="4"/>
  <c r="B68" i="4"/>
  <c r="B67" i="4"/>
  <c r="B55" i="4"/>
  <c r="B54" i="4"/>
  <c r="B50" i="4"/>
  <c r="B49" i="4"/>
  <c r="B54" i="7" l="1"/>
  <c r="B62" i="7"/>
  <c r="B55" i="7"/>
  <c r="B38" i="7"/>
  <c r="B56" i="8"/>
  <c r="B54" i="9"/>
  <c r="B55" i="9"/>
  <c r="B38" i="9"/>
  <c r="B49" i="9"/>
  <c r="B62" i="9"/>
  <c r="B68" i="7"/>
  <c r="B68" i="9"/>
  <c r="B75" i="9"/>
  <c r="B75" i="7"/>
  <c r="B71" i="7"/>
  <c r="B51" i="6"/>
  <c r="B69" i="6" s="1"/>
  <c r="B56" i="6"/>
  <c r="B51" i="4"/>
  <c r="B69" i="4" s="1"/>
  <c r="B56" i="4"/>
  <c r="B50" i="7"/>
  <c r="B51" i="7" s="1"/>
  <c r="B67" i="7"/>
  <c r="B50" i="9"/>
  <c r="B67" i="9"/>
  <c r="B69" i="8"/>
  <c r="B69" i="7" l="1"/>
  <c r="B56" i="7"/>
  <c r="B56" i="9"/>
  <c r="B40" i="9"/>
  <c r="B64" i="9" s="1"/>
  <c r="B63" i="9"/>
  <c r="B40" i="7"/>
  <c r="B64" i="7" s="1"/>
  <c r="B63" i="7"/>
  <c r="B51" i="9"/>
  <c r="B69" i="9" s="1"/>
  <c r="B28" i="9"/>
  <c r="B74" i="9" s="1"/>
  <c r="B25" i="9"/>
  <c r="B59" i="9" s="1"/>
  <c r="B74" i="8"/>
  <c r="B25" i="8"/>
  <c r="B59" i="8" s="1"/>
  <c r="B28" i="7"/>
  <c r="B74" i="7" s="1"/>
  <c r="B25" i="7"/>
  <c r="B59" i="7" s="1"/>
  <c r="B74" i="6"/>
  <c r="B25" i="6"/>
  <c r="B59" i="6" s="1"/>
  <c r="B74" i="4" l="1"/>
  <c r="B25" i="4" l="1"/>
  <c r="B59" i="4" s="1"/>
  <c r="B49" i="11"/>
  <c r="B5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Tatiana Salas Soto</author>
  </authors>
  <commentList>
    <comment ref="B17" authorId="0" shapeId="0" xr:uid="{C8699607-F3DA-4715-AAB4-4E66633B822F}">
      <text>
        <r>
          <rPr>
            <sz val="9"/>
            <color indexed="81"/>
            <rFont val="Tahoma"/>
            <charset val="1"/>
          </rPr>
          <t xml:space="preserve">
En el Reporte de ejecución se indica que la ejecución del IVT es 0, sin embargo, se mantienen los mismo beneficiarios del año. No ingresan nuevos en el IV T 2023. </t>
        </r>
      </text>
    </comment>
  </commentList>
</comments>
</file>

<file path=xl/sharedStrings.xml><?xml version="1.0" encoding="utf-8"?>
<sst xmlns="http://schemas.openxmlformats.org/spreadsheetml/2006/main" count="410" uniqueCount="117">
  <si>
    <t>Indicador</t>
  </si>
  <si>
    <t>Insumos</t>
  </si>
  <si>
    <t xml:space="preserve">Beneficiarios </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</si>
  <si>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</si>
  <si>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</si>
  <si>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</si>
  <si>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</si>
  <si>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</si>
  <si>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</si>
  <si>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</si>
  <si>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</si>
  <si>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</si>
  <si>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</si>
  <si>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</si>
  <si>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</si>
  <si>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</si>
  <si>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</si>
  <si>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</si>
  <si>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</si>
  <si>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</si>
  <si>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</si>
  <si>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</si>
  <si>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</si>
  <si>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</si>
  <si>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</si>
  <si>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</si>
  <si>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</si>
  <si>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</si>
  <si>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</si>
  <si>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</si>
  <si>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</si>
  <si>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 xml:space="preserve">Gasto programado mensual por beneficiario (GPB) </t>
  </si>
  <si>
    <t xml:space="preserve">Gasto efectivo mensual por beneficiario (GEB) </t>
  </si>
  <si>
    <t xml:space="preserve">Gasto programado trimestral por beneficiario (GPB) </t>
  </si>
  <si>
    <t xml:space="preserve">Gasto efectivo trimestral por beneficiario (GEB) </t>
  </si>
  <si>
    <t xml:space="preserve">Promoción de Autonomía personal </t>
  </si>
  <si>
    <t xml:space="preserve">Producto </t>
  </si>
  <si>
    <t>n.d.</t>
  </si>
  <si>
    <t>n.a.</t>
  </si>
  <si>
    <t xml:space="preserve">Gasto programado anual por beneficiario (GPB) </t>
  </si>
  <si>
    <t xml:space="preserve">Gasto efectivo anual por beneficiario (GEB) </t>
  </si>
  <si>
    <t>Efectivos 1T 2022</t>
  </si>
  <si>
    <t>IPC (1T 2022)</t>
  </si>
  <si>
    <t>Gasto efectivo real 1T 2022</t>
  </si>
  <si>
    <t>Gasto efectivo real por beneficiario 1T 2022</t>
  </si>
  <si>
    <r>
      <rPr>
        <b/>
        <sz val="11"/>
        <color theme="1"/>
        <rFont val="Palatino Linotype"/>
        <family val="1"/>
      </rPr>
      <t xml:space="preserve">Fuentes: </t>
    </r>
    <r>
      <rPr>
        <sz val="11"/>
        <color theme="1"/>
        <rFont val="Palatino Linotype"/>
        <family val="1"/>
      </rPr>
      <t>Informes Trimestrales CONAPDIS 2021 y 2022 - Cronogramas de Metas e Inversión - Modificaciones 2022 - IPC, INEC 2021 y 2022</t>
    </r>
  </si>
  <si>
    <t>Efectivos 2T 2022</t>
  </si>
  <si>
    <t>IPC (2T 2022)</t>
  </si>
  <si>
    <t>Gasto efectivo real 2T 2022</t>
  </si>
  <si>
    <t>Gasto efectivo real por beneficiario 2T 2022</t>
  </si>
  <si>
    <t>Efectivos 1S 2022</t>
  </si>
  <si>
    <t>IPC (1S 2022)</t>
  </si>
  <si>
    <t>Gasto efectivo real 1S 2022</t>
  </si>
  <si>
    <t>Gasto efectivo real por beneficiario 1S 2022</t>
  </si>
  <si>
    <t>Efectivos 3T 2022</t>
  </si>
  <si>
    <t>IPC (3T 2022)</t>
  </si>
  <si>
    <t>Gasto efectivo real 3T 2022</t>
  </si>
  <si>
    <t>Gasto efectivo real por beneficiario 3T 2022</t>
  </si>
  <si>
    <t>Efectivos 3TA 2022</t>
  </si>
  <si>
    <t>IPC (3TA 2022)</t>
  </si>
  <si>
    <t>Gasto efectivo real 3TA 2022</t>
  </si>
  <si>
    <t>Gasto efectivo real por beneficiario 3TA 2022</t>
  </si>
  <si>
    <t>Efectivos 4T 2022</t>
  </si>
  <si>
    <t>IPC (4T 2022)</t>
  </si>
  <si>
    <t>Gasto efectivo real 4T 2022</t>
  </si>
  <si>
    <t>Gasto efectivo real por beneficiario 4T 2022</t>
  </si>
  <si>
    <t>Efectivos 2022</t>
  </si>
  <si>
    <t>IPC (2022)</t>
  </si>
  <si>
    <t>Gasto efectivo real 2022</t>
  </si>
  <si>
    <t>Gasto efectivo real por beneficiario 2022</t>
  </si>
  <si>
    <t>Programados 1T 2023</t>
  </si>
  <si>
    <t>Efectivos 1T 2023</t>
  </si>
  <si>
    <t>Programados año 2023</t>
  </si>
  <si>
    <t>En transferencias 1T 2023</t>
  </si>
  <si>
    <t>IPC (1T 2023)</t>
  </si>
  <si>
    <t>Gasto efectivo real 1T 2023</t>
  </si>
  <si>
    <t>Gasto efectivo real por beneficiario 1T 2023</t>
  </si>
  <si>
    <r>
      <rPr>
        <b/>
        <sz val="11"/>
        <color theme="1"/>
        <rFont val="Palatino Linotype"/>
        <family val="1"/>
      </rPr>
      <t xml:space="preserve">Fuentes: </t>
    </r>
    <r>
      <rPr>
        <sz val="11"/>
        <color theme="1"/>
        <rFont val="Palatino Linotype"/>
        <family val="1"/>
      </rPr>
      <t>Informes Trimestrales CONAPDIS 2022 y 2023 - Cronogramas de Metas e Inversión - Modificaciones 2023 - IPC, INEC 2022 y 2023</t>
    </r>
  </si>
  <si>
    <r>
      <rPr>
        <b/>
        <sz val="11"/>
        <color theme="1"/>
        <rFont val="Palatino Linotype"/>
        <family val="1"/>
      </rPr>
      <t xml:space="preserve">Nota: </t>
    </r>
    <r>
      <rPr>
        <sz val="11"/>
        <color theme="1"/>
        <rFont val="Palatino Linotype"/>
        <family val="1"/>
      </rPr>
      <t>El día miércoles 06 de septiembre de 2023 el dato que está en color azul se modificó, esto dado que la UE del programa realizó una modificación al reporte de ejcución del I T</t>
    </r>
  </si>
  <si>
    <t>Programados 2T 2023</t>
  </si>
  <si>
    <t>Efectivos 2T 2023</t>
  </si>
  <si>
    <t>En transferencias 2T 2023</t>
  </si>
  <si>
    <t>IPC (2T 2023)</t>
  </si>
  <si>
    <t>Gasto efectivo real 2T 2023</t>
  </si>
  <si>
    <t>Gasto efectivo real por beneficiario 2T 2023</t>
  </si>
  <si>
    <t>Programados 1S 2023</t>
  </si>
  <si>
    <t>Efectivos 1S 2023</t>
  </si>
  <si>
    <t>En transferencias 1S 2023</t>
  </si>
  <si>
    <t>IPC (1S 2023)</t>
  </si>
  <si>
    <t>Gasto efectivo real 1S 2023</t>
  </si>
  <si>
    <t>Gasto efectivo real por beneficiario 1S 2023</t>
  </si>
  <si>
    <t>Programados 3T 2023</t>
  </si>
  <si>
    <t>Efectivos 3T 2023</t>
  </si>
  <si>
    <t>En transferencias 3T 2023</t>
  </si>
  <si>
    <t>IPC (3T 2023)</t>
  </si>
  <si>
    <t>Gasto efectivo real 3T 2023</t>
  </si>
  <si>
    <t>Gasto efectivo real por beneficiario 3T 2023</t>
  </si>
  <si>
    <r>
      <t xml:space="preserve">Nota: </t>
    </r>
    <r>
      <rPr>
        <sz val="11"/>
        <color theme="1"/>
        <rFont val="Palatino Linotype"/>
        <family val="1"/>
      </rPr>
      <t xml:space="preserve">El cálculo del gasto programado y efectivo mensual por beneficiario se calculó multiplicando por 2, dado que solo hay programción para los meses de julio y agosto.  </t>
    </r>
  </si>
  <si>
    <t>Programados 3TA 2023</t>
  </si>
  <si>
    <t>Efectivos 3TA 2023</t>
  </si>
  <si>
    <t>En transferencias 3TA 2023</t>
  </si>
  <si>
    <t>IPC (3TA 2023)</t>
  </si>
  <si>
    <t>Gasto efectivo real 3TA 2023</t>
  </si>
  <si>
    <t>Gasto efectivo real por beneficiario 3TA 2023</t>
  </si>
  <si>
    <t>Programados 4T 2023</t>
  </si>
  <si>
    <t>Efectivos 4T 2023</t>
  </si>
  <si>
    <t>En transferencias 4T 2023</t>
  </si>
  <si>
    <t>IPC (4T 2023)</t>
  </si>
  <si>
    <t>Gasto efectivo real 4T 2023</t>
  </si>
  <si>
    <t>Gasto efectivo real por beneficiario 4T 2023</t>
  </si>
  <si>
    <t>Programados 2023</t>
  </si>
  <si>
    <t>Efectivos 2023</t>
  </si>
  <si>
    <t>En transferencias 2023</t>
  </si>
  <si>
    <t>IPC (2023)</t>
  </si>
  <si>
    <t>Gasto efectivo real 2023</t>
  </si>
  <si>
    <t>Gasto efectivo real por beneficiario 2023</t>
  </si>
  <si>
    <r>
      <t xml:space="preserve">Nota: </t>
    </r>
    <r>
      <rPr>
        <sz val="11"/>
        <color theme="1"/>
        <rFont val="Palatino Linotype"/>
        <family val="1"/>
      </rPr>
      <t xml:space="preserve">El dato del gasto programado mensual por beneficiario es de 450 000, sin embargo, al presentarse una variante en la cantidad de beneficiarios del IV T el dato no es exacto.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</si>
</sst>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000"/>
  </numFmts>
  <fonts count="7" x14ac:knownFonts="1">
    <font>
      <sz val="11"/>
      <color theme="1"/>
      <name val="Calibri"/>
      <family val="2"/>
      <scheme val="minor"/>
    </font>
    <font>
      <sz val="11"/>
      <color theme="1"/>
      <name val="Calibri"/>
      <family val="2"/>
      <scheme val="minor"/>
    </font>
    <font>
      <sz val="11"/>
      <color theme="1"/>
      <name val="Calibri"/>
      <family val="2"/>
    </font>
    <font>
      <b/>
      <sz val="11"/>
      <color theme="1"/>
      <name val="Palatino Linotype"/>
      <family val="1"/>
    </font>
    <font>
      <sz val="11"/>
      <color theme="1"/>
      <name val="Palatino Linotype"/>
      <family val="1"/>
    </font>
    <font>
      <b/>
      <sz val="11"/>
      <color rgb="FF0070C0"/>
      <name val="Palatino Linotype"/>
      <family val="1"/>
    </font>
    <font>
      <sz val="9"/>
      <color indexed="81"/>
      <name val="Tahoma"/>
      <charset val="1"/>
    </font>
  </fonts>
  <fills count="2">
    <fill>
      <patternFill patternType="none"/>
    </fill>
    <fill>
      <patternFill patternType="gray125"/>
    </fill>
  </fills>
  <borders count="5">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165" fontId="0" fillId="0" borderId="0" xfId="1" applyNumberFormat="1" applyFont="1" applyFill="1"/>
    <xf numFmtId="4" fontId="0" fillId="0" borderId="0" xfId="0" applyNumberFormat="1" applyFont="1" applyFill="1"/>
    <xf numFmtId="4" fontId="0" fillId="0" borderId="0" xfId="0" applyNumberFormat="1" applyFont="1" applyFill="1" applyBorder="1"/>
    <xf numFmtId="4" fontId="4" fillId="0" borderId="0" xfId="0" applyNumberFormat="1" applyFont="1" applyFill="1"/>
    <xf numFmtId="4" fontId="3" fillId="0" borderId="0" xfId="0" applyNumberFormat="1" applyFont="1" applyFill="1"/>
    <xf numFmtId="3" fontId="4" fillId="0" borderId="0" xfId="0" applyNumberFormat="1" applyFont="1" applyFill="1" applyAlignment="1">
      <alignment horizontal="right"/>
    </xf>
    <xf numFmtId="4" fontId="4" fillId="0" borderId="0" xfId="0" applyNumberFormat="1" applyFont="1" applyFill="1" applyAlignment="1">
      <alignment horizontal="right"/>
    </xf>
    <xf numFmtId="4" fontId="4" fillId="0" borderId="2" xfId="0" applyNumberFormat="1" applyFont="1" applyFill="1" applyBorder="1"/>
    <xf numFmtId="4" fontId="4" fillId="0" borderId="2" xfId="0" applyNumberFormat="1" applyFont="1" applyFill="1" applyBorder="1" applyAlignment="1">
      <alignment horizontal="right"/>
    </xf>
    <xf numFmtId="4" fontId="3" fillId="0" borderId="0" xfId="0" applyNumberFormat="1" applyFont="1"/>
    <xf numFmtId="4" fontId="4" fillId="0" borderId="0" xfId="0" applyNumberFormat="1" applyFont="1"/>
    <xf numFmtId="4" fontId="4" fillId="0" borderId="2" xfId="0" applyNumberFormat="1" applyFont="1" applyBorder="1"/>
    <xf numFmtId="0" fontId="2" fillId="0" borderId="0" xfId="0" applyFont="1" applyAlignment="1">
      <alignment vertical="top" wrapText="1"/>
    </xf>
    <xf numFmtId="4" fontId="0" fillId="0" borderId="0" xfId="0" applyNumberFormat="1"/>
    <xf numFmtId="3" fontId="4" fillId="0" borderId="0" xfId="0" applyNumberFormat="1" applyFont="1" applyAlignment="1">
      <alignment horizontal="right"/>
    </xf>
    <xf numFmtId="4" fontId="4" fillId="0" borderId="0" xfId="0" applyNumberFormat="1" applyFont="1" applyAlignment="1">
      <alignment horizontal="right"/>
    </xf>
    <xf numFmtId="2" fontId="4" fillId="0" borderId="0" xfId="0" applyNumberFormat="1" applyFont="1" applyAlignment="1">
      <alignment horizontal="right"/>
    </xf>
    <xf numFmtId="164" fontId="4" fillId="0" borderId="0" xfId="1" applyFont="1" applyFill="1" applyAlignment="1">
      <alignment horizontal="right"/>
    </xf>
    <xf numFmtId="166" fontId="4" fillId="0" borderId="0" xfId="0" applyNumberFormat="1" applyFont="1" applyAlignment="1">
      <alignment horizontal="right"/>
    </xf>
    <xf numFmtId="166" fontId="4" fillId="0" borderId="0" xfId="0" applyNumberFormat="1" applyFont="1" applyFill="1" applyAlignment="1">
      <alignment horizontal="right"/>
    </xf>
    <xf numFmtId="4" fontId="3" fillId="0" borderId="4" xfId="0" applyNumberFormat="1" applyFont="1" applyBorder="1" applyAlignment="1">
      <alignment horizontal="center" vertical="center" wrapText="1"/>
    </xf>
    <xf numFmtId="4" fontId="3" fillId="0" borderId="2" xfId="0" applyNumberFormat="1" applyFont="1" applyBorder="1" applyAlignment="1">
      <alignment vertical="center" wrapText="1"/>
    </xf>
    <xf numFmtId="0" fontId="4" fillId="0" borderId="0" xfId="0" applyFont="1" applyAlignment="1">
      <alignment vertical="top" wrapText="1"/>
    </xf>
    <xf numFmtId="3" fontId="5" fillId="0" borderId="0" xfId="0" applyNumberFormat="1" applyFont="1" applyAlignment="1">
      <alignment horizontal="right"/>
    </xf>
    <xf numFmtId="4" fontId="0" fillId="0" borderId="0" xfId="0" applyNumberFormat="1" applyFont="1"/>
    <xf numFmtId="4" fontId="3" fillId="0" borderId="1" xfId="0" applyNumberFormat="1" applyFont="1" applyBorder="1" applyAlignment="1">
      <alignment horizontal="center" vertical="center"/>
    </xf>
    <xf numFmtId="4" fontId="3" fillId="0" borderId="2" xfId="0" applyNumberFormat="1" applyFont="1" applyBorder="1" applyAlignment="1">
      <alignment horizontal="center" vertical="center"/>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4" fontId="3" fillId="0" borderId="0" xfId="0" applyNumberFormat="1" applyFont="1" applyFill="1" applyAlignment="1">
      <alignment horizontal="left" wrapText="1"/>
    </xf>
  </cellXfs>
  <cellStyles count="2">
    <cellStyle name="Millares" xfId="1" builtinId="3"/>
    <cellStyle name="Normal" xfId="0" builtinId="0"/>
  </cellStyles>
  <dxfs count="0"/>
  <tableStyles count="0" defaultTableStyle="TableStyleMedium2" defaultPivotStyle="PivotStyleLight16"/>
  <colors>
    <mruColors>
      <color rgb="FF192952"/>
      <color rgb="FFC1C5C8"/>
      <color rgb="FF0035A0"/>
      <color rgb="FF102D7C"/>
      <color rgb="FF4071B9"/>
      <color rgb="FFA2B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resultado 2023</a:t>
            </a:r>
          </a:p>
        </c:rich>
      </c:tx>
      <c:overlay val="0"/>
      <c:spPr>
        <a:noFill/>
        <a:ln>
          <a:noFill/>
        </a:ln>
        <a:effectLst/>
      </c:spPr>
    </c:title>
    <c:autoTitleDeleted val="0"/>
    <c:view3D>
      <c:rotX val="0"/>
      <c:rotY val="0"/>
      <c:rAngAx val="0"/>
      <c:perspective val="6"/>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6.1421955134992018E-2"/>
          <c:y val="0.1559679638884692"/>
          <c:w val="0.91729630849468813"/>
          <c:h val="0.66665121294447405"/>
        </c:manualLayout>
      </c:layout>
      <c:bar3DChart>
        <c:barDir val="col"/>
        <c:grouping val="clustered"/>
        <c:varyColors val="0"/>
        <c:ser>
          <c:idx val="0"/>
          <c:order val="0"/>
          <c:tx>
            <c:strRef>
              <c:f>Anual!$A$49</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Anual!$B$49</c:f>
              <c:numCache>
                <c:formatCode>#,##0.00</c:formatCode>
                <c:ptCount val="1"/>
                <c:pt idx="0">
                  <c:v>169.79332273449921</c:v>
                </c:pt>
              </c:numCache>
            </c:numRef>
          </c:val>
          <c:extLst>
            <c:ext xmlns:c16="http://schemas.microsoft.com/office/drawing/2014/chart" uri="{C3380CC4-5D6E-409C-BE32-E72D297353CC}">
              <c16:uniqueId val="{00000000-719D-401E-8EE4-A03B14C4464D}"/>
            </c:ext>
          </c:extLst>
        </c:ser>
        <c:ser>
          <c:idx val="1"/>
          <c:order val="1"/>
          <c:tx>
            <c:strRef>
              <c:f>Anual!$A$50</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Anual!$B$50</c:f>
              <c:numCache>
                <c:formatCode>#,##0.00</c:formatCode>
                <c:ptCount val="1"/>
                <c:pt idx="0">
                  <c:v>100</c:v>
                </c:pt>
              </c:numCache>
            </c:numRef>
          </c:val>
          <c:extLst>
            <c:ext xmlns:c16="http://schemas.microsoft.com/office/drawing/2014/chart" uri="{C3380CC4-5D6E-409C-BE32-E72D297353CC}">
              <c16:uniqueId val="{00000001-719D-401E-8EE4-A03B14C4464D}"/>
            </c:ext>
          </c:extLst>
        </c:ser>
        <c:ser>
          <c:idx val="2"/>
          <c:order val="2"/>
          <c:tx>
            <c:strRef>
              <c:f>Anual!$A$51</c:f>
              <c:strCache>
                <c:ptCount val="1"/>
                <c:pt idx="0">
                  <c:v>Índice efectividad total (IET)</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Anual!$B$51</c:f>
              <c:numCache>
                <c:formatCode>#,##0.00</c:formatCode>
                <c:ptCount val="1"/>
                <c:pt idx="0">
                  <c:v>134.89666136724961</c:v>
                </c:pt>
              </c:numCache>
            </c:numRef>
          </c:val>
          <c:extLst>
            <c:ext xmlns:c16="http://schemas.microsoft.com/office/drawing/2014/chart" uri="{C3380CC4-5D6E-409C-BE32-E72D297353CC}">
              <c16:uniqueId val="{00000002-719D-401E-8EE4-A03B14C4464D}"/>
            </c:ext>
          </c:extLst>
        </c:ser>
        <c:dLbls>
          <c:showLegendKey val="0"/>
          <c:showVal val="1"/>
          <c:showCatName val="0"/>
          <c:showSerName val="0"/>
          <c:showPercent val="0"/>
          <c:showBubbleSize val="0"/>
        </c:dLbls>
        <c:gapWidth val="100"/>
        <c:shape val="box"/>
        <c:axId val="78459264"/>
        <c:axId val="78460800"/>
        <c:axId val="0"/>
      </c:bar3DChart>
      <c:catAx>
        <c:axId val="784592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8460800"/>
        <c:crosses val="autoZero"/>
        <c:auto val="1"/>
        <c:lblAlgn val="ctr"/>
        <c:lblOffset val="100"/>
        <c:noMultiLvlLbl val="0"/>
      </c:catAx>
      <c:valAx>
        <c:axId val="78460800"/>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459264"/>
        <c:crosses val="autoZero"/>
        <c:crossBetween val="between"/>
        <c:majorUnit val="50"/>
      </c:valAx>
    </c:plotArea>
    <c:legend>
      <c:legendPos val="b"/>
      <c:layout>
        <c:manualLayout>
          <c:xMode val="edge"/>
          <c:yMode val="edge"/>
          <c:x val="0"/>
          <c:y val="0.90624890638670164"/>
          <c:w val="1"/>
          <c:h val="9.3751093613298322E-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avance 2023</a:t>
            </a:r>
          </a:p>
        </c:rich>
      </c:tx>
      <c:overlay val="0"/>
      <c:spPr>
        <a:noFill/>
        <a:ln>
          <a:noFill/>
        </a:ln>
        <a:effectLst/>
      </c:spPr>
    </c:title>
    <c:autoTitleDeleted val="0"/>
    <c:view3D>
      <c:rotX val="0"/>
      <c:rotY val="0"/>
      <c:rAngAx val="0"/>
      <c:perspective val="6"/>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Anual!$A$54</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Anual!$B$54</c:f>
              <c:numCache>
                <c:formatCode>#,##0.00</c:formatCode>
                <c:ptCount val="1"/>
                <c:pt idx="0">
                  <c:v>170.06369426751593</c:v>
                </c:pt>
              </c:numCache>
            </c:numRef>
          </c:val>
          <c:extLst>
            <c:ext xmlns:c16="http://schemas.microsoft.com/office/drawing/2014/chart" uri="{C3380CC4-5D6E-409C-BE32-E72D297353CC}">
              <c16:uniqueId val="{00000000-FBE7-4059-ADDA-72EA1739C3E3}"/>
            </c:ext>
          </c:extLst>
        </c:ser>
        <c:ser>
          <c:idx val="1"/>
          <c:order val="1"/>
          <c:tx>
            <c:strRef>
              <c:f>Anual!$A$55</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Anual!$B$55</c:f>
              <c:numCache>
                <c:formatCode>#,##0.00</c:formatCode>
                <c:ptCount val="1"/>
                <c:pt idx="0">
                  <c:v>100</c:v>
                </c:pt>
              </c:numCache>
            </c:numRef>
          </c:val>
          <c:extLst>
            <c:ext xmlns:c16="http://schemas.microsoft.com/office/drawing/2014/chart" uri="{C3380CC4-5D6E-409C-BE32-E72D297353CC}">
              <c16:uniqueId val="{00000001-FBE7-4059-ADDA-72EA1739C3E3}"/>
            </c:ext>
          </c:extLst>
        </c:ser>
        <c:ser>
          <c:idx val="2"/>
          <c:order val="2"/>
          <c:tx>
            <c:strRef>
              <c:f>Anual!$A$56</c:f>
              <c:strCache>
                <c:ptCount val="1"/>
                <c:pt idx="0">
                  <c:v>Índice avance total (IAT)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Anual!$B$56</c:f>
              <c:numCache>
                <c:formatCode>#,##0.00</c:formatCode>
                <c:ptCount val="1"/>
                <c:pt idx="0">
                  <c:v>135.03184713375796</c:v>
                </c:pt>
              </c:numCache>
            </c:numRef>
          </c:val>
          <c:extLst>
            <c:ext xmlns:c16="http://schemas.microsoft.com/office/drawing/2014/chart" uri="{C3380CC4-5D6E-409C-BE32-E72D297353CC}">
              <c16:uniqueId val="{00000002-FBE7-4059-ADDA-72EA1739C3E3}"/>
            </c:ext>
          </c:extLst>
        </c:ser>
        <c:dLbls>
          <c:showLegendKey val="0"/>
          <c:showVal val="1"/>
          <c:showCatName val="0"/>
          <c:showSerName val="0"/>
          <c:showPercent val="0"/>
          <c:showBubbleSize val="0"/>
        </c:dLbls>
        <c:gapWidth val="100"/>
        <c:shape val="box"/>
        <c:axId val="78505472"/>
        <c:axId val="78507008"/>
        <c:axId val="0"/>
      </c:bar3DChart>
      <c:catAx>
        <c:axId val="785054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8507008"/>
        <c:crosses val="autoZero"/>
        <c:auto val="1"/>
        <c:lblAlgn val="ctr"/>
        <c:lblOffset val="100"/>
        <c:noMultiLvlLbl val="0"/>
      </c:catAx>
      <c:valAx>
        <c:axId val="78507008"/>
        <c:scaling>
          <c:orientation val="minMax"/>
          <c:max val="250"/>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505472"/>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Índice de eficiencia (IE) 2023 </a:t>
            </a:r>
          </a:p>
        </c:rich>
      </c:tx>
      <c:overlay val="0"/>
      <c:spPr>
        <a:noFill/>
        <a:ln>
          <a:noFill/>
        </a:ln>
        <a:effectLst/>
      </c:spPr>
    </c:title>
    <c:autoTitleDeleted val="0"/>
    <c:view3D>
      <c:rotX val="0"/>
      <c:rotY val="0"/>
      <c:rAngAx val="0"/>
      <c:perspective val="6"/>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Anual!$A$69</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Anual!$B$69</c:f>
              <c:numCache>
                <c:formatCode>#,##0.00</c:formatCode>
                <c:ptCount val="1"/>
                <c:pt idx="0">
                  <c:v>79.447565543071164</c:v>
                </c:pt>
              </c:numCache>
            </c:numRef>
          </c:val>
          <c:extLst>
            <c:ext xmlns:c16="http://schemas.microsoft.com/office/drawing/2014/chart" uri="{C3380CC4-5D6E-409C-BE32-E72D297353CC}">
              <c16:uniqueId val="{00000000-DA11-4BD1-8F9F-9EFFF07C5C03}"/>
            </c:ext>
          </c:extLst>
        </c:ser>
        <c:dLbls>
          <c:showLegendKey val="0"/>
          <c:showVal val="0"/>
          <c:showCatName val="0"/>
          <c:showSerName val="0"/>
          <c:showPercent val="0"/>
          <c:showBubbleSize val="0"/>
        </c:dLbls>
        <c:gapWidth val="100"/>
        <c:shape val="box"/>
        <c:axId val="79423744"/>
        <c:axId val="79433728"/>
        <c:axId val="0"/>
      </c:bar3DChart>
      <c:catAx>
        <c:axId val="794237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9433728"/>
        <c:crosses val="autoZero"/>
        <c:auto val="1"/>
        <c:lblAlgn val="ctr"/>
        <c:lblOffset val="100"/>
        <c:noMultiLvlLbl val="0"/>
      </c:catAx>
      <c:valAx>
        <c:axId val="79433728"/>
        <c:scaling>
          <c:orientation val="minMax"/>
          <c:max val="100"/>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9423744"/>
        <c:crosses val="autoZero"/>
        <c:crossBetween val="between"/>
        <c:majorUnit val="20"/>
      </c:valAx>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gasto medio 2023</a:t>
            </a:r>
          </a:p>
        </c:rich>
      </c:tx>
      <c:overlay val="0"/>
      <c:spPr>
        <a:noFill/>
        <a:ln>
          <a:noFill/>
        </a:ln>
        <a:effectLst/>
      </c:spPr>
    </c:title>
    <c:autoTitleDeleted val="0"/>
    <c:view3D>
      <c:rotX val="0"/>
      <c:rotY val="0"/>
      <c:rAngAx val="0"/>
      <c:perspective val="6"/>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Anual!$A$67</c:f>
              <c:strCache>
                <c:ptCount val="1"/>
                <c:pt idx="0">
                  <c:v>Gasto programado anual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Anual!$B$10</c:f>
              <c:strCache>
                <c:ptCount val="1"/>
                <c:pt idx="0">
                  <c:v>Promoción de Autonomía personal </c:v>
                </c:pt>
              </c:strCache>
            </c:strRef>
          </c:cat>
          <c:val>
            <c:numRef>
              <c:f>Anual!$B$67</c:f>
              <c:numCache>
                <c:formatCode>#,##0.00</c:formatCode>
                <c:ptCount val="1"/>
                <c:pt idx="0">
                  <c:v>4343650.1793958666</c:v>
                </c:pt>
              </c:numCache>
            </c:numRef>
          </c:val>
          <c:extLst>
            <c:ext xmlns:c16="http://schemas.microsoft.com/office/drawing/2014/chart" uri="{C3380CC4-5D6E-409C-BE32-E72D297353CC}">
              <c16:uniqueId val="{00000000-21AC-4A88-91BC-01A1860CB4B9}"/>
            </c:ext>
          </c:extLst>
        </c:ser>
        <c:ser>
          <c:idx val="1"/>
          <c:order val="1"/>
          <c:tx>
            <c:strRef>
              <c:f>Anual!$A$68</c:f>
              <c:strCache>
                <c:ptCount val="1"/>
                <c:pt idx="0">
                  <c:v>Gasto efectivo anual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Anual!$B$10</c:f>
              <c:strCache>
                <c:ptCount val="1"/>
                <c:pt idx="0">
                  <c:v>Promoción de Autonomía personal </c:v>
                </c:pt>
              </c:strCache>
            </c:strRef>
          </c:cat>
          <c:val>
            <c:numRef>
              <c:f>Anual!$B$68</c:f>
              <c:numCache>
                <c:formatCode>#,##0.00</c:formatCode>
                <c:ptCount val="1"/>
                <c:pt idx="0">
                  <c:v>2558198.4670786518</c:v>
                </c:pt>
              </c:numCache>
            </c:numRef>
          </c:val>
          <c:extLst>
            <c:ext xmlns:c16="http://schemas.microsoft.com/office/drawing/2014/chart" uri="{C3380CC4-5D6E-409C-BE32-E72D297353CC}">
              <c16:uniqueId val="{00000001-21AC-4A88-91BC-01A1860CB4B9}"/>
            </c:ext>
          </c:extLst>
        </c:ser>
        <c:dLbls>
          <c:showLegendKey val="0"/>
          <c:showVal val="0"/>
          <c:showCatName val="0"/>
          <c:showSerName val="0"/>
          <c:showPercent val="0"/>
          <c:showBubbleSize val="0"/>
        </c:dLbls>
        <c:gapWidth val="150"/>
        <c:shape val="box"/>
        <c:axId val="79388672"/>
        <c:axId val="79390208"/>
        <c:axId val="0"/>
      </c:bar3DChart>
      <c:catAx>
        <c:axId val="793886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9390208"/>
        <c:crosses val="autoZero"/>
        <c:auto val="1"/>
        <c:lblAlgn val="ctr"/>
        <c:lblOffset val="100"/>
        <c:noMultiLvlLbl val="0"/>
      </c:catAx>
      <c:valAx>
        <c:axId val="79390208"/>
        <c:scaling>
          <c:orientation val="minMax"/>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effectLst/>
        </c:spPr>
        <c:txPr>
          <a:bodyPr rot="-60000000" vert="horz"/>
          <a:lstStyle/>
          <a:p>
            <a:pPr>
              <a:defRPr/>
            </a:pPr>
            <a:endParaRPr lang="es-CR"/>
          </a:p>
        </c:txPr>
        <c:crossAx val="79388672"/>
        <c:crosses val="autoZero"/>
        <c:crossBetween val="between"/>
        <c:majorUnit val="2000000"/>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r>
              <a:rPr lang="es-CR" sz="1800" b="1"/>
              <a:t>Indicadores de giro de recursos 2023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0035A0"/>
              </a:solidFill>
              <a:ln w="19050">
                <a:solidFill>
                  <a:srgbClr val="0035A0"/>
                </a:solidFill>
              </a:ln>
              <a:effectLst/>
            </c:spPr>
            <c:extLst>
              <c:ext xmlns:c16="http://schemas.microsoft.com/office/drawing/2014/chart" uri="{C3380CC4-5D6E-409C-BE32-E72D297353CC}">
                <c16:uniqueId val="{00000001-00B9-4E16-8BC7-4111E267830D}"/>
              </c:ext>
            </c:extLst>
          </c:dPt>
          <c:dPt>
            <c:idx val="1"/>
            <c:invertIfNegative val="0"/>
            <c:bubble3D val="0"/>
            <c:spPr>
              <a:solidFill>
                <a:srgbClr val="192952"/>
              </a:solidFill>
              <a:ln w="19050">
                <a:solidFill>
                  <a:srgbClr val="192952"/>
                </a:solidFill>
              </a:ln>
              <a:effectLst/>
            </c:spPr>
            <c:extLst>
              <c:ext xmlns:c16="http://schemas.microsoft.com/office/drawing/2014/chart" uri="{C3380CC4-5D6E-409C-BE32-E72D297353CC}">
                <c16:uniqueId val="{00000003-00B9-4E16-8BC7-4111E26783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Anual!$A$74:$A$75</c:f>
              <c:strCache>
                <c:ptCount val="2"/>
                <c:pt idx="0">
                  <c:v>Índice de giro efectivo (IGE)</c:v>
                </c:pt>
                <c:pt idx="1">
                  <c:v>Índice de uso de recursos (IUR) </c:v>
                </c:pt>
              </c:strCache>
            </c:strRef>
          </c:cat>
          <c:val>
            <c:numRef>
              <c:f>Anual!$B$74:$B$75</c:f>
              <c:numCache>
                <c:formatCode>#,##0.00</c:formatCode>
                <c:ptCount val="2"/>
                <c:pt idx="0">
                  <c:v>100</c:v>
                </c:pt>
                <c:pt idx="1">
                  <c:v>100</c:v>
                </c:pt>
              </c:numCache>
            </c:numRef>
          </c:val>
          <c:extLst>
            <c:ext xmlns:c16="http://schemas.microsoft.com/office/drawing/2014/chart" uri="{C3380CC4-5D6E-409C-BE32-E72D297353CC}">
              <c16:uniqueId val="{00000004-00B9-4E16-8BC7-4111E267830D}"/>
            </c:ext>
          </c:extLst>
        </c:ser>
        <c:dLbls>
          <c:dLblPos val="outEnd"/>
          <c:showLegendKey val="0"/>
          <c:showVal val="1"/>
          <c:showCatName val="0"/>
          <c:showSerName val="0"/>
          <c:showPercent val="0"/>
          <c:showBubbleSize val="0"/>
        </c:dLbls>
        <c:gapWidth val="100"/>
        <c:axId val="497020384"/>
        <c:axId val="497019072"/>
      </c:barChart>
      <c:valAx>
        <c:axId val="497019072"/>
        <c:scaling>
          <c:orientation val="minMax"/>
          <c:max val="120"/>
          <c:min val="0"/>
        </c:scaling>
        <c:delete val="0"/>
        <c:axPos val="b"/>
        <c:majorGridlines>
          <c:spPr>
            <a:ln w="9525" cap="flat" cmpd="sng" algn="ctr">
              <a:solidFill>
                <a:schemeClr val="bg1">
                  <a:lumMod val="7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497020384"/>
        <c:crosses val="autoZero"/>
        <c:crossBetween val="between"/>
        <c:majorUnit val="30"/>
      </c:valAx>
      <c:catAx>
        <c:axId val="497020384"/>
        <c:scaling>
          <c:orientation val="minMax"/>
        </c:scaling>
        <c:delete val="1"/>
        <c:axPos val="l"/>
        <c:numFmt formatCode="General" sourceLinked="1"/>
        <c:majorTickMark val="out"/>
        <c:minorTickMark val="none"/>
        <c:tickLblPos val="nextTo"/>
        <c:crossAx val="4970190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a:t>
            </a:r>
            <a:r>
              <a:rPr lang="es-CR" baseline="0"/>
              <a:t> expansión</a:t>
            </a:r>
            <a:r>
              <a:rPr lang="es-CR"/>
              <a:t> 2023</a:t>
            </a:r>
          </a:p>
        </c:rich>
      </c:tx>
      <c:overlay val="0"/>
      <c:spPr>
        <a:noFill/>
        <a:ln>
          <a:noFill/>
        </a:ln>
        <a:effectLst/>
      </c:spPr>
    </c:title>
    <c:autoTitleDeleted val="0"/>
    <c:view3D>
      <c:rotX val="0"/>
      <c:rotY val="0"/>
      <c:rAngAx val="0"/>
      <c:perspective val="6"/>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Anual!$A$62</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Anual!$B$62</c:f>
              <c:numCache>
                <c:formatCode>#,##0.00</c:formatCode>
                <c:ptCount val="1"/>
                <c:pt idx="0">
                  <c:v>27.142857142857135</c:v>
                </c:pt>
              </c:numCache>
            </c:numRef>
          </c:val>
          <c:extLst>
            <c:ext xmlns:c16="http://schemas.microsoft.com/office/drawing/2014/chart" uri="{C3380CC4-5D6E-409C-BE32-E72D297353CC}">
              <c16:uniqueId val="{00000000-81F8-4DFD-9773-4FBA793BD0BB}"/>
            </c:ext>
          </c:extLst>
        </c:ser>
        <c:ser>
          <c:idx val="1"/>
          <c:order val="1"/>
          <c:tx>
            <c:strRef>
              <c:f>Anual!$A$63</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Anual!$B$63</c:f>
              <c:numCache>
                <c:formatCode>#,##0.00</c:formatCode>
                <c:ptCount val="1"/>
                <c:pt idx="0">
                  <c:v>-5.616390486121392</c:v>
                </c:pt>
              </c:numCache>
            </c:numRef>
          </c:val>
          <c:extLst>
            <c:ext xmlns:c16="http://schemas.microsoft.com/office/drawing/2014/chart" uri="{C3380CC4-5D6E-409C-BE32-E72D297353CC}">
              <c16:uniqueId val="{00000001-81F8-4DFD-9773-4FBA793BD0BB}"/>
            </c:ext>
          </c:extLst>
        </c:ser>
        <c:ser>
          <c:idx val="2"/>
          <c:order val="2"/>
          <c:tx>
            <c:strRef>
              <c:f>Anual!$A$64</c:f>
              <c:strCache>
                <c:ptCount val="1"/>
                <c:pt idx="0">
                  <c:v>Índice de crecimiento del gasto real por beneficiario (ICGRB)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Anual!$B$10</c:f>
              <c:strCache>
                <c:ptCount val="1"/>
                <c:pt idx="0">
                  <c:v>Promoción de Autonomía personal </c:v>
                </c:pt>
              </c:strCache>
            </c:strRef>
          </c:cat>
          <c:val>
            <c:numRef>
              <c:f>Anual!$B$64</c:f>
              <c:numCache>
                <c:formatCode>#,##0.00</c:formatCode>
                <c:ptCount val="1"/>
                <c:pt idx="0">
                  <c:v>-25.765700382342661</c:v>
                </c:pt>
              </c:numCache>
            </c:numRef>
          </c:val>
          <c:extLst>
            <c:ext xmlns:c16="http://schemas.microsoft.com/office/drawing/2014/chart" uri="{C3380CC4-5D6E-409C-BE32-E72D297353CC}">
              <c16:uniqueId val="{00000002-81F8-4DFD-9773-4FBA793BD0BB}"/>
            </c:ext>
          </c:extLst>
        </c:ser>
        <c:dLbls>
          <c:showLegendKey val="0"/>
          <c:showVal val="1"/>
          <c:showCatName val="0"/>
          <c:showSerName val="0"/>
          <c:showPercent val="0"/>
          <c:showBubbleSize val="0"/>
        </c:dLbls>
        <c:gapWidth val="100"/>
        <c:shape val="box"/>
        <c:axId val="78505472"/>
        <c:axId val="78507008"/>
        <c:axId val="0"/>
      </c:bar3DChart>
      <c:catAx>
        <c:axId val="7850547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78507008"/>
        <c:crosses val="autoZero"/>
        <c:auto val="1"/>
        <c:lblAlgn val="ctr"/>
        <c:lblOffset val="100"/>
        <c:noMultiLvlLbl val="0"/>
      </c:catAx>
      <c:valAx>
        <c:axId val="78507008"/>
        <c:scaling>
          <c:orientation val="minMax"/>
          <c:max val="40"/>
          <c:min val="-4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505472"/>
        <c:crosses val="autoZero"/>
        <c:crossBetween val="between"/>
        <c:majorUnit val="20"/>
      </c:valAx>
    </c:plotArea>
    <c:legend>
      <c:legendPos val="b"/>
      <c:layout>
        <c:manualLayout>
          <c:xMode val="edge"/>
          <c:yMode val="edge"/>
          <c:x val="0"/>
          <c:y val="0.87830698517678851"/>
          <c:w val="1"/>
          <c:h val="0.10117142716331064"/>
        </c:manualLayout>
      </c:layout>
      <c:overlay val="0"/>
      <c:spPr>
        <a:noFill/>
        <a:ln>
          <a:noFill/>
        </a:ln>
        <a:effectLst/>
      </c:spPr>
      <c:txPr>
        <a:bodyPr rot="0" vert="horz"/>
        <a:lstStyle/>
        <a:p>
          <a:pPr>
            <a:defRPr sz="900"/>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6" name="Rectángulo 5">
          <a:extLst>
            <a:ext uri="{FF2B5EF4-FFF2-40B4-BE49-F238E27FC236}">
              <a16:creationId xmlns:a16="http://schemas.microsoft.com/office/drawing/2014/main" id="{F525620C-C358-4EB9-81DF-D8FA514864C3}"/>
            </a:ext>
          </a:extLst>
        </xdr:cNvPr>
        <xdr:cNvSpPr/>
      </xdr:nvSpPr>
      <xdr:spPr>
        <a:xfrm>
          <a:off x="1" y="0"/>
          <a:ext cx="6691312"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5DBACC32-BBB9-4A73-A9C5-ABA960499D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11" name="Imagen 10">
          <a:extLst>
            <a:ext uri="{FF2B5EF4-FFF2-40B4-BE49-F238E27FC236}">
              <a16:creationId xmlns:a16="http://schemas.microsoft.com/office/drawing/2014/main" id="{F9355818-5165-40E1-B33A-531B3299E4DF}"/>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3125"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13" name="Rectángulo 12">
          <a:extLst>
            <a:ext uri="{FF2B5EF4-FFF2-40B4-BE49-F238E27FC236}">
              <a16:creationId xmlns:a16="http://schemas.microsoft.com/office/drawing/2014/main" id="{BA9040D9-FE64-4F1A-BA86-DED85FA483D5}"/>
            </a:ext>
          </a:extLst>
        </xdr:cNvPr>
        <xdr:cNvSpPr/>
      </xdr:nvSpPr>
      <xdr:spPr>
        <a:xfrm>
          <a:off x="1" y="1143000"/>
          <a:ext cx="6691312" cy="726281"/>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6</xdr:row>
      <xdr:rowOff>47626</xdr:rowOff>
    </xdr:from>
    <xdr:to>
      <xdr:col>1</xdr:col>
      <xdr:colOff>2345531</xdr:colOff>
      <xdr:row>8</xdr:row>
      <xdr:rowOff>11906</xdr:rowOff>
    </xdr:to>
    <xdr:sp macro="" textlink="">
      <xdr:nvSpPr>
        <xdr:cNvPr id="9" name="CuadroTexto 8">
          <a:extLst>
            <a:ext uri="{FF2B5EF4-FFF2-40B4-BE49-F238E27FC236}">
              <a16:creationId xmlns:a16="http://schemas.microsoft.com/office/drawing/2014/main" id="{FE5E1386-5FE8-4EC6-AB62-474DA15A6E2B}"/>
            </a:ext>
          </a:extLst>
        </xdr:cNvPr>
        <xdr:cNvSpPr txBox="1"/>
      </xdr:nvSpPr>
      <xdr:spPr>
        <a:xfrm>
          <a:off x="0" y="1190626"/>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2023         Fecha Actualización: 20-06-2023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6" name="Rectángulo 5">
          <a:extLst>
            <a:ext uri="{FF2B5EF4-FFF2-40B4-BE49-F238E27FC236}">
              <a16:creationId xmlns:a16="http://schemas.microsoft.com/office/drawing/2014/main" id="{6576D744-177D-4662-9CE6-C06E8A547326}"/>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895B3E21-8573-4565-A5DD-B504C4F63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8" name="Imagen 7">
          <a:extLst>
            <a:ext uri="{FF2B5EF4-FFF2-40B4-BE49-F238E27FC236}">
              <a16:creationId xmlns:a16="http://schemas.microsoft.com/office/drawing/2014/main" id="{60FB5D78-C271-457F-ABD6-9FA4802C3CAC}"/>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9" name="Rectángulo 8">
          <a:extLst>
            <a:ext uri="{FF2B5EF4-FFF2-40B4-BE49-F238E27FC236}">
              <a16:creationId xmlns:a16="http://schemas.microsoft.com/office/drawing/2014/main" id="{CF38FFF0-E586-4F01-A87B-581BDF35E018}"/>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107155</xdr:colOff>
      <xdr:row>6</xdr:row>
      <xdr:rowOff>59532</xdr:rowOff>
    </xdr:from>
    <xdr:to>
      <xdr:col>2</xdr:col>
      <xdr:colOff>35717</xdr:colOff>
      <xdr:row>8</xdr:row>
      <xdr:rowOff>23812</xdr:rowOff>
    </xdr:to>
    <xdr:sp macro="" textlink="">
      <xdr:nvSpPr>
        <xdr:cNvPr id="11" name="CuadroTexto 10">
          <a:extLst>
            <a:ext uri="{FF2B5EF4-FFF2-40B4-BE49-F238E27FC236}">
              <a16:creationId xmlns:a16="http://schemas.microsoft.com/office/drawing/2014/main" id="{CB097077-5DBD-4B94-8236-143A5059CE13}"/>
            </a:ext>
          </a:extLst>
        </xdr:cNvPr>
        <xdr:cNvSpPr txBox="1"/>
      </xdr:nvSpPr>
      <xdr:spPr>
        <a:xfrm>
          <a:off x="107155" y="1202532"/>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2023         Fecha Actualización: 06-09-2023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10" name="Rectángulo 9">
          <a:extLst>
            <a:ext uri="{FF2B5EF4-FFF2-40B4-BE49-F238E27FC236}">
              <a16:creationId xmlns:a16="http://schemas.microsoft.com/office/drawing/2014/main" id="{FF9C2CFB-D5E0-4775-953A-48ECCFCEA3AB}"/>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1" name="Imagen 10">
          <a:extLst>
            <a:ext uri="{FF2B5EF4-FFF2-40B4-BE49-F238E27FC236}">
              <a16:creationId xmlns:a16="http://schemas.microsoft.com/office/drawing/2014/main" id="{71A06B2B-135A-4BFB-AC29-8B602EE00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12" name="Imagen 11">
          <a:extLst>
            <a:ext uri="{FF2B5EF4-FFF2-40B4-BE49-F238E27FC236}">
              <a16:creationId xmlns:a16="http://schemas.microsoft.com/office/drawing/2014/main" id="{DA13C704-903C-4FEC-B5E0-87CDE9936027}"/>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13" name="Rectángulo 12">
          <a:extLst>
            <a:ext uri="{FF2B5EF4-FFF2-40B4-BE49-F238E27FC236}">
              <a16:creationId xmlns:a16="http://schemas.microsoft.com/office/drawing/2014/main" id="{89928DD1-7439-4C0F-B7D9-91AE4375AC3B}"/>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6</xdr:row>
      <xdr:rowOff>47625</xdr:rowOff>
    </xdr:from>
    <xdr:to>
      <xdr:col>1</xdr:col>
      <xdr:colOff>2345531</xdr:colOff>
      <xdr:row>8</xdr:row>
      <xdr:rowOff>11905</xdr:rowOff>
    </xdr:to>
    <xdr:sp macro="" textlink="">
      <xdr:nvSpPr>
        <xdr:cNvPr id="7" name="CuadroTexto 6">
          <a:extLst>
            <a:ext uri="{FF2B5EF4-FFF2-40B4-BE49-F238E27FC236}">
              <a16:creationId xmlns:a16="http://schemas.microsoft.com/office/drawing/2014/main" id="{03C3AB27-1D45-48B2-969E-4E83BDBE2FC9}"/>
            </a:ext>
          </a:extLst>
        </xdr:cNvPr>
        <xdr:cNvSpPr txBox="1"/>
      </xdr:nvSpPr>
      <xdr:spPr>
        <a:xfrm>
          <a:off x="0" y="1190625"/>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2023         Fecha Actualización: 06-09-2023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6" name="Rectángulo 5">
          <a:extLst>
            <a:ext uri="{FF2B5EF4-FFF2-40B4-BE49-F238E27FC236}">
              <a16:creationId xmlns:a16="http://schemas.microsoft.com/office/drawing/2014/main" id="{374C0E38-F0A2-4592-8EB1-0E42D803517D}"/>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E3462BBD-469C-40A5-9B81-BD8563237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8" name="Imagen 7">
          <a:extLst>
            <a:ext uri="{FF2B5EF4-FFF2-40B4-BE49-F238E27FC236}">
              <a16:creationId xmlns:a16="http://schemas.microsoft.com/office/drawing/2014/main" id="{4291F8BF-5A7E-4807-AC03-AC7E7CA70260}"/>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9" name="Rectángulo 8">
          <a:extLst>
            <a:ext uri="{FF2B5EF4-FFF2-40B4-BE49-F238E27FC236}">
              <a16:creationId xmlns:a16="http://schemas.microsoft.com/office/drawing/2014/main" id="{44C39D11-723E-46A3-9F0D-99EE499FAB1A}"/>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83343</xdr:colOff>
      <xdr:row>6</xdr:row>
      <xdr:rowOff>11907</xdr:rowOff>
    </xdr:from>
    <xdr:to>
      <xdr:col>2</xdr:col>
      <xdr:colOff>11905</xdr:colOff>
      <xdr:row>7</xdr:row>
      <xdr:rowOff>357187</xdr:rowOff>
    </xdr:to>
    <xdr:sp macro="" textlink="">
      <xdr:nvSpPr>
        <xdr:cNvPr id="11" name="CuadroTexto 10">
          <a:extLst>
            <a:ext uri="{FF2B5EF4-FFF2-40B4-BE49-F238E27FC236}">
              <a16:creationId xmlns:a16="http://schemas.microsoft.com/office/drawing/2014/main" id="{36A1F549-945B-4F33-91C9-CC6B9B0BE4A8}"/>
            </a:ext>
          </a:extLst>
        </xdr:cNvPr>
        <xdr:cNvSpPr txBox="1"/>
      </xdr:nvSpPr>
      <xdr:spPr>
        <a:xfrm>
          <a:off x="83343" y="1154907"/>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2023         Fecha Actualización: 27-11-2023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6" name="Rectángulo 5">
          <a:extLst>
            <a:ext uri="{FF2B5EF4-FFF2-40B4-BE49-F238E27FC236}">
              <a16:creationId xmlns:a16="http://schemas.microsoft.com/office/drawing/2014/main" id="{A1B16950-0B8B-4502-8639-53682BF8CF14}"/>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7" name="Imagen 6">
          <a:extLst>
            <a:ext uri="{FF2B5EF4-FFF2-40B4-BE49-F238E27FC236}">
              <a16:creationId xmlns:a16="http://schemas.microsoft.com/office/drawing/2014/main" id="{F3386E9B-161E-44EC-A29B-16D6429B7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8" name="Imagen 7">
          <a:extLst>
            <a:ext uri="{FF2B5EF4-FFF2-40B4-BE49-F238E27FC236}">
              <a16:creationId xmlns:a16="http://schemas.microsoft.com/office/drawing/2014/main" id="{B2CD7277-6C5C-4398-B527-34B5D168A03C}"/>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9" name="Rectángulo 8">
          <a:extLst>
            <a:ext uri="{FF2B5EF4-FFF2-40B4-BE49-F238E27FC236}">
              <a16:creationId xmlns:a16="http://schemas.microsoft.com/office/drawing/2014/main" id="{0D4F30CF-D8BF-4360-BE63-AE2C1412ED55}"/>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11906</xdr:colOff>
      <xdr:row>6</xdr:row>
      <xdr:rowOff>23813</xdr:rowOff>
    </xdr:from>
    <xdr:to>
      <xdr:col>1</xdr:col>
      <xdr:colOff>2357437</xdr:colOff>
      <xdr:row>7</xdr:row>
      <xdr:rowOff>369093</xdr:rowOff>
    </xdr:to>
    <xdr:sp macro="" textlink="">
      <xdr:nvSpPr>
        <xdr:cNvPr id="11" name="CuadroTexto 10">
          <a:extLst>
            <a:ext uri="{FF2B5EF4-FFF2-40B4-BE49-F238E27FC236}">
              <a16:creationId xmlns:a16="http://schemas.microsoft.com/office/drawing/2014/main" id="{F5B26247-FA64-4DDF-ACDD-03C5F435C80B}"/>
            </a:ext>
          </a:extLst>
        </xdr:cNvPr>
        <xdr:cNvSpPr txBox="1"/>
      </xdr:nvSpPr>
      <xdr:spPr>
        <a:xfrm>
          <a:off x="11906" y="1166813"/>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2023         Fecha Actualización: 27-11-2023</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0</xdr:colOff>
      <xdr:row>5</xdr:row>
      <xdr:rowOff>178592</xdr:rowOff>
    </xdr:to>
    <xdr:sp macro="" textlink="">
      <xdr:nvSpPr>
        <xdr:cNvPr id="10" name="Rectángulo 9">
          <a:extLst>
            <a:ext uri="{FF2B5EF4-FFF2-40B4-BE49-F238E27FC236}">
              <a16:creationId xmlns:a16="http://schemas.microsoft.com/office/drawing/2014/main" id="{F2ACB032-901B-41CB-B8E3-52A862EB5434}"/>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1" name="Imagen 10">
          <a:extLst>
            <a:ext uri="{FF2B5EF4-FFF2-40B4-BE49-F238E27FC236}">
              <a16:creationId xmlns:a16="http://schemas.microsoft.com/office/drawing/2014/main" id="{6D2A5639-90DE-488D-B82A-B37650EAF7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12" name="Imagen 11">
          <a:extLst>
            <a:ext uri="{FF2B5EF4-FFF2-40B4-BE49-F238E27FC236}">
              <a16:creationId xmlns:a16="http://schemas.microsoft.com/office/drawing/2014/main" id="{D33549B2-EE40-45DA-BE7F-BFC0A257B7F8}"/>
            </a:ext>
          </a:extLst>
        </xdr:cNvPr>
        <xdr:cNvPicPr>
          <a:picLocks noChangeAspect="1"/>
        </xdr:cNvPicPr>
      </xdr:nvPicPr>
      <xdr:blipFill rotWithShape="1">
        <a:blip xmlns:r="http://schemas.openxmlformats.org/officeDocument/2006/relationships" r:embed="rId2"/>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13" name="Rectángulo 12">
          <a:extLst>
            <a:ext uri="{FF2B5EF4-FFF2-40B4-BE49-F238E27FC236}">
              <a16:creationId xmlns:a16="http://schemas.microsoft.com/office/drawing/2014/main" id="{05B4EA96-4FF4-4449-BBA2-4C164D92D3DC}"/>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83343</xdr:colOff>
      <xdr:row>6</xdr:row>
      <xdr:rowOff>35718</xdr:rowOff>
    </xdr:from>
    <xdr:to>
      <xdr:col>2</xdr:col>
      <xdr:colOff>11905</xdr:colOff>
      <xdr:row>7</xdr:row>
      <xdr:rowOff>380998</xdr:rowOff>
    </xdr:to>
    <xdr:sp macro="" textlink="">
      <xdr:nvSpPr>
        <xdr:cNvPr id="7" name="CuadroTexto 6">
          <a:extLst>
            <a:ext uri="{FF2B5EF4-FFF2-40B4-BE49-F238E27FC236}">
              <a16:creationId xmlns:a16="http://schemas.microsoft.com/office/drawing/2014/main" id="{57E7DA6F-21BC-4477-85CC-A4A03311B773}"/>
            </a:ext>
          </a:extLst>
        </xdr:cNvPr>
        <xdr:cNvSpPr txBox="1"/>
      </xdr:nvSpPr>
      <xdr:spPr>
        <a:xfrm>
          <a:off x="83343" y="1178718"/>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2023         Fecha Actualización: 29-02-2024</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666750</xdr:colOff>
      <xdr:row>13</xdr:row>
      <xdr:rowOff>166688</xdr:rowOff>
    </xdr:from>
    <xdr:to>
      <xdr:col>11</xdr:col>
      <xdr:colOff>289721</xdr:colOff>
      <xdr:row>30</xdr:row>
      <xdr:rowOff>190237</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666749</xdr:colOff>
      <xdr:row>31</xdr:row>
      <xdr:rowOff>142876</xdr:rowOff>
    </xdr:from>
    <xdr:to>
      <xdr:col>11</xdr:col>
      <xdr:colOff>357187</xdr:colOff>
      <xdr:row>48</xdr:row>
      <xdr:rowOff>212726</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666751</xdr:colOff>
      <xdr:row>50</xdr:row>
      <xdr:rowOff>47625</xdr:rowOff>
    </xdr:from>
    <xdr:to>
      <xdr:col>11</xdr:col>
      <xdr:colOff>416718</xdr:colOff>
      <xdr:row>67</xdr:row>
      <xdr:rowOff>105571</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14</xdr:row>
      <xdr:rowOff>0</xdr:rowOff>
    </xdr:from>
    <xdr:to>
      <xdr:col>21</xdr:col>
      <xdr:colOff>488157</xdr:colOff>
      <xdr:row>31</xdr:row>
      <xdr:rowOff>10320</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32</xdr:row>
      <xdr:rowOff>0</xdr:rowOff>
    </xdr:from>
    <xdr:to>
      <xdr:col>20</xdr:col>
      <xdr:colOff>717022</xdr:colOff>
      <xdr:row>49</xdr:row>
      <xdr:rowOff>77788</xdr:rowOff>
    </xdr:to>
    <xdr:graphicFrame macro="">
      <xdr:nvGraphicFramePr>
        <xdr:cNvPr id="10" name="Gráfico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726280</xdr:colOff>
      <xdr:row>50</xdr:row>
      <xdr:rowOff>35719</xdr:rowOff>
    </xdr:from>
    <xdr:to>
      <xdr:col>23</xdr:col>
      <xdr:colOff>11905</xdr:colOff>
      <xdr:row>67</xdr:row>
      <xdr:rowOff>105570</xdr:rowOff>
    </xdr:to>
    <xdr:graphicFrame macro="">
      <xdr:nvGraphicFramePr>
        <xdr:cNvPr id="11" name="Gráfico 10">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0</xdr:row>
      <xdr:rowOff>0</xdr:rowOff>
    </xdr:from>
    <xdr:to>
      <xdr:col>2</xdr:col>
      <xdr:colOff>0</xdr:colOff>
      <xdr:row>5</xdr:row>
      <xdr:rowOff>178592</xdr:rowOff>
    </xdr:to>
    <xdr:sp macro="" textlink="">
      <xdr:nvSpPr>
        <xdr:cNvPr id="16" name="Rectángulo 15">
          <a:extLst>
            <a:ext uri="{FF2B5EF4-FFF2-40B4-BE49-F238E27FC236}">
              <a16:creationId xmlns:a16="http://schemas.microsoft.com/office/drawing/2014/main" id="{C2C6BC4F-A0F6-4D6B-AEDC-5607273174FF}"/>
            </a:ext>
          </a:extLst>
        </xdr:cNvPr>
        <xdr:cNvSpPr/>
      </xdr:nvSpPr>
      <xdr:spPr>
        <a:xfrm>
          <a:off x="1" y="0"/>
          <a:ext cx="6696074"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154538</xdr:colOff>
      <xdr:row>0</xdr:row>
      <xdr:rowOff>166688</xdr:rowOff>
    </xdr:from>
    <xdr:to>
      <xdr:col>0</xdr:col>
      <xdr:colOff>3452813</xdr:colOff>
      <xdr:row>5</xdr:row>
      <xdr:rowOff>47818</xdr:rowOff>
    </xdr:to>
    <xdr:pic>
      <xdr:nvPicPr>
        <xdr:cNvPr id="17" name="Imagen 16">
          <a:extLst>
            <a:ext uri="{FF2B5EF4-FFF2-40B4-BE49-F238E27FC236}">
              <a16:creationId xmlns:a16="http://schemas.microsoft.com/office/drawing/2014/main" id="{23EA6193-9BE7-4002-8B6D-AC451A3555D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54538" y="166688"/>
          <a:ext cx="3298275" cy="833630"/>
        </a:xfrm>
        <a:prstGeom prst="rect">
          <a:avLst/>
        </a:prstGeom>
      </xdr:spPr>
    </xdr:pic>
    <xdr:clientData/>
  </xdr:twoCellAnchor>
  <xdr:twoCellAnchor editAs="oneCell">
    <xdr:from>
      <xdr:col>0</xdr:col>
      <xdr:colOff>3405187</xdr:colOff>
      <xdr:row>1</xdr:row>
      <xdr:rowOff>23813</xdr:rowOff>
    </xdr:from>
    <xdr:to>
      <xdr:col>1</xdr:col>
      <xdr:colOff>1273968</xdr:colOff>
      <xdr:row>4</xdr:row>
      <xdr:rowOff>130969</xdr:rowOff>
    </xdr:to>
    <xdr:pic>
      <xdr:nvPicPr>
        <xdr:cNvPr id="18" name="Imagen 17">
          <a:extLst>
            <a:ext uri="{FF2B5EF4-FFF2-40B4-BE49-F238E27FC236}">
              <a16:creationId xmlns:a16="http://schemas.microsoft.com/office/drawing/2014/main" id="{E49D747A-098A-443B-B291-6594B7532892}"/>
            </a:ext>
          </a:extLst>
        </xdr:cNvPr>
        <xdr:cNvPicPr>
          <a:picLocks noChangeAspect="1"/>
        </xdr:cNvPicPr>
      </xdr:nvPicPr>
      <xdr:blipFill rotWithShape="1">
        <a:blip xmlns:r="http://schemas.openxmlformats.org/officeDocument/2006/relationships" r:embed="rId8"/>
        <a:srcRect l="63388" r="1826" b="1724"/>
        <a:stretch/>
      </xdr:blipFill>
      <xdr:spPr>
        <a:xfrm>
          <a:off x="3405187" y="214313"/>
          <a:ext cx="2145506" cy="678656"/>
        </a:xfrm>
        <a:prstGeom prst="rect">
          <a:avLst/>
        </a:prstGeom>
      </xdr:spPr>
    </xdr:pic>
    <xdr:clientData/>
  </xdr:twoCellAnchor>
  <xdr:twoCellAnchor>
    <xdr:from>
      <xdr:col>0</xdr:col>
      <xdr:colOff>1</xdr:colOff>
      <xdr:row>6</xdr:row>
      <xdr:rowOff>0</xdr:rowOff>
    </xdr:from>
    <xdr:to>
      <xdr:col>2</xdr:col>
      <xdr:colOff>0</xdr:colOff>
      <xdr:row>7</xdr:row>
      <xdr:rowOff>369093</xdr:rowOff>
    </xdr:to>
    <xdr:sp macro="" textlink="">
      <xdr:nvSpPr>
        <xdr:cNvPr id="19" name="Rectángulo 18">
          <a:extLst>
            <a:ext uri="{FF2B5EF4-FFF2-40B4-BE49-F238E27FC236}">
              <a16:creationId xmlns:a16="http://schemas.microsoft.com/office/drawing/2014/main" id="{A72062A2-C8DE-43E3-98EB-0B8B08C26513}"/>
            </a:ext>
          </a:extLst>
        </xdr:cNvPr>
        <xdr:cNvSpPr/>
      </xdr:nvSpPr>
      <xdr:spPr>
        <a:xfrm>
          <a:off x="1" y="1143000"/>
          <a:ext cx="6696074" cy="721518"/>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71437</xdr:colOff>
      <xdr:row>6</xdr:row>
      <xdr:rowOff>47626</xdr:rowOff>
    </xdr:from>
    <xdr:to>
      <xdr:col>2</xdr:col>
      <xdr:colOff>-1</xdr:colOff>
      <xdr:row>8</xdr:row>
      <xdr:rowOff>11906</xdr:rowOff>
    </xdr:to>
    <xdr:sp macro="" textlink="">
      <xdr:nvSpPr>
        <xdr:cNvPr id="13" name="CuadroTexto 12">
          <a:extLst>
            <a:ext uri="{FF2B5EF4-FFF2-40B4-BE49-F238E27FC236}">
              <a16:creationId xmlns:a16="http://schemas.microsoft.com/office/drawing/2014/main" id="{93E1791D-E64B-4B9E-AAAC-C5FB3AE92B44}"/>
            </a:ext>
          </a:extLst>
        </xdr:cNvPr>
        <xdr:cNvSpPr txBox="1"/>
      </xdr:nvSpPr>
      <xdr:spPr>
        <a:xfrm>
          <a:off x="71437" y="1190626"/>
          <a:ext cx="6619875" cy="702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Consejo Nacional  de Personas con Discapacidad (Conapdis)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Programa: Promoción de la autonomía personal de las personas con discapacidad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2023         Fecha Actualización: 29-02-2024</a:t>
          </a:r>
          <a:endParaRPr lang="es-CR" sz="1100">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4"/>
  <sheetViews>
    <sheetView showGridLines="0" tabSelected="1"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14" customFormat="1" ht="16.2" thickTop="1" x14ac:dyDescent="0.35">
      <c r="A11" s="11"/>
      <c r="B11" s="11"/>
    </row>
    <row r="12" spans="1:2" s="14" customFormat="1" ht="15.6" x14ac:dyDescent="0.35">
      <c r="A12" s="10" t="s">
        <v>1</v>
      </c>
      <c r="B12" s="11"/>
    </row>
    <row r="13" spans="1:2" s="14" customFormat="1" ht="15.6" x14ac:dyDescent="0.35">
      <c r="A13" s="11"/>
      <c r="B13" s="11"/>
    </row>
    <row r="14" spans="1:2" s="14" customFormat="1" ht="15.6" x14ac:dyDescent="0.35">
      <c r="A14" s="10" t="s">
        <v>2</v>
      </c>
      <c r="B14" s="11"/>
    </row>
    <row r="15" spans="1:2" ht="15.6" x14ac:dyDescent="0.35">
      <c r="A15" s="11" t="s">
        <v>41</v>
      </c>
      <c r="B15" s="15">
        <v>165</v>
      </c>
    </row>
    <row r="16" spans="1:2" ht="15.6" x14ac:dyDescent="0.35">
      <c r="A16" s="11" t="s">
        <v>70</v>
      </c>
      <c r="B16" s="15">
        <v>185</v>
      </c>
    </row>
    <row r="17" spans="1:2" ht="15.6" x14ac:dyDescent="0.35">
      <c r="A17" s="11" t="s">
        <v>71</v>
      </c>
      <c r="B17" s="15">
        <v>191</v>
      </c>
    </row>
    <row r="18" spans="1:2" ht="15.6" x14ac:dyDescent="0.35">
      <c r="A18" s="11" t="s">
        <v>72</v>
      </c>
      <c r="B18" s="15">
        <v>185</v>
      </c>
    </row>
    <row r="19" spans="1:2" ht="15.6" x14ac:dyDescent="0.35">
      <c r="A19" s="11"/>
      <c r="B19" s="15"/>
    </row>
    <row r="20" spans="1:2" ht="15.6" x14ac:dyDescent="0.35">
      <c r="A20" s="10" t="s">
        <v>3</v>
      </c>
      <c r="B20" s="15"/>
    </row>
    <row r="21" spans="1:2" ht="15.6" x14ac:dyDescent="0.35">
      <c r="A21" s="11" t="s">
        <v>41</v>
      </c>
      <c r="B21" s="15">
        <v>183070000</v>
      </c>
    </row>
    <row r="22" spans="1:2" ht="15.6" x14ac:dyDescent="0.35">
      <c r="A22" s="11" t="s">
        <v>70</v>
      </c>
      <c r="B22" s="15">
        <v>249750000</v>
      </c>
    </row>
    <row r="23" spans="1:2" ht="15.6" x14ac:dyDescent="0.35">
      <c r="A23" s="11" t="s">
        <v>71</v>
      </c>
      <c r="B23" s="15">
        <v>223698500</v>
      </c>
    </row>
    <row r="24" spans="1:2" ht="15.6" x14ac:dyDescent="0.35">
      <c r="A24" s="11" t="s">
        <v>72</v>
      </c>
      <c r="B24" s="15">
        <v>649727726.71000004</v>
      </c>
    </row>
    <row r="25" spans="1:2" ht="15.6" x14ac:dyDescent="0.35">
      <c r="A25" s="11" t="s">
        <v>73</v>
      </c>
      <c r="B25" s="6">
        <f>B23</f>
        <v>223698500</v>
      </c>
    </row>
    <row r="26" spans="1:2" ht="15.6" x14ac:dyDescent="0.35">
      <c r="A26" s="11"/>
      <c r="B26" s="6"/>
    </row>
    <row r="27" spans="1:2" ht="15.6" x14ac:dyDescent="0.35">
      <c r="A27" s="10" t="s">
        <v>4</v>
      </c>
      <c r="B27" s="6"/>
    </row>
    <row r="28" spans="1:2" ht="15.6" x14ac:dyDescent="0.35">
      <c r="A28" s="11" t="s">
        <v>70</v>
      </c>
      <c r="B28" s="15">
        <f>B22</f>
        <v>249750000</v>
      </c>
    </row>
    <row r="29" spans="1:2" ht="15.6" x14ac:dyDescent="0.35">
      <c r="A29" s="11" t="s">
        <v>71</v>
      </c>
      <c r="B29" s="24">
        <v>249750000</v>
      </c>
    </row>
    <row r="30" spans="1:2" ht="15.6" x14ac:dyDescent="0.35">
      <c r="A30" s="11"/>
      <c r="B30" s="16"/>
    </row>
    <row r="31" spans="1:2" ht="15.6" x14ac:dyDescent="0.35">
      <c r="A31" s="10" t="s">
        <v>5</v>
      </c>
      <c r="B31" s="16"/>
    </row>
    <row r="32" spans="1:2" ht="15.6" x14ac:dyDescent="0.35">
      <c r="A32" s="11" t="s">
        <v>42</v>
      </c>
      <c r="B32" s="17">
        <v>1.0573999999999999</v>
      </c>
    </row>
    <row r="33" spans="1:2" ht="15.6" x14ac:dyDescent="0.35">
      <c r="A33" s="11" t="s">
        <v>74</v>
      </c>
      <c r="B33" s="17">
        <v>1.1041000000000001</v>
      </c>
    </row>
    <row r="34" spans="1:2" ht="15.6" x14ac:dyDescent="0.35">
      <c r="A34" s="11" t="s">
        <v>6</v>
      </c>
      <c r="B34" s="15" t="s">
        <v>37</v>
      </c>
    </row>
    <row r="35" spans="1:2" ht="15.6" x14ac:dyDescent="0.35">
      <c r="A35" s="11"/>
      <c r="B35" s="6"/>
    </row>
    <row r="36" spans="1:2" ht="15.6" x14ac:dyDescent="0.35">
      <c r="A36" s="10" t="s">
        <v>7</v>
      </c>
      <c r="B36" s="6"/>
    </row>
    <row r="37" spans="1:2" ht="15.6" x14ac:dyDescent="0.35">
      <c r="A37" s="11" t="s">
        <v>43</v>
      </c>
      <c r="B37" s="6">
        <v>41750938.967136152</v>
      </c>
    </row>
    <row r="38" spans="1:2" ht="15.6" x14ac:dyDescent="0.35">
      <c r="A38" s="11" t="s">
        <v>75</v>
      </c>
      <c r="B38" s="6">
        <v>94516355.140186906</v>
      </c>
    </row>
    <row r="39" spans="1:2" ht="15.6" x14ac:dyDescent="0.35">
      <c r="A39" s="11" t="s">
        <v>44</v>
      </c>
      <c r="B39" s="6">
        <v>835018.77934272308</v>
      </c>
    </row>
    <row r="40" spans="1:2" ht="15.6" x14ac:dyDescent="0.35">
      <c r="A40" s="11" t="s">
        <v>76</v>
      </c>
      <c r="B40" s="6">
        <v>1016304.8939805044</v>
      </c>
    </row>
    <row r="41" spans="1:2" ht="15.6" x14ac:dyDescent="0.35">
      <c r="A41" s="11"/>
      <c r="B41" s="7"/>
    </row>
    <row r="42" spans="1:2" ht="15.6" x14ac:dyDescent="0.35">
      <c r="A42" s="10" t="s">
        <v>8</v>
      </c>
      <c r="B42" s="7"/>
    </row>
    <row r="43" spans="1:2" ht="15.6" x14ac:dyDescent="0.35">
      <c r="A43" s="10"/>
      <c r="B43" s="7"/>
    </row>
    <row r="44" spans="1:2" ht="15.6" x14ac:dyDescent="0.35">
      <c r="A44" s="10" t="s">
        <v>9</v>
      </c>
      <c r="B44" s="7"/>
    </row>
    <row r="45" spans="1:2" ht="15.6" x14ac:dyDescent="0.35">
      <c r="A45" s="11" t="s">
        <v>10</v>
      </c>
      <c r="B45" s="7" t="s">
        <v>38</v>
      </c>
    </row>
    <row r="46" spans="1:2" ht="15.6" x14ac:dyDescent="0.35">
      <c r="A46" s="11" t="s">
        <v>11</v>
      </c>
      <c r="B46" s="7" t="s">
        <v>38</v>
      </c>
    </row>
    <row r="47" spans="1:2" ht="15.6" x14ac:dyDescent="0.35">
      <c r="A47" s="11"/>
      <c r="B47" s="7"/>
    </row>
    <row r="48" spans="1:2" ht="15.6" x14ac:dyDescent="0.35">
      <c r="A48" s="10" t="s">
        <v>12</v>
      </c>
      <c r="B48" s="7"/>
    </row>
    <row r="49" spans="1:2" ht="15.6" x14ac:dyDescent="0.35">
      <c r="A49" s="11" t="s">
        <v>13</v>
      </c>
      <c r="B49" s="7">
        <f>B17/B16*100</f>
        <v>103.24324324324323</v>
      </c>
    </row>
    <row r="50" spans="1:2" ht="15.6" x14ac:dyDescent="0.35">
      <c r="A50" s="11" t="s">
        <v>14</v>
      </c>
      <c r="B50" s="7">
        <f>B23/B22*100</f>
        <v>89.56896896896896</v>
      </c>
    </row>
    <row r="51" spans="1:2" ht="15.6" x14ac:dyDescent="0.35">
      <c r="A51" s="11" t="s">
        <v>15</v>
      </c>
      <c r="B51" s="7">
        <f>AVERAGE(B49:B50)</f>
        <v>96.406106106106094</v>
      </c>
    </row>
    <row r="52" spans="1:2" ht="15.6" x14ac:dyDescent="0.35">
      <c r="A52" s="11"/>
      <c r="B52" s="7"/>
    </row>
    <row r="53" spans="1:2" ht="15.6" x14ac:dyDescent="0.35">
      <c r="A53" s="10" t="s">
        <v>16</v>
      </c>
      <c r="B53" s="7"/>
    </row>
    <row r="54" spans="1:2" ht="15.6" x14ac:dyDescent="0.35">
      <c r="A54" s="11" t="s">
        <v>17</v>
      </c>
      <c r="B54" s="7">
        <f>(B17/B18)*100</f>
        <v>103.24324324324323</v>
      </c>
    </row>
    <row r="55" spans="1:2" ht="15.6" x14ac:dyDescent="0.35">
      <c r="A55" s="11" t="s">
        <v>18</v>
      </c>
      <c r="B55" s="7">
        <f>B23/B24*100</f>
        <v>34.42957577518402</v>
      </c>
    </row>
    <row r="56" spans="1:2" ht="15.6" x14ac:dyDescent="0.35">
      <c r="A56" s="11" t="s">
        <v>19</v>
      </c>
      <c r="B56" s="7">
        <f>(B54+B55)/2</f>
        <v>68.836409509213624</v>
      </c>
    </row>
    <row r="57" spans="1:2" ht="15.6" x14ac:dyDescent="0.35">
      <c r="A57" s="11"/>
      <c r="B57" s="7"/>
    </row>
    <row r="58" spans="1:2" ht="15.6" x14ac:dyDescent="0.35">
      <c r="A58" s="10" t="s">
        <v>30</v>
      </c>
      <c r="B58" s="7"/>
    </row>
    <row r="59" spans="1:2" ht="15.6" x14ac:dyDescent="0.35">
      <c r="A59" s="11" t="s">
        <v>20</v>
      </c>
      <c r="B59" s="7">
        <f>B25/B23*100</f>
        <v>100</v>
      </c>
    </row>
    <row r="60" spans="1:2" ht="15.6" x14ac:dyDescent="0.35">
      <c r="A60" s="11"/>
      <c r="B60" s="7"/>
    </row>
    <row r="61" spans="1:2" ht="15.6" x14ac:dyDescent="0.35">
      <c r="A61" s="10" t="s">
        <v>21</v>
      </c>
      <c r="B61" s="7"/>
    </row>
    <row r="62" spans="1:2" ht="15.6" x14ac:dyDescent="0.35">
      <c r="A62" s="11" t="s">
        <v>22</v>
      </c>
      <c r="B62" s="7">
        <f>((B17/B15)-1)*100</f>
        <v>15.757575757575747</v>
      </c>
    </row>
    <row r="63" spans="1:2" ht="15.6" x14ac:dyDescent="0.35">
      <c r="A63" s="11" t="s">
        <v>23</v>
      </c>
      <c r="B63" s="7">
        <f>((B38/B37)-1)*100</f>
        <v>126.38138800802668</v>
      </c>
    </row>
    <row r="64" spans="1:2" ht="15.6" x14ac:dyDescent="0.35">
      <c r="A64" s="11" t="s">
        <v>24</v>
      </c>
      <c r="B64" s="7">
        <f>((B40/B39)-1)*100</f>
        <v>21.710423660229395</v>
      </c>
    </row>
    <row r="65" spans="1:6" ht="15.6" x14ac:dyDescent="0.35">
      <c r="A65" s="11"/>
      <c r="B65" s="7"/>
    </row>
    <row r="66" spans="1:6" ht="15.6" x14ac:dyDescent="0.35">
      <c r="A66" s="10" t="s">
        <v>25</v>
      </c>
      <c r="B66" s="7"/>
    </row>
    <row r="67" spans="1:6" ht="15.6" x14ac:dyDescent="0.35">
      <c r="A67" s="11" t="s">
        <v>33</v>
      </c>
      <c r="B67" s="7">
        <f t="shared" ref="B67:B68" si="0">B22/B16</f>
        <v>1350000</v>
      </c>
    </row>
    <row r="68" spans="1:6" ht="15.6" x14ac:dyDescent="0.35">
      <c r="A68" s="11" t="s">
        <v>34</v>
      </c>
      <c r="B68" s="7">
        <f t="shared" si="0"/>
        <v>1171196.335078534</v>
      </c>
    </row>
    <row r="69" spans="1:6" ht="15.6" x14ac:dyDescent="0.35">
      <c r="A69" s="11" t="s">
        <v>26</v>
      </c>
      <c r="B69" s="7">
        <f>(B68/B67)*B51</f>
        <v>83.637391222713873</v>
      </c>
    </row>
    <row r="70" spans="1:6" ht="15.6" x14ac:dyDescent="0.35">
      <c r="A70" s="11" t="s">
        <v>31</v>
      </c>
      <c r="B70" s="7">
        <f t="shared" ref="B70:B71" si="1">B22/(B16*3)</f>
        <v>450000</v>
      </c>
    </row>
    <row r="71" spans="1:6" ht="15.6" x14ac:dyDescent="0.35">
      <c r="A71" s="11" t="s">
        <v>32</v>
      </c>
      <c r="B71" s="7">
        <f t="shared" si="1"/>
        <v>390398.77835951134</v>
      </c>
    </row>
    <row r="72" spans="1:6" ht="15.6" x14ac:dyDescent="0.35">
      <c r="A72" s="11"/>
      <c r="B72" s="7"/>
    </row>
    <row r="73" spans="1:6" ht="15.6" x14ac:dyDescent="0.35">
      <c r="A73" s="10" t="s">
        <v>27</v>
      </c>
      <c r="B73" s="7"/>
    </row>
    <row r="74" spans="1:6" ht="15.6" x14ac:dyDescent="0.35">
      <c r="A74" s="11" t="s">
        <v>28</v>
      </c>
      <c r="B74" s="7">
        <f>(B29/B28)*100</f>
        <v>100</v>
      </c>
    </row>
    <row r="75" spans="1:6" ht="16.2" thickBot="1" x14ac:dyDescent="0.4">
      <c r="A75" s="12" t="s">
        <v>29</v>
      </c>
      <c r="B75" s="9">
        <f>(B23/B29)*100</f>
        <v>89.56896896896896</v>
      </c>
      <c r="C75" s="3"/>
    </row>
    <row r="76" spans="1:6" s="14" customFormat="1" ht="36" customHeight="1" thickTop="1" x14ac:dyDescent="0.3">
      <c r="A76" s="28" t="s">
        <v>77</v>
      </c>
      <c r="B76" s="28"/>
      <c r="C76" s="13"/>
      <c r="D76" s="13"/>
    </row>
    <row r="77" spans="1:6" s="14" customFormat="1" ht="39" customHeight="1" x14ac:dyDescent="0.3">
      <c r="A77" s="29" t="s">
        <v>78</v>
      </c>
      <c r="B77" s="29"/>
      <c r="C77" s="23"/>
      <c r="D77" s="23"/>
      <c r="E77" s="23"/>
      <c r="F77" s="23"/>
    </row>
    <row r="78" spans="1:6" s="14" customFormat="1" ht="15.6" x14ac:dyDescent="0.35">
      <c r="A78" s="11"/>
      <c r="B78" s="11"/>
    </row>
    <row r="79" spans="1:6" s="14" customFormat="1" ht="15.6" x14ac:dyDescent="0.35">
      <c r="A79" s="11"/>
      <c r="B79" s="11"/>
    </row>
    <row r="80" spans="1:6" s="14" customFormat="1" ht="15.6" x14ac:dyDescent="0.35">
      <c r="A80" s="11"/>
      <c r="B80" s="11"/>
    </row>
    <row r="81" spans="1:2" s="14" customFormat="1" ht="15.6" x14ac:dyDescent="0.35">
      <c r="A81" s="11"/>
      <c r="B81" s="11"/>
    </row>
    <row r="82" spans="1:2" s="14" customFormat="1" ht="15.6" x14ac:dyDescent="0.35">
      <c r="A82" s="11"/>
      <c r="B82" s="11"/>
    </row>
    <row r="83" spans="1:2" s="14" customFormat="1" ht="15.6" x14ac:dyDescent="0.35">
      <c r="A83" s="11"/>
      <c r="B83" s="11"/>
    </row>
    <row r="84" spans="1:2" s="14" customFormat="1" ht="15.6" x14ac:dyDescent="0.35">
      <c r="A84" s="11"/>
      <c r="B84" s="11"/>
    </row>
    <row r="85" spans="1:2" ht="15.6" x14ac:dyDescent="0.35">
      <c r="A85" s="4"/>
      <c r="B85" s="4"/>
    </row>
    <row r="86" spans="1:2" ht="15.6" x14ac:dyDescent="0.35">
      <c r="A86" s="4"/>
      <c r="B86" s="4"/>
    </row>
    <row r="87" spans="1:2" ht="15.6" x14ac:dyDescent="0.35">
      <c r="A87" s="4"/>
      <c r="B87" s="4"/>
    </row>
    <row r="88" spans="1:2" ht="15.6" x14ac:dyDescent="0.35">
      <c r="A88" s="4"/>
      <c r="B88" s="4"/>
    </row>
    <row r="89" spans="1:2" ht="15.6" x14ac:dyDescent="0.35">
      <c r="A89" s="4"/>
      <c r="B89" s="4"/>
    </row>
    <row r="90" spans="1:2" ht="15.6" x14ac:dyDescent="0.35">
      <c r="A90" s="4"/>
      <c r="B90" s="4"/>
    </row>
    <row r="91" spans="1:2" ht="15.6" x14ac:dyDescent="0.35">
      <c r="A91" s="4"/>
      <c r="B91" s="4"/>
    </row>
    <row r="92" spans="1:2" ht="15.6" x14ac:dyDescent="0.35">
      <c r="A92" s="4"/>
      <c r="B92" s="4"/>
    </row>
    <row r="93" spans="1:2" ht="15.6" x14ac:dyDescent="0.35">
      <c r="A93" s="4"/>
      <c r="B93" s="4"/>
    </row>
    <row r="94" spans="1:2" ht="15.6" x14ac:dyDescent="0.35">
      <c r="A94" s="4"/>
      <c r="B94" s="4"/>
    </row>
    <row r="95" spans="1:2" ht="15.6" x14ac:dyDescent="0.35">
      <c r="A95" s="4"/>
      <c r="B95" s="4"/>
    </row>
    <row r="96" spans="1:2" ht="15.6" x14ac:dyDescent="0.35">
      <c r="A96" s="4"/>
      <c r="B96" s="4"/>
    </row>
    <row r="97" spans="1:2" ht="15.6" x14ac:dyDescent="0.35">
      <c r="A97" s="4"/>
      <c r="B97" s="4"/>
    </row>
    <row r="98" spans="1:2" ht="15.6" x14ac:dyDescent="0.35">
      <c r="A98" s="4"/>
      <c r="B98" s="4"/>
    </row>
    <row r="99" spans="1:2" ht="15.6" x14ac:dyDescent="0.35">
      <c r="A99" s="4"/>
      <c r="B99" s="4"/>
    </row>
    <row r="100" spans="1:2" ht="15.6" x14ac:dyDescent="0.35">
      <c r="A100" s="4"/>
      <c r="B100" s="4"/>
    </row>
    <row r="101" spans="1:2" ht="15.6" x14ac:dyDescent="0.35">
      <c r="A101" s="4"/>
      <c r="B101" s="4"/>
    </row>
    <row r="102" spans="1:2" ht="15.6" x14ac:dyDescent="0.35">
      <c r="A102" s="4"/>
      <c r="B102" s="4"/>
    </row>
    <row r="103" spans="1:2" ht="15.6" x14ac:dyDescent="0.35">
      <c r="A103" s="4"/>
      <c r="B103" s="4"/>
    </row>
    <row r="104" spans="1:2" ht="15.6" x14ac:dyDescent="0.35">
      <c r="A104" s="4"/>
      <c r="B104" s="4"/>
    </row>
    <row r="105" spans="1:2" ht="15.6" x14ac:dyDescent="0.35">
      <c r="A105" s="4"/>
      <c r="B105" s="4"/>
    </row>
    <row r="106" spans="1:2" ht="15.6" x14ac:dyDescent="0.35">
      <c r="A106" s="4"/>
      <c r="B106" s="4"/>
    </row>
    <row r="107" spans="1:2" ht="15.6" x14ac:dyDescent="0.35">
      <c r="A107" s="4"/>
      <c r="B107" s="4"/>
    </row>
    <row r="108" spans="1:2" ht="15.6" x14ac:dyDescent="0.35">
      <c r="A108" s="4"/>
      <c r="B108" s="4"/>
    </row>
    <row r="109" spans="1:2" ht="15.6" x14ac:dyDescent="0.35">
      <c r="A109" s="4"/>
      <c r="B109" s="4"/>
    </row>
    <row r="110" spans="1:2" ht="15.6" x14ac:dyDescent="0.35">
      <c r="A110" s="4"/>
      <c r="B110" s="4"/>
    </row>
    <row r="111" spans="1:2" ht="15.6" x14ac:dyDescent="0.35">
      <c r="A111" s="4"/>
      <c r="B111" s="4"/>
    </row>
    <row r="112" spans="1:2" ht="15.6" x14ac:dyDescent="0.35">
      <c r="A112" s="4"/>
      <c r="B112" s="4"/>
    </row>
    <row r="113" spans="1:2" ht="15.6" x14ac:dyDescent="0.35">
      <c r="A113" s="4"/>
      <c r="B113" s="4"/>
    </row>
    <row r="114" spans="1:2" ht="15.6" x14ac:dyDescent="0.35">
      <c r="A114" s="4"/>
      <c r="B114" s="4"/>
    </row>
    <row r="115" spans="1:2" ht="15.6" x14ac:dyDescent="0.35">
      <c r="A115" s="4"/>
      <c r="B115" s="4"/>
    </row>
    <row r="116" spans="1:2" ht="15.6" x14ac:dyDescent="0.35">
      <c r="A116" s="4"/>
      <c r="B116" s="4"/>
    </row>
    <row r="117" spans="1:2" ht="15.6" x14ac:dyDescent="0.35">
      <c r="A117" s="4"/>
      <c r="B117" s="4"/>
    </row>
    <row r="118" spans="1:2" ht="15.6" x14ac:dyDescent="0.35">
      <c r="A118" s="4"/>
      <c r="B118" s="4"/>
    </row>
    <row r="119" spans="1:2" ht="15.6" x14ac:dyDescent="0.35">
      <c r="A119" s="4"/>
      <c r="B119" s="4"/>
    </row>
    <row r="120" spans="1:2" ht="15.6" x14ac:dyDescent="0.35">
      <c r="A120" s="4"/>
      <c r="B120" s="4"/>
    </row>
    <row r="121" spans="1:2" ht="15.6" x14ac:dyDescent="0.35">
      <c r="A121" s="4"/>
      <c r="B121" s="4"/>
    </row>
    <row r="122" spans="1:2" ht="15.6" x14ac:dyDescent="0.35">
      <c r="A122" s="4"/>
      <c r="B122" s="4"/>
    </row>
    <row r="123" spans="1:2" ht="15.6" x14ac:dyDescent="0.35">
      <c r="A123" s="4"/>
      <c r="B123" s="4"/>
    </row>
    <row r="172" spans="7:11" x14ac:dyDescent="0.3">
      <c r="G172" s="1"/>
      <c r="H172" s="1"/>
      <c r="I172" s="1"/>
      <c r="J172" s="1"/>
      <c r="K172" s="1"/>
    </row>
    <row r="173" spans="7:11" x14ac:dyDescent="0.3">
      <c r="G173" s="1"/>
      <c r="H173" s="1"/>
      <c r="I173" s="1"/>
      <c r="J173" s="1"/>
      <c r="K173" s="1"/>
    </row>
    <row r="174" spans="7:11" x14ac:dyDescent="0.3">
      <c r="G174" s="1"/>
      <c r="H174" s="1"/>
      <c r="I174" s="1"/>
      <c r="J174" s="1"/>
      <c r="K174" s="1"/>
    </row>
  </sheetData>
  <mergeCells count="3">
    <mergeCell ref="A9:A10"/>
    <mergeCell ref="A76:B76"/>
    <mergeCell ref="A77:B7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7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14" customFormat="1" ht="16.2" thickTop="1" x14ac:dyDescent="0.35">
      <c r="A11" s="11"/>
      <c r="B11" s="11"/>
    </row>
    <row r="12" spans="1:2" s="14" customFormat="1" ht="15.6" x14ac:dyDescent="0.35">
      <c r="A12" s="10" t="s">
        <v>1</v>
      </c>
      <c r="B12" s="11"/>
    </row>
    <row r="13" spans="1:2" s="14" customFormat="1" ht="15.6" x14ac:dyDescent="0.35">
      <c r="A13" s="11"/>
      <c r="B13" s="11"/>
    </row>
    <row r="14" spans="1:2" s="14" customFormat="1" ht="15.6" x14ac:dyDescent="0.35">
      <c r="A14" s="10" t="s">
        <v>2</v>
      </c>
      <c r="B14" s="11"/>
    </row>
    <row r="15" spans="1:2" ht="15.6" x14ac:dyDescent="0.35">
      <c r="A15" s="11" t="s">
        <v>46</v>
      </c>
      <c r="B15" s="15">
        <v>171</v>
      </c>
    </row>
    <row r="16" spans="1:2" ht="15.6" x14ac:dyDescent="0.35">
      <c r="A16" s="11" t="s">
        <v>79</v>
      </c>
      <c r="B16" s="15">
        <v>185</v>
      </c>
    </row>
    <row r="17" spans="1:2" ht="15.6" x14ac:dyDescent="0.35">
      <c r="A17" s="11" t="s">
        <v>80</v>
      </c>
      <c r="B17" s="15">
        <v>236</v>
      </c>
    </row>
    <row r="18" spans="1:2" ht="15.6" x14ac:dyDescent="0.35">
      <c r="A18" s="11" t="s">
        <v>72</v>
      </c>
      <c r="B18" s="15">
        <v>185</v>
      </c>
    </row>
    <row r="19" spans="1:2" ht="15.6" x14ac:dyDescent="0.35">
      <c r="A19" s="11"/>
      <c r="B19" s="15"/>
    </row>
    <row r="20" spans="1:2" ht="15.6" x14ac:dyDescent="0.35">
      <c r="A20" s="10" t="s">
        <v>3</v>
      </c>
      <c r="B20" s="15"/>
    </row>
    <row r="21" spans="1:2" ht="15.6" x14ac:dyDescent="0.35">
      <c r="A21" s="11" t="s">
        <v>46</v>
      </c>
      <c r="B21" s="15">
        <v>187015000</v>
      </c>
    </row>
    <row r="22" spans="1:2" ht="15.6" x14ac:dyDescent="0.35">
      <c r="A22" s="11" t="s">
        <v>79</v>
      </c>
      <c r="B22" s="15">
        <v>249750000</v>
      </c>
    </row>
    <row r="23" spans="1:2" ht="15.6" x14ac:dyDescent="0.35">
      <c r="A23" s="11" t="s">
        <v>80</v>
      </c>
      <c r="B23" s="15">
        <v>244993400</v>
      </c>
    </row>
    <row r="24" spans="1:2" ht="15.6" x14ac:dyDescent="0.35">
      <c r="A24" s="11" t="s">
        <v>72</v>
      </c>
      <c r="B24" s="15">
        <v>649727726.71000004</v>
      </c>
    </row>
    <row r="25" spans="1:2" ht="15.6" x14ac:dyDescent="0.35">
      <c r="A25" s="11" t="s">
        <v>81</v>
      </c>
      <c r="B25" s="6">
        <f>B23</f>
        <v>244993400</v>
      </c>
    </row>
    <row r="26" spans="1:2" ht="15.6" x14ac:dyDescent="0.35">
      <c r="A26" s="11"/>
      <c r="B26" s="6"/>
    </row>
    <row r="27" spans="1:2" ht="15.6" x14ac:dyDescent="0.35">
      <c r="A27" s="10" t="s">
        <v>4</v>
      </c>
      <c r="B27" s="6"/>
    </row>
    <row r="28" spans="1:2" ht="15.6" x14ac:dyDescent="0.35">
      <c r="A28" s="11" t="s">
        <v>79</v>
      </c>
      <c r="B28" s="15">
        <f>B22</f>
        <v>249750000</v>
      </c>
    </row>
    <row r="29" spans="1:2" ht="15.6" x14ac:dyDescent="0.35">
      <c r="A29" s="11" t="s">
        <v>80</v>
      </c>
      <c r="B29" s="15">
        <v>249750000</v>
      </c>
    </row>
    <row r="30" spans="1:2" ht="15.6" x14ac:dyDescent="0.35">
      <c r="A30" s="11"/>
      <c r="B30" s="16"/>
    </row>
    <row r="31" spans="1:2" ht="15.6" x14ac:dyDescent="0.35">
      <c r="A31" s="10" t="s">
        <v>5</v>
      </c>
      <c r="B31" s="16"/>
    </row>
    <row r="32" spans="1:2" ht="15.6" x14ac:dyDescent="0.35">
      <c r="A32" s="11" t="s">
        <v>47</v>
      </c>
      <c r="B32" s="18">
        <v>1.121</v>
      </c>
    </row>
    <row r="33" spans="1:2" ht="15.6" x14ac:dyDescent="0.35">
      <c r="A33" s="11" t="s">
        <v>82</v>
      </c>
      <c r="B33" s="18">
        <v>1.0973999999999999</v>
      </c>
    </row>
    <row r="34" spans="1:2" ht="15.6" x14ac:dyDescent="0.35">
      <c r="A34" s="11" t="s">
        <v>6</v>
      </c>
      <c r="B34" s="15" t="s">
        <v>37</v>
      </c>
    </row>
    <row r="35" spans="1:2" ht="15.6" x14ac:dyDescent="0.35">
      <c r="A35" s="11"/>
      <c r="B35" s="6"/>
    </row>
    <row r="36" spans="1:2" ht="15.6" x14ac:dyDescent="0.35">
      <c r="A36" s="10" t="s">
        <v>7</v>
      </c>
      <c r="B36" s="6"/>
    </row>
    <row r="37" spans="1:2" ht="15.6" x14ac:dyDescent="0.35">
      <c r="A37" s="11" t="s">
        <v>48</v>
      </c>
      <c r="B37" s="6">
        <f>B21/B32</f>
        <v>166828724.35325602</v>
      </c>
    </row>
    <row r="38" spans="1:2" ht="15.6" x14ac:dyDescent="0.35">
      <c r="A38" s="11" t="s">
        <v>83</v>
      </c>
      <c r="B38" s="6">
        <f>B23/B33</f>
        <v>223248952.06852561</v>
      </c>
    </row>
    <row r="39" spans="1:2" ht="15.6" x14ac:dyDescent="0.35">
      <c r="A39" s="11" t="s">
        <v>49</v>
      </c>
      <c r="B39" s="6">
        <f>B37/B15</f>
        <v>975606.57516523986</v>
      </c>
    </row>
    <row r="40" spans="1:2" ht="15.6" x14ac:dyDescent="0.35">
      <c r="A40" s="11" t="s">
        <v>84</v>
      </c>
      <c r="B40" s="6">
        <f>B38/B17</f>
        <v>945970.13588358311</v>
      </c>
    </row>
    <row r="41" spans="1:2" ht="15.6" x14ac:dyDescent="0.35">
      <c r="A41" s="11"/>
      <c r="B41" s="7"/>
    </row>
    <row r="42" spans="1:2" ht="15.6" x14ac:dyDescent="0.35">
      <c r="A42" s="10" t="s">
        <v>8</v>
      </c>
      <c r="B42" s="7"/>
    </row>
    <row r="43" spans="1:2" ht="15.6" x14ac:dyDescent="0.35">
      <c r="A43" s="10"/>
      <c r="B43" s="7"/>
    </row>
    <row r="44" spans="1:2" ht="15.6" x14ac:dyDescent="0.35">
      <c r="A44" s="10" t="s">
        <v>9</v>
      </c>
      <c r="B44" s="7"/>
    </row>
    <row r="45" spans="1:2" ht="15.6" x14ac:dyDescent="0.35">
      <c r="A45" s="11" t="s">
        <v>10</v>
      </c>
      <c r="B45" s="7" t="s">
        <v>38</v>
      </c>
    </row>
    <row r="46" spans="1:2" ht="15.6" x14ac:dyDescent="0.35">
      <c r="A46" s="11" t="s">
        <v>11</v>
      </c>
      <c r="B46" s="7" t="s">
        <v>38</v>
      </c>
    </row>
    <row r="47" spans="1:2" ht="15.6" x14ac:dyDescent="0.35">
      <c r="A47" s="11"/>
      <c r="B47" s="7"/>
    </row>
    <row r="48" spans="1:2" ht="15.6" x14ac:dyDescent="0.35">
      <c r="A48" s="10" t="s">
        <v>12</v>
      </c>
      <c r="B48" s="7"/>
    </row>
    <row r="49" spans="1:2" ht="15.6" x14ac:dyDescent="0.35">
      <c r="A49" s="11" t="s">
        <v>13</v>
      </c>
      <c r="B49" s="7">
        <f>B17/B16*100</f>
        <v>127.56756756756758</v>
      </c>
    </row>
    <row r="50" spans="1:2" ht="15.6" x14ac:dyDescent="0.35">
      <c r="A50" s="11" t="s">
        <v>14</v>
      </c>
      <c r="B50" s="7">
        <f>B23/B22*100</f>
        <v>98.095455455455465</v>
      </c>
    </row>
    <row r="51" spans="1:2" ht="15.6" x14ac:dyDescent="0.35">
      <c r="A51" s="11" t="s">
        <v>15</v>
      </c>
      <c r="B51" s="7">
        <f>AVERAGE(B49:B50)</f>
        <v>112.83151151151152</v>
      </c>
    </row>
    <row r="52" spans="1:2" ht="15.6" x14ac:dyDescent="0.35">
      <c r="A52" s="11"/>
      <c r="B52" s="7"/>
    </row>
    <row r="53" spans="1:2" ht="15.6" x14ac:dyDescent="0.35">
      <c r="A53" s="10" t="s">
        <v>16</v>
      </c>
      <c r="B53" s="7"/>
    </row>
    <row r="54" spans="1:2" ht="15.6" x14ac:dyDescent="0.35">
      <c r="A54" s="11" t="s">
        <v>17</v>
      </c>
      <c r="B54" s="7">
        <f>(B17/B18)*100</f>
        <v>127.56756756756758</v>
      </c>
    </row>
    <row r="55" spans="1:2" ht="15.6" x14ac:dyDescent="0.35">
      <c r="A55" s="11" t="s">
        <v>18</v>
      </c>
      <c r="B55" s="7">
        <f>B23/B24*100</f>
        <v>37.707087127182206</v>
      </c>
    </row>
    <row r="56" spans="1:2" ht="15.6" x14ac:dyDescent="0.35">
      <c r="A56" s="11" t="s">
        <v>19</v>
      </c>
      <c r="B56" s="7">
        <f>(B54+B55)/2</f>
        <v>82.637327347374892</v>
      </c>
    </row>
    <row r="57" spans="1:2" ht="15.6" x14ac:dyDescent="0.35">
      <c r="A57" s="11"/>
      <c r="B57" s="7"/>
    </row>
    <row r="58" spans="1:2" ht="15.6" x14ac:dyDescent="0.35">
      <c r="A58" s="10" t="s">
        <v>30</v>
      </c>
      <c r="B58" s="7"/>
    </row>
    <row r="59" spans="1:2" ht="15.6" x14ac:dyDescent="0.35">
      <c r="A59" s="11" t="s">
        <v>20</v>
      </c>
      <c r="B59" s="7">
        <f>B25/B23*100</f>
        <v>100</v>
      </c>
    </row>
    <row r="60" spans="1:2" ht="15.6" x14ac:dyDescent="0.35">
      <c r="A60" s="11"/>
      <c r="B60" s="7"/>
    </row>
    <row r="61" spans="1:2" ht="15.6" x14ac:dyDescent="0.35">
      <c r="A61" s="10" t="s">
        <v>21</v>
      </c>
      <c r="B61" s="7"/>
    </row>
    <row r="62" spans="1:2" ht="15.6" x14ac:dyDescent="0.35">
      <c r="A62" s="11" t="s">
        <v>22</v>
      </c>
      <c r="B62" s="7">
        <f>((B17/B15)-1)*100</f>
        <v>38.011695906432742</v>
      </c>
    </row>
    <row r="63" spans="1:2" ht="15.6" x14ac:dyDescent="0.35">
      <c r="A63" s="11" t="s">
        <v>23</v>
      </c>
      <c r="B63" s="7">
        <f>((B38/B37)-1)*100</f>
        <v>33.819252610120685</v>
      </c>
    </row>
    <row r="64" spans="1:2" ht="15.6" x14ac:dyDescent="0.35">
      <c r="A64" s="11" t="s">
        <v>24</v>
      </c>
      <c r="B64" s="7">
        <f>((B40/B39)-1)*100</f>
        <v>-3.0377449308023774</v>
      </c>
    </row>
    <row r="65" spans="1:4" ht="15.6" x14ac:dyDescent="0.35">
      <c r="A65" s="11"/>
      <c r="B65" s="7"/>
    </row>
    <row r="66" spans="1:4" ht="15.6" x14ac:dyDescent="0.35">
      <c r="A66" s="10" t="s">
        <v>25</v>
      </c>
      <c r="B66" s="7"/>
    </row>
    <row r="67" spans="1:4" ht="15.6" x14ac:dyDescent="0.35">
      <c r="A67" s="11" t="s">
        <v>33</v>
      </c>
      <c r="B67" s="7">
        <f t="shared" ref="B67" si="0">B22/B16</f>
        <v>1350000</v>
      </c>
    </row>
    <row r="68" spans="1:4" ht="15.6" x14ac:dyDescent="0.35">
      <c r="A68" s="11" t="s">
        <v>34</v>
      </c>
      <c r="B68" s="7">
        <f>B23/B17</f>
        <v>1038107.6271186441</v>
      </c>
    </row>
    <row r="69" spans="1:4" ht="15.6" x14ac:dyDescent="0.35">
      <c r="A69" s="11" t="s">
        <v>26</v>
      </c>
      <c r="B69" s="7">
        <f>(B68/B67)*B51</f>
        <v>86.763890873648293</v>
      </c>
    </row>
    <row r="70" spans="1:4" ht="15.6" x14ac:dyDescent="0.35">
      <c r="A70" s="11" t="s">
        <v>31</v>
      </c>
      <c r="B70" s="7">
        <f t="shared" ref="B70:B71" si="1">B22/(B16*3)</f>
        <v>450000</v>
      </c>
    </row>
    <row r="71" spans="1:4" ht="15.6" x14ac:dyDescent="0.35">
      <c r="A71" s="11" t="s">
        <v>32</v>
      </c>
      <c r="B71" s="7">
        <f t="shared" si="1"/>
        <v>346035.87570621469</v>
      </c>
    </row>
    <row r="72" spans="1:4" ht="15.6" x14ac:dyDescent="0.35">
      <c r="A72" s="11"/>
      <c r="B72" s="7"/>
    </row>
    <row r="73" spans="1:4" ht="15.6" x14ac:dyDescent="0.35">
      <c r="A73" s="10" t="s">
        <v>27</v>
      </c>
      <c r="B73" s="7"/>
    </row>
    <row r="74" spans="1:4" ht="15.6" x14ac:dyDescent="0.35">
      <c r="A74" s="11" t="s">
        <v>28</v>
      </c>
      <c r="B74" s="7">
        <f>(B29/B28)*100</f>
        <v>100</v>
      </c>
    </row>
    <row r="75" spans="1:4" ht="16.2" thickBot="1" x14ac:dyDescent="0.4">
      <c r="A75" s="12" t="s">
        <v>29</v>
      </c>
      <c r="B75" s="9">
        <f>(B23/B29)*100</f>
        <v>98.095455455455465</v>
      </c>
      <c r="C75" s="3"/>
    </row>
    <row r="76" spans="1:4" s="14" customFormat="1" ht="36" customHeight="1" thickTop="1" thickBot="1" x14ac:dyDescent="0.35">
      <c r="A76" s="28" t="s">
        <v>45</v>
      </c>
      <c r="B76" s="28"/>
      <c r="C76" s="13"/>
      <c r="D76" s="13"/>
    </row>
    <row r="77" spans="1:4" s="14" customFormat="1" ht="36" customHeight="1" thickTop="1" x14ac:dyDescent="0.3">
      <c r="A77" s="28" t="s">
        <v>77</v>
      </c>
      <c r="B77" s="28"/>
      <c r="C77" s="13"/>
      <c r="D77" s="13"/>
    </row>
    <row r="78" spans="1:4" s="14" customFormat="1" x14ac:dyDescent="0.3"/>
    <row r="79" spans="1:4" s="14" customFormat="1" x14ac:dyDescent="0.3"/>
    <row r="80" spans="1:4" s="14" customFormat="1" x14ac:dyDescent="0.3"/>
    <row r="81" s="14" customFormat="1" x14ac:dyDescent="0.3"/>
    <row r="82" s="14" customFormat="1" x14ac:dyDescent="0.3"/>
    <row r="83" s="14" customFormat="1" x14ac:dyDescent="0.3"/>
    <row r="84" s="14" customFormat="1" x14ac:dyDescent="0.3"/>
    <row r="85" s="14" customFormat="1" x14ac:dyDescent="0.3"/>
    <row r="86" s="14" customFormat="1" x14ac:dyDescent="0.3"/>
    <row r="87" s="14" customFormat="1" x14ac:dyDescent="0.3"/>
    <row r="172" spans="7:11" x14ac:dyDescent="0.3">
      <c r="G172" s="1"/>
      <c r="H172" s="1"/>
      <c r="I172" s="1"/>
      <c r="J172" s="1"/>
      <c r="K172" s="1"/>
    </row>
    <row r="173" spans="7:11" x14ac:dyDescent="0.3">
      <c r="G173" s="1"/>
      <c r="H173" s="1"/>
      <c r="I173" s="1"/>
      <c r="J173" s="1"/>
      <c r="K173" s="1"/>
    </row>
    <row r="174" spans="7:11" x14ac:dyDescent="0.3">
      <c r="G174" s="1"/>
      <c r="H174" s="1"/>
      <c r="I174" s="1"/>
      <c r="J174" s="1"/>
      <c r="K174" s="1"/>
    </row>
  </sheetData>
  <mergeCells count="3">
    <mergeCell ref="A9:A10"/>
    <mergeCell ref="A76:B76"/>
    <mergeCell ref="A77:B7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14" customFormat="1" ht="16.2" thickTop="1" x14ac:dyDescent="0.35">
      <c r="A11" s="11"/>
      <c r="B11" s="11"/>
    </row>
    <row r="12" spans="1:2" s="14" customFormat="1" ht="15.6" x14ac:dyDescent="0.35">
      <c r="A12" s="10" t="s">
        <v>1</v>
      </c>
      <c r="B12" s="11"/>
    </row>
    <row r="13" spans="1:2" s="14" customFormat="1" ht="15.6" x14ac:dyDescent="0.35">
      <c r="A13" s="11"/>
      <c r="B13" s="11"/>
    </row>
    <row r="14" spans="1:2" s="14" customFormat="1" ht="15.6" x14ac:dyDescent="0.35">
      <c r="A14" s="10" t="s">
        <v>2</v>
      </c>
      <c r="B14" s="11"/>
    </row>
    <row r="15" spans="1:2" ht="15.6" x14ac:dyDescent="0.35">
      <c r="A15" s="11" t="s">
        <v>50</v>
      </c>
      <c r="B15" s="6">
        <f>+'II Trimestre'!B15</f>
        <v>171</v>
      </c>
    </row>
    <row r="16" spans="1:2" ht="15.6" x14ac:dyDescent="0.35">
      <c r="A16" s="11" t="s">
        <v>85</v>
      </c>
      <c r="B16" s="6">
        <f>+'II Trimestre'!B16</f>
        <v>185</v>
      </c>
    </row>
    <row r="17" spans="1:2" ht="15.6" x14ac:dyDescent="0.35">
      <c r="A17" s="11" t="s">
        <v>86</v>
      </c>
      <c r="B17" s="6">
        <f>+'II Trimestre'!B17</f>
        <v>236</v>
      </c>
    </row>
    <row r="18" spans="1:2" ht="15.6" x14ac:dyDescent="0.35">
      <c r="A18" s="11" t="s">
        <v>72</v>
      </c>
      <c r="B18" s="6">
        <f>+'II Trimestre'!B18</f>
        <v>185</v>
      </c>
    </row>
    <row r="19" spans="1:2" ht="15.6" x14ac:dyDescent="0.35">
      <c r="A19" s="11"/>
      <c r="B19" s="6"/>
    </row>
    <row r="20" spans="1:2" ht="15.6" x14ac:dyDescent="0.35">
      <c r="A20" s="10" t="s">
        <v>3</v>
      </c>
      <c r="B20" s="6"/>
    </row>
    <row r="21" spans="1:2" ht="15.6" x14ac:dyDescent="0.35">
      <c r="A21" s="11" t="s">
        <v>50</v>
      </c>
      <c r="B21" s="6">
        <f>+'I Trimestre'!B21+'II Trimestre'!B21</f>
        <v>370085000</v>
      </c>
    </row>
    <row r="22" spans="1:2" ht="15.6" x14ac:dyDescent="0.35">
      <c r="A22" s="11" t="s">
        <v>85</v>
      </c>
      <c r="B22" s="6">
        <f>+'I Trimestre'!B22+'II Trimestre'!B22</f>
        <v>499500000</v>
      </c>
    </row>
    <row r="23" spans="1:2" ht="15.6" x14ac:dyDescent="0.35">
      <c r="A23" s="11" t="s">
        <v>86</v>
      </c>
      <c r="B23" s="6">
        <f>+'I Trimestre'!B23+'II Trimestre'!B23</f>
        <v>468691900</v>
      </c>
    </row>
    <row r="24" spans="1:2" ht="15.6" x14ac:dyDescent="0.35">
      <c r="A24" s="11" t="s">
        <v>72</v>
      </c>
      <c r="B24" s="6">
        <f>+'II Trimestre'!B24</f>
        <v>649727726.71000004</v>
      </c>
    </row>
    <row r="25" spans="1:2" ht="15.6" x14ac:dyDescent="0.35">
      <c r="A25" s="11" t="s">
        <v>87</v>
      </c>
      <c r="B25" s="6">
        <f>B23</f>
        <v>468691900</v>
      </c>
    </row>
    <row r="26" spans="1:2" ht="15.6" x14ac:dyDescent="0.35">
      <c r="A26" s="11"/>
      <c r="B26" s="6"/>
    </row>
    <row r="27" spans="1:2" ht="15.6" x14ac:dyDescent="0.35">
      <c r="A27" s="10" t="s">
        <v>4</v>
      </c>
      <c r="B27" s="6"/>
    </row>
    <row r="28" spans="1:2" ht="15.6" x14ac:dyDescent="0.35">
      <c r="A28" s="11" t="s">
        <v>85</v>
      </c>
      <c r="B28" s="6">
        <f>B22</f>
        <v>499500000</v>
      </c>
    </row>
    <row r="29" spans="1:2" ht="15.6" x14ac:dyDescent="0.35">
      <c r="A29" s="11" t="s">
        <v>86</v>
      </c>
      <c r="B29" s="6">
        <f>+'I Trimestre'!B29+'II Trimestre'!B29</f>
        <v>499500000</v>
      </c>
    </row>
    <row r="30" spans="1:2" ht="15.6" x14ac:dyDescent="0.35">
      <c r="A30" s="11"/>
      <c r="B30" s="7"/>
    </row>
    <row r="31" spans="1:2" ht="15.6" x14ac:dyDescent="0.35">
      <c r="A31" s="10" t="s">
        <v>5</v>
      </c>
      <c r="B31" s="7"/>
    </row>
    <row r="32" spans="1:2" ht="15.6" x14ac:dyDescent="0.35">
      <c r="A32" s="11" t="s">
        <v>51</v>
      </c>
      <c r="B32" s="18">
        <v>1.121</v>
      </c>
    </row>
    <row r="33" spans="1:2" ht="15.6" x14ac:dyDescent="0.35">
      <c r="A33" s="11" t="s">
        <v>88</v>
      </c>
      <c r="B33" s="18">
        <v>1.0973999999999999</v>
      </c>
    </row>
    <row r="34" spans="1:2" ht="15.6" x14ac:dyDescent="0.35">
      <c r="A34" s="11" t="s">
        <v>6</v>
      </c>
      <c r="B34" s="15" t="s">
        <v>37</v>
      </c>
    </row>
    <row r="35" spans="1:2" ht="15.6" x14ac:dyDescent="0.35">
      <c r="A35" s="11"/>
      <c r="B35" s="6"/>
    </row>
    <row r="36" spans="1:2" ht="15.6" x14ac:dyDescent="0.35">
      <c r="A36" s="10" t="s">
        <v>7</v>
      </c>
      <c r="B36" s="6"/>
    </row>
    <row r="37" spans="1:2" ht="15.6" x14ac:dyDescent="0.35">
      <c r="A37" s="11" t="s">
        <v>52</v>
      </c>
      <c r="B37" s="6">
        <f>B21/B32</f>
        <v>330138269.40231937</v>
      </c>
    </row>
    <row r="38" spans="1:2" ht="15.6" x14ac:dyDescent="0.35">
      <c r="A38" s="11" t="s">
        <v>89</v>
      </c>
      <c r="B38" s="6">
        <f>B23/B33</f>
        <v>427093038.09003103</v>
      </c>
    </row>
    <row r="39" spans="1:2" ht="15.6" x14ac:dyDescent="0.35">
      <c r="A39" s="11" t="s">
        <v>53</v>
      </c>
      <c r="B39" s="6">
        <f>B37/B15</f>
        <v>1930633.1543995284</v>
      </c>
    </row>
    <row r="40" spans="1:2" ht="15.6" x14ac:dyDescent="0.35">
      <c r="A40" s="11" t="s">
        <v>90</v>
      </c>
      <c r="B40" s="6">
        <f>B38/B17</f>
        <v>1809716.2630933519</v>
      </c>
    </row>
    <row r="41" spans="1:2" ht="15.6" x14ac:dyDescent="0.35">
      <c r="A41" s="11"/>
      <c r="B41" s="7"/>
    </row>
    <row r="42" spans="1:2" ht="15.6" x14ac:dyDescent="0.35">
      <c r="A42" s="10" t="s">
        <v>8</v>
      </c>
      <c r="B42" s="7"/>
    </row>
    <row r="43" spans="1:2" ht="15.6" x14ac:dyDescent="0.35">
      <c r="A43" s="10"/>
      <c r="B43" s="7"/>
    </row>
    <row r="44" spans="1:2" ht="15.6" x14ac:dyDescent="0.35">
      <c r="A44" s="10" t="s">
        <v>9</v>
      </c>
      <c r="B44" s="7"/>
    </row>
    <row r="45" spans="1:2" ht="15.6" x14ac:dyDescent="0.35">
      <c r="A45" s="11" t="s">
        <v>10</v>
      </c>
      <c r="B45" s="7" t="s">
        <v>38</v>
      </c>
    </row>
    <row r="46" spans="1:2" ht="15.6" x14ac:dyDescent="0.35">
      <c r="A46" s="11" t="s">
        <v>11</v>
      </c>
      <c r="B46" s="7" t="s">
        <v>38</v>
      </c>
    </row>
    <row r="47" spans="1:2" ht="15.6" x14ac:dyDescent="0.35">
      <c r="A47" s="11"/>
      <c r="B47" s="7"/>
    </row>
    <row r="48" spans="1:2" ht="15.6" x14ac:dyDescent="0.35">
      <c r="A48" s="10" t="s">
        <v>12</v>
      </c>
      <c r="B48" s="7"/>
    </row>
    <row r="49" spans="1:2" ht="15.6" x14ac:dyDescent="0.35">
      <c r="A49" s="11" t="s">
        <v>13</v>
      </c>
      <c r="B49" s="7">
        <f>B17/B16*100</f>
        <v>127.56756756756758</v>
      </c>
    </row>
    <row r="50" spans="1:2" ht="15.6" x14ac:dyDescent="0.35">
      <c r="A50" s="11" t="s">
        <v>14</v>
      </c>
      <c r="B50" s="7">
        <f>B23/B22*100</f>
        <v>93.832212212212212</v>
      </c>
    </row>
    <row r="51" spans="1:2" ht="15.6" x14ac:dyDescent="0.35">
      <c r="A51" s="11" t="s">
        <v>15</v>
      </c>
      <c r="B51" s="7">
        <f>AVERAGE(B49:B50)</f>
        <v>110.6998898898899</v>
      </c>
    </row>
    <row r="52" spans="1:2" ht="15.6" x14ac:dyDescent="0.35">
      <c r="A52" s="11"/>
      <c r="B52" s="7"/>
    </row>
    <row r="53" spans="1:2" ht="15.6" x14ac:dyDescent="0.35">
      <c r="A53" s="10" t="s">
        <v>16</v>
      </c>
      <c r="B53" s="7"/>
    </row>
    <row r="54" spans="1:2" ht="15.6" x14ac:dyDescent="0.35">
      <c r="A54" s="11" t="s">
        <v>17</v>
      </c>
      <c r="B54" s="7">
        <f>(B17/B18)*100</f>
        <v>127.56756756756758</v>
      </c>
    </row>
    <row r="55" spans="1:2" ht="15.6" x14ac:dyDescent="0.35">
      <c r="A55" s="11" t="s">
        <v>18</v>
      </c>
      <c r="B55" s="7">
        <f>B23/B24*100</f>
        <v>72.136662902366226</v>
      </c>
    </row>
    <row r="56" spans="1:2" ht="15.6" x14ac:dyDescent="0.35">
      <c r="A56" s="11" t="s">
        <v>19</v>
      </c>
      <c r="B56" s="7">
        <f>(B54+B55)/2</f>
        <v>99.852115234966902</v>
      </c>
    </row>
    <row r="57" spans="1:2" ht="15.6" x14ac:dyDescent="0.35">
      <c r="A57" s="11"/>
      <c r="B57" s="7"/>
    </row>
    <row r="58" spans="1:2" ht="15.6" x14ac:dyDescent="0.35">
      <c r="A58" s="10" t="s">
        <v>30</v>
      </c>
      <c r="B58" s="7"/>
    </row>
    <row r="59" spans="1:2" ht="15.6" x14ac:dyDescent="0.35">
      <c r="A59" s="11" t="s">
        <v>20</v>
      </c>
      <c r="B59" s="7">
        <f>B25/B23*100</f>
        <v>100</v>
      </c>
    </row>
    <row r="60" spans="1:2" ht="15.6" x14ac:dyDescent="0.35">
      <c r="A60" s="11"/>
      <c r="B60" s="7"/>
    </row>
    <row r="61" spans="1:2" ht="15.6" x14ac:dyDescent="0.35">
      <c r="A61" s="10" t="s">
        <v>21</v>
      </c>
      <c r="B61" s="7"/>
    </row>
    <row r="62" spans="1:2" ht="15.6" x14ac:dyDescent="0.35">
      <c r="A62" s="11" t="s">
        <v>22</v>
      </c>
      <c r="B62" s="7">
        <f>((B17/B15)-1)*100</f>
        <v>38.011695906432742</v>
      </c>
    </row>
    <row r="63" spans="1:2" ht="15.6" x14ac:dyDescent="0.35">
      <c r="A63" s="11" t="s">
        <v>23</v>
      </c>
      <c r="B63" s="7">
        <f>((B38/B37)-1)*100</f>
        <v>29.36792782710047</v>
      </c>
    </row>
    <row r="64" spans="1:2" ht="15.6" x14ac:dyDescent="0.35">
      <c r="A64" s="11" t="s">
        <v>24</v>
      </c>
      <c r="B64" s="7">
        <f>((B40/B39)-1)*100</f>
        <v>-6.2630692439229581</v>
      </c>
    </row>
    <row r="65" spans="1:4" ht="15.6" x14ac:dyDescent="0.35">
      <c r="A65" s="11"/>
      <c r="B65" s="7"/>
    </row>
    <row r="66" spans="1:4" ht="15.6" x14ac:dyDescent="0.35">
      <c r="A66" s="10" t="s">
        <v>25</v>
      </c>
      <c r="B66" s="7"/>
    </row>
    <row r="67" spans="1:4" ht="15.6" x14ac:dyDescent="0.35">
      <c r="A67" s="11" t="s">
        <v>33</v>
      </c>
      <c r="B67" s="7">
        <f t="shared" ref="B67:B68" si="0">B22/B16</f>
        <v>2700000</v>
      </c>
    </row>
    <row r="68" spans="1:4" ht="15.6" x14ac:dyDescent="0.35">
      <c r="A68" s="11" t="s">
        <v>34</v>
      </c>
      <c r="B68" s="7">
        <f t="shared" si="0"/>
        <v>1985982.6271186441</v>
      </c>
    </row>
    <row r="69" spans="1:4" ht="15.6" x14ac:dyDescent="0.35">
      <c r="A69" s="11" t="s">
        <v>26</v>
      </c>
      <c r="B69" s="7">
        <f>(B68/B67)*B51</f>
        <v>81.425206720469689</v>
      </c>
    </row>
    <row r="70" spans="1:4" ht="15.6" x14ac:dyDescent="0.35">
      <c r="A70" s="11" t="s">
        <v>31</v>
      </c>
      <c r="B70" s="7">
        <f t="shared" ref="B70:B71" si="1">B22/(B16*6)</f>
        <v>450000</v>
      </c>
    </row>
    <row r="71" spans="1:4" ht="15.6" x14ac:dyDescent="0.35">
      <c r="A71" s="11" t="s">
        <v>32</v>
      </c>
      <c r="B71" s="7">
        <f t="shared" si="1"/>
        <v>330997.10451977403</v>
      </c>
    </row>
    <row r="72" spans="1:4" ht="15.6" x14ac:dyDescent="0.35">
      <c r="A72" s="11"/>
      <c r="B72" s="7"/>
    </row>
    <row r="73" spans="1:4" ht="15.6" x14ac:dyDescent="0.35">
      <c r="A73" s="10" t="s">
        <v>27</v>
      </c>
      <c r="B73" s="7"/>
    </row>
    <row r="74" spans="1:4" ht="15.6" x14ac:dyDescent="0.35">
      <c r="A74" s="11" t="s">
        <v>28</v>
      </c>
      <c r="B74" s="7">
        <f>(B29/B28)*100</f>
        <v>100</v>
      </c>
    </row>
    <row r="75" spans="1:4" ht="16.2" thickBot="1" x14ac:dyDescent="0.4">
      <c r="A75" s="12" t="s">
        <v>29</v>
      </c>
      <c r="B75" s="9">
        <f>(B23/B29)*100</f>
        <v>93.832212212212212</v>
      </c>
      <c r="C75" s="3"/>
    </row>
    <row r="76" spans="1:4" s="14" customFormat="1" ht="36" customHeight="1" thickTop="1" x14ac:dyDescent="0.3">
      <c r="A76" s="28" t="s">
        <v>77</v>
      </c>
      <c r="B76" s="28"/>
      <c r="C76" s="13"/>
      <c r="D76" s="13"/>
    </row>
    <row r="77" spans="1:4" s="14" customFormat="1" ht="15.6" x14ac:dyDescent="0.35">
      <c r="A77" s="11"/>
      <c r="B77" s="11"/>
    </row>
    <row r="78" spans="1:4" s="14" customFormat="1" ht="15.6" x14ac:dyDescent="0.35">
      <c r="A78" s="11"/>
      <c r="B78" s="11"/>
    </row>
    <row r="79" spans="1:4" s="14" customFormat="1" ht="15.6" x14ac:dyDescent="0.35">
      <c r="A79" s="11"/>
      <c r="B79" s="11"/>
    </row>
    <row r="80" spans="1:4" s="14" customFormat="1" ht="15.6" x14ac:dyDescent="0.35">
      <c r="A80" s="11"/>
      <c r="B80" s="11"/>
    </row>
    <row r="81" spans="1:2" s="14" customFormat="1" ht="15.6" x14ac:dyDescent="0.35">
      <c r="A81" s="11"/>
      <c r="B81" s="11"/>
    </row>
    <row r="82" spans="1:2" s="14" customFormat="1" ht="15.6" x14ac:dyDescent="0.35">
      <c r="A82" s="11"/>
      <c r="B82" s="11"/>
    </row>
    <row r="83" spans="1:2" s="14" customFormat="1" ht="15.6" x14ac:dyDescent="0.35">
      <c r="A83" s="11"/>
      <c r="B83" s="11"/>
    </row>
    <row r="84" spans="1:2" s="14" customFormat="1" ht="15.6" x14ac:dyDescent="0.35">
      <c r="A84" s="11"/>
      <c r="B84" s="11"/>
    </row>
    <row r="85" spans="1:2" s="14" customFormat="1" ht="15.6" x14ac:dyDescent="0.35">
      <c r="A85" s="11"/>
      <c r="B85" s="11"/>
    </row>
    <row r="86" spans="1:2" s="14" customFormat="1" ht="15.6" x14ac:dyDescent="0.35">
      <c r="A86" s="11"/>
      <c r="B86" s="11"/>
    </row>
    <row r="87" spans="1:2" s="14" customFormat="1" ht="15.6" x14ac:dyDescent="0.35">
      <c r="A87" s="11"/>
      <c r="B87" s="11"/>
    </row>
    <row r="88" spans="1:2" s="14" customFormat="1" ht="15.6" x14ac:dyDescent="0.35">
      <c r="A88" s="11"/>
      <c r="B88" s="11"/>
    </row>
    <row r="89" spans="1:2" s="14" customFormat="1" ht="15.6" x14ac:dyDescent="0.35">
      <c r="A89" s="11"/>
      <c r="B89" s="11"/>
    </row>
    <row r="90" spans="1:2" s="14" customFormat="1" ht="15.6" x14ac:dyDescent="0.35">
      <c r="A90" s="11"/>
      <c r="B90" s="11"/>
    </row>
    <row r="91" spans="1:2" ht="15.6" x14ac:dyDescent="0.35">
      <c r="A91" s="4"/>
      <c r="B91" s="4"/>
    </row>
    <row r="92" spans="1:2" ht="15.6" x14ac:dyDescent="0.35">
      <c r="A92" s="4"/>
      <c r="B92" s="4"/>
    </row>
    <row r="93" spans="1:2" ht="15.6" x14ac:dyDescent="0.35">
      <c r="A93" s="4"/>
      <c r="B93" s="4"/>
    </row>
    <row r="94" spans="1:2" ht="15.6" x14ac:dyDescent="0.35">
      <c r="A94" s="4"/>
      <c r="B94" s="4"/>
    </row>
    <row r="95" spans="1:2" ht="15.6" x14ac:dyDescent="0.35">
      <c r="A95" s="4"/>
      <c r="B95" s="4"/>
    </row>
    <row r="96" spans="1:2" ht="15.6" x14ac:dyDescent="0.35">
      <c r="A96" s="4"/>
      <c r="B96" s="4"/>
    </row>
    <row r="97" spans="1:2" ht="15.6" x14ac:dyDescent="0.35">
      <c r="A97" s="4"/>
      <c r="B97" s="4"/>
    </row>
    <row r="98" spans="1:2" ht="15.6" x14ac:dyDescent="0.35">
      <c r="A98" s="4"/>
      <c r="B98" s="4"/>
    </row>
    <row r="99" spans="1:2" ht="15.6" x14ac:dyDescent="0.35">
      <c r="A99" s="4"/>
      <c r="B99" s="4"/>
    </row>
    <row r="172" spans="7:11" x14ac:dyDescent="0.3">
      <c r="G172" s="1"/>
      <c r="H172" s="1"/>
      <c r="I172" s="1"/>
      <c r="J172" s="1"/>
      <c r="K172" s="1"/>
    </row>
    <row r="173" spans="7:11" x14ac:dyDescent="0.3">
      <c r="G173" s="1"/>
      <c r="H173" s="1"/>
      <c r="I173" s="1"/>
      <c r="J173" s="1"/>
      <c r="K173" s="1"/>
    </row>
    <row r="174" spans="7:11" x14ac:dyDescent="0.3">
      <c r="G174" s="1"/>
      <c r="H174" s="1"/>
      <c r="I174" s="1"/>
      <c r="J174" s="1"/>
      <c r="K174" s="1"/>
    </row>
  </sheetData>
  <mergeCells count="2">
    <mergeCell ref="A9:A10"/>
    <mergeCell ref="A76:B7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14" customFormat="1" ht="16.2" thickTop="1" x14ac:dyDescent="0.35">
      <c r="A11" s="11"/>
      <c r="B11" s="11"/>
    </row>
    <row r="12" spans="1:2" s="14" customFormat="1" ht="15.6" x14ac:dyDescent="0.35">
      <c r="A12" s="10" t="s">
        <v>1</v>
      </c>
      <c r="B12" s="11"/>
    </row>
    <row r="13" spans="1:2" s="14" customFormat="1" ht="15.6" x14ac:dyDescent="0.35">
      <c r="A13" s="11"/>
      <c r="B13" s="11"/>
    </row>
    <row r="14" spans="1:2" s="14" customFormat="1" ht="15.6" x14ac:dyDescent="0.35">
      <c r="A14" s="10" t="s">
        <v>2</v>
      </c>
      <c r="B14" s="11"/>
    </row>
    <row r="15" spans="1:2" ht="15.6" x14ac:dyDescent="0.35">
      <c r="A15" s="11" t="s">
        <v>54</v>
      </c>
      <c r="B15" s="15">
        <v>200</v>
      </c>
    </row>
    <row r="16" spans="1:2" ht="15.6" x14ac:dyDescent="0.35">
      <c r="A16" s="11" t="s">
        <v>91</v>
      </c>
      <c r="B16" s="15">
        <v>185</v>
      </c>
    </row>
    <row r="17" spans="1:2" ht="15.6" x14ac:dyDescent="0.35">
      <c r="A17" s="11" t="s">
        <v>92</v>
      </c>
      <c r="B17" s="15">
        <v>267</v>
      </c>
    </row>
    <row r="18" spans="1:2" ht="15.6" x14ac:dyDescent="0.35">
      <c r="A18" s="11" t="s">
        <v>72</v>
      </c>
      <c r="B18" s="15">
        <v>185</v>
      </c>
    </row>
    <row r="19" spans="1:2" ht="15.6" x14ac:dyDescent="0.35">
      <c r="A19" s="11"/>
      <c r="B19" s="15"/>
    </row>
    <row r="20" spans="1:2" ht="15.6" x14ac:dyDescent="0.35">
      <c r="A20" s="10" t="s">
        <v>3</v>
      </c>
      <c r="B20" s="15"/>
    </row>
    <row r="21" spans="1:2" ht="15.6" x14ac:dyDescent="0.35">
      <c r="A21" s="11" t="s">
        <v>54</v>
      </c>
      <c r="B21" s="15">
        <v>204637500</v>
      </c>
    </row>
    <row r="22" spans="1:2" ht="15.6" x14ac:dyDescent="0.35">
      <c r="A22" s="11" t="s">
        <v>91</v>
      </c>
      <c r="B22" s="15">
        <v>150227726.71000001</v>
      </c>
    </row>
    <row r="23" spans="1:2" ht="15.6" x14ac:dyDescent="0.35">
      <c r="A23" s="11" t="s">
        <v>92</v>
      </c>
      <c r="B23" s="15">
        <v>181035826.71000001</v>
      </c>
    </row>
    <row r="24" spans="1:2" ht="15.6" x14ac:dyDescent="0.35">
      <c r="A24" s="11" t="s">
        <v>72</v>
      </c>
      <c r="B24" s="15">
        <v>649727726.71000004</v>
      </c>
    </row>
    <row r="25" spans="1:2" ht="15.6" x14ac:dyDescent="0.35">
      <c r="A25" s="11" t="s">
        <v>93</v>
      </c>
      <c r="B25" s="6">
        <f>B23</f>
        <v>181035826.71000001</v>
      </c>
    </row>
    <row r="26" spans="1:2" ht="15.6" x14ac:dyDescent="0.35">
      <c r="A26" s="11"/>
      <c r="B26" s="6"/>
    </row>
    <row r="27" spans="1:2" ht="15.6" x14ac:dyDescent="0.35">
      <c r="A27" s="10" t="s">
        <v>4</v>
      </c>
      <c r="B27" s="6"/>
    </row>
    <row r="28" spans="1:2" ht="15.6" x14ac:dyDescent="0.35">
      <c r="A28" s="11" t="s">
        <v>91</v>
      </c>
      <c r="B28" s="15">
        <f>B22</f>
        <v>150227726.71000001</v>
      </c>
    </row>
    <row r="29" spans="1:2" ht="15.6" x14ac:dyDescent="0.35">
      <c r="A29" s="11" t="s">
        <v>92</v>
      </c>
      <c r="B29" s="15">
        <v>150227726.71000001</v>
      </c>
    </row>
    <row r="30" spans="1:2" ht="15.6" x14ac:dyDescent="0.35">
      <c r="A30" s="11"/>
      <c r="B30" s="16"/>
    </row>
    <row r="31" spans="1:2" ht="15.6" x14ac:dyDescent="0.35">
      <c r="A31" s="10" t="s">
        <v>5</v>
      </c>
      <c r="B31" s="16"/>
    </row>
    <row r="32" spans="1:2" ht="15.6" x14ac:dyDescent="0.35">
      <c r="A32" s="11" t="s">
        <v>55</v>
      </c>
      <c r="B32" s="17">
        <v>1.1197999999999999</v>
      </c>
    </row>
    <row r="33" spans="1:2" ht="15.6" x14ac:dyDescent="0.35">
      <c r="A33" s="11" t="s">
        <v>94</v>
      </c>
      <c r="B33" s="17">
        <v>1.0948</v>
      </c>
    </row>
    <row r="34" spans="1:2" ht="15.6" x14ac:dyDescent="0.35">
      <c r="A34" s="11" t="s">
        <v>6</v>
      </c>
      <c r="B34" s="19" t="s">
        <v>37</v>
      </c>
    </row>
    <row r="35" spans="1:2" ht="15.6" x14ac:dyDescent="0.35">
      <c r="A35" s="11"/>
      <c r="B35" s="6"/>
    </row>
    <row r="36" spans="1:2" ht="15.6" x14ac:dyDescent="0.35">
      <c r="A36" s="10" t="s">
        <v>7</v>
      </c>
      <c r="B36" s="6"/>
    </row>
    <row r="37" spans="1:2" ht="15.6" x14ac:dyDescent="0.35">
      <c r="A37" s="11" t="s">
        <v>56</v>
      </c>
      <c r="B37" s="6">
        <f>B21/B32</f>
        <v>182744686.55116987</v>
      </c>
    </row>
    <row r="38" spans="1:2" ht="15.6" x14ac:dyDescent="0.35">
      <c r="A38" s="11" t="s">
        <v>95</v>
      </c>
      <c r="B38" s="6">
        <f>B23/B33</f>
        <v>165359724.79905006</v>
      </c>
    </row>
    <row r="39" spans="1:2" ht="15.6" x14ac:dyDescent="0.35">
      <c r="A39" s="11" t="s">
        <v>57</v>
      </c>
      <c r="B39" s="6">
        <f>B37/B15</f>
        <v>913723.43275584932</v>
      </c>
    </row>
    <row r="40" spans="1:2" ht="15.6" x14ac:dyDescent="0.35">
      <c r="A40" s="11" t="s">
        <v>96</v>
      </c>
      <c r="B40" s="6">
        <f>B38/B17</f>
        <v>619324.81198146089</v>
      </c>
    </row>
    <row r="41" spans="1:2" ht="15.6" x14ac:dyDescent="0.35">
      <c r="A41" s="11"/>
      <c r="B41" s="7"/>
    </row>
    <row r="42" spans="1:2" ht="15.6" x14ac:dyDescent="0.35">
      <c r="A42" s="10" t="s">
        <v>8</v>
      </c>
      <c r="B42" s="7"/>
    </row>
    <row r="43" spans="1:2" ht="15.6" x14ac:dyDescent="0.35">
      <c r="A43" s="10"/>
      <c r="B43" s="7"/>
    </row>
    <row r="44" spans="1:2" ht="15.6" x14ac:dyDescent="0.35">
      <c r="A44" s="10" t="s">
        <v>9</v>
      </c>
      <c r="B44" s="7"/>
    </row>
    <row r="45" spans="1:2" ht="15.6" x14ac:dyDescent="0.35">
      <c r="A45" s="11" t="s">
        <v>10</v>
      </c>
      <c r="B45" s="7" t="s">
        <v>38</v>
      </c>
    </row>
    <row r="46" spans="1:2" ht="15.6" x14ac:dyDescent="0.35">
      <c r="A46" s="11" t="s">
        <v>11</v>
      </c>
      <c r="B46" s="7" t="s">
        <v>38</v>
      </c>
    </row>
    <row r="47" spans="1:2" ht="15.6" x14ac:dyDescent="0.35">
      <c r="A47" s="11"/>
      <c r="B47" s="7"/>
    </row>
    <row r="48" spans="1:2" ht="15.6" x14ac:dyDescent="0.35">
      <c r="A48" s="10" t="s">
        <v>12</v>
      </c>
      <c r="B48" s="7"/>
    </row>
    <row r="49" spans="1:2" ht="15.6" x14ac:dyDescent="0.35">
      <c r="A49" s="11" t="s">
        <v>13</v>
      </c>
      <c r="B49" s="7">
        <f>B17/B16*100</f>
        <v>144.32432432432432</v>
      </c>
    </row>
    <row r="50" spans="1:2" ht="15.6" x14ac:dyDescent="0.35">
      <c r="A50" s="11" t="s">
        <v>14</v>
      </c>
      <c r="B50" s="7">
        <f>B23/B22*100</f>
        <v>120.50759914610971</v>
      </c>
    </row>
    <row r="51" spans="1:2" ht="15.6" x14ac:dyDescent="0.35">
      <c r="A51" s="11" t="s">
        <v>15</v>
      </c>
      <c r="B51" s="7">
        <f>AVERAGE(B49:B50)</f>
        <v>132.41596173521702</v>
      </c>
    </row>
    <row r="52" spans="1:2" ht="15.6" x14ac:dyDescent="0.35">
      <c r="A52" s="11"/>
      <c r="B52" s="7"/>
    </row>
    <row r="53" spans="1:2" ht="15.6" x14ac:dyDescent="0.35">
      <c r="A53" s="10" t="s">
        <v>16</v>
      </c>
      <c r="B53" s="7"/>
    </row>
    <row r="54" spans="1:2" ht="15.6" x14ac:dyDescent="0.35">
      <c r="A54" s="11" t="s">
        <v>17</v>
      </c>
      <c r="B54" s="7">
        <f>(B17/B18)*100</f>
        <v>144.32432432432432</v>
      </c>
    </row>
    <row r="55" spans="1:2" ht="15.6" x14ac:dyDescent="0.35">
      <c r="A55" s="11" t="s">
        <v>18</v>
      </c>
      <c r="B55" s="7">
        <f>B23/B24*100</f>
        <v>27.863337097633771</v>
      </c>
    </row>
    <row r="56" spans="1:2" ht="15.6" x14ac:dyDescent="0.35">
      <c r="A56" s="11" t="s">
        <v>19</v>
      </c>
      <c r="B56" s="7">
        <f>(B54+B55)/2</f>
        <v>86.093830710979049</v>
      </c>
    </row>
    <row r="57" spans="1:2" ht="15.6" x14ac:dyDescent="0.35">
      <c r="A57" s="11"/>
      <c r="B57" s="7"/>
    </row>
    <row r="58" spans="1:2" ht="15.6" x14ac:dyDescent="0.35">
      <c r="A58" s="10" t="s">
        <v>30</v>
      </c>
      <c r="B58" s="7"/>
    </row>
    <row r="59" spans="1:2" ht="15.6" x14ac:dyDescent="0.35">
      <c r="A59" s="11" t="s">
        <v>20</v>
      </c>
      <c r="B59" s="7">
        <f>B25/B23*100</f>
        <v>100</v>
      </c>
    </row>
    <row r="60" spans="1:2" ht="15.6" x14ac:dyDescent="0.35">
      <c r="A60" s="11"/>
      <c r="B60" s="7"/>
    </row>
    <row r="61" spans="1:2" ht="15.6" x14ac:dyDescent="0.35">
      <c r="A61" s="10" t="s">
        <v>21</v>
      </c>
      <c r="B61" s="7"/>
    </row>
    <row r="62" spans="1:2" ht="15.6" x14ac:dyDescent="0.35">
      <c r="A62" s="11" t="s">
        <v>22</v>
      </c>
      <c r="B62" s="7">
        <f>((B17/B15)-1)*100</f>
        <v>33.5</v>
      </c>
    </row>
    <row r="63" spans="1:2" ht="15.6" x14ac:dyDescent="0.35">
      <c r="A63" s="11" t="s">
        <v>23</v>
      </c>
      <c r="B63" s="7">
        <f>((B38/B37)-1)*100</f>
        <v>-9.5132515643632125</v>
      </c>
    </row>
    <row r="64" spans="1:2" ht="15.6" x14ac:dyDescent="0.35">
      <c r="A64" s="11" t="s">
        <v>24</v>
      </c>
      <c r="B64" s="7">
        <f>((B40/B39)-1)*100</f>
        <v>-32.219664093155963</v>
      </c>
    </row>
    <row r="65" spans="1:6" ht="15.6" x14ac:dyDescent="0.35">
      <c r="A65" s="11"/>
      <c r="B65" s="7"/>
    </row>
    <row r="66" spans="1:6" ht="15.6" x14ac:dyDescent="0.35">
      <c r="A66" s="10" t="s">
        <v>25</v>
      </c>
      <c r="B66" s="7"/>
    </row>
    <row r="67" spans="1:6" ht="15.6" x14ac:dyDescent="0.35">
      <c r="A67" s="11" t="s">
        <v>33</v>
      </c>
      <c r="B67" s="7">
        <f t="shared" ref="B67:B68" si="0">B22/B16</f>
        <v>812041.76600000006</v>
      </c>
    </row>
    <row r="68" spans="1:6" ht="15.6" x14ac:dyDescent="0.35">
      <c r="A68" s="11" t="s">
        <v>34</v>
      </c>
      <c r="B68" s="7">
        <f t="shared" si="0"/>
        <v>678036.80415730341</v>
      </c>
    </row>
    <row r="69" spans="1:6" ht="15.6" x14ac:dyDescent="0.35">
      <c r="A69" s="11" t="s">
        <v>26</v>
      </c>
      <c r="B69" s="7">
        <f>(B68/B67)*B51</f>
        <v>110.56438138227772</v>
      </c>
    </row>
    <row r="70" spans="1:6" ht="15.6" x14ac:dyDescent="0.35">
      <c r="A70" s="11" t="s">
        <v>31</v>
      </c>
      <c r="B70" s="7">
        <f>B22/(B16*2)</f>
        <v>406020.88300000003</v>
      </c>
    </row>
    <row r="71" spans="1:6" ht="15.6" x14ac:dyDescent="0.35">
      <c r="A71" s="11" t="s">
        <v>32</v>
      </c>
      <c r="B71" s="7">
        <f>B23/(B17*2)</f>
        <v>339018.40207865171</v>
      </c>
    </row>
    <row r="72" spans="1:6" ht="15.6" x14ac:dyDescent="0.35">
      <c r="A72" s="11"/>
      <c r="B72" s="7"/>
    </row>
    <row r="73" spans="1:6" ht="15.6" x14ac:dyDescent="0.35">
      <c r="A73" s="10" t="s">
        <v>27</v>
      </c>
      <c r="B73" s="7"/>
    </row>
    <row r="74" spans="1:6" ht="15.6" x14ac:dyDescent="0.35">
      <c r="A74" s="11" t="s">
        <v>28</v>
      </c>
      <c r="B74" s="7">
        <f>(B29/B28)*100</f>
        <v>100</v>
      </c>
    </row>
    <row r="75" spans="1:6" ht="16.2" thickBot="1" x14ac:dyDescent="0.4">
      <c r="A75" s="12" t="s">
        <v>29</v>
      </c>
      <c r="B75" s="9">
        <f>(B23/B29)*100</f>
        <v>120.50759914610971</v>
      </c>
      <c r="C75" s="3"/>
    </row>
    <row r="76" spans="1:6" s="14" customFormat="1" ht="42" customHeight="1" thickTop="1" x14ac:dyDescent="0.3">
      <c r="A76" s="28" t="s">
        <v>77</v>
      </c>
      <c r="B76" s="28"/>
      <c r="C76" s="13"/>
      <c r="D76" s="13"/>
    </row>
    <row r="77" spans="1:6" s="14" customFormat="1" ht="39" customHeight="1" x14ac:dyDescent="0.3">
      <c r="A77" s="30" t="s">
        <v>97</v>
      </c>
      <c r="B77" s="29"/>
      <c r="C77" s="23"/>
      <c r="D77" s="23"/>
      <c r="E77" s="23"/>
      <c r="F77" s="23"/>
    </row>
    <row r="78" spans="1:6" s="14" customFormat="1" x14ac:dyDescent="0.3"/>
    <row r="79" spans="1:6" s="14" customFormat="1" x14ac:dyDescent="0.3"/>
    <row r="80" spans="1:6" s="14" customFormat="1" x14ac:dyDescent="0.3"/>
    <row r="81" spans="1:2" s="14" customFormat="1" x14ac:dyDescent="0.3"/>
    <row r="82" spans="1:2" ht="15.6" x14ac:dyDescent="0.35">
      <c r="A82" s="4"/>
      <c r="B82" s="4"/>
    </row>
    <row r="83" spans="1:2" ht="15.6" x14ac:dyDescent="0.35">
      <c r="A83" s="4"/>
      <c r="B83" s="4"/>
    </row>
    <row r="84" spans="1:2" ht="15.6" x14ac:dyDescent="0.35">
      <c r="A84" s="4"/>
      <c r="B84" s="4"/>
    </row>
    <row r="172" spans="7:11" x14ac:dyDescent="0.3">
      <c r="G172" s="1"/>
      <c r="H172" s="1"/>
      <c r="I172" s="1"/>
      <c r="J172" s="1"/>
      <c r="K172" s="1"/>
    </row>
    <row r="173" spans="7:11" x14ac:dyDescent="0.3">
      <c r="G173" s="1"/>
      <c r="H173" s="1"/>
      <c r="I173" s="1"/>
      <c r="J173" s="1"/>
      <c r="K173" s="1"/>
    </row>
    <row r="174" spans="7:11" x14ac:dyDescent="0.3">
      <c r="G174" s="1"/>
      <c r="H174" s="1"/>
      <c r="I174" s="1"/>
      <c r="J174" s="1"/>
      <c r="K174" s="1"/>
    </row>
  </sheetData>
  <mergeCells count="3">
    <mergeCell ref="A9:A10"/>
    <mergeCell ref="A76:B76"/>
    <mergeCell ref="A77:B7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14" customFormat="1" ht="16.2" thickTop="1" x14ac:dyDescent="0.35">
      <c r="A11" s="11"/>
      <c r="B11" s="11"/>
    </row>
    <row r="12" spans="1:2" s="14" customFormat="1" ht="15.6" x14ac:dyDescent="0.35">
      <c r="A12" s="10" t="s">
        <v>1</v>
      </c>
      <c r="B12" s="11"/>
    </row>
    <row r="13" spans="1:2" s="14" customFormat="1" ht="15.6" x14ac:dyDescent="0.35">
      <c r="A13" s="11"/>
      <c r="B13" s="11"/>
    </row>
    <row r="14" spans="1:2" s="14" customFormat="1" ht="15.6" x14ac:dyDescent="0.35">
      <c r="A14" s="10" t="s">
        <v>2</v>
      </c>
      <c r="B14" s="11"/>
    </row>
    <row r="15" spans="1:2" ht="15.6" x14ac:dyDescent="0.35">
      <c r="A15" s="11" t="s">
        <v>58</v>
      </c>
      <c r="B15" s="6">
        <f>+'III Trimestre'!B15</f>
        <v>200</v>
      </c>
    </row>
    <row r="16" spans="1:2" ht="15.6" x14ac:dyDescent="0.35">
      <c r="A16" s="11" t="s">
        <v>98</v>
      </c>
      <c r="B16" s="6">
        <f>+'III Trimestre'!B16</f>
        <v>185</v>
      </c>
    </row>
    <row r="17" spans="1:2" ht="15.6" x14ac:dyDescent="0.35">
      <c r="A17" s="11" t="s">
        <v>99</v>
      </c>
      <c r="B17" s="6">
        <f>+'III Trimestre'!B17</f>
        <v>267</v>
      </c>
    </row>
    <row r="18" spans="1:2" ht="15.6" x14ac:dyDescent="0.35">
      <c r="A18" s="11" t="s">
        <v>72</v>
      </c>
      <c r="B18" s="6">
        <f>+'III Trimestre'!B18</f>
        <v>185</v>
      </c>
    </row>
    <row r="19" spans="1:2" ht="15.6" x14ac:dyDescent="0.35">
      <c r="A19" s="11"/>
      <c r="B19" s="6"/>
    </row>
    <row r="20" spans="1:2" ht="15.6" x14ac:dyDescent="0.35">
      <c r="A20" s="10" t="s">
        <v>3</v>
      </c>
      <c r="B20" s="6"/>
    </row>
    <row r="21" spans="1:2" ht="15.6" x14ac:dyDescent="0.35">
      <c r="A21" s="11" t="s">
        <v>58</v>
      </c>
      <c r="B21" s="6">
        <f>+'I Trimestre'!B21+'II Trimestre'!B21+'III Trimestre'!B21</f>
        <v>574722500</v>
      </c>
    </row>
    <row r="22" spans="1:2" ht="15.6" x14ac:dyDescent="0.35">
      <c r="A22" s="11" t="s">
        <v>98</v>
      </c>
      <c r="B22" s="6">
        <f>+'I Trimestre'!B22+'II Trimestre'!B22+'III Trimestre'!B22</f>
        <v>649727726.71000004</v>
      </c>
    </row>
    <row r="23" spans="1:2" ht="15.6" x14ac:dyDescent="0.35">
      <c r="A23" s="11" t="s">
        <v>99</v>
      </c>
      <c r="B23" s="6">
        <f>+'I Trimestre'!B23+'II Trimestre'!B23+'III Trimestre'!B23</f>
        <v>649727726.71000004</v>
      </c>
    </row>
    <row r="24" spans="1:2" ht="15.6" x14ac:dyDescent="0.35">
      <c r="A24" s="11" t="s">
        <v>72</v>
      </c>
      <c r="B24" s="6">
        <f>+'III Trimestre'!B24</f>
        <v>649727726.71000004</v>
      </c>
    </row>
    <row r="25" spans="1:2" ht="15.6" x14ac:dyDescent="0.35">
      <c r="A25" s="11" t="s">
        <v>100</v>
      </c>
      <c r="B25" s="6">
        <f>B23</f>
        <v>649727726.71000004</v>
      </c>
    </row>
    <row r="26" spans="1:2" ht="15.6" x14ac:dyDescent="0.35">
      <c r="A26" s="11"/>
      <c r="B26" s="6"/>
    </row>
    <row r="27" spans="1:2" ht="15.6" x14ac:dyDescent="0.35">
      <c r="A27" s="10" t="s">
        <v>4</v>
      </c>
      <c r="B27" s="6"/>
    </row>
    <row r="28" spans="1:2" ht="15.6" x14ac:dyDescent="0.35">
      <c r="A28" s="11" t="s">
        <v>98</v>
      </c>
      <c r="B28" s="6">
        <f>B22</f>
        <v>649727726.71000004</v>
      </c>
    </row>
    <row r="29" spans="1:2" ht="15.6" x14ac:dyDescent="0.35">
      <c r="A29" s="11" t="s">
        <v>99</v>
      </c>
      <c r="B29" s="6">
        <f>+'I Trimestre'!B29+'II Trimestre'!B29+'III Trimestre'!B29</f>
        <v>649727726.71000004</v>
      </c>
    </row>
    <row r="30" spans="1:2" ht="15.6" x14ac:dyDescent="0.35">
      <c r="A30" s="11"/>
      <c r="B30" s="7"/>
    </row>
    <row r="31" spans="1:2" ht="15.6" x14ac:dyDescent="0.35">
      <c r="A31" s="10" t="s">
        <v>5</v>
      </c>
      <c r="B31" s="7"/>
    </row>
    <row r="32" spans="1:2" ht="15.6" x14ac:dyDescent="0.35">
      <c r="A32" s="11" t="s">
        <v>59</v>
      </c>
      <c r="B32" s="17">
        <v>1.1197999999999999</v>
      </c>
    </row>
    <row r="33" spans="1:2" ht="15.6" x14ac:dyDescent="0.35">
      <c r="A33" s="11" t="s">
        <v>101</v>
      </c>
      <c r="B33" s="17">
        <v>1.0948</v>
      </c>
    </row>
    <row r="34" spans="1:2" ht="15.6" x14ac:dyDescent="0.35">
      <c r="A34" s="11" t="s">
        <v>6</v>
      </c>
      <c r="B34" s="19" t="s">
        <v>37</v>
      </c>
    </row>
    <row r="35" spans="1:2" ht="15.6" x14ac:dyDescent="0.35">
      <c r="A35" s="11"/>
      <c r="B35" s="6"/>
    </row>
    <row r="36" spans="1:2" ht="15.6" x14ac:dyDescent="0.35">
      <c r="A36" s="10" t="s">
        <v>7</v>
      </c>
      <c r="B36" s="6"/>
    </row>
    <row r="37" spans="1:2" ht="15.6" x14ac:dyDescent="0.35">
      <c r="A37" s="11" t="s">
        <v>60</v>
      </c>
      <c r="B37" s="6">
        <f>B21/B32</f>
        <v>513236738.70333993</v>
      </c>
    </row>
    <row r="38" spans="1:2" ht="15.6" x14ac:dyDescent="0.35">
      <c r="A38" s="11" t="s">
        <v>102</v>
      </c>
      <c r="B38" s="6">
        <f>B23/B33</f>
        <v>593467050.33796132</v>
      </c>
    </row>
    <row r="39" spans="1:2" ht="15.6" x14ac:dyDescent="0.35">
      <c r="A39" s="11" t="s">
        <v>61</v>
      </c>
      <c r="B39" s="6">
        <f>B37/B15</f>
        <v>2566183.6935166996</v>
      </c>
    </row>
    <row r="40" spans="1:2" ht="15.6" x14ac:dyDescent="0.35">
      <c r="A40" s="11" t="s">
        <v>103</v>
      </c>
      <c r="B40" s="6">
        <f>B38/B17</f>
        <v>2222723.0349736377</v>
      </c>
    </row>
    <row r="41" spans="1:2" ht="15.6" x14ac:dyDescent="0.35">
      <c r="A41" s="11"/>
      <c r="B41" s="7"/>
    </row>
    <row r="42" spans="1:2" ht="15.6" x14ac:dyDescent="0.35">
      <c r="A42" s="10" t="s">
        <v>8</v>
      </c>
      <c r="B42" s="7"/>
    </row>
    <row r="43" spans="1:2" ht="15.6" x14ac:dyDescent="0.35">
      <c r="A43" s="10"/>
      <c r="B43" s="7"/>
    </row>
    <row r="44" spans="1:2" ht="15.6" x14ac:dyDescent="0.35">
      <c r="A44" s="10" t="s">
        <v>9</v>
      </c>
      <c r="B44" s="7"/>
    </row>
    <row r="45" spans="1:2" ht="15.6" x14ac:dyDescent="0.35">
      <c r="A45" s="11" t="s">
        <v>10</v>
      </c>
      <c r="B45" s="7" t="s">
        <v>38</v>
      </c>
    </row>
    <row r="46" spans="1:2" ht="15.6" x14ac:dyDescent="0.35">
      <c r="A46" s="11" t="s">
        <v>11</v>
      </c>
      <c r="B46" s="7" t="s">
        <v>38</v>
      </c>
    </row>
    <row r="47" spans="1:2" ht="15.6" x14ac:dyDescent="0.35">
      <c r="A47" s="11"/>
      <c r="B47" s="7"/>
    </row>
    <row r="48" spans="1:2" ht="15.6" x14ac:dyDescent="0.35">
      <c r="A48" s="10" t="s">
        <v>12</v>
      </c>
      <c r="B48" s="7"/>
    </row>
    <row r="49" spans="1:2" ht="15.6" x14ac:dyDescent="0.35">
      <c r="A49" s="11" t="s">
        <v>13</v>
      </c>
      <c r="B49" s="7">
        <f>B17/B16*100</f>
        <v>144.32432432432432</v>
      </c>
    </row>
    <row r="50" spans="1:2" ht="15.6" x14ac:dyDescent="0.35">
      <c r="A50" s="11" t="s">
        <v>14</v>
      </c>
      <c r="B50" s="7">
        <f>B23/B22*100</f>
        <v>100</v>
      </c>
    </row>
    <row r="51" spans="1:2" ht="15.6" x14ac:dyDescent="0.35">
      <c r="A51" s="11" t="s">
        <v>15</v>
      </c>
      <c r="B51" s="7">
        <f>AVERAGE(B49:B50)</f>
        <v>122.16216216216216</v>
      </c>
    </row>
    <row r="52" spans="1:2" ht="15.6" x14ac:dyDescent="0.35">
      <c r="A52" s="11"/>
      <c r="B52" s="7"/>
    </row>
    <row r="53" spans="1:2" ht="15.6" x14ac:dyDescent="0.35">
      <c r="A53" s="10" t="s">
        <v>16</v>
      </c>
      <c r="B53" s="7"/>
    </row>
    <row r="54" spans="1:2" ht="15.6" x14ac:dyDescent="0.35">
      <c r="A54" s="11" t="s">
        <v>17</v>
      </c>
      <c r="B54" s="7">
        <f>(B17/B18)*100</f>
        <v>144.32432432432432</v>
      </c>
    </row>
    <row r="55" spans="1:2" ht="15.6" x14ac:dyDescent="0.35">
      <c r="A55" s="11" t="s">
        <v>18</v>
      </c>
      <c r="B55" s="7">
        <f>B23/B24*100</f>
        <v>100</v>
      </c>
    </row>
    <row r="56" spans="1:2" ht="15.6" x14ac:dyDescent="0.35">
      <c r="A56" s="11" t="s">
        <v>19</v>
      </c>
      <c r="B56" s="7">
        <f>(B54+B55)/2</f>
        <v>122.16216216216216</v>
      </c>
    </row>
    <row r="57" spans="1:2" ht="15.6" x14ac:dyDescent="0.35">
      <c r="A57" s="11"/>
      <c r="B57" s="7"/>
    </row>
    <row r="58" spans="1:2" ht="15.6" x14ac:dyDescent="0.35">
      <c r="A58" s="10" t="s">
        <v>30</v>
      </c>
      <c r="B58" s="7"/>
    </row>
    <row r="59" spans="1:2" ht="15.6" x14ac:dyDescent="0.35">
      <c r="A59" s="11" t="s">
        <v>20</v>
      </c>
      <c r="B59" s="7">
        <f>B25/B23*100</f>
        <v>100</v>
      </c>
    </row>
    <row r="60" spans="1:2" ht="15.6" x14ac:dyDescent="0.35">
      <c r="A60" s="11"/>
      <c r="B60" s="7"/>
    </row>
    <row r="61" spans="1:2" ht="15.6" x14ac:dyDescent="0.35">
      <c r="A61" s="10" t="s">
        <v>21</v>
      </c>
      <c r="B61" s="7"/>
    </row>
    <row r="62" spans="1:2" ht="15.6" x14ac:dyDescent="0.35">
      <c r="A62" s="11" t="s">
        <v>22</v>
      </c>
      <c r="B62" s="7">
        <f>((B17/B15)-1)*100</f>
        <v>33.5</v>
      </c>
    </row>
    <row r="63" spans="1:2" ht="15.6" x14ac:dyDescent="0.35">
      <c r="A63" s="11" t="s">
        <v>23</v>
      </c>
      <c r="B63" s="7">
        <f>((B38/B37)-1)*100</f>
        <v>15.632223023885272</v>
      </c>
    </row>
    <row r="64" spans="1:2" ht="15.6" x14ac:dyDescent="0.35">
      <c r="A64" s="11" t="s">
        <v>24</v>
      </c>
      <c r="B64" s="7">
        <f>((B40/B39)-1)*100</f>
        <v>-13.384102603831261</v>
      </c>
    </row>
    <row r="65" spans="1:4" ht="15.6" x14ac:dyDescent="0.35">
      <c r="A65" s="11"/>
      <c r="B65" s="7"/>
    </row>
    <row r="66" spans="1:4" ht="15.6" x14ac:dyDescent="0.35">
      <c r="A66" s="10" t="s">
        <v>25</v>
      </c>
      <c r="B66" s="7"/>
    </row>
    <row r="67" spans="1:4" ht="15.6" x14ac:dyDescent="0.35">
      <c r="A67" s="11" t="s">
        <v>33</v>
      </c>
      <c r="B67" s="7">
        <f t="shared" ref="B67:B68" si="0">B22/B16</f>
        <v>3512041.7660000003</v>
      </c>
    </row>
    <row r="68" spans="1:4" ht="15.6" x14ac:dyDescent="0.35">
      <c r="A68" s="11" t="s">
        <v>34</v>
      </c>
      <c r="B68" s="7">
        <f t="shared" si="0"/>
        <v>2433437.1786891385</v>
      </c>
    </row>
    <row r="69" spans="1:4" ht="15.6" x14ac:dyDescent="0.35">
      <c r="A69" s="11" t="s">
        <v>26</v>
      </c>
      <c r="B69" s="7">
        <f>(B68/B67)*B51</f>
        <v>84.644194756554299</v>
      </c>
    </row>
    <row r="70" spans="1:4" ht="15.6" x14ac:dyDescent="0.35">
      <c r="A70" s="11" t="s">
        <v>31</v>
      </c>
      <c r="B70" s="7">
        <f>B22/(B16*8)</f>
        <v>439005.22075000004</v>
      </c>
    </row>
    <row r="71" spans="1:4" ht="15.6" x14ac:dyDescent="0.35">
      <c r="A71" s="11" t="s">
        <v>32</v>
      </c>
      <c r="B71" s="7">
        <f>B23/(B17*8)</f>
        <v>304179.64733614231</v>
      </c>
    </row>
    <row r="72" spans="1:4" ht="15.6" x14ac:dyDescent="0.35">
      <c r="A72" s="11"/>
      <c r="B72" s="7"/>
    </row>
    <row r="73" spans="1:4" ht="15.6" x14ac:dyDescent="0.35">
      <c r="A73" s="10" t="s">
        <v>27</v>
      </c>
      <c r="B73" s="7"/>
    </row>
    <row r="74" spans="1:4" ht="15.6" x14ac:dyDescent="0.35">
      <c r="A74" s="11" t="s">
        <v>28</v>
      </c>
      <c r="B74" s="7">
        <f>(B29/B28)*100</f>
        <v>100</v>
      </c>
    </row>
    <row r="75" spans="1:4" ht="16.2" thickBot="1" x14ac:dyDescent="0.4">
      <c r="A75" s="12" t="s">
        <v>29</v>
      </c>
      <c r="B75" s="9">
        <f>(B23/B29)*100</f>
        <v>100</v>
      </c>
      <c r="C75" s="3"/>
    </row>
    <row r="76" spans="1:4" s="14" customFormat="1" ht="36" customHeight="1" thickTop="1" x14ac:dyDescent="0.3">
      <c r="A76" s="28" t="s">
        <v>77</v>
      </c>
      <c r="B76" s="28"/>
      <c r="C76" s="13"/>
      <c r="D76" s="13"/>
    </row>
    <row r="77" spans="1:4" s="14" customFormat="1" ht="15.6" x14ac:dyDescent="0.35">
      <c r="A77" s="11"/>
      <c r="B77" s="11"/>
    </row>
    <row r="78" spans="1:4" s="14" customFormat="1" ht="15.6" x14ac:dyDescent="0.35">
      <c r="A78" s="11"/>
      <c r="B78" s="11"/>
    </row>
    <row r="79" spans="1:4" s="14" customFormat="1" ht="15.6" x14ac:dyDescent="0.35">
      <c r="A79" s="11"/>
      <c r="B79" s="11"/>
    </row>
    <row r="80" spans="1:4" s="14" customFormat="1" ht="15.6" x14ac:dyDescent="0.35">
      <c r="A80" s="11"/>
      <c r="B80" s="11"/>
    </row>
    <row r="81" spans="1:2" s="14" customFormat="1" ht="15.6" x14ac:dyDescent="0.35">
      <c r="A81" s="11"/>
      <c r="B81" s="11"/>
    </row>
    <row r="82" spans="1:2" s="14" customFormat="1" ht="15.6" x14ac:dyDescent="0.35">
      <c r="A82" s="11"/>
      <c r="B82" s="11"/>
    </row>
    <row r="83" spans="1:2" ht="15.6" x14ac:dyDescent="0.35">
      <c r="A83" s="4"/>
      <c r="B83" s="4"/>
    </row>
    <row r="84" spans="1:2" ht="15.6" x14ac:dyDescent="0.35">
      <c r="A84" s="4"/>
      <c r="B84" s="4"/>
    </row>
    <row r="85" spans="1:2" ht="15.6" x14ac:dyDescent="0.35">
      <c r="A85" s="4"/>
      <c r="B85" s="4"/>
    </row>
    <row r="86" spans="1:2" ht="15.6" x14ac:dyDescent="0.35">
      <c r="A86" s="4"/>
      <c r="B86" s="4"/>
    </row>
    <row r="87" spans="1:2" ht="15.6" x14ac:dyDescent="0.35">
      <c r="A87" s="4"/>
      <c r="B87" s="4"/>
    </row>
    <row r="88" spans="1:2" ht="15.6" x14ac:dyDescent="0.35">
      <c r="A88" s="4"/>
      <c r="B88" s="4"/>
    </row>
    <row r="89" spans="1:2" ht="15.6" x14ac:dyDescent="0.35">
      <c r="A89" s="4"/>
      <c r="B89" s="4"/>
    </row>
    <row r="90" spans="1:2" ht="15.6" x14ac:dyDescent="0.35">
      <c r="A90" s="4"/>
      <c r="B90" s="4"/>
    </row>
    <row r="91" spans="1:2" ht="15.6" x14ac:dyDescent="0.35">
      <c r="A91" s="4"/>
      <c r="B91" s="4"/>
    </row>
    <row r="92" spans="1:2" ht="15.6" x14ac:dyDescent="0.35">
      <c r="A92" s="4"/>
      <c r="B92" s="4"/>
    </row>
    <row r="93" spans="1:2" ht="15.6" x14ac:dyDescent="0.35">
      <c r="A93" s="4"/>
      <c r="B93" s="4"/>
    </row>
    <row r="94" spans="1:2" ht="15.6" x14ac:dyDescent="0.35">
      <c r="A94" s="4"/>
      <c r="B94" s="4"/>
    </row>
    <row r="95" spans="1:2" ht="15.6" x14ac:dyDescent="0.35">
      <c r="A95" s="4"/>
      <c r="B95" s="4"/>
    </row>
    <row r="96" spans="1:2" ht="15.6" x14ac:dyDescent="0.35">
      <c r="A96" s="4"/>
      <c r="B96" s="4"/>
    </row>
    <row r="97" spans="1:2" ht="15.6" x14ac:dyDescent="0.35">
      <c r="A97" s="4"/>
      <c r="B97" s="4"/>
    </row>
    <row r="98" spans="1:2" ht="15.6" x14ac:dyDescent="0.35">
      <c r="A98" s="4"/>
      <c r="B98" s="4"/>
    </row>
    <row r="99" spans="1:2" ht="15.6" x14ac:dyDescent="0.35">
      <c r="A99" s="4"/>
      <c r="B99" s="4"/>
    </row>
    <row r="100" spans="1:2" ht="15.6" x14ac:dyDescent="0.35">
      <c r="A100" s="4"/>
      <c r="B100" s="4"/>
    </row>
    <row r="101" spans="1:2" ht="15.6" x14ac:dyDescent="0.35">
      <c r="A101" s="4"/>
      <c r="B101" s="4"/>
    </row>
    <row r="102" spans="1:2" ht="15.6" x14ac:dyDescent="0.35">
      <c r="A102" s="4"/>
      <c r="B102" s="4"/>
    </row>
    <row r="103" spans="1:2" ht="15.6" x14ac:dyDescent="0.35">
      <c r="A103" s="4"/>
      <c r="B103" s="4"/>
    </row>
    <row r="104" spans="1:2" ht="15.6" x14ac:dyDescent="0.35">
      <c r="A104" s="4"/>
      <c r="B104" s="4"/>
    </row>
    <row r="172" spans="7:11" x14ac:dyDescent="0.3">
      <c r="G172" s="1"/>
      <c r="H172" s="1"/>
      <c r="I172" s="1"/>
      <c r="J172" s="1"/>
      <c r="K172" s="1"/>
    </row>
    <row r="173" spans="7:11" x14ac:dyDescent="0.3">
      <c r="G173" s="1"/>
      <c r="H173" s="1"/>
      <c r="I173" s="1"/>
      <c r="J173" s="1"/>
      <c r="K173" s="1"/>
    </row>
    <row r="174" spans="7:11" x14ac:dyDescent="0.3">
      <c r="G174" s="1"/>
      <c r="H174" s="1"/>
      <c r="I174" s="1"/>
      <c r="J174" s="1"/>
      <c r="K174" s="1"/>
    </row>
  </sheetData>
  <mergeCells count="2">
    <mergeCell ref="A9:A10"/>
    <mergeCell ref="A76:B7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1"/>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4.109375" style="2" bestFit="1" customWidth="1"/>
    <col min="2" max="2" width="36.33203125" style="2" bestFit="1" customWidth="1"/>
    <col min="3"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25" customFormat="1" ht="16.2" thickTop="1" x14ac:dyDescent="0.35">
      <c r="A11" s="11"/>
      <c r="B11" s="11"/>
    </row>
    <row r="12" spans="1:2" s="25" customFormat="1" ht="15.6" x14ac:dyDescent="0.35">
      <c r="A12" s="10" t="s">
        <v>1</v>
      </c>
      <c r="B12" s="11"/>
    </row>
    <row r="13" spans="1:2" s="25" customFormat="1" ht="15.6" x14ac:dyDescent="0.35">
      <c r="A13" s="11"/>
      <c r="B13" s="11"/>
    </row>
    <row r="14" spans="1:2" s="25" customFormat="1" ht="15.6" x14ac:dyDescent="0.35">
      <c r="A14" s="10" t="s">
        <v>2</v>
      </c>
      <c r="B14" s="11"/>
    </row>
    <row r="15" spans="1:2" ht="15.6" x14ac:dyDescent="0.35">
      <c r="A15" s="4" t="s">
        <v>62</v>
      </c>
      <c r="B15" s="6">
        <v>210</v>
      </c>
    </row>
    <row r="16" spans="1:2" ht="15.6" x14ac:dyDescent="0.35">
      <c r="A16" s="4" t="s">
        <v>104</v>
      </c>
      <c r="B16" s="6">
        <v>74</v>
      </c>
    </row>
    <row r="17" spans="1:2" ht="15.6" x14ac:dyDescent="0.35">
      <c r="A17" s="4" t="s">
        <v>105</v>
      </c>
      <c r="B17" s="6">
        <v>267</v>
      </c>
    </row>
    <row r="18" spans="1:2" ht="15.6" x14ac:dyDescent="0.35">
      <c r="A18" s="4" t="s">
        <v>72</v>
      </c>
      <c r="B18" s="6">
        <v>157</v>
      </c>
    </row>
    <row r="19" spans="1:2" ht="15.6" x14ac:dyDescent="0.35">
      <c r="A19" s="4"/>
      <c r="B19" s="6"/>
    </row>
    <row r="20" spans="1:2" ht="15.6" x14ac:dyDescent="0.35">
      <c r="A20" s="5" t="s">
        <v>3</v>
      </c>
      <c r="B20" s="6"/>
    </row>
    <row r="21" spans="1:2" ht="15.6" x14ac:dyDescent="0.35">
      <c r="A21" s="4" t="s">
        <v>62</v>
      </c>
      <c r="B21" s="6">
        <v>161984674</v>
      </c>
    </row>
    <row r="22" spans="1:2" ht="15.6" x14ac:dyDescent="0.35">
      <c r="A22" s="4" t="s">
        <v>104</v>
      </c>
      <c r="B22" s="6">
        <v>33311264</v>
      </c>
    </row>
    <row r="23" spans="1:2" ht="15.6" x14ac:dyDescent="0.35">
      <c r="A23" s="4" t="s">
        <v>105</v>
      </c>
      <c r="B23" s="6">
        <v>33311264</v>
      </c>
    </row>
    <row r="24" spans="1:2" ht="15.6" x14ac:dyDescent="0.35">
      <c r="A24" s="4" t="s">
        <v>72</v>
      </c>
      <c r="B24" s="6">
        <v>683038990.71000004</v>
      </c>
    </row>
    <row r="25" spans="1:2" ht="15.6" x14ac:dyDescent="0.35">
      <c r="A25" s="4" t="s">
        <v>106</v>
      </c>
      <c r="B25" s="6">
        <f>B23</f>
        <v>33311264</v>
      </c>
    </row>
    <row r="26" spans="1:2" ht="15.6" x14ac:dyDescent="0.35">
      <c r="A26" s="4"/>
      <c r="B26" s="6"/>
    </row>
    <row r="27" spans="1:2" ht="15.6" x14ac:dyDescent="0.35">
      <c r="A27" s="5" t="s">
        <v>4</v>
      </c>
      <c r="B27" s="6"/>
    </row>
    <row r="28" spans="1:2" ht="15.6" x14ac:dyDescent="0.35">
      <c r="A28" s="4" t="s">
        <v>104</v>
      </c>
      <c r="B28" s="6">
        <f>B22</f>
        <v>33311264</v>
      </c>
    </row>
    <row r="29" spans="1:2" ht="15.6" x14ac:dyDescent="0.35">
      <c r="A29" s="4" t="s">
        <v>105</v>
      </c>
      <c r="B29" s="6">
        <v>33311264</v>
      </c>
    </row>
    <row r="30" spans="1:2" ht="15.6" x14ac:dyDescent="0.35">
      <c r="A30" s="4"/>
      <c r="B30" s="7"/>
    </row>
    <row r="31" spans="1:2" ht="15.6" x14ac:dyDescent="0.35">
      <c r="A31" s="5" t="s">
        <v>5</v>
      </c>
      <c r="B31" s="7"/>
    </row>
    <row r="32" spans="1:2" ht="15.6" x14ac:dyDescent="0.35">
      <c r="A32" s="4" t="s">
        <v>63</v>
      </c>
      <c r="B32" s="17">
        <v>1.1144000000000001</v>
      </c>
    </row>
    <row r="33" spans="1:2" ht="15.6" x14ac:dyDescent="0.35">
      <c r="A33" s="4" t="s">
        <v>107</v>
      </c>
      <c r="B33" s="17">
        <v>1.0947</v>
      </c>
    </row>
    <row r="34" spans="1:2" ht="15.6" x14ac:dyDescent="0.35">
      <c r="A34" s="4" t="s">
        <v>6</v>
      </c>
      <c r="B34" s="20" t="s">
        <v>37</v>
      </c>
    </row>
    <row r="35" spans="1:2" ht="15.6" x14ac:dyDescent="0.35">
      <c r="A35" s="4"/>
      <c r="B35" s="6"/>
    </row>
    <row r="36" spans="1:2" ht="15.6" x14ac:dyDescent="0.35">
      <c r="A36" s="5" t="s">
        <v>7</v>
      </c>
      <c r="B36" s="6"/>
    </row>
    <row r="37" spans="1:2" ht="15.6" x14ac:dyDescent="0.35">
      <c r="A37" s="4" t="s">
        <v>64</v>
      </c>
      <c r="B37" s="6">
        <f>B21/B32</f>
        <v>145355952.97918162</v>
      </c>
    </row>
    <row r="38" spans="1:2" ht="15.6" x14ac:dyDescent="0.35">
      <c r="A38" s="4" t="s">
        <v>108</v>
      </c>
      <c r="B38" s="6">
        <f>B23/B33</f>
        <v>30429582.534027588</v>
      </c>
    </row>
    <row r="39" spans="1:2" ht="15.6" x14ac:dyDescent="0.35">
      <c r="A39" s="4" t="s">
        <v>65</v>
      </c>
      <c r="B39" s="6">
        <f>B37/B15</f>
        <v>692171.20466276957</v>
      </c>
    </row>
    <row r="40" spans="1:2" ht="15.6" x14ac:dyDescent="0.35">
      <c r="A40" s="4" t="s">
        <v>109</v>
      </c>
      <c r="B40" s="6">
        <f>B38/B17</f>
        <v>113968.47391021569</v>
      </c>
    </row>
    <row r="41" spans="1:2" ht="15.6" x14ac:dyDescent="0.35">
      <c r="A41" s="4"/>
      <c r="B41" s="7"/>
    </row>
    <row r="42" spans="1:2" ht="15.6" x14ac:dyDescent="0.35">
      <c r="A42" s="5" t="s">
        <v>8</v>
      </c>
      <c r="B42" s="7"/>
    </row>
    <row r="43" spans="1:2" ht="15.6" x14ac:dyDescent="0.35">
      <c r="A43" s="5"/>
      <c r="B43" s="7"/>
    </row>
    <row r="44" spans="1:2" ht="15.6" x14ac:dyDescent="0.35">
      <c r="A44" s="5" t="s">
        <v>9</v>
      </c>
      <c r="B44" s="7"/>
    </row>
    <row r="45" spans="1:2" ht="15.6" x14ac:dyDescent="0.35">
      <c r="A45" s="4" t="s">
        <v>10</v>
      </c>
      <c r="B45" s="7" t="s">
        <v>38</v>
      </c>
    </row>
    <row r="46" spans="1:2" ht="15.6" x14ac:dyDescent="0.35">
      <c r="A46" s="4" t="s">
        <v>11</v>
      </c>
      <c r="B46" s="7" t="s">
        <v>38</v>
      </c>
    </row>
    <row r="47" spans="1:2" ht="15.6" x14ac:dyDescent="0.35">
      <c r="A47" s="4"/>
      <c r="B47" s="7"/>
    </row>
    <row r="48" spans="1:2" ht="15.6" x14ac:dyDescent="0.35">
      <c r="A48" s="5" t="s">
        <v>12</v>
      </c>
      <c r="B48" s="7"/>
    </row>
    <row r="49" spans="1:2" ht="15.6" x14ac:dyDescent="0.35">
      <c r="A49" s="4" t="s">
        <v>13</v>
      </c>
      <c r="B49" s="7">
        <f>B17/B16*100</f>
        <v>360.81081081081078</v>
      </c>
    </row>
    <row r="50" spans="1:2" ht="15.6" x14ac:dyDescent="0.35">
      <c r="A50" s="4" t="s">
        <v>14</v>
      </c>
      <c r="B50" s="7">
        <f>B23/B22*100</f>
        <v>100</v>
      </c>
    </row>
    <row r="51" spans="1:2" ht="15.6" x14ac:dyDescent="0.35">
      <c r="A51" s="4" t="s">
        <v>15</v>
      </c>
      <c r="B51" s="7">
        <f>AVERAGE(B49:B50)</f>
        <v>230.40540540540539</v>
      </c>
    </row>
    <row r="52" spans="1:2" ht="15.6" x14ac:dyDescent="0.35">
      <c r="A52" s="4"/>
      <c r="B52" s="7"/>
    </row>
    <row r="53" spans="1:2" ht="15.6" x14ac:dyDescent="0.35">
      <c r="A53" s="5" t="s">
        <v>16</v>
      </c>
      <c r="B53" s="7"/>
    </row>
    <row r="54" spans="1:2" ht="15.6" x14ac:dyDescent="0.35">
      <c r="A54" s="4" t="s">
        <v>17</v>
      </c>
      <c r="B54" s="7">
        <f>(B17/B18)*100</f>
        <v>170.06369426751593</v>
      </c>
    </row>
    <row r="55" spans="1:2" ht="15.6" x14ac:dyDescent="0.35">
      <c r="A55" s="4" t="s">
        <v>18</v>
      </c>
      <c r="B55" s="7">
        <f>B23/B24*100</f>
        <v>4.876919832259337</v>
      </c>
    </row>
    <row r="56" spans="1:2" ht="15.6" x14ac:dyDescent="0.35">
      <c r="A56" s="4" t="s">
        <v>19</v>
      </c>
      <c r="B56" s="7">
        <f>(B54+B55)/2</f>
        <v>87.470307049887637</v>
      </c>
    </row>
    <row r="57" spans="1:2" ht="15.6" x14ac:dyDescent="0.35">
      <c r="A57" s="4"/>
      <c r="B57" s="7"/>
    </row>
    <row r="58" spans="1:2" ht="15.6" x14ac:dyDescent="0.35">
      <c r="A58" s="5" t="s">
        <v>30</v>
      </c>
      <c r="B58" s="7"/>
    </row>
    <row r="59" spans="1:2" ht="15.6" x14ac:dyDescent="0.35">
      <c r="A59" s="4" t="s">
        <v>20</v>
      </c>
      <c r="B59" s="7">
        <f>B25/B23*100</f>
        <v>100</v>
      </c>
    </row>
    <row r="60" spans="1:2" ht="15.6" x14ac:dyDescent="0.35">
      <c r="A60" s="4"/>
      <c r="B60" s="7"/>
    </row>
    <row r="61" spans="1:2" ht="15.6" x14ac:dyDescent="0.35">
      <c r="A61" s="5" t="s">
        <v>21</v>
      </c>
      <c r="B61" s="7"/>
    </row>
    <row r="62" spans="1:2" ht="15.6" x14ac:dyDescent="0.35">
      <c r="A62" s="4" t="s">
        <v>22</v>
      </c>
      <c r="B62" s="7">
        <f>((B17/B15)-1)*100</f>
        <v>27.142857142857135</v>
      </c>
    </row>
    <row r="63" spans="1:2" ht="15.6" x14ac:dyDescent="0.35">
      <c r="A63" s="4" t="s">
        <v>23</v>
      </c>
      <c r="B63" s="7">
        <f>((B38/B37)-1)*100</f>
        <v>-79.065472097736645</v>
      </c>
    </row>
    <row r="64" spans="1:2" ht="15.6" x14ac:dyDescent="0.35">
      <c r="A64" s="4" t="s">
        <v>24</v>
      </c>
      <c r="B64" s="7">
        <f>((B40/B39)-1)*100</f>
        <v>-83.534640975747919</v>
      </c>
    </row>
    <row r="65" spans="1:4" ht="15.6" x14ac:dyDescent="0.35">
      <c r="A65" s="4"/>
      <c r="B65" s="7"/>
    </row>
    <row r="66" spans="1:4" ht="15.6" x14ac:dyDescent="0.35">
      <c r="A66" s="5" t="s">
        <v>25</v>
      </c>
      <c r="B66" s="7"/>
    </row>
    <row r="67" spans="1:4" ht="15.6" x14ac:dyDescent="0.35">
      <c r="A67" s="4" t="s">
        <v>33</v>
      </c>
      <c r="B67" s="7">
        <f>B22/B16</f>
        <v>450152.21621621621</v>
      </c>
    </row>
    <row r="68" spans="1:4" ht="15.6" x14ac:dyDescent="0.35">
      <c r="A68" s="4" t="s">
        <v>34</v>
      </c>
      <c r="B68" s="7">
        <f>B23/B17</f>
        <v>124761.28838951311</v>
      </c>
    </row>
    <row r="69" spans="1:4" ht="15.6" x14ac:dyDescent="0.35">
      <c r="A69" s="4" t="s">
        <v>26</v>
      </c>
      <c r="B69" s="7">
        <f>(B68/B67)*B51</f>
        <v>63.857677902621724</v>
      </c>
    </row>
    <row r="70" spans="1:4" ht="15.6" x14ac:dyDescent="0.35">
      <c r="A70" s="4" t="s">
        <v>31</v>
      </c>
      <c r="B70" s="7">
        <f>B22/B16</f>
        <v>450152.21621621621</v>
      </c>
    </row>
    <row r="71" spans="1:4" ht="15.6" x14ac:dyDescent="0.35">
      <c r="A71" s="4" t="s">
        <v>32</v>
      </c>
      <c r="B71" s="7">
        <f>B23/B17</f>
        <v>124761.28838951311</v>
      </c>
    </row>
    <row r="72" spans="1:4" ht="15.6" x14ac:dyDescent="0.35">
      <c r="A72" s="4"/>
      <c r="B72" s="7"/>
    </row>
    <row r="73" spans="1:4" ht="15.6" x14ac:dyDescent="0.35">
      <c r="A73" s="5" t="s">
        <v>27</v>
      </c>
      <c r="B73" s="7"/>
    </row>
    <row r="74" spans="1:4" ht="15.6" x14ac:dyDescent="0.35">
      <c r="A74" s="4" t="s">
        <v>28</v>
      </c>
      <c r="B74" s="7">
        <f>(B29/B28)*100</f>
        <v>100</v>
      </c>
    </row>
    <row r="75" spans="1:4" ht="16.2" thickBot="1" x14ac:dyDescent="0.4">
      <c r="A75" s="8" t="s">
        <v>29</v>
      </c>
      <c r="B75" s="9">
        <f>(B23/B29)*100</f>
        <v>100</v>
      </c>
      <c r="C75" s="3"/>
    </row>
    <row r="76" spans="1:4" s="25" customFormat="1" ht="36" customHeight="1" thickTop="1" x14ac:dyDescent="0.3">
      <c r="A76" s="28" t="s">
        <v>77</v>
      </c>
      <c r="B76" s="28"/>
      <c r="C76" s="13"/>
      <c r="D76" s="13"/>
    </row>
    <row r="77" spans="1:4" ht="15.6" x14ac:dyDescent="0.35">
      <c r="A77" s="4"/>
      <c r="B77" s="4"/>
    </row>
    <row r="78" spans="1:4" ht="15.6" x14ac:dyDescent="0.35">
      <c r="A78" s="4"/>
      <c r="B78" s="4"/>
    </row>
    <row r="79" spans="1:4" ht="15.6" x14ac:dyDescent="0.35">
      <c r="A79" s="4"/>
      <c r="B79" s="4"/>
    </row>
    <row r="80" spans="1:4" ht="15.6" x14ac:dyDescent="0.35">
      <c r="A80" s="4"/>
      <c r="B80" s="4"/>
    </row>
    <row r="81" spans="1:2" ht="15.6" x14ac:dyDescent="0.35">
      <c r="A81" s="4"/>
      <c r="B81" s="4"/>
    </row>
    <row r="82" spans="1:2" ht="15.6" x14ac:dyDescent="0.35">
      <c r="A82" s="4"/>
      <c r="B82" s="4"/>
    </row>
    <row r="83" spans="1:2" ht="15.6" x14ac:dyDescent="0.35">
      <c r="A83" s="4"/>
      <c r="B83" s="4"/>
    </row>
    <row r="84" spans="1:2" ht="15.6" x14ac:dyDescent="0.35">
      <c r="A84" s="4"/>
      <c r="B84" s="4"/>
    </row>
    <row r="85" spans="1:2" ht="15.6" x14ac:dyDescent="0.35">
      <c r="A85" s="4"/>
      <c r="B85" s="4"/>
    </row>
    <row r="86" spans="1:2" ht="15.6" x14ac:dyDescent="0.35">
      <c r="A86" s="4"/>
      <c r="B86" s="4"/>
    </row>
    <row r="87" spans="1:2" ht="15.6" x14ac:dyDescent="0.35">
      <c r="A87" s="4"/>
      <c r="B87" s="4"/>
    </row>
    <row r="88" spans="1:2" ht="15.6" x14ac:dyDescent="0.35">
      <c r="A88" s="4"/>
      <c r="B88" s="4"/>
    </row>
    <row r="89" spans="1:2" ht="15.6" x14ac:dyDescent="0.35">
      <c r="A89" s="4"/>
      <c r="B89" s="4"/>
    </row>
    <row r="90" spans="1:2" ht="15.6" x14ac:dyDescent="0.35">
      <c r="A90" s="4"/>
      <c r="B90" s="4"/>
    </row>
    <row r="91" spans="1:2" ht="15.6" x14ac:dyDescent="0.35">
      <c r="A91" s="4"/>
      <c r="B91" s="4"/>
    </row>
    <row r="92" spans="1:2" ht="15.6" x14ac:dyDescent="0.35">
      <c r="A92" s="4"/>
      <c r="B92" s="4"/>
    </row>
    <row r="93" spans="1:2" ht="15.6" x14ac:dyDescent="0.35">
      <c r="A93" s="4"/>
      <c r="B93" s="4"/>
    </row>
    <row r="94" spans="1:2" ht="15.6" x14ac:dyDescent="0.35">
      <c r="A94" s="4"/>
      <c r="B94" s="4"/>
    </row>
    <row r="95" spans="1:2" ht="15.6" x14ac:dyDescent="0.35">
      <c r="A95" s="4"/>
      <c r="B95" s="4"/>
    </row>
    <row r="96" spans="1:2" ht="15.6" x14ac:dyDescent="0.35">
      <c r="A96" s="4"/>
      <c r="B96" s="4"/>
    </row>
    <row r="97" spans="1:2" ht="15.6" x14ac:dyDescent="0.35">
      <c r="A97" s="4"/>
      <c r="B97" s="4"/>
    </row>
    <row r="98" spans="1:2" ht="15.6" x14ac:dyDescent="0.35">
      <c r="A98" s="4"/>
      <c r="B98" s="4"/>
    </row>
    <row r="99" spans="1:2" ht="15.6" x14ac:dyDescent="0.35">
      <c r="A99" s="4"/>
      <c r="B99" s="4"/>
    </row>
    <row r="100" spans="1:2" ht="15.6" x14ac:dyDescent="0.35">
      <c r="A100" s="4"/>
      <c r="B100" s="4"/>
    </row>
    <row r="101" spans="1:2" ht="15.6" x14ac:dyDescent="0.35">
      <c r="A101" s="4"/>
      <c r="B101" s="4"/>
    </row>
    <row r="102" spans="1:2" ht="15.6" x14ac:dyDescent="0.35">
      <c r="A102" s="4"/>
      <c r="B102" s="4"/>
    </row>
    <row r="103" spans="1:2" ht="15.6" x14ac:dyDescent="0.35">
      <c r="A103" s="4"/>
      <c r="B103" s="4"/>
    </row>
    <row r="104" spans="1:2" ht="15.6" x14ac:dyDescent="0.35">
      <c r="A104" s="4"/>
      <c r="B104" s="4"/>
    </row>
    <row r="105" spans="1:2" ht="15.6" x14ac:dyDescent="0.35">
      <c r="A105" s="4"/>
      <c r="B105" s="4"/>
    </row>
    <row r="106" spans="1:2" ht="15.6" x14ac:dyDescent="0.35">
      <c r="A106" s="4"/>
      <c r="B106" s="4"/>
    </row>
    <row r="107" spans="1:2" ht="15.6" x14ac:dyDescent="0.35">
      <c r="A107" s="4"/>
      <c r="B107" s="4"/>
    </row>
    <row r="108" spans="1:2" ht="15.6" x14ac:dyDescent="0.35">
      <c r="A108" s="4"/>
      <c r="B108" s="4"/>
    </row>
    <row r="169" spans="7:11" x14ac:dyDescent="0.3">
      <c r="G169" s="1"/>
      <c r="H169" s="1"/>
      <c r="I169" s="1"/>
      <c r="J169" s="1"/>
      <c r="K169" s="1"/>
    </row>
    <row r="170" spans="7:11" x14ac:dyDescent="0.3">
      <c r="G170" s="1"/>
      <c r="H170" s="1"/>
      <c r="I170" s="1"/>
      <c r="J170" s="1"/>
      <c r="K170" s="1"/>
    </row>
    <row r="171" spans="7:11" x14ac:dyDescent="0.3">
      <c r="G171" s="1"/>
      <c r="H171" s="1"/>
      <c r="I171" s="1"/>
      <c r="J171" s="1"/>
      <c r="K171" s="1"/>
    </row>
  </sheetData>
  <mergeCells count="2">
    <mergeCell ref="A9:A10"/>
    <mergeCell ref="A76:B76"/>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1"/>
  <sheetViews>
    <sheetView showGridLines="0" zoomScale="80" zoomScaleNormal="80" workbookViewId="0">
      <selection activeCell="A9" sqref="A9:A10"/>
    </sheetView>
  </sheetViews>
  <sheetFormatPr baseColWidth="10" defaultColWidth="11.44140625" defaultRowHeight="14.4" x14ac:dyDescent="0.3"/>
  <cols>
    <col min="1" max="1" width="64.109375" style="2" bestFit="1" customWidth="1"/>
    <col min="2" max="2" width="36.33203125" style="2" bestFit="1" customWidth="1"/>
    <col min="3" max="3" width="12.44140625" style="2" customWidth="1"/>
    <col min="4" max="4" width="11.44140625" style="2"/>
    <col min="5" max="5" width="12.6640625" style="2" bestFit="1" customWidth="1"/>
    <col min="6" max="16384" width="11.44140625" style="2"/>
  </cols>
  <sheetData>
    <row r="1" spans="1:2" s="14" customFormat="1" x14ac:dyDescent="0.3"/>
    <row r="2" spans="1:2" s="14" customFormat="1" x14ac:dyDescent="0.3"/>
    <row r="3" spans="1:2" s="14" customFormat="1" x14ac:dyDescent="0.3"/>
    <row r="4" spans="1:2" s="14" customFormat="1" x14ac:dyDescent="0.3"/>
    <row r="5" spans="1:2" s="14" customFormat="1" x14ac:dyDescent="0.3"/>
    <row r="6" spans="1:2" s="14" customFormat="1" x14ac:dyDescent="0.3"/>
    <row r="7" spans="1:2" s="14" customFormat="1" ht="27.75" customHeight="1" x14ac:dyDescent="0.3"/>
    <row r="8" spans="1:2" s="14" customFormat="1" ht="30" customHeight="1" x14ac:dyDescent="0.3"/>
    <row r="9" spans="1:2" s="14" customFormat="1" ht="15.6" x14ac:dyDescent="0.3">
      <c r="A9" s="26" t="s">
        <v>0</v>
      </c>
      <c r="B9" s="21" t="s">
        <v>36</v>
      </c>
    </row>
    <row r="10" spans="1:2" s="14" customFormat="1" ht="21.75" customHeight="1" thickBot="1" x14ac:dyDescent="0.35">
      <c r="A10" s="27"/>
      <c r="B10" s="22" t="s">
        <v>35</v>
      </c>
    </row>
    <row r="11" spans="1:2" s="25" customFormat="1" ht="16.2" thickTop="1" x14ac:dyDescent="0.35">
      <c r="A11" s="11"/>
      <c r="B11" s="11"/>
    </row>
    <row r="12" spans="1:2" s="25" customFormat="1" ht="15.6" x14ac:dyDescent="0.35">
      <c r="A12" s="10" t="s">
        <v>1</v>
      </c>
      <c r="B12" s="11"/>
    </row>
    <row r="13" spans="1:2" s="25" customFormat="1" ht="15.6" x14ac:dyDescent="0.35">
      <c r="A13" s="11"/>
      <c r="B13" s="11"/>
    </row>
    <row r="14" spans="1:2" s="25" customFormat="1" ht="15.6" x14ac:dyDescent="0.35">
      <c r="A14" s="10" t="s">
        <v>2</v>
      </c>
      <c r="B14" s="11"/>
    </row>
    <row r="15" spans="1:2" ht="15.6" x14ac:dyDescent="0.35">
      <c r="A15" s="4" t="s">
        <v>66</v>
      </c>
      <c r="B15" s="6">
        <f>+'IV Trimestre'!B15</f>
        <v>210</v>
      </c>
    </row>
    <row r="16" spans="1:2" ht="15.6" x14ac:dyDescent="0.35">
      <c r="A16" s="4" t="s">
        <v>110</v>
      </c>
      <c r="B16" s="6">
        <f>+AVERAGE('I Trimestre'!B16,'II Trimestre'!B16,'III Trimestre'!B16,'IV Trimestre'!B16)</f>
        <v>157.25</v>
      </c>
    </row>
    <row r="17" spans="1:2" ht="15.6" x14ac:dyDescent="0.35">
      <c r="A17" s="4" t="s">
        <v>111</v>
      </c>
      <c r="B17" s="6">
        <f>+'IV Trimestre'!B17</f>
        <v>267</v>
      </c>
    </row>
    <row r="18" spans="1:2" ht="15.6" x14ac:dyDescent="0.35">
      <c r="A18" s="4" t="s">
        <v>72</v>
      </c>
      <c r="B18" s="6">
        <f>+'IV Trimestre'!B18</f>
        <v>157</v>
      </c>
    </row>
    <row r="19" spans="1:2" ht="15.6" x14ac:dyDescent="0.35">
      <c r="A19" s="4"/>
      <c r="B19" s="6"/>
    </row>
    <row r="20" spans="1:2" ht="15.6" x14ac:dyDescent="0.35">
      <c r="A20" s="5" t="s">
        <v>3</v>
      </c>
      <c r="B20" s="6"/>
    </row>
    <row r="21" spans="1:2" ht="15.6" x14ac:dyDescent="0.35">
      <c r="A21" s="4" t="s">
        <v>66</v>
      </c>
      <c r="B21" s="6">
        <f>+'I Trimestre'!B21+'II Trimestre'!B21+'III Trimestre'!B21+'IV Trimestre'!B21</f>
        <v>736707174</v>
      </c>
    </row>
    <row r="22" spans="1:2" ht="15.6" x14ac:dyDescent="0.35">
      <c r="A22" s="4" t="s">
        <v>110</v>
      </c>
      <c r="B22" s="6">
        <f>+'I Trimestre'!B22+'II Trimestre'!B22+'III Trimestre'!B22+'IV Trimestre'!B22</f>
        <v>683038990.71000004</v>
      </c>
    </row>
    <row r="23" spans="1:2" ht="15.6" x14ac:dyDescent="0.35">
      <c r="A23" s="4" t="s">
        <v>111</v>
      </c>
      <c r="B23" s="6">
        <f>+'I Trimestre'!B23+'II Trimestre'!B23+'III Trimestre'!B23+'IV Trimestre'!B23</f>
        <v>683038990.71000004</v>
      </c>
    </row>
    <row r="24" spans="1:2" ht="15.6" x14ac:dyDescent="0.35">
      <c r="A24" s="4" t="s">
        <v>72</v>
      </c>
      <c r="B24" s="6">
        <f>+'IV Trimestre'!B24</f>
        <v>683038990.71000004</v>
      </c>
    </row>
    <row r="25" spans="1:2" ht="15.6" x14ac:dyDescent="0.35">
      <c r="A25" s="4" t="s">
        <v>112</v>
      </c>
      <c r="B25" s="6">
        <f>B23</f>
        <v>683038990.71000004</v>
      </c>
    </row>
    <row r="26" spans="1:2" ht="15.6" x14ac:dyDescent="0.35">
      <c r="A26" s="4"/>
      <c r="B26" s="6"/>
    </row>
    <row r="27" spans="1:2" ht="15.6" x14ac:dyDescent="0.35">
      <c r="A27" s="5" t="s">
        <v>4</v>
      </c>
      <c r="B27" s="6"/>
    </row>
    <row r="28" spans="1:2" ht="15.6" x14ac:dyDescent="0.35">
      <c r="A28" s="4" t="s">
        <v>110</v>
      </c>
      <c r="B28" s="6">
        <f>B22</f>
        <v>683038990.71000004</v>
      </c>
    </row>
    <row r="29" spans="1:2" ht="15.6" x14ac:dyDescent="0.35">
      <c r="A29" s="4" t="s">
        <v>111</v>
      </c>
      <c r="B29" s="6">
        <f>+'I Trimestre'!B29+'II Trimestre'!B29+'III Trimestre'!B29+'IV Trimestre'!B29</f>
        <v>683038990.71000004</v>
      </c>
    </row>
    <row r="30" spans="1:2" ht="15.6" x14ac:dyDescent="0.35">
      <c r="A30" s="4"/>
      <c r="B30" s="7"/>
    </row>
    <row r="31" spans="1:2" ht="15.6" x14ac:dyDescent="0.35">
      <c r="A31" s="5" t="s">
        <v>5</v>
      </c>
      <c r="B31" s="7"/>
    </row>
    <row r="32" spans="1:2" ht="15.6" x14ac:dyDescent="0.35">
      <c r="A32" s="4" t="s">
        <v>67</v>
      </c>
      <c r="B32" s="17">
        <v>1.1144000000000001</v>
      </c>
    </row>
    <row r="33" spans="1:2" ht="15.6" x14ac:dyDescent="0.35">
      <c r="A33" s="4" t="s">
        <v>113</v>
      </c>
      <c r="B33" s="17">
        <v>1.0947</v>
      </c>
    </row>
    <row r="34" spans="1:2" ht="15.6" x14ac:dyDescent="0.35">
      <c r="A34" s="4" t="s">
        <v>6</v>
      </c>
      <c r="B34" s="20" t="s">
        <v>37</v>
      </c>
    </row>
    <row r="35" spans="1:2" ht="15.6" x14ac:dyDescent="0.35">
      <c r="A35" s="4"/>
      <c r="B35" s="6"/>
    </row>
    <row r="36" spans="1:2" ht="15.6" x14ac:dyDescent="0.35">
      <c r="A36" s="5" t="s">
        <v>7</v>
      </c>
      <c r="B36" s="6"/>
    </row>
    <row r="37" spans="1:2" ht="15.6" x14ac:dyDescent="0.35">
      <c r="A37" s="4" t="s">
        <v>68</v>
      </c>
      <c r="B37" s="6">
        <f>B21/B32</f>
        <v>661079660.80402005</v>
      </c>
    </row>
    <row r="38" spans="1:2" ht="15.6" x14ac:dyDescent="0.35">
      <c r="A38" s="4" t="s">
        <v>114</v>
      </c>
      <c r="B38" s="6">
        <f>B23/B33</f>
        <v>623950845.62893951</v>
      </c>
    </row>
    <row r="39" spans="1:2" ht="15.6" x14ac:dyDescent="0.35">
      <c r="A39" s="4" t="s">
        <v>69</v>
      </c>
      <c r="B39" s="6">
        <f>B37/B15</f>
        <v>3147998.3847810477</v>
      </c>
    </row>
    <row r="40" spans="1:2" ht="15.6" x14ac:dyDescent="0.35">
      <c r="A40" s="4" t="s">
        <v>115</v>
      </c>
      <c r="B40" s="6">
        <f>B38/B17</f>
        <v>2336894.5529173766</v>
      </c>
    </row>
    <row r="41" spans="1:2" ht="15.6" x14ac:dyDescent="0.35">
      <c r="A41" s="4"/>
      <c r="B41" s="7"/>
    </row>
    <row r="42" spans="1:2" ht="15.6" x14ac:dyDescent="0.35">
      <c r="A42" s="5" t="s">
        <v>8</v>
      </c>
      <c r="B42" s="7"/>
    </row>
    <row r="43" spans="1:2" ht="15.6" x14ac:dyDescent="0.35">
      <c r="A43" s="5"/>
      <c r="B43" s="7"/>
    </row>
    <row r="44" spans="1:2" ht="15.6" x14ac:dyDescent="0.35">
      <c r="A44" s="5" t="s">
        <v>9</v>
      </c>
      <c r="B44" s="7"/>
    </row>
    <row r="45" spans="1:2" ht="15.6" x14ac:dyDescent="0.35">
      <c r="A45" s="4" t="s">
        <v>10</v>
      </c>
      <c r="B45" s="7" t="s">
        <v>38</v>
      </c>
    </row>
    <row r="46" spans="1:2" ht="15.6" x14ac:dyDescent="0.35">
      <c r="A46" s="4" t="s">
        <v>11</v>
      </c>
      <c r="B46" s="7" t="s">
        <v>38</v>
      </c>
    </row>
    <row r="47" spans="1:2" ht="15.6" x14ac:dyDescent="0.35">
      <c r="A47" s="4"/>
      <c r="B47" s="7"/>
    </row>
    <row r="48" spans="1:2" ht="15.6" x14ac:dyDescent="0.35">
      <c r="A48" s="5" t="s">
        <v>12</v>
      </c>
      <c r="B48" s="7"/>
    </row>
    <row r="49" spans="1:2" ht="15.6" x14ac:dyDescent="0.35">
      <c r="A49" s="4" t="s">
        <v>13</v>
      </c>
      <c r="B49" s="7">
        <f>B17/B16*100</f>
        <v>169.79332273449921</v>
      </c>
    </row>
    <row r="50" spans="1:2" ht="15.6" x14ac:dyDescent="0.35">
      <c r="A50" s="4" t="s">
        <v>14</v>
      </c>
      <c r="B50" s="7">
        <f>B23/B22*100</f>
        <v>100</v>
      </c>
    </row>
    <row r="51" spans="1:2" ht="15.6" x14ac:dyDescent="0.35">
      <c r="A51" s="4" t="s">
        <v>15</v>
      </c>
      <c r="B51" s="7">
        <f>AVERAGE(B49:B50)</f>
        <v>134.89666136724961</v>
      </c>
    </row>
    <row r="52" spans="1:2" ht="15.6" x14ac:dyDescent="0.35">
      <c r="A52" s="4"/>
      <c r="B52" s="7"/>
    </row>
    <row r="53" spans="1:2" ht="15.6" x14ac:dyDescent="0.35">
      <c r="A53" s="5" t="s">
        <v>16</v>
      </c>
      <c r="B53" s="7"/>
    </row>
    <row r="54" spans="1:2" ht="15.6" x14ac:dyDescent="0.35">
      <c r="A54" s="4" t="s">
        <v>17</v>
      </c>
      <c r="B54" s="7">
        <f>(B17/B18)*100</f>
        <v>170.06369426751593</v>
      </c>
    </row>
    <row r="55" spans="1:2" ht="15.6" x14ac:dyDescent="0.35">
      <c r="A55" s="4" t="s">
        <v>18</v>
      </c>
      <c r="B55" s="7">
        <f>B23/B24*100</f>
        <v>100</v>
      </c>
    </row>
    <row r="56" spans="1:2" ht="15.6" x14ac:dyDescent="0.35">
      <c r="A56" s="4" t="s">
        <v>19</v>
      </c>
      <c r="B56" s="7">
        <f>(B54+B55)/2</f>
        <v>135.03184713375796</v>
      </c>
    </row>
    <row r="57" spans="1:2" ht="15.6" x14ac:dyDescent="0.35">
      <c r="A57" s="4"/>
      <c r="B57" s="7"/>
    </row>
    <row r="58" spans="1:2" ht="15.6" x14ac:dyDescent="0.35">
      <c r="A58" s="5" t="s">
        <v>30</v>
      </c>
      <c r="B58" s="7"/>
    </row>
    <row r="59" spans="1:2" ht="15.6" x14ac:dyDescent="0.35">
      <c r="A59" s="4" t="s">
        <v>20</v>
      </c>
      <c r="B59" s="7">
        <f>B25/B23*100</f>
        <v>100</v>
      </c>
    </row>
    <row r="60" spans="1:2" ht="15.6" x14ac:dyDescent="0.35">
      <c r="A60" s="4"/>
      <c r="B60" s="7"/>
    </row>
    <row r="61" spans="1:2" ht="15.6" x14ac:dyDescent="0.35">
      <c r="A61" s="5" t="s">
        <v>21</v>
      </c>
      <c r="B61" s="7"/>
    </row>
    <row r="62" spans="1:2" ht="15.6" x14ac:dyDescent="0.35">
      <c r="A62" s="4" t="s">
        <v>22</v>
      </c>
      <c r="B62" s="7">
        <f>((B17/B15)-1)*100</f>
        <v>27.142857142857135</v>
      </c>
    </row>
    <row r="63" spans="1:2" ht="15.6" x14ac:dyDescent="0.35">
      <c r="A63" s="4" t="s">
        <v>23</v>
      </c>
      <c r="B63" s="7">
        <f>((B38/B37)-1)*100</f>
        <v>-5.616390486121392</v>
      </c>
    </row>
    <row r="64" spans="1:2" ht="15.6" x14ac:dyDescent="0.35">
      <c r="A64" s="4" t="s">
        <v>24</v>
      </c>
      <c r="B64" s="7">
        <f>((B40/B39)-1)*100</f>
        <v>-25.765700382342661</v>
      </c>
    </row>
    <row r="65" spans="1:4" ht="15.6" x14ac:dyDescent="0.35">
      <c r="A65" s="4"/>
      <c r="B65" s="7"/>
    </row>
    <row r="66" spans="1:4" ht="15.6" x14ac:dyDescent="0.35">
      <c r="A66" s="5" t="s">
        <v>25</v>
      </c>
      <c r="B66" s="7"/>
    </row>
    <row r="67" spans="1:4" ht="15.6" x14ac:dyDescent="0.35">
      <c r="A67" s="4" t="s">
        <v>39</v>
      </c>
      <c r="B67" s="7">
        <f>B22/B16</f>
        <v>4343650.1793958666</v>
      </c>
    </row>
    <row r="68" spans="1:4" ht="15.6" x14ac:dyDescent="0.35">
      <c r="A68" s="4" t="s">
        <v>40</v>
      </c>
      <c r="B68" s="7">
        <f>B23/B17</f>
        <v>2558198.4670786518</v>
      </c>
    </row>
    <row r="69" spans="1:4" ht="15.6" x14ac:dyDescent="0.35">
      <c r="A69" s="4" t="s">
        <v>26</v>
      </c>
      <c r="B69" s="7">
        <f>(B68/B67)*B51</f>
        <v>79.447565543071164</v>
      </c>
    </row>
    <row r="70" spans="1:4" ht="15.6" x14ac:dyDescent="0.35">
      <c r="A70" s="4" t="s">
        <v>31</v>
      </c>
      <c r="B70" s="7">
        <f>B22/(B16*9)</f>
        <v>482627.79771065188</v>
      </c>
    </row>
    <row r="71" spans="1:4" ht="15.6" x14ac:dyDescent="0.35">
      <c r="A71" s="4" t="s">
        <v>32</v>
      </c>
      <c r="B71" s="7">
        <f>B23/(B17*9)</f>
        <v>284244.27411985019</v>
      </c>
    </row>
    <row r="72" spans="1:4" ht="15.6" x14ac:dyDescent="0.35">
      <c r="A72" s="4"/>
      <c r="B72" s="7"/>
    </row>
    <row r="73" spans="1:4" ht="15.6" x14ac:dyDescent="0.35">
      <c r="A73" s="5" t="s">
        <v>27</v>
      </c>
      <c r="B73" s="7"/>
    </row>
    <row r="74" spans="1:4" ht="15.6" x14ac:dyDescent="0.35">
      <c r="A74" s="4" t="s">
        <v>28</v>
      </c>
      <c r="B74" s="7">
        <f>(B29/B28)*100</f>
        <v>100</v>
      </c>
    </row>
    <row r="75" spans="1:4" ht="16.2" thickBot="1" x14ac:dyDescent="0.4">
      <c r="A75" s="8" t="s">
        <v>29</v>
      </c>
      <c r="B75" s="9">
        <f>(B23/B29)*100</f>
        <v>100</v>
      </c>
      <c r="C75" s="3"/>
    </row>
    <row r="76" spans="1:4" s="25" customFormat="1" ht="36" customHeight="1" thickTop="1" x14ac:dyDescent="0.3">
      <c r="A76" s="28" t="s">
        <v>77</v>
      </c>
      <c r="B76" s="28"/>
      <c r="C76" s="13"/>
      <c r="D76" s="13"/>
    </row>
    <row r="77" spans="1:4" ht="15.6" x14ac:dyDescent="0.35">
      <c r="A77" s="4"/>
      <c r="B77" s="4"/>
    </row>
    <row r="78" spans="1:4" ht="42" customHeight="1" x14ac:dyDescent="0.35">
      <c r="A78" s="31" t="s">
        <v>116</v>
      </c>
      <c r="B78" s="31"/>
    </row>
    <row r="79" spans="1:4" ht="15.6" x14ac:dyDescent="0.35">
      <c r="A79" s="4"/>
      <c r="B79" s="4"/>
    </row>
    <row r="80" spans="1:4" ht="15.6" x14ac:dyDescent="0.35">
      <c r="A80" s="4"/>
      <c r="B80" s="4"/>
    </row>
    <row r="81" spans="1:2" ht="15.6" x14ac:dyDescent="0.35">
      <c r="A81" s="4"/>
      <c r="B81" s="4"/>
    </row>
    <row r="82" spans="1:2" ht="15.6" x14ac:dyDescent="0.35">
      <c r="A82" s="4"/>
      <c r="B82" s="4"/>
    </row>
    <row r="83" spans="1:2" ht="15.6" x14ac:dyDescent="0.35">
      <c r="A83" s="4"/>
      <c r="B83" s="4"/>
    </row>
    <row r="84" spans="1:2" ht="15.6" x14ac:dyDescent="0.35">
      <c r="A84" s="4"/>
      <c r="B84" s="4"/>
    </row>
    <row r="85" spans="1:2" ht="15.6" x14ac:dyDescent="0.35">
      <c r="A85" s="4"/>
      <c r="B85" s="4"/>
    </row>
    <row r="86" spans="1:2" ht="15.6" x14ac:dyDescent="0.35">
      <c r="A86" s="4"/>
      <c r="B86" s="4"/>
    </row>
    <row r="87" spans="1:2" ht="15.6" x14ac:dyDescent="0.35">
      <c r="A87" s="4"/>
      <c r="B87" s="4"/>
    </row>
    <row r="88" spans="1:2" ht="15.6" x14ac:dyDescent="0.35">
      <c r="A88" s="4"/>
      <c r="B88" s="4"/>
    </row>
    <row r="89" spans="1:2" ht="15.6" x14ac:dyDescent="0.35">
      <c r="A89" s="4"/>
      <c r="B89" s="4"/>
    </row>
    <row r="90" spans="1:2" ht="15.6" x14ac:dyDescent="0.35">
      <c r="A90" s="4"/>
      <c r="B90" s="4"/>
    </row>
    <row r="91" spans="1:2" ht="15.6" x14ac:dyDescent="0.35">
      <c r="A91" s="4"/>
      <c r="B91" s="4"/>
    </row>
    <row r="92" spans="1:2" ht="15.6" x14ac:dyDescent="0.35">
      <c r="A92" s="4"/>
      <c r="B92" s="4"/>
    </row>
    <row r="93" spans="1:2" ht="15.6" x14ac:dyDescent="0.35">
      <c r="A93" s="4"/>
      <c r="B93" s="4"/>
    </row>
    <row r="94" spans="1:2" ht="15.6" x14ac:dyDescent="0.35">
      <c r="A94" s="4"/>
      <c r="B94" s="4"/>
    </row>
    <row r="95" spans="1:2" ht="15.6" x14ac:dyDescent="0.35">
      <c r="A95" s="4"/>
      <c r="B95" s="4"/>
    </row>
    <row r="169" spans="7:11" x14ac:dyDescent="0.3">
      <c r="G169" s="1"/>
      <c r="H169" s="1"/>
      <c r="I169" s="1"/>
      <c r="J169" s="1"/>
      <c r="K169" s="1"/>
    </row>
    <row r="170" spans="7:11" x14ac:dyDescent="0.3">
      <c r="G170" s="1"/>
      <c r="H170" s="1"/>
      <c r="I170" s="1"/>
      <c r="J170" s="1"/>
      <c r="K170" s="1"/>
    </row>
    <row r="171" spans="7:11" x14ac:dyDescent="0.3">
      <c r="G171" s="1"/>
      <c r="H171" s="1"/>
      <c r="I171" s="1"/>
      <c r="J171" s="1"/>
      <c r="K171" s="1"/>
    </row>
  </sheetData>
  <mergeCells count="3">
    <mergeCell ref="A76:B76"/>
    <mergeCell ref="A9:A10"/>
    <mergeCell ref="A78:B7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Horacio Rodríguez C.</dc:creator>
  <cp:lastModifiedBy>Stephanie Tatiana Salas Soto</cp:lastModifiedBy>
  <cp:lastPrinted>2012-07-30T17:01:50Z</cp:lastPrinted>
  <dcterms:created xsi:type="dcterms:W3CDTF">2012-02-17T20:51:13Z</dcterms:created>
  <dcterms:modified xsi:type="dcterms:W3CDTF">2025-12-31T03:20:33Z</dcterms:modified>
</cp:coreProperties>
</file>