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3B8886CB-F4A0-493C-8388-149D1A745C0C}" xr6:coauthVersionLast="47" xr6:coauthVersionMax="47" xr10:uidLastSave="{00000000-0000-0000-0000-000000000000}"/>
  <bookViews>
    <workbookView xWindow="-108" yWindow="-108" windowWidth="23256" windowHeight="13896" tabRatio="791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8" l="1"/>
  <c r="B24" i="8" l="1"/>
  <c r="B22" i="8"/>
  <c r="F16" i="8"/>
  <c r="B29" i="8" l="1"/>
  <c r="C17" i="8"/>
  <c r="C18" i="8"/>
  <c r="F67" i="3" l="1"/>
  <c r="F68" i="3"/>
  <c r="C15" i="6" l="1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B24" i="4" l="1"/>
  <c r="F17" i="7" l="1"/>
  <c r="F15" i="7"/>
  <c r="B22" i="4" l="1"/>
  <c r="B23" i="4"/>
  <c r="C15" i="8" l="1"/>
  <c r="D15" i="8"/>
  <c r="E15" i="8"/>
  <c r="F15" i="8"/>
  <c r="C16" i="8"/>
  <c r="D16" i="8"/>
  <c r="E16" i="8"/>
  <c r="D17" i="8"/>
  <c r="E17" i="8"/>
  <c r="F17" i="8"/>
  <c r="D18" i="8"/>
  <c r="E18" i="8"/>
  <c r="F18" i="8"/>
  <c r="C21" i="8"/>
  <c r="D21" i="8"/>
  <c r="E21" i="8"/>
  <c r="F21" i="8"/>
  <c r="C22" i="8"/>
  <c r="D22" i="8"/>
  <c r="E22" i="8"/>
  <c r="F22" i="8"/>
  <c r="F67" i="8" s="1"/>
  <c r="D23" i="8"/>
  <c r="D25" i="8" s="1"/>
  <c r="E23" i="8"/>
  <c r="E25" i="8" s="1"/>
  <c r="F23" i="8"/>
  <c r="F25" i="8" s="1"/>
  <c r="C24" i="8"/>
  <c r="D24" i="8"/>
  <c r="E24" i="8"/>
  <c r="F24" i="8"/>
  <c r="C25" i="8" l="1"/>
  <c r="B25" i="8" s="1"/>
  <c r="B23" i="8"/>
  <c r="F68" i="8"/>
  <c r="E50" i="4"/>
  <c r="E25" i="2" l="1"/>
  <c r="B18" i="2"/>
  <c r="F16" i="7"/>
  <c r="B18" i="3"/>
  <c r="C25" i="4"/>
  <c r="D25" i="4"/>
  <c r="E25" i="4"/>
  <c r="F25" i="4"/>
  <c r="E38" i="8"/>
  <c r="F37" i="8"/>
  <c r="F23" i="7"/>
  <c r="F22" i="7"/>
  <c r="F18" i="7"/>
  <c r="F24" i="7"/>
  <c r="F71" i="4"/>
  <c r="F70" i="4"/>
  <c r="F68" i="4"/>
  <c r="F49" i="4"/>
  <c r="F50" i="4"/>
  <c r="F67" i="4"/>
  <c r="F38" i="4"/>
  <c r="F40" i="4" s="1"/>
  <c r="F37" i="4"/>
  <c r="F39" i="4" s="1"/>
  <c r="F62" i="4"/>
  <c r="F54" i="4"/>
  <c r="F55" i="4"/>
  <c r="F71" i="3"/>
  <c r="F70" i="3"/>
  <c r="F49" i="3"/>
  <c r="F50" i="3"/>
  <c r="F37" i="3"/>
  <c r="F39" i="3" s="1"/>
  <c r="F38" i="3"/>
  <c r="F40" i="3" s="1"/>
  <c r="F62" i="3"/>
  <c r="F54" i="3"/>
  <c r="F55" i="3"/>
  <c r="D25" i="3"/>
  <c r="E25" i="3"/>
  <c r="F25" i="3"/>
  <c r="C25" i="2"/>
  <c r="D25" i="2"/>
  <c r="F25" i="2"/>
  <c r="C25" i="1"/>
  <c r="D25" i="1"/>
  <c r="E25" i="1"/>
  <c r="F25" i="1"/>
  <c r="F71" i="2"/>
  <c r="F70" i="2"/>
  <c r="F68" i="2"/>
  <c r="F67" i="2"/>
  <c r="F62" i="2"/>
  <c r="F55" i="2"/>
  <c r="F54" i="2"/>
  <c r="F50" i="2"/>
  <c r="F49" i="2"/>
  <c r="F38" i="2"/>
  <c r="F40" i="2" s="1"/>
  <c r="F37" i="2"/>
  <c r="F39" i="2" s="1"/>
  <c r="F71" i="1"/>
  <c r="F70" i="1"/>
  <c r="F68" i="1"/>
  <c r="F67" i="1"/>
  <c r="F62" i="1"/>
  <c r="F55" i="1"/>
  <c r="F54" i="1"/>
  <c r="F49" i="1"/>
  <c r="F50" i="1"/>
  <c r="F37" i="1"/>
  <c r="F39" i="1" s="1"/>
  <c r="F38" i="1"/>
  <c r="F40" i="1" s="1"/>
  <c r="B16" i="2"/>
  <c r="B45" i="2" s="1"/>
  <c r="B17" i="2"/>
  <c r="B16" i="4"/>
  <c r="B17" i="4"/>
  <c r="B18" i="4"/>
  <c r="B15" i="4"/>
  <c r="B15" i="2"/>
  <c r="B23" i="2"/>
  <c r="B75" i="2" s="1"/>
  <c r="B23" i="1"/>
  <c r="B21" i="2"/>
  <c r="B37" i="2" s="1"/>
  <c r="B21" i="3"/>
  <c r="B37" i="3" s="1"/>
  <c r="B21" i="4"/>
  <c r="B37" i="4" s="1"/>
  <c r="B21" i="1"/>
  <c r="B37" i="1" s="1"/>
  <c r="C54" i="2"/>
  <c r="D54" i="2"/>
  <c r="E54" i="2"/>
  <c r="C54" i="3"/>
  <c r="D54" i="3"/>
  <c r="E54" i="3"/>
  <c r="C54" i="4"/>
  <c r="D54" i="4"/>
  <c r="E54" i="4"/>
  <c r="C54" i="1"/>
  <c r="D54" i="1"/>
  <c r="E54" i="1"/>
  <c r="C50" i="4"/>
  <c r="D50" i="4"/>
  <c r="D49" i="4"/>
  <c r="C49" i="4"/>
  <c r="E49" i="4"/>
  <c r="E51" i="4" s="1"/>
  <c r="C62" i="3"/>
  <c r="D62" i="3"/>
  <c r="E62" i="3"/>
  <c r="D55" i="3"/>
  <c r="E55" i="3"/>
  <c r="D50" i="3"/>
  <c r="E50" i="3"/>
  <c r="C49" i="3"/>
  <c r="D49" i="3"/>
  <c r="E49" i="3"/>
  <c r="D38" i="3"/>
  <c r="D40" i="3" s="1"/>
  <c r="E38" i="3"/>
  <c r="C37" i="3"/>
  <c r="C39" i="3" s="1"/>
  <c r="D37" i="3"/>
  <c r="D39" i="3" s="1"/>
  <c r="E37" i="3"/>
  <c r="E39" i="3" s="1"/>
  <c r="C71" i="2"/>
  <c r="D71" i="2"/>
  <c r="E71" i="2"/>
  <c r="C70" i="2"/>
  <c r="D70" i="2"/>
  <c r="E70" i="2"/>
  <c r="C67" i="2"/>
  <c r="D67" i="2"/>
  <c r="E67" i="2"/>
  <c r="C62" i="2"/>
  <c r="D62" i="2"/>
  <c r="E62" i="2"/>
  <c r="C55" i="2"/>
  <c r="D55" i="2"/>
  <c r="E55" i="2"/>
  <c r="C50" i="2"/>
  <c r="D50" i="2"/>
  <c r="E50" i="2"/>
  <c r="C49" i="2"/>
  <c r="D49" i="2"/>
  <c r="E49" i="2"/>
  <c r="C71" i="1"/>
  <c r="D71" i="1"/>
  <c r="E71" i="1"/>
  <c r="C70" i="1"/>
  <c r="D70" i="1"/>
  <c r="E70" i="1"/>
  <c r="C67" i="1"/>
  <c r="D67" i="1"/>
  <c r="E67" i="1"/>
  <c r="C62" i="1"/>
  <c r="D62" i="1"/>
  <c r="E62" i="1"/>
  <c r="C55" i="1"/>
  <c r="D55" i="1"/>
  <c r="E55" i="1"/>
  <c r="C50" i="1"/>
  <c r="D50" i="1"/>
  <c r="E50" i="1"/>
  <c r="C49" i="1"/>
  <c r="D49" i="1"/>
  <c r="E49" i="1"/>
  <c r="C38" i="1"/>
  <c r="D38" i="1"/>
  <c r="D40" i="1" s="1"/>
  <c r="E38" i="1"/>
  <c r="E40" i="1" s="1"/>
  <c r="C37" i="1"/>
  <c r="C39" i="1" s="1"/>
  <c r="D37" i="1"/>
  <c r="D39" i="1" s="1"/>
  <c r="E37" i="1"/>
  <c r="E39" i="1" s="1"/>
  <c r="B24" i="1"/>
  <c r="B22" i="1"/>
  <c r="B28" i="1" s="1"/>
  <c r="B74" i="1" s="1"/>
  <c r="B24" i="2"/>
  <c r="B22" i="2"/>
  <c r="B28" i="2" s="1"/>
  <c r="B74" i="2" s="1"/>
  <c r="E17" i="7"/>
  <c r="E16" i="7"/>
  <c r="E15" i="7"/>
  <c r="D17" i="7"/>
  <c r="D16" i="7"/>
  <c r="D15" i="7"/>
  <c r="C17" i="7"/>
  <c r="C16" i="7"/>
  <c r="C15" i="7"/>
  <c r="E71" i="4"/>
  <c r="D71" i="4"/>
  <c r="C71" i="4"/>
  <c r="E70" i="4"/>
  <c r="D70" i="4"/>
  <c r="C70" i="4"/>
  <c r="E71" i="3"/>
  <c r="D71" i="3"/>
  <c r="E70" i="3"/>
  <c r="D70" i="3"/>
  <c r="C70" i="3"/>
  <c r="E211" i="1"/>
  <c r="C38" i="6"/>
  <c r="E25" i="6"/>
  <c r="D37" i="6"/>
  <c r="E37" i="6"/>
  <c r="F37" i="6"/>
  <c r="C37" i="6"/>
  <c r="D24" i="7"/>
  <c r="E24" i="7"/>
  <c r="C24" i="7"/>
  <c r="C22" i="7"/>
  <c r="D22" i="7"/>
  <c r="E22" i="7"/>
  <c r="D23" i="7"/>
  <c r="E23" i="7"/>
  <c r="E25" i="7" s="1"/>
  <c r="D21" i="7"/>
  <c r="D37" i="7" s="1"/>
  <c r="E21" i="7"/>
  <c r="F21" i="7"/>
  <c r="F37" i="7" s="1"/>
  <c r="C21" i="7"/>
  <c r="C37" i="7" s="1"/>
  <c r="D37" i="8"/>
  <c r="E37" i="8"/>
  <c r="C37" i="8"/>
  <c r="D18" i="7"/>
  <c r="E18" i="7"/>
  <c r="C18" i="7"/>
  <c r="B28" i="4"/>
  <c r="B74" i="4" s="1"/>
  <c r="B24" i="3"/>
  <c r="B22" i="3"/>
  <c r="B28" i="3" s="1"/>
  <c r="B74" i="3" s="1"/>
  <c r="B17" i="3"/>
  <c r="B16" i="3"/>
  <c r="B15" i="3"/>
  <c r="B18" i="1"/>
  <c r="B17" i="1"/>
  <c r="B16" i="1"/>
  <c r="B15" i="1"/>
  <c r="E68" i="4"/>
  <c r="D68" i="4"/>
  <c r="C68" i="4"/>
  <c r="E62" i="4"/>
  <c r="D62" i="4"/>
  <c r="C62" i="4"/>
  <c r="E55" i="4"/>
  <c r="D55" i="4"/>
  <c r="C55" i="4"/>
  <c r="E67" i="4"/>
  <c r="D67" i="4"/>
  <c r="C67" i="4"/>
  <c r="E38" i="4"/>
  <c r="E40" i="4" s="1"/>
  <c r="D38" i="4"/>
  <c r="D40" i="4" s="1"/>
  <c r="C38" i="4"/>
  <c r="C40" i="4" s="1"/>
  <c r="E37" i="4"/>
  <c r="D37" i="4"/>
  <c r="D39" i="4" s="1"/>
  <c r="C37" i="4"/>
  <c r="C39" i="4" s="1"/>
  <c r="E68" i="3"/>
  <c r="D68" i="3"/>
  <c r="E67" i="3"/>
  <c r="D67" i="3"/>
  <c r="E68" i="2"/>
  <c r="D68" i="2"/>
  <c r="C68" i="2"/>
  <c r="E38" i="2"/>
  <c r="E40" i="2" s="1"/>
  <c r="D38" i="2"/>
  <c r="D40" i="2" s="1"/>
  <c r="C38" i="2"/>
  <c r="E37" i="2"/>
  <c r="E39" i="2" s="1"/>
  <c r="D37" i="2"/>
  <c r="D39" i="2" s="1"/>
  <c r="C37" i="2"/>
  <c r="C39" i="2" s="1"/>
  <c r="B29" i="6"/>
  <c r="D68" i="1"/>
  <c r="E68" i="1"/>
  <c r="C68" i="1"/>
  <c r="C67" i="3"/>
  <c r="B29" i="7"/>
  <c r="E56" i="4" l="1"/>
  <c r="D56" i="4"/>
  <c r="E51" i="2"/>
  <c r="F51" i="3"/>
  <c r="F69" i="3" s="1"/>
  <c r="C51" i="2"/>
  <c r="F63" i="4"/>
  <c r="B25" i="4"/>
  <c r="B59" i="4" s="1"/>
  <c r="E51" i="1"/>
  <c r="E69" i="1" s="1"/>
  <c r="D50" i="6"/>
  <c r="F55" i="8"/>
  <c r="B18" i="8"/>
  <c r="E63" i="4"/>
  <c r="C64" i="4"/>
  <c r="E69" i="4"/>
  <c r="D38" i="8"/>
  <c r="D40" i="8" s="1"/>
  <c r="E63" i="3"/>
  <c r="D51" i="3"/>
  <c r="D69" i="3" s="1"/>
  <c r="D62" i="6"/>
  <c r="C56" i="2"/>
  <c r="E63" i="2"/>
  <c r="D55" i="8"/>
  <c r="D51" i="2"/>
  <c r="D69" i="2" s="1"/>
  <c r="F54" i="6"/>
  <c r="C63" i="2"/>
  <c r="F56" i="2"/>
  <c r="C40" i="6"/>
  <c r="D50" i="8"/>
  <c r="C39" i="7"/>
  <c r="D70" i="6"/>
  <c r="D39" i="7"/>
  <c r="E39" i="4"/>
  <c r="E64" i="4" s="1"/>
  <c r="C63" i="4"/>
  <c r="F64" i="3"/>
  <c r="D63" i="2"/>
  <c r="B55" i="4"/>
  <c r="D51" i="4"/>
  <c r="D69" i="4" s="1"/>
  <c r="B67" i="4"/>
  <c r="C51" i="4"/>
  <c r="C69" i="4" s="1"/>
  <c r="F56" i="4"/>
  <c r="E54" i="8"/>
  <c r="B70" i="4"/>
  <c r="B45" i="4"/>
  <c r="C56" i="4"/>
  <c r="C54" i="8"/>
  <c r="E51" i="3"/>
  <c r="E69" i="3" s="1"/>
  <c r="B24" i="7"/>
  <c r="D56" i="3"/>
  <c r="D55" i="7"/>
  <c r="D70" i="7"/>
  <c r="B67" i="3"/>
  <c r="E54" i="7"/>
  <c r="B18" i="7"/>
  <c r="D54" i="7"/>
  <c r="B45" i="3"/>
  <c r="B70" i="3"/>
  <c r="B24" i="6"/>
  <c r="C55" i="6"/>
  <c r="B67" i="2"/>
  <c r="B70" i="2"/>
  <c r="D67" i="8"/>
  <c r="B28" i="8"/>
  <c r="B74" i="8" s="1"/>
  <c r="B18" i="6"/>
  <c r="C70" i="7"/>
  <c r="F50" i="7"/>
  <c r="F67" i="7"/>
  <c r="B55" i="1"/>
  <c r="C70" i="8"/>
  <c r="C67" i="8"/>
  <c r="B70" i="1"/>
  <c r="F70" i="6"/>
  <c r="D51" i="1"/>
  <c r="D69" i="1" s="1"/>
  <c r="B54" i="1"/>
  <c r="C67" i="6"/>
  <c r="F51" i="4"/>
  <c r="F69" i="4" s="1"/>
  <c r="F64" i="4"/>
  <c r="B75" i="4"/>
  <c r="B50" i="4"/>
  <c r="D64" i="4"/>
  <c r="B38" i="4"/>
  <c r="B40" i="4" s="1"/>
  <c r="B68" i="4"/>
  <c r="B71" i="4"/>
  <c r="B49" i="4"/>
  <c r="B46" i="4"/>
  <c r="B54" i="4"/>
  <c r="F63" i="3"/>
  <c r="F56" i="3"/>
  <c r="E40" i="3"/>
  <c r="E64" i="3" s="1"/>
  <c r="E56" i="3"/>
  <c r="B46" i="3"/>
  <c r="D64" i="3"/>
  <c r="B54" i="3"/>
  <c r="B62" i="3"/>
  <c r="B49" i="3"/>
  <c r="F71" i="7"/>
  <c r="F68" i="7"/>
  <c r="F38" i="7"/>
  <c r="F40" i="7" s="1"/>
  <c r="F63" i="2"/>
  <c r="E55" i="8"/>
  <c r="E38" i="7"/>
  <c r="E40" i="7" s="1"/>
  <c r="F64" i="2"/>
  <c r="F51" i="2"/>
  <c r="F69" i="2" s="1"/>
  <c r="B55" i="2"/>
  <c r="E69" i="2"/>
  <c r="E56" i="2"/>
  <c r="D55" i="6"/>
  <c r="B25" i="2"/>
  <c r="B59" i="2" s="1"/>
  <c r="B50" i="2"/>
  <c r="D56" i="2"/>
  <c r="B71" i="2"/>
  <c r="C40" i="2"/>
  <c r="C64" i="2" s="1"/>
  <c r="C25" i="6"/>
  <c r="C69" i="2"/>
  <c r="B38" i="2"/>
  <c r="B63" i="2" s="1"/>
  <c r="F62" i="6"/>
  <c r="E64" i="2"/>
  <c r="B49" i="2"/>
  <c r="D64" i="2"/>
  <c r="B46" i="2"/>
  <c r="B68" i="2"/>
  <c r="B54" i="2"/>
  <c r="C62" i="7"/>
  <c r="B62" i="2"/>
  <c r="F51" i="1"/>
  <c r="F69" i="1" s="1"/>
  <c r="B75" i="1"/>
  <c r="B38" i="1"/>
  <c r="B40" i="1" s="1"/>
  <c r="E55" i="7"/>
  <c r="E71" i="7"/>
  <c r="D68" i="8"/>
  <c r="D38" i="7"/>
  <c r="D40" i="7" s="1"/>
  <c r="E68" i="7"/>
  <c r="E56" i="1"/>
  <c r="E64" i="1"/>
  <c r="B25" i="1"/>
  <c r="B59" i="1" s="1"/>
  <c r="F56" i="1"/>
  <c r="F49" i="6"/>
  <c r="B62" i="1"/>
  <c r="E71" i="8"/>
  <c r="E62" i="7"/>
  <c r="E49" i="7"/>
  <c r="E62" i="8"/>
  <c r="B17" i="7"/>
  <c r="B46" i="7" s="1"/>
  <c r="D49" i="6"/>
  <c r="C49" i="8"/>
  <c r="C54" i="7"/>
  <c r="D63" i="4"/>
  <c r="B39" i="4"/>
  <c r="B62" i="4"/>
  <c r="D39" i="8"/>
  <c r="B39" i="3"/>
  <c r="D63" i="3"/>
  <c r="B39" i="2"/>
  <c r="F63" i="1"/>
  <c r="F55" i="7"/>
  <c r="C67" i="7"/>
  <c r="D68" i="7"/>
  <c r="D38" i="6"/>
  <c r="D40" i="6" s="1"/>
  <c r="E68" i="6"/>
  <c r="D63" i="1"/>
  <c r="F38" i="8"/>
  <c r="F40" i="8" s="1"/>
  <c r="D39" i="6"/>
  <c r="D68" i="6"/>
  <c r="D25" i="6"/>
  <c r="C51" i="1"/>
  <c r="C69" i="1" s="1"/>
  <c r="F71" i="6"/>
  <c r="F71" i="8"/>
  <c r="C49" i="7"/>
  <c r="B49" i="1"/>
  <c r="F25" i="7"/>
  <c r="F50" i="8"/>
  <c r="D67" i="6"/>
  <c r="B50" i="1"/>
  <c r="D49" i="7"/>
  <c r="E68" i="8"/>
  <c r="D62" i="7"/>
  <c r="D70" i="8"/>
  <c r="C63" i="1"/>
  <c r="D56" i="1"/>
  <c r="B39" i="1"/>
  <c r="B67" i="1"/>
  <c r="B71" i="1"/>
  <c r="D62" i="8"/>
  <c r="F38" i="6"/>
  <c r="F40" i="6" s="1"/>
  <c r="B21" i="6"/>
  <c r="B37" i="6" s="1"/>
  <c r="B21" i="7"/>
  <c r="B37" i="7" s="1"/>
  <c r="B17" i="6"/>
  <c r="C39" i="8"/>
  <c r="F64" i="1"/>
  <c r="F55" i="6"/>
  <c r="F39" i="7"/>
  <c r="E54" i="6"/>
  <c r="E63" i="1"/>
  <c r="B46" i="1"/>
  <c r="B45" i="1"/>
  <c r="C56" i="1"/>
  <c r="F50" i="6"/>
  <c r="B68" i="1"/>
  <c r="D71" i="6"/>
  <c r="D64" i="1"/>
  <c r="E49" i="6"/>
  <c r="F68" i="6"/>
  <c r="C40" i="1"/>
  <c r="C64" i="1" s="1"/>
  <c r="E50" i="6"/>
  <c r="C54" i="6"/>
  <c r="F70" i="7"/>
  <c r="E37" i="7"/>
  <c r="B16" i="7"/>
  <c r="B45" i="7" s="1"/>
  <c r="B15" i="8"/>
  <c r="F67" i="6"/>
  <c r="F49" i="8"/>
  <c r="C49" i="6"/>
  <c r="C62" i="6"/>
  <c r="C71" i="6"/>
  <c r="E49" i="8"/>
  <c r="F49" i="7"/>
  <c r="C62" i="8"/>
  <c r="E55" i="6"/>
  <c r="B23" i="6"/>
  <c r="B16" i="6"/>
  <c r="E70" i="8"/>
  <c r="E38" i="6"/>
  <c r="E40" i="6" s="1"/>
  <c r="C68" i="6"/>
  <c r="E71" i="6"/>
  <c r="E50" i="7"/>
  <c r="C39" i="6"/>
  <c r="F62" i="7"/>
  <c r="C63" i="6"/>
  <c r="B21" i="8"/>
  <c r="B37" i="8" s="1"/>
  <c r="B22" i="7"/>
  <c r="B28" i="7" s="1"/>
  <c r="B74" i="7" s="1"/>
  <c r="F54" i="7"/>
  <c r="F54" i="8"/>
  <c r="F39" i="8"/>
  <c r="F39" i="6"/>
  <c r="E39" i="6"/>
  <c r="E40" i="8"/>
  <c r="E63" i="8"/>
  <c r="E67" i="7"/>
  <c r="F70" i="8"/>
  <c r="E67" i="8"/>
  <c r="B15" i="6"/>
  <c r="D50" i="7"/>
  <c r="E62" i="6"/>
  <c r="B22" i="6"/>
  <c r="D71" i="7"/>
  <c r="F25" i="6"/>
  <c r="E50" i="8"/>
  <c r="D67" i="7"/>
  <c r="D25" i="7"/>
  <c r="B17" i="8"/>
  <c r="D54" i="8"/>
  <c r="D54" i="6"/>
  <c r="F62" i="8"/>
  <c r="D71" i="8"/>
  <c r="E70" i="7"/>
  <c r="E67" i="6"/>
  <c r="C70" i="6"/>
  <c r="B15" i="7"/>
  <c r="C50" i="6"/>
  <c r="E39" i="8"/>
  <c r="E70" i="6"/>
  <c r="B16" i="8"/>
  <c r="B45" i="8" s="1"/>
  <c r="D49" i="8"/>
  <c r="C56" i="6" l="1"/>
  <c r="C64" i="6"/>
  <c r="B56" i="1"/>
  <c r="F56" i="8"/>
  <c r="D51" i="7"/>
  <c r="D69" i="7" s="1"/>
  <c r="B63" i="1"/>
  <c r="D63" i="8"/>
  <c r="D51" i="6"/>
  <c r="D69" i="6" s="1"/>
  <c r="B54" i="6"/>
  <c r="B56" i="4"/>
  <c r="E56" i="8"/>
  <c r="D64" i="7"/>
  <c r="D56" i="8"/>
  <c r="F56" i="6"/>
  <c r="D51" i="8"/>
  <c r="D69" i="8" s="1"/>
  <c r="D56" i="7"/>
  <c r="D64" i="6"/>
  <c r="F64" i="6"/>
  <c r="B64" i="1"/>
  <c r="B51" i="4"/>
  <c r="B69" i="4" s="1"/>
  <c r="E56" i="7"/>
  <c r="F51" i="7"/>
  <c r="F69" i="7" s="1"/>
  <c r="B51" i="1"/>
  <c r="B69" i="1" s="1"/>
  <c r="F51" i="6"/>
  <c r="F69" i="6" s="1"/>
  <c r="E51" i="7"/>
  <c r="E69" i="7" s="1"/>
  <c r="B63" i="4"/>
  <c r="B64" i="4"/>
  <c r="F64" i="7"/>
  <c r="F63" i="7"/>
  <c r="F51" i="8"/>
  <c r="F69" i="8" s="1"/>
  <c r="F63" i="6"/>
  <c r="F56" i="7"/>
  <c r="B51" i="2"/>
  <c r="B69" i="2" s="1"/>
  <c r="B40" i="2"/>
  <c r="B64" i="2" s="1"/>
  <c r="B56" i="2"/>
  <c r="D56" i="6"/>
  <c r="E56" i="6"/>
  <c r="B25" i="6"/>
  <c r="B59" i="6" s="1"/>
  <c r="D63" i="7"/>
  <c r="E63" i="6"/>
  <c r="B54" i="7"/>
  <c r="B62" i="7"/>
  <c r="E51" i="6"/>
  <c r="E69" i="6" s="1"/>
  <c r="C51" i="6"/>
  <c r="C69" i="6" s="1"/>
  <c r="D64" i="8"/>
  <c r="F64" i="8"/>
  <c r="B62" i="6"/>
  <c r="F63" i="8"/>
  <c r="D63" i="6"/>
  <c r="B39" i="8"/>
  <c r="B49" i="6"/>
  <c r="B68" i="6"/>
  <c r="B70" i="7"/>
  <c r="B46" i="6"/>
  <c r="B49" i="7"/>
  <c r="E51" i="8"/>
  <c r="E69" i="8" s="1"/>
  <c r="B45" i="6"/>
  <c r="B67" i="7"/>
  <c r="B38" i="6"/>
  <c r="B55" i="6"/>
  <c r="B70" i="8"/>
  <c r="B75" i="6"/>
  <c r="E39" i="7"/>
  <c r="E64" i="7" s="1"/>
  <c r="E63" i="7"/>
  <c r="B39" i="7"/>
  <c r="B67" i="8"/>
  <c r="B71" i="6"/>
  <c r="E64" i="6"/>
  <c r="B39" i="6"/>
  <c r="B67" i="6"/>
  <c r="B50" i="6"/>
  <c r="B70" i="6"/>
  <c r="B28" i="6"/>
  <c r="B74" i="6" s="1"/>
  <c r="E64" i="8"/>
  <c r="B49" i="8"/>
  <c r="B46" i="8"/>
  <c r="B62" i="8"/>
  <c r="B54" i="8"/>
  <c r="B56" i="6" l="1"/>
  <c r="B51" i="6"/>
  <c r="B69" i="6" s="1"/>
  <c r="B63" i="6"/>
  <c r="B40" i="6"/>
  <c r="B64" i="6" s="1"/>
  <c r="C71" i="3"/>
  <c r="C25" i="3"/>
  <c r="B25" i="3" s="1"/>
  <c r="C38" i="3"/>
  <c r="C63" i="3" s="1"/>
  <c r="C68" i="3"/>
  <c r="C55" i="3"/>
  <c r="C56" i="3" s="1"/>
  <c r="C68" i="8"/>
  <c r="C23" i="7"/>
  <c r="C38" i="7" s="1"/>
  <c r="B23" i="3"/>
  <c r="B50" i="3" s="1"/>
  <c r="B51" i="3" s="1"/>
  <c r="C50" i="3"/>
  <c r="C51" i="3" s="1"/>
  <c r="C38" i="8" l="1"/>
  <c r="C63" i="8" s="1"/>
  <c r="C69" i="3"/>
  <c r="C40" i="7"/>
  <c r="C64" i="7" s="1"/>
  <c r="C63" i="7"/>
  <c r="C50" i="8"/>
  <c r="C51" i="8" s="1"/>
  <c r="C69" i="8" s="1"/>
  <c r="C71" i="7"/>
  <c r="B38" i="3"/>
  <c r="C68" i="7"/>
  <c r="C71" i="8"/>
  <c r="C25" i="7"/>
  <c r="B25" i="7" s="1"/>
  <c r="B55" i="3"/>
  <c r="B56" i="3" s="1"/>
  <c r="C40" i="3"/>
  <c r="C64" i="3" s="1"/>
  <c r="C55" i="8"/>
  <c r="C56" i="8" s="1"/>
  <c r="B71" i="3"/>
  <c r="B23" i="7"/>
  <c r="B68" i="3"/>
  <c r="B69" i="3" s="1"/>
  <c r="B59" i="3"/>
  <c r="B75" i="3"/>
  <c r="C55" i="7"/>
  <c r="C56" i="7" s="1"/>
  <c r="C50" i="7"/>
  <c r="C51" i="7" s="1"/>
  <c r="C40" i="8" l="1"/>
  <c r="C64" i="8" s="1"/>
  <c r="B59" i="8"/>
  <c r="B40" i="3"/>
  <c r="B64" i="3" s="1"/>
  <c r="B63" i="3"/>
  <c r="B71" i="7"/>
  <c r="B38" i="7"/>
  <c r="B50" i="7"/>
  <c r="B51" i="7" s="1"/>
  <c r="B75" i="7"/>
  <c r="B55" i="7"/>
  <c r="B56" i="7" s="1"/>
  <c r="B68" i="7"/>
  <c r="C69" i="7"/>
  <c r="B75" i="8"/>
  <c r="B55" i="8"/>
  <c r="B56" i="8" s="1"/>
  <c r="B38" i="8"/>
  <c r="B50" i="8"/>
  <c r="B51" i="8" s="1"/>
  <c r="B71" i="8"/>
  <c r="B68" i="8"/>
  <c r="B59" i="7"/>
  <c r="B69" i="7" l="1"/>
  <c r="B69" i="8"/>
  <c r="B63" i="8"/>
  <c r="B40" i="8"/>
  <c r="B64" i="8" s="1"/>
  <c r="B40" i="7"/>
  <c r="B64" i="7" s="1"/>
  <c r="B63" i="7"/>
</calcChain>
</file>

<file path=xl/sharedStrings.xml><?xml version="1.0" encoding="utf-8"?>
<sst xmlns="http://schemas.openxmlformats.org/spreadsheetml/2006/main" count="419" uniqueCount="119">
  <si>
    <t>Indicador</t>
  </si>
  <si>
    <t>Total Programa</t>
  </si>
  <si>
    <t>Productos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</si>
  <si>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</si>
  <si>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</si>
  <si>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</si>
  <si>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</si>
  <si>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</si>
  <si>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</si>
  <si>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</si>
  <si>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</si>
  <si>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</si>
  <si>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</si>
  <si>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</si>
  <si>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</si>
  <si>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</si>
  <si>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</si>
  <si>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</si>
  <si>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</si>
  <si>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</si>
  <si>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</si>
  <si>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De composición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</si>
  <si>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</si>
  <si>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</si>
  <si>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</si>
  <si>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</si>
  <si>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</si>
  <si>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</si>
  <si>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</si>
  <si>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</si>
  <si>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</si>
  <si>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</si>
  <si>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Beneficiarios </t>
  </si>
  <si>
    <t>Centros Diurnos</t>
  </si>
  <si>
    <t>Primer Trimestre</t>
  </si>
  <si>
    <t>Segundo Trimestre</t>
  </si>
  <si>
    <t>Tercer Trimestre</t>
  </si>
  <si>
    <t>Cuarto Trimestre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</si>
  <si>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</si>
  <si>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</si>
  <si>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</si>
  <si>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</si>
  <si>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anual programado por beneficiario (GPB) </t>
  </si>
  <si>
    <t xml:space="preserve">Gasto anual efectivo por beneficiario (GEB) </t>
  </si>
  <si>
    <t>Red de Cuido</t>
  </si>
  <si>
    <t>Personas de 65 años y más agredida y/o en condición de abandono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</si>
  <si>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</si>
  <si>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</si>
  <si>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</si>
  <si>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</si>
  <si>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</si>
  <si>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</si>
  <si>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</si>
  <si>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</si>
  <si>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</si>
  <si>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</si>
  <si>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</si>
  <si>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</si>
  <si>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</si>
  <si>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</si>
  <si>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</si>
  <si>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</si>
  <si>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3TA 2022</t>
  </si>
  <si>
    <t>IPC (3TA 2022)</t>
  </si>
  <si>
    <t>Gasto efectivo real 3TA 2022</t>
  </si>
  <si>
    <t>Gasto efectivo real por beneficiario 3TA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</si>
  <si>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</si>
  <si>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</si>
  <si>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</si>
  <si>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</si>
  <si>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</si>
  <si>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</si>
  <si>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</si>
  <si>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</si>
  <si>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>Hogares y Albergues de larga estancia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</si>
  <si>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</si>
  <si>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</si>
  <si>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</si>
  <si>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</si>
  <si>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</si>
  <si>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</si>
  <si>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</si>
  <si>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t>Fuentes:  Informes Trimestrales CONAPAM 2022 y 2023 - Cronogramas de Metas e Inversión - Modificaciones 2023 - IPC, INEC 2022y 2023</t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</si>
  <si>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</si>
  <si>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</si>
  <si>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</si>
  <si>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</si>
  <si>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</si>
  <si>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</si>
  <si>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</si>
  <si>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</si>
  <si>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</si>
  <si>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</si>
  <si>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</si>
  <si>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</si>
  <si>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</si>
  <si>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</si>
  <si>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</si>
  <si>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</si>
  <si>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</si>
  <si>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</si>
  <si>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3TA 2023</t>
  </si>
  <si>
    <t>Efectivos 3TA 2023</t>
  </si>
  <si>
    <t>En transferencias 3TA 2023</t>
  </si>
  <si>
    <t>IPC (3TA 2023)</t>
  </si>
  <si>
    <t>Gasto efectivo real 3TA 2023</t>
  </si>
  <si>
    <t>Gasto efectivo real por beneficiario 3TA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</si>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</sst>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____"/>
    <numFmt numFmtId="167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1" applyNumberFormat="1" applyFont="1" applyFill="1"/>
    <xf numFmtId="3" fontId="0" fillId="0" borderId="0" xfId="0" applyNumberFormat="1" applyFont="1" applyFill="1"/>
    <xf numFmtId="164" fontId="0" fillId="0" borderId="0" xfId="1" applyFont="1" applyFill="1"/>
    <xf numFmtId="0" fontId="0" fillId="0" borderId="0" xfId="0" applyFont="1" applyFill="1"/>
    <xf numFmtId="164" fontId="0" fillId="0" borderId="0" xfId="0" applyNumberFormat="1" applyFont="1" applyFill="1"/>
    <xf numFmtId="165" fontId="0" fillId="0" borderId="0" xfId="0" applyNumberFormat="1" applyFont="1" applyFill="1"/>
    <xf numFmtId="0" fontId="2" fillId="0" borderId="0" xfId="0" applyFont="1" applyFill="1"/>
    <xf numFmtId="166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/>
    </xf>
    <xf numFmtId="3" fontId="4" fillId="0" borderId="0" xfId="1" applyNumberFormat="1" applyFont="1" applyFill="1"/>
    <xf numFmtId="3" fontId="4" fillId="0" borderId="0" xfId="0" applyNumberFormat="1" applyFont="1" applyFill="1" applyAlignment="1"/>
    <xf numFmtId="0" fontId="4" fillId="0" borderId="0" xfId="0" applyFont="1" applyFill="1" applyAlignment="1"/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horizontal="right"/>
    </xf>
    <xf numFmtId="0" fontId="4" fillId="0" borderId="3" xfId="0" applyFont="1" applyFill="1" applyBorder="1"/>
    <xf numFmtId="4" fontId="4" fillId="0" borderId="3" xfId="0" applyNumberFormat="1" applyFont="1" applyFill="1" applyBorder="1" applyAlignment="1"/>
    <xf numFmtId="0" fontId="4" fillId="0" borderId="0" xfId="0" applyFont="1" applyFill="1" applyBorder="1"/>
    <xf numFmtId="4" fontId="4" fillId="0" borderId="0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2" fontId="4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4" fillId="0" borderId="0" xfId="1" applyFont="1" applyFill="1"/>
    <xf numFmtId="2" fontId="4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7" fontId="0" fillId="0" borderId="0" xfId="0" applyNumberFormat="1"/>
    <xf numFmtId="167" fontId="4" fillId="0" borderId="0" xfId="0" applyNumberFormat="1" applyFont="1"/>
    <xf numFmtId="164" fontId="4" fillId="0" borderId="0" xfId="1" applyFont="1" applyFill="1" applyAlignment="1">
      <alignment horizontal="right"/>
    </xf>
    <xf numFmtId="0" fontId="2" fillId="0" borderId="0" xfId="0" applyFont="1"/>
    <xf numFmtId="165" fontId="1" fillId="0" borderId="0" xfId="1" applyNumberFormat="1" applyFont="1" applyFill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645A00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Cobertura Potencial.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Trimestre'!$A$45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Trimestre'!$B$45</c:f>
              <c:numCache>
                <c:formatCode>#,##0.00</c:formatCode>
                <c:ptCount val="1"/>
                <c:pt idx="0">
                  <c:v>6.9343065693430654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F-4569-9C66-8332F2DBA237}"/>
            </c:ext>
          </c:extLst>
        </c:ser>
        <c:ser>
          <c:idx val="1"/>
          <c:order val="1"/>
          <c:tx>
            <c:strRef>
              <c:f>'I Trimestre'!$A$46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Trimestre'!$B$46</c:f>
              <c:numCache>
                <c:formatCode>#,##0.00</c:formatCode>
                <c:ptCount val="1"/>
                <c:pt idx="0">
                  <c:v>6.18089327892221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F-4569-9C66-8332F2DB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7121920"/>
        <c:axId val="67123456"/>
      </c:barChart>
      <c:catAx>
        <c:axId val="6712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23456"/>
        <c:crosses val="autoZero"/>
        <c:auto val="1"/>
        <c:lblAlgn val="ctr"/>
        <c:lblOffset val="100"/>
        <c:noMultiLvlLbl val="0"/>
      </c:catAx>
      <c:valAx>
        <c:axId val="6712345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712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resultado 2023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700180488879753E-2"/>
          <c:y val="0.15809501067448781"/>
          <c:w val="0.91268262429345659"/>
          <c:h val="0.5699601168223864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90.945594479830149</c:v>
                </c:pt>
                <c:pt idx="1">
                  <c:v>96.562055657119643</c:v>
                </c:pt>
                <c:pt idx="2">
                  <c:v>95.186542305129919</c:v>
                </c:pt>
                <c:pt idx="3">
                  <c:v>90.238198042602193</c:v>
                </c:pt>
                <c:pt idx="4">
                  <c:v>83.38871847307432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A-4FF6-AF97-D6BDE1121E13}"/>
            </c:ext>
          </c:extLst>
        </c:ser>
        <c:ser>
          <c:idx val="0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98.116463640107312</c:v>
                </c:pt>
                <c:pt idx="1">
                  <c:v>98.826939123452874</c:v>
                </c:pt>
                <c:pt idx="2">
                  <c:v>98.884077281812125</c:v>
                </c:pt>
                <c:pt idx="3">
                  <c:v>98.103289723446437</c:v>
                </c:pt>
                <c:pt idx="4">
                  <c:v>97.521390474956036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A-4FF6-AF97-D6BDE1121E13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94.531029059968731</c:v>
                </c:pt>
                <c:pt idx="1">
                  <c:v>97.694497390286259</c:v>
                </c:pt>
                <c:pt idx="2">
                  <c:v>97.035309793471015</c:v>
                </c:pt>
                <c:pt idx="3">
                  <c:v>94.170743883024315</c:v>
                </c:pt>
                <c:pt idx="4">
                  <c:v>90.455054474015185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A-4FF6-AF97-D6BDE112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11360"/>
        <c:axId val="69712896"/>
        <c:axId val="0"/>
      </c:bar3DChart>
      <c:catAx>
        <c:axId val="697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12896"/>
        <c:crosses val="autoZero"/>
        <c:auto val="1"/>
        <c:lblAlgn val="ctr"/>
        <c:lblOffset val="100"/>
        <c:noMultiLvlLbl val="0"/>
      </c:catAx>
      <c:valAx>
        <c:axId val="69712896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11360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1.0087508634498884E-2"/>
          <c:y val="0.92303564618018408"/>
          <c:w val="0.98991249136550108"/>
          <c:h val="7.696435381981597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avance 2023</a:t>
            </a:r>
          </a:p>
        </c:rich>
      </c:tx>
      <c:overlay val="0"/>
    </c:title>
    <c:autoTitleDeleted val="0"/>
    <c:view3D>
      <c:rotX val="0"/>
      <c:rotY val="5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(Anual!$B$54,Anual!$C$54,Anual!$D$54,Anual!$E$54,Anual!$F$54)</c:f>
              <c:numCache>
                <c:formatCode>#,##0.00</c:formatCode>
                <c:ptCount val="5"/>
                <c:pt idx="0">
                  <c:v>90.945594479830149</c:v>
                </c:pt>
                <c:pt idx="1">
                  <c:v>96.562055657119643</c:v>
                </c:pt>
                <c:pt idx="2">
                  <c:v>95.186542305129919</c:v>
                </c:pt>
                <c:pt idx="3">
                  <c:v>90.238198042602193</c:v>
                </c:pt>
                <c:pt idx="4">
                  <c:v>83.38871847307432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19-8C2E-13788E9997FA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(Anual!$B$55,Anual!$C$55,Anual!$D$55,Anual!$E$55,Anual!$F$55)</c:f>
              <c:numCache>
                <c:formatCode>#,##0.00</c:formatCode>
                <c:ptCount val="5"/>
                <c:pt idx="0">
                  <c:v>98.116463640107312</c:v>
                </c:pt>
                <c:pt idx="1">
                  <c:v>98.826939123452874</c:v>
                </c:pt>
                <c:pt idx="2">
                  <c:v>98.884077281812125</c:v>
                </c:pt>
                <c:pt idx="3">
                  <c:v>98.103289723446437</c:v>
                </c:pt>
                <c:pt idx="4">
                  <c:v>97.521390474956036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519-8C2E-13788E9997FA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(Anual!$B$56,Anual!$C$56,Anual!$D$56,Anual!$E$56,Anual!$F$56)</c:f>
              <c:numCache>
                <c:formatCode>#,##0.00</c:formatCode>
                <c:ptCount val="5"/>
                <c:pt idx="0">
                  <c:v>94.531029059968731</c:v>
                </c:pt>
                <c:pt idx="1">
                  <c:v>97.694497390286259</c:v>
                </c:pt>
                <c:pt idx="2">
                  <c:v>97.035309793471015</c:v>
                </c:pt>
                <c:pt idx="3">
                  <c:v>94.170743883024315</c:v>
                </c:pt>
                <c:pt idx="4">
                  <c:v>90.455054474015185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E-4519-8C2E-13788E99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67552"/>
        <c:axId val="69769088"/>
        <c:axId val="0"/>
      </c:bar3DChart>
      <c:catAx>
        <c:axId val="6976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69088"/>
        <c:crosses val="autoZero"/>
        <c:auto val="1"/>
        <c:lblAlgn val="ctr"/>
        <c:lblOffset val="100"/>
        <c:noMultiLvlLbl val="0"/>
      </c:catAx>
      <c:valAx>
        <c:axId val="697690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67552"/>
        <c:crosses val="autoZero"/>
        <c:crossBetween val="between"/>
        <c:majorUnit val="25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expansión 2023</a:t>
            </a:r>
          </a:p>
        </c:rich>
      </c:tx>
      <c:overlay val="0"/>
    </c:title>
    <c:autoTitleDeleted val="0"/>
    <c:view3D>
      <c:rotX val="0"/>
      <c:rotY val="5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206273675791279E-2"/>
          <c:y val="0.15809491287198293"/>
          <c:w val="0.91333904024911394"/>
          <c:h val="0.5169143047327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-2.4989614927190762</c:v>
                </c:pt>
                <c:pt idx="1">
                  <c:v>-1.3642494034650787</c:v>
                </c:pt>
                <c:pt idx="2">
                  <c:v>7.0960084952214286</c:v>
                </c:pt>
                <c:pt idx="3">
                  <c:v>-3.7437054777695877</c:v>
                </c:pt>
                <c:pt idx="4">
                  <c:v>-3.8087281305287823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CA7-9BAF-00A17EBD3470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2.5503402512021545</c:v>
                </c:pt>
                <c:pt idx="1">
                  <c:v>-3.9658789668787442</c:v>
                </c:pt>
                <c:pt idx="2">
                  <c:v>5.3670642688413261</c:v>
                </c:pt>
                <c:pt idx="3">
                  <c:v>-1.142887479462007</c:v>
                </c:pt>
                <c:pt idx="4">
                  <c:v>11.575156766437789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CA7-9BAF-00A17EBD3470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5.178715859056382</c:v>
                </c:pt>
                <c:pt idx="1">
                  <c:v>-2.6376131855634477</c:v>
                </c:pt>
                <c:pt idx="2">
                  <c:v>-1.6143871752766992</c:v>
                </c:pt>
                <c:pt idx="3">
                  <c:v>2.7019718671041471</c:v>
                </c:pt>
                <c:pt idx="4">
                  <c:v>15.993015372373986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2-4CA7-9BAF-00A17EBD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9794816"/>
        <c:axId val="69796608"/>
        <c:axId val="0"/>
      </c:bar3DChart>
      <c:catAx>
        <c:axId val="6979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9796608"/>
        <c:crosses val="autoZero"/>
        <c:auto val="1"/>
        <c:lblAlgn val="ctr"/>
        <c:lblOffset val="100"/>
        <c:noMultiLvlLbl val="0"/>
      </c:catAx>
      <c:valAx>
        <c:axId val="69796608"/>
        <c:scaling>
          <c:orientation val="minMax"/>
          <c:max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9481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86349628013531199"/>
          <c:w val="0.99748211690374577"/>
          <c:h val="0.1365037563285971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1"/>
                </a:solidFill>
              </a:defRPr>
            </a:pPr>
            <a:r>
              <a:rPr lang="es-CR" sz="1800">
                <a:solidFill>
                  <a:schemeClr val="tx1"/>
                </a:solidFill>
              </a:rPr>
              <a:t>CONAPAM: Indicadores de gasto medio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anual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1245290.7712254773</c:v>
                </c:pt>
                <c:pt idx="1">
                  <c:v>2423120.6399999997</c:v>
                </c:pt>
                <c:pt idx="2">
                  <c:v>969240</c:v>
                </c:pt>
                <c:pt idx="3">
                  <c:v>661957.65189982671</c:v>
                </c:pt>
                <c:pt idx="4">
                  <c:v>6599616.8599182004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836-B9D3-0FD92D20B775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anual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1343479.3337175173</c:v>
                </c:pt>
                <c:pt idx="1">
                  <c:v>2479955.4478043648</c:v>
                </c:pt>
                <c:pt idx="2">
                  <c:v>1006890.2677165355</c:v>
                </c:pt>
                <c:pt idx="3">
                  <c:v>719653.36983260897</c:v>
                </c:pt>
                <c:pt idx="4">
                  <c:v>7718116.1260920642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836-B9D3-0FD92D20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54336"/>
        <c:axId val="69855872"/>
        <c:axId val="0"/>
      </c:bar3DChart>
      <c:catAx>
        <c:axId val="698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69855872"/>
        <c:crosses val="autoZero"/>
        <c:auto val="1"/>
        <c:lblAlgn val="ctr"/>
        <c:lblOffset val="100"/>
        <c:noMultiLvlLbl val="0"/>
      </c:catAx>
      <c:valAx>
        <c:axId val="69855872"/>
        <c:scaling>
          <c:orientation val="minMax"/>
          <c:max val="10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69854336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es-CR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1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giro de recursos 2023</a:t>
            </a:r>
          </a:p>
        </c:rich>
      </c:tx>
      <c:layout>
        <c:manualLayout>
          <c:xMode val="edge"/>
          <c:yMode val="edge"/>
          <c:x val="0.1206670665465296"/>
          <c:y val="5.0796990278326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964202479724075E-2"/>
          <c:y val="0.20437046454598601"/>
          <c:w val="0.81607159504055193"/>
          <c:h val="0.61238105796456532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  <a:sp3d contourW="19050"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33-4156-A079-A82643B21ACE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D33-4156-A079-A82643B21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98.116463639953892</c:v>
                </c:pt>
                <c:pt idx="1">
                  <c:v>100.00000000015636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8-41C4-844D-31FD39DE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96264032"/>
        <c:axId val="496268296"/>
        <c:axId val="0"/>
      </c:bar3DChart>
      <c:valAx>
        <c:axId val="496268296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6264032"/>
        <c:crosses val="autoZero"/>
        <c:crossBetween val="between"/>
      </c:valAx>
      <c:catAx>
        <c:axId val="49626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6268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CONAPAM: Índice</a:t>
            </a:r>
            <a:r>
              <a:rPr lang="en-US" baseline="0"/>
              <a:t> </a:t>
            </a:r>
            <a:r>
              <a:rPr lang="en-US"/>
              <a:t>de eficiencia (IE)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101.98460220831656</c:v>
                </c:pt>
                <c:pt idx="1">
                  <c:v>99.985942517310946</c:v>
                </c:pt>
                <c:pt idx="2">
                  <c:v>100.80466041012029</c:v>
                </c:pt>
                <c:pt idx="3">
                  <c:v>102.37859322353994</c:v>
                </c:pt>
                <c:pt idx="4">
                  <c:v>105.78532503341199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6-4FB4-8EC2-3E09BA51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0147456"/>
        <c:axId val="70169728"/>
        <c:axId val="0"/>
      </c:bar3DChart>
      <c:catAx>
        <c:axId val="701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69728"/>
        <c:crosses val="autoZero"/>
        <c:auto val="1"/>
        <c:lblAlgn val="ctr"/>
        <c:lblOffset val="100"/>
        <c:noMultiLvlLbl val="0"/>
      </c:catAx>
      <c:valAx>
        <c:axId val="7016972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47456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Resultado.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Trimestre'!$B$49:$E$49</c:f>
              <c:numCache>
                <c:formatCode>#,##0.00</c:formatCode>
                <c:ptCount val="4"/>
                <c:pt idx="0">
                  <c:v>89.134987285509766</c:v>
                </c:pt>
                <c:pt idx="1">
                  <c:v>95.957749339833441</c:v>
                </c:pt>
                <c:pt idx="2">
                  <c:v>93.382189651343552</c:v>
                </c:pt>
                <c:pt idx="3">
                  <c:v>89.064478986758772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2-4DAA-A330-13E91251026F}"/>
            </c:ext>
          </c:extLst>
        </c:ser>
        <c:ser>
          <c:idx val="1"/>
          <c:order val="1"/>
          <c:tx>
            <c:strRef>
              <c:f>'I Trimestre'!$A$50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Trimestre'!$B$50:$E$50</c:f>
              <c:numCache>
                <c:formatCode>#,##0.00</c:formatCode>
                <c:ptCount val="4"/>
                <c:pt idx="0">
                  <c:v>80.592741747557525</c:v>
                </c:pt>
                <c:pt idx="1">
                  <c:v>95.957407188088865</c:v>
                </c:pt>
                <c:pt idx="2">
                  <c:v>93.382189651343552</c:v>
                </c:pt>
                <c:pt idx="3">
                  <c:v>96.161115560428357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2-4DAA-A330-13E91251026F}"/>
            </c:ext>
          </c:extLst>
        </c:ser>
        <c:ser>
          <c:idx val="2"/>
          <c:order val="2"/>
          <c:tx>
            <c:strRef>
              <c:f>'I Trimestre'!$A$51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Trimestre'!$B$51:$E$51</c:f>
              <c:numCache>
                <c:formatCode>#,##0.00</c:formatCode>
                <c:ptCount val="4"/>
                <c:pt idx="0">
                  <c:v>84.863864516533653</c:v>
                </c:pt>
                <c:pt idx="1">
                  <c:v>95.957578263961153</c:v>
                </c:pt>
                <c:pt idx="2">
                  <c:v>93.382189651343552</c:v>
                </c:pt>
                <c:pt idx="3">
                  <c:v>92.612797273593571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2-4DAA-A330-13E91251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45088"/>
        <c:axId val="67155072"/>
      </c:barChart>
      <c:catAx>
        <c:axId val="67145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55072"/>
        <c:crosses val="autoZero"/>
        <c:auto val="1"/>
        <c:lblAlgn val="ctr"/>
        <c:lblOffset val="100"/>
        <c:noMultiLvlLbl val="0"/>
      </c:catAx>
      <c:valAx>
        <c:axId val="67155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45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Avance.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Trimestre'!$B$54:$E$54</c:f>
              <c:numCache>
                <c:formatCode>#,##0.00</c:formatCode>
                <c:ptCount val="4"/>
                <c:pt idx="0">
                  <c:v>89.134987285509766</c:v>
                </c:pt>
                <c:pt idx="1">
                  <c:v>95.957749339833441</c:v>
                </c:pt>
                <c:pt idx="2">
                  <c:v>93.382189651343552</c:v>
                </c:pt>
                <c:pt idx="3">
                  <c:v>89.064478986758772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D-49D9-A989-C32CBE448BB4}"/>
            </c:ext>
          </c:extLst>
        </c:ser>
        <c:ser>
          <c:idx val="1"/>
          <c:order val="1"/>
          <c:tx>
            <c:strRef>
              <c:f>'I Trimestre'!$A$55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Trimestre'!$B$55:$E$55</c:f>
              <c:numCache>
                <c:formatCode>#,##0.00</c:formatCode>
                <c:ptCount val="4"/>
                <c:pt idx="0">
                  <c:v>20.148185436889381</c:v>
                </c:pt>
                <c:pt idx="1">
                  <c:v>23.989351797022216</c:v>
                </c:pt>
                <c:pt idx="2">
                  <c:v>23.345547412835888</c:v>
                </c:pt>
                <c:pt idx="3">
                  <c:v>24.040278890107089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D-49D9-A989-C32CBE448BB4}"/>
            </c:ext>
          </c:extLst>
        </c:ser>
        <c:ser>
          <c:idx val="2"/>
          <c:order val="2"/>
          <c:tx>
            <c:strRef>
              <c:f>'I Trimestre'!$A$56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Trimestre'!$B$56:$E$56</c:f>
              <c:numCache>
                <c:formatCode>#,##0.00</c:formatCode>
                <c:ptCount val="4"/>
                <c:pt idx="0">
                  <c:v>54.641586361199572</c:v>
                </c:pt>
                <c:pt idx="1">
                  <c:v>59.973550568427825</c:v>
                </c:pt>
                <c:pt idx="2">
                  <c:v>58.363868532089718</c:v>
                </c:pt>
                <c:pt idx="3">
                  <c:v>56.552378938432931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D-49D9-A989-C32CBE44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72608"/>
        <c:axId val="67174400"/>
      </c:barChart>
      <c:catAx>
        <c:axId val="67172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4400"/>
        <c:crosses val="autoZero"/>
        <c:auto val="1"/>
        <c:lblAlgn val="ctr"/>
        <c:lblOffset val="100"/>
        <c:noMultiLvlLbl val="0"/>
      </c:catAx>
      <c:valAx>
        <c:axId val="671744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2608"/>
        <c:crosses val="autoZero"/>
        <c:crossBetween val="between"/>
        <c:majorUnit val="25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Expansión.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Trimestre'!$B$62:$E$62</c:f>
              <c:numCache>
                <c:formatCode>#,##0.00</c:formatCode>
                <c:ptCount val="4"/>
                <c:pt idx="0">
                  <c:v>2.5355817211966558</c:v>
                </c:pt>
                <c:pt idx="1">
                  <c:v>1.2864493996569637</c:v>
                </c:pt>
                <c:pt idx="2">
                  <c:v>8.6844145774102053</c:v>
                </c:pt>
                <c:pt idx="3">
                  <c:v>3.9055678688964868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B-4200-9F79-32B78E51CEE8}"/>
            </c:ext>
          </c:extLst>
        </c:ser>
        <c:ser>
          <c:idx val="1"/>
          <c:order val="1"/>
          <c:tx>
            <c:strRef>
              <c:f>'I Trimestre'!$A$63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Trimestre'!$B$63:$E$63</c:f>
              <c:numCache>
                <c:formatCode>#,##0.00</c:formatCode>
                <c:ptCount val="4"/>
                <c:pt idx="0">
                  <c:v>-15.042608736475637</c:v>
                </c:pt>
                <c:pt idx="1">
                  <c:v>-3.5778164832166892</c:v>
                </c:pt>
                <c:pt idx="2">
                  <c:v>2.7201539659479579</c:v>
                </c:pt>
                <c:pt idx="3">
                  <c:v>-1.5979112520319694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B-4200-9F79-32B78E51CEE8}"/>
            </c:ext>
          </c:extLst>
        </c:ser>
        <c:ser>
          <c:idx val="2"/>
          <c:order val="2"/>
          <c:tx>
            <c:strRef>
              <c:f>'I Trimestre'!$A$64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Trimestre'!$B$64:$E$64</c:f>
              <c:numCache>
                <c:formatCode>#,##0.00</c:formatCode>
                <c:ptCount val="4"/>
                <c:pt idx="0">
                  <c:v>-17.143502930981501</c:v>
                </c:pt>
                <c:pt idx="1">
                  <c:v>-4.8024843517617928</c:v>
                </c:pt>
                <c:pt idx="2">
                  <c:v>-5.4876871119494357</c:v>
                </c:pt>
                <c:pt idx="3">
                  <c:v>-5.2966161812161072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B-4200-9F79-32B78E51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61984"/>
        <c:axId val="67963520"/>
      </c:barChart>
      <c:catAx>
        <c:axId val="679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3520"/>
        <c:crosses val="autoZero"/>
        <c:auto val="1"/>
        <c:lblAlgn val="ctr"/>
        <c:lblOffset val="100"/>
        <c:noMultiLvlLbl val="0"/>
      </c:catAx>
      <c:valAx>
        <c:axId val="679635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1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Gasto Medio.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Trimestre'!$A$67</c:f>
              <c:strCache>
                <c:ptCount val="1"/>
                <c:pt idx="0">
                  <c:v>Gasto mensual programado por beneficiario (GPB)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Trimestre'!$B$67:$E$67</c:f>
              <c:numCache>
                <c:formatCode>#,##0.00</c:formatCode>
                <c:ptCount val="4"/>
                <c:pt idx="0">
                  <c:v>100887.0217067333</c:v>
                </c:pt>
                <c:pt idx="1">
                  <c:v>201926.72</c:v>
                </c:pt>
                <c:pt idx="2">
                  <c:v>80770</c:v>
                </c:pt>
                <c:pt idx="3">
                  <c:v>55163.13765831889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E2C-B38E-C47D1C62D3CC}"/>
            </c:ext>
          </c:extLst>
        </c:ser>
        <c:ser>
          <c:idx val="1"/>
          <c:order val="1"/>
          <c:tx>
            <c:strRef>
              <c:f>'I Trimestre'!$A$68</c:f>
              <c:strCache>
                <c:ptCount val="1"/>
                <c:pt idx="0">
                  <c:v>Gasto mensual efectivo por beneficiario (GEB)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Trimestre'!$B$68:$E$68</c:f>
              <c:numCache>
                <c:formatCode>#,##0.00</c:formatCode>
                <c:ptCount val="4"/>
                <c:pt idx="0">
                  <c:v>91218.520736949344</c:v>
                </c:pt>
                <c:pt idx="1">
                  <c:v>201926</c:v>
                </c:pt>
                <c:pt idx="2">
                  <c:v>80770</c:v>
                </c:pt>
                <c:pt idx="3">
                  <c:v>59558.523390969902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E2C-B38E-C47D1C62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88480"/>
        <c:axId val="68006656"/>
      </c:barChart>
      <c:catAx>
        <c:axId val="6798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006656"/>
        <c:crosses val="autoZero"/>
        <c:auto val="1"/>
        <c:lblAlgn val="ctr"/>
        <c:lblOffset val="100"/>
        <c:noMultiLvlLbl val="0"/>
      </c:catAx>
      <c:valAx>
        <c:axId val="6800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/>
                  <a:t>Colones Corrientes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8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s-ES"/>
            </a:pPr>
            <a:endParaRPr lang="es-CR"/>
          </a:p>
        </c:txPr>
      </c:dTable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Índice de eficiencia. Primer Trimestre 2013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Trimestre'!$A$69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Trimestre'!$B$69:$E$69</c:f>
              <c:numCache>
                <c:formatCode>#,##0.00</c:formatCode>
                <c:ptCount val="4"/>
                <c:pt idx="0">
                  <c:v>76.730941743148236</c:v>
                </c:pt>
                <c:pt idx="1">
                  <c:v>95.957236112826564</c:v>
                </c:pt>
                <c:pt idx="2">
                  <c:v>93.382189651343552</c:v>
                </c:pt>
                <c:pt idx="3">
                  <c:v>99.992163007258753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7-47D9-900E-F12FF1B48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02400"/>
        <c:axId val="68108288"/>
      </c:barChart>
      <c:catAx>
        <c:axId val="681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8288"/>
        <c:crosses val="autoZero"/>
        <c:auto val="1"/>
        <c:lblAlgn val="ctr"/>
        <c:lblOffset val="100"/>
        <c:noMultiLvlLbl val="0"/>
      </c:catAx>
      <c:valAx>
        <c:axId val="68108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Giro de Recursos.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Trimestre'!$A$74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Trimestre'!$B$74</c:f>
              <c:numCache>
                <c:formatCode>#,##0.00</c:formatCode>
                <c:ptCount val="1"/>
                <c:pt idx="0">
                  <c:v>100.00000003050069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F-4EE6-B87A-86564D003E99}"/>
            </c:ext>
          </c:extLst>
        </c:ser>
        <c:ser>
          <c:idx val="1"/>
          <c:order val="1"/>
          <c:tx>
            <c:strRef>
              <c:f>'I Trimestre'!$A$75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Trimestre'!$B$75</c:f>
              <c:numCache>
                <c:formatCode>#,##0.00</c:formatCode>
                <c:ptCount val="1"/>
                <c:pt idx="0">
                  <c:v>80.592741722976186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F-4EE6-B87A-86564D00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8144512"/>
        <c:axId val="68179072"/>
      </c:barChart>
      <c:catAx>
        <c:axId val="6814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79072"/>
        <c:crosses val="autoZero"/>
        <c:auto val="1"/>
        <c:lblAlgn val="ctr"/>
        <c:lblOffset val="100"/>
        <c:noMultiLvlLbl val="0"/>
      </c:catAx>
      <c:valAx>
        <c:axId val="68179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14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Gasto trimestral efectivo por beneficiario</a:t>
            </a:r>
          </a:p>
        </c:rich>
      </c:tx>
      <c:layout>
        <c:manualLayout>
          <c:xMode val="edge"/>
          <c:yMode val="edge"/>
          <c:x val="0.1188125546806649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Trimestre'!$B$71:$E$71</c:f>
              <c:numCache>
                <c:formatCode>#,##0.00</c:formatCode>
                <c:ptCount val="4"/>
                <c:pt idx="0">
                  <c:v>273655.56221084803</c:v>
                </c:pt>
                <c:pt idx="1">
                  <c:v>605778</c:v>
                </c:pt>
                <c:pt idx="2">
                  <c:v>242310</c:v>
                </c:pt>
                <c:pt idx="3">
                  <c:v>178675.57017290971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9-44B0-B4A6-FC2B2F34C024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 Trimestre'!$B$71:$E$71</c:f>
              <c:numCache>
                <c:formatCode>#,##0.00</c:formatCode>
                <c:ptCount val="4"/>
                <c:pt idx="0">
                  <c:v>297372.70403735765</c:v>
                </c:pt>
                <c:pt idx="1">
                  <c:v>605273.18500000006</c:v>
                </c:pt>
                <c:pt idx="2">
                  <c:v>242253.14641013608</c:v>
                </c:pt>
                <c:pt idx="3">
                  <c:v>178438.53675179338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9-44B0-B4A6-FC2B2F34C024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'III Trimestre'!$B$71:$E$71</c:f>
              <c:numCache>
                <c:formatCode>#,##0.00</c:formatCode>
                <c:ptCount val="4"/>
                <c:pt idx="0">
                  <c:v>315075.94939630519</c:v>
                </c:pt>
                <c:pt idx="1">
                  <c:v>605521.69452083774</c:v>
                </c:pt>
                <c:pt idx="2">
                  <c:v>242253.25292740049</c:v>
                </c:pt>
                <c:pt idx="3">
                  <c:v>182598.4323679886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9-44B0-B4A6-FC2B2F34C024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'IV Trimestre'!$B$71:$E$71</c:f>
              <c:numCache>
                <c:formatCode>#,##0.00</c:formatCode>
                <c:ptCount val="4"/>
                <c:pt idx="0">
                  <c:v>455421.35303420882</c:v>
                </c:pt>
                <c:pt idx="1">
                  <c:v>663262.09068010072</c:v>
                </c:pt>
                <c:pt idx="2">
                  <c:v>279030.29945553537</c:v>
                </c:pt>
                <c:pt idx="3">
                  <c:v>179847.13708087424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9-44B0-B4A6-FC2B2F34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8209664"/>
        <c:axId val="68358912"/>
      </c:barChart>
      <c:catAx>
        <c:axId val="6820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358912"/>
        <c:crosses val="autoZero"/>
        <c:auto val="1"/>
        <c:lblAlgn val="ctr"/>
        <c:lblOffset val="100"/>
        <c:noMultiLvlLbl val="0"/>
      </c:catAx>
      <c:valAx>
        <c:axId val="68358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20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cobertura</a:t>
            </a:r>
            <a:r>
              <a:rPr lang="es-CR" sz="1800" b="1" baseline="0"/>
              <a:t> </a:t>
            </a:r>
            <a:r>
              <a:rPr lang="es-CR" sz="1800" b="1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  <a:sp3d contourW="19050"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8B-4402-A59F-90F17F4912FE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B8B-4402-A59F-90F17F4912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Anual!$A$45:$A$46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Anual!$B$45:$B$46</c:f>
              <c:numCache>
                <c:formatCode>#,##0.00</c:formatCode>
                <c:ptCount val="2"/>
                <c:pt idx="0">
                  <c:v>6.9792046373925327</c:v>
                </c:pt>
                <c:pt idx="1">
                  <c:v>6.3472791474405144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A-4EBE-BAA0-BA2EA640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93272696"/>
        <c:axId val="493266464"/>
        <c:axId val="0"/>
      </c:bar3DChart>
      <c:valAx>
        <c:axId val="49326646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272696"/>
        <c:crosses val="autoZero"/>
        <c:crossBetween val="between"/>
        <c:majorUnit val="2"/>
      </c:valAx>
      <c:catAx>
        <c:axId val="49327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26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186</xdr:row>
      <xdr:rowOff>171450</xdr:rowOff>
    </xdr:from>
    <xdr:to>
      <xdr:col>2</xdr:col>
      <xdr:colOff>123825</xdr:colOff>
      <xdr:row>201</xdr:row>
      <xdr:rowOff>57150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201</xdr:row>
      <xdr:rowOff>152400</xdr:rowOff>
    </xdr:from>
    <xdr:to>
      <xdr:col>2</xdr:col>
      <xdr:colOff>95250</xdr:colOff>
      <xdr:row>216</xdr:row>
      <xdr:rowOff>38100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217</xdr:row>
      <xdr:rowOff>19050</xdr:rowOff>
    </xdr:from>
    <xdr:to>
      <xdr:col>2</xdr:col>
      <xdr:colOff>38100</xdr:colOff>
      <xdr:row>231</xdr:row>
      <xdr:rowOff>95250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232</xdr:row>
      <xdr:rowOff>47625</xdr:rowOff>
    </xdr:from>
    <xdr:to>
      <xdr:col>2</xdr:col>
      <xdr:colOff>85725</xdr:colOff>
      <xdr:row>246</xdr:row>
      <xdr:rowOff>123825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161925</xdr:colOff>
      <xdr:row>247</xdr:row>
      <xdr:rowOff>57150</xdr:rowOff>
    </xdr:from>
    <xdr:to>
      <xdr:col>2</xdr:col>
      <xdr:colOff>95250</xdr:colOff>
      <xdr:row>261</xdr:row>
      <xdr:rowOff>133350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262</xdr:row>
      <xdr:rowOff>28575</xdr:rowOff>
    </xdr:from>
    <xdr:to>
      <xdr:col>2</xdr:col>
      <xdr:colOff>85725</xdr:colOff>
      <xdr:row>276</xdr:row>
      <xdr:rowOff>104775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277</xdr:row>
      <xdr:rowOff>28575</xdr:rowOff>
    </xdr:from>
    <xdr:to>
      <xdr:col>2</xdr:col>
      <xdr:colOff>66675</xdr:colOff>
      <xdr:row>291</xdr:row>
      <xdr:rowOff>104775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638175</xdr:colOff>
      <xdr:row>179</xdr:row>
      <xdr:rowOff>19050</xdr:rowOff>
    </xdr:from>
    <xdr:to>
      <xdr:col>15</xdr:col>
      <xdr:colOff>638175</xdr:colOff>
      <xdr:row>193</xdr:row>
      <xdr:rowOff>95250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F0C30C83-5EA9-46C6-B13E-C00AA6EA2FCE}"/>
            </a:ext>
          </a:extLst>
        </xdr:cNvPr>
        <xdr:cNvSpPr/>
      </xdr:nvSpPr>
      <xdr:spPr>
        <a:xfrm>
          <a:off x="1" y="0"/>
          <a:ext cx="111442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E9E94CD-6873-4B2E-9B81-1BF94867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41766CB-C44C-4183-B208-2CD29DEAA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1F12138-9B6E-4A06-AD1B-B3AAAFF1F8B1}"/>
            </a:ext>
          </a:extLst>
        </xdr:cNvPr>
        <xdr:cNvSpPr/>
      </xdr:nvSpPr>
      <xdr:spPr>
        <a:xfrm>
          <a:off x="1" y="1143001"/>
          <a:ext cx="1114425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428626</xdr:colOff>
      <xdr:row>6</xdr:row>
      <xdr:rowOff>59529</xdr:rowOff>
    </xdr:from>
    <xdr:to>
      <xdr:col>5</xdr:col>
      <xdr:colOff>1178718</xdr:colOff>
      <xdr:row>7</xdr:row>
      <xdr:rowOff>166684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046C6B8-D96F-498A-A2AB-89092FBAA7DC}"/>
            </a:ext>
          </a:extLst>
        </xdr:cNvPr>
        <xdr:cNvSpPr txBox="1"/>
      </xdr:nvSpPr>
      <xdr:spPr>
        <a:xfrm>
          <a:off x="428626" y="1202529"/>
          <a:ext cx="10501311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18-09-2023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62C12A2E-1ABA-4D58-AA78-E23D05DAE92D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1633635-243A-414A-874E-46C49500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60E2B6A-5B81-4170-BD61-D0486904E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A6122C14-E071-4E53-8B36-1135622386A5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476252</xdr:colOff>
      <xdr:row>6</xdr:row>
      <xdr:rowOff>59529</xdr:rowOff>
    </xdr:from>
    <xdr:to>
      <xdr:col>5</xdr:col>
      <xdr:colOff>1226344</xdr:colOff>
      <xdr:row>7</xdr:row>
      <xdr:rowOff>166684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8C88C75-CB69-4E4F-B432-1A1BD0E8AB12}"/>
            </a:ext>
          </a:extLst>
        </xdr:cNvPr>
        <xdr:cNvSpPr txBox="1"/>
      </xdr:nvSpPr>
      <xdr:spPr>
        <a:xfrm>
          <a:off x="476252" y="1202529"/>
          <a:ext cx="10501311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18-09-2023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C25FA3C-7F05-4A60-AC7A-DAA1DB72F39B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27B37FA-E90E-4CC3-98E9-64A4E314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59F47A6-CB55-423F-9C20-1B4E39953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75DADBB6-BD3B-4E20-843A-0C31F2B5190A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404814</xdr:colOff>
      <xdr:row>6</xdr:row>
      <xdr:rowOff>35718</xdr:rowOff>
    </xdr:from>
    <xdr:to>
      <xdr:col>5</xdr:col>
      <xdr:colOff>1297781</xdr:colOff>
      <xdr:row>7</xdr:row>
      <xdr:rowOff>142873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AF7FFB3F-CAF8-494B-B2D7-CAC31D0C5D1A}"/>
            </a:ext>
          </a:extLst>
        </xdr:cNvPr>
        <xdr:cNvSpPr txBox="1"/>
      </xdr:nvSpPr>
      <xdr:spPr>
        <a:xfrm>
          <a:off x="404814" y="1178718"/>
          <a:ext cx="1064418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18-09-2023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5912A16-0646-4DF9-B47F-36395F000D80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F0E65D-872C-487D-80C6-892726EA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7625859-EB77-4256-A123-D3FAAC7F8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6AC0A92-0E51-4287-B8E2-907F45B795A5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392908</xdr:colOff>
      <xdr:row>6</xdr:row>
      <xdr:rowOff>59530</xdr:rowOff>
    </xdr:from>
    <xdr:to>
      <xdr:col>5</xdr:col>
      <xdr:colOff>1143000</xdr:colOff>
      <xdr:row>7</xdr:row>
      <xdr:rowOff>166685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BAA629C1-6112-41C5-B01B-CE9374C81AC0}"/>
            </a:ext>
          </a:extLst>
        </xdr:cNvPr>
        <xdr:cNvSpPr txBox="1"/>
      </xdr:nvSpPr>
      <xdr:spPr>
        <a:xfrm>
          <a:off x="392908" y="1202530"/>
          <a:ext cx="10501311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05-12-2023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3E53479-FC45-44D5-ABF0-A1C824CCF5F5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124629-5C95-424D-AF2E-CAF370BD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7C7F1C3-A7DE-428E-8232-6F4C7CCEF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AF65FF5B-62A8-455D-827C-423C740951BD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23814</xdr:colOff>
      <xdr:row>6</xdr:row>
      <xdr:rowOff>47624</xdr:rowOff>
    </xdr:from>
    <xdr:to>
      <xdr:col>5</xdr:col>
      <xdr:colOff>1309688</xdr:colOff>
      <xdr:row>7</xdr:row>
      <xdr:rowOff>154779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5D3356F-2DEC-4C0B-914D-AE1EA5579FD5}"/>
            </a:ext>
          </a:extLst>
        </xdr:cNvPr>
        <xdr:cNvSpPr txBox="1"/>
      </xdr:nvSpPr>
      <xdr:spPr>
        <a:xfrm>
          <a:off x="23814" y="1190624"/>
          <a:ext cx="1103709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05-12-2023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E2A30BF-98A1-43C0-AFF5-E5EFE7349BD7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5343324-FF41-406C-A017-BBD77B8F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A59BFA7-F3F4-4324-95F9-5156399C8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6F20A65-7E2B-4D08-9394-C569C435EC4D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309564</xdr:colOff>
      <xdr:row>6</xdr:row>
      <xdr:rowOff>71438</xdr:rowOff>
    </xdr:from>
    <xdr:to>
      <xdr:col>5</xdr:col>
      <xdr:colOff>1202531</xdr:colOff>
      <xdr:row>7</xdr:row>
      <xdr:rowOff>178593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09564" y="1214438"/>
          <a:ext cx="1064418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09-04-2024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7408</xdr:colOff>
      <xdr:row>11</xdr:row>
      <xdr:rowOff>16404</xdr:rowOff>
    </xdr:from>
    <xdr:to>
      <xdr:col>16</xdr:col>
      <xdr:colOff>214312</xdr:colOff>
      <xdr:row>30</xdr:row>
      <xdr:rowOff>-1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395548</xdr:colOff>
      <xdr:row>11</xdr:row>
      <xdr:rowOff>23813</xdr:rowOff>
    </xdr:from>
    <xdr:to>
      <xdr:col>28</xdr:col>
      <xdr:colOff>31750</xdr:colOff>
      <xdr:row>30</xdr:row>
      <xdr:rowOff>79375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756706</xdr:colOff>
      <xdr:row>30</xdr:row>
      <xdr:rowOff>202404</xdr:rowOff>
    </xdr:from>
    <xdr:to>
      <xdr:col>17</xdr:col>
      <xdr:colOff>460375</xdr:colOff>
      <xdr:row>49</xdr:row>
      <xdr:rowOff>142874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306912</xdr:colOff>
      <xdr:row>50</xdr:row>
      <xdr:rowOff>124615</xdr:rowOff>
    </xdr:from>
    <xdr:to>
      <xdr:col>28</xdr:col>
      <xdr:colOff>635000</xdr:colOff>
      <xdr:row>69</xdr:row>
      <xdr:rowOff>7936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422008</xdr:colOff>
      <xdr:row>71</xdr:row>
      <xdr:rowOff>118001</xdr:rowOff>
    </xdr:from>
    <xdr:to>
      <xdr:col>25</xdr:col>
      <xdr:colOff>63499</xdr:colOff>
      <xdr:row>94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759356</xdr:colOff>
      <xdr:row>50</xdr:row>
      <xdr:rowOff>71700</xdr:rowOff>
    </xdr:from>
    <xdr:to>
      <xdr:col>16</xdr:col>
      <xdr:colOff>71438</xdr:colOff>
      <xdr:row>69</xdr:row>
      <xdr:rowOff>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570176</xdr:colOff>
      <xdr:row>31</xdr:row>
      <xdr:rowOff>5555</xdr:rowOff>
    </xdr:from>
    <xdr:to>
      <xdr:col>28</xdr:col>
      <xdr:colOff>79375</xdr:colOff>
      <xdr:row>49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778F1EB-4D0B-495D-B454-5E527E587A43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40B11DC-9A20-4D5F-8876-6977031A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7F633CC-771D-4DDC-9A7A-45493053C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A6CECA6-0720-4013-A8A0-A4AB804C8E53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678658</xdr:colOff>
      <xdr:row>6</xdr:row>
      <xdr:rowOff>35719</xdr:rowOff>
    </xdr:from>
    <xdr:to>
      <xdr:col>5</xdr:col>
      <xdr:colOff>1154906</xdr:colOff>
      <xdr:row>7</xdr:row>
      <xdr:rowOff>142874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78658" y="1178719"/>
          <a:ext cx="102274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09-04-2024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1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1.44140625" style="4"/>
    <col min="8" max="8" width="13.109375" style="4" bestFit="1" customWidth="1"/>
    <col min="9" max="16384" width="11.44140625" style="4"/>
  </cols>
  <sheetData>
    <row r="1" spans="1:6" s="42" customFormat="1" x14ac:dyDescent="0.3"/>
    <row r="2" spans="1:6" s="42" customFormat="1" x14ac:dyDescent="0.3"/>
    <row r="3" spans="1:6" s="42" customFormat="1" x14ac:dyDescent="0.3"/>
    <row r="4" spans="1:6" s="42" customFormat="1" x14ac:dyDescent="0.3"/>
    <row r="5" spans="1:6" s="42" customFormat="1" x14ac:dyDescent="0.3"/>
    <row r="6" spans="1:6" s="42" customFormat="1" x14ac:dyDescent="0.3"/>
    <row r="7" spans="1:6" s="42" customFormat="1" x14ac:dyDescent="0.3"/>
    <row r="8" spans="1:6" s="42" customFormat="1" ht="18" customHeight="1" x14ac:dyDescent="0.3"/>
    <row r="9" spans="1:6" customFormat="1" ht="15.6" x14ac:dyDescent="0.35">
      <c r="A9" s="43" t="s">
        <v>0</v>
      </c>
      <c r="B9" s="45" t="s">
        <v>1</v>
      </c>
      <c r="C9" s="47" t="s">
        <v>2</v>
      </c>
      <c r="D9" s="47"/>
      <c r="E9" s="47"/>
      <c r="F9" s="47"/>
    </row>
    <row r="10" spans="1:6" customFormat="1" ht="66" customHeight="1" thickBot="1" x14ac:dyDescent="0.35">
      <c r="A10" s="44"/>
      <c r="B10" s="46"/>
      <c r="C10" s="32" t="s">
        <v>74</v>
      </c>
      <c r="D10" s="32" t="s">
        <v>33</v>
      </c>
      <c r="E10" s="32" t="s">
        <v>44</v>
      </c>
      <c r="F10" s="32" t="s">
        <v>45</v>
      </c>
    </row>
    <row r="11" spans="1:6" customFormat="1" ht="16.2" thickTop="1" x14ac:dyDescent="0.35">
      <c r="A11" s="33"/>
      <c r="B11" s="33"/>
      <c r="C11" s="33"/>
      <c r="D11" s="33"/>
      <c r="E11" s="33"/>
      <c r="F11" s="33"/>
    </row>
    <row r="12" spans="1:6" customFormat="1" ht="15.6" x14ac:dyDescent="0.35">
      <c r="A12" s="34" t="s">
        <v>3</v>
      </c>
      <c r="B12" s="33"/>
      <c r="C12" s="33"/>
      <c r="D12" s="33"/>
      <c r="E12" s="33"/>
      <c r="F12" s="33"/>
    </row>
    <row r="13" spans="1:6" customFormat="1" ht="15.6" x14ac:dyDescent="0.35">
      <c r="A13" s="33"/>
      <c r="B13" s="33"/>
      <c r="C13" s="33"/>
      <c r="D13" s="33"/>
      <c r="E13" s="33"/>
      <c r="F13" s="33"/>
    </row>
    <row r="14" spans="1:6" customFormat="1" ht="15.6" x14ac:dyDescent="0.35">
      <c r="A14" s="34" t="s">
        <v>32</v>
      </c>
      <c r="B14" s="33"/>
      <c r="C14" s="29"/>
      <c r="D14" s="33"/>
      <c r="E14" s="33"/>
      <c r="F14" s="33"/>
    </row>
    <row r="15" spans="1:6" ht="15.6" x14ac:dyDescent="0.35">
      <c r="A15" s="35" t="s">
        <v>46</v>
      </c>
      <c r="B15" s="11">
        <f>SUM(C15:F15)</f>
        <v>13560.333333333332</v>
      </c>
      <c r="C15" s="11">
        <v>1554.6666666666665</v>
      </c>
      <c r="D15" s="11">
        <v>1289.6666666666665</v>
      </c>
      <c r="E15" s="11">
        <v>9926</v>
      </c>
      <c r="F15" s="11">
        <v>790</v>
      </c>
    </row>
    <row r="16" spans="1:6" ht="15.6" x14ac:dyDescent="0.35">
      <c r="A16" s="35" t="s">
        <v>75</v>
      </c>
      <c r="B16" s="11">
        <f>SUM(C16:F16)</f>
        <v>15599</v>
      </c>
      <c r="C16" s="11">
        <v>1641</v>
      </c>
      <c r="D16" s="11">
        <v>1501</v>
      </c>
      <c r="E16" s="11">
        <v>11580</v>
      </c>
      <c r="F16" s="11">
        <v>877</v>
      </c>
    </row>
    <row r="17" spans="1:8" ht="15.6" x14ac:dyDescent="0.35">
      <c r="A17" s="35" t="s">
        <v>76</v>
      </c>
      <c r="B17" s="11">
        <f>SUM(C17:F17)</f>
        <v>13904.166666666668</v>
      </c>
      <c r="C17" s="11">
        <v>1574.6666666666667</v>
      </c>
      <c r="D17" s="11">
        <v>1401.6666666666667</v>
      </c>
      <c r="E17" s="11">
        <v>10313.666666666666</v>
      </c>
      <c r="F17" s="11">
        <v>614.16666666666697</v>
      </c>
    </row>
    <row r="18" spans="1:8" ht="15.6" x14ac:dyDescent="0.35">
      <c r="A18" s="35" t="s">
        <v>77</v>
      </c>
      <c r="B18" s="11">
        <f>SUM(C18:F18)</f>
        <v>15599</v>
      </c>
      <c r="C18" s="11">
        <v>1641</v>
      </c>
      <c r="D18" s="11">
        <v>1501</v>
      </c>
      <c r="E18" s="11">
        <v>11580</v>
      </c>
      <c r="F18" s="11">
        <v>877</v>
      </c>
    </row>
    <row r="19" spans="1:8" ht="15.6" x14ac:dyDescent="0.35">
      <c r="A19" s="33"/>
      <c r="B19" s="11"/>
      <c r="C19" s="11"/>
      <c r="D19" s="11"/>
      <c r="E19" s="11"/>
      <c r="F19" s="11"/>
    </row>
    <row r="20" spans="1:8" ht="15.6" x14ac:dyDescent="0.35">
      <c r="A20" s="36" t="s">
        <v>4</v>
      </c>
      <c r="B20" s="11"/>
      <c r="C20" s="11"/>
      <c r="D20" s="11"/>
      <c r="E20" s="11"/>
      <c r="F20" s="11"/>
    </row>
    <row r="21" spans="1:8" ht="15.6" x14ac:dyDescent="0.35">
      <c r="A21" s="35" t="s">
        <v>46</v>
      </c>
      <c r="B21" s="11">
        <f>SUM(C21:F21)</f>
        <v>4289226422.5799999</v>
      </c>
      <c r="C21" s="11">
        <v>947449488</v>
      </c>
      <c r="D21" s="11">
        <v>316658622</v>
      </c>
      <c r="E21" s="11">
        <v>1793514312.5799999</v>
      </c>
      <c r="F21" s="11">
        <v>1231604000</v>
      </c>
    </row>
    <row r="22" spans="1:8" ht="15.6" x14ac:dyDescent="0.35">
      <c r="A22" s="35" t="s">
        <v>75</v>
      </c>
      <c r="B22" s="11">
        <f>SUM(C22:F22)</f>
        <v>4721209954.8099985</v>
      </c>
      <c r="C22" s="11">
        <v>994085242.55999994</v>
      </c>
      <c r="D22" s="11">
        <v>363707310</v>
      </c>
      <c r="E22" s="11">
        <v>1916367402.2499983</v>
      </c>
      <c r="F22" s="11">
        <v>1447050000</v>
      </c>
      <c r="H22" s="6"/>
    </row>
    <row r="23" spans="1:8" ht="15.6" x14ac:dyDescent="0.35">
      <c r="A23" s="35" t="s">
        <v>76</v>
      </c>
      <c r="B23" s="11">
        <f>SUM(C23:F23)</f>
        <v>3804952546.2399998</v>
      </c>
      <c r="C23" s="11">
        <v>953898424</v>
      </c>
      <c r="D23" s="11">
        <v>339637850</v>
      </c>
      <c r="E23" s="11">
        <v>1842800272.2399998</v>
      </c>
      <c r="F23" s="11">
        <v>668616000</v>
      </c>
    </row>
    <row r="24" spans="1:8" ht="15.6" x14ac:dyDescent="0.35">
      <c r="A24" s="35" t="s">
        <v>77</v>
      </c>
      <c r="B24" s="11">
        <f>SUM(C24:F24)</f>
        <v>18884839819.239994</v>
      </c>
      <c r="C24" s="14">
        <v>3976340970.2399998</v>
      </c>
      <c r="D24" s="11">
        <v>1454829240</v>
      </c>
      <c r="E24" s="11">
        <v>7665469608.9999933</v>
      </c>
      <c r="F24" s="11">
        <v>5788200000</v>
      </c>
    </row>
    <row r="25" spans="1:8" ht="15.6" x14ac:dyDescent="0.35">
      <c r="A25" s="35" t="s">
        <v>78</v>
      </c>
      <c r="B25" s="11">
        <f>SUM(C25:F25)</f>
        <v>3804952546.2399998</v>
      </c>
      <c r="C25" s="11">
        <f>C23</f>
        <v>953898424</v>
      </c>
      <c r="D25" s="11">
        <f>D23</f>
        <v>339637850</v>
      </c>
      <c r="E25" s="11">
        <f>E23</f>
        <v>1842800272.2399998</v>
      </c>
      <c r="F25" s="11">
        <f>F23</f>
        <v>668616000</v>
      </c>
    </row>
    <row r="26" spans="1:8" ht="15.6" x14ac:dyDescent="0.35">
      <c r="A26" s="33"/>
      <c r="B26" s="11"/>
      <c r="C26" s="14"/>
      <c r="D26" s="11"/>
      <c r="E26" s="11"/>
      <c r="F26" s="11"/>
      <c r="H26" s="2"/>
    </row>
    <row r="27" spans="1:8" ht="15.6" x14ac:dyDescent="0.35">
      <c r="A27" s="36" t="s">
        <v>5</v>
      </c>
      <c r="B27" s="11"/>
      <c r="C27" s="11"/>
      <c r="D27" s="11"/>
      <c r="E27" s="11"/>
      <c r="F27" s="11"/>
    </row>
    <row r="28" spans="1:8" ht="15.6" x14ac:dyDescent="0.35">
      <c r="A28" s="35" t="s">
        <v>75</v>
      </c>
      <c r="B28" s="11">
        <f>B22</f>
        <v>4721209954.8099985</v>
      </c>
      <c r="C28" s="11"/>
      <c r="D28" s="11"/>
      <c r="E28" s="11"/>
      <c r="F28" s="11"/>
    </row>
    <row r="29" spans="1:8" ht="15.6" x14ac:dyDescent="0.35">
      <c r="A29" s="35" t="s">
        <v>76</v>
      </c>
      <c r="B29" s="11">
        <v>4721209956.25</v>
      </c>
      <c r="C29" s="11"/>
      <c r="D29" s="11"/>
      <c r="E29" s="11"/>
      <c r="F29" s="11"/>
    </row>
    <row r="30" spans="1:8" ht="15.6" x14ac:dyDescent="0.35">
      <c r="A30" s="33"/>
      <c r="B30" s="9"/>
      <c r="C30" s="9"/>
      <c r="D30" s="9"/>
      <c r="E30" s="9"/>
      <c r="F30" s="9"/>
    </row>
    <row r="31" spans="1:8" ht="15.6" x14ac:dyDescent="0.35">
      <c r="A31" s="34" t="s">
        <v>6</v>
      </c>
      <c r="B31" s="9"/>
      <c r="C31" s="9"/>
      <c r="D31" s="9"/>
      <c r="E31" s="9"/>
      <c r="F31" s="9"/>
    </row>
    <row r="32" spans="1:8" ht="15.6" x14ac:dyDescent="0.35">
      <c r="A32" s="35" t="s">
        <v>47</v>
      </c>
      <c r="B32" s="30">
        <v>1.0573999999999999</v>
      </c>
      <c r="C32" s="30">
        <v>1.0573999999999999</v>
      </c>
      <c r="D32" s="30">
        <v>1.0573999999999999</v>
      </c>
      <c r="E32" s="30">
        <v>1.0573999999999999</v>
      </c>
      <c r="F32" s="30">
        <v>1.0573999999999999</v>
      </c>
    </row>
    <row r="33" spans="1:6" ht="15.6" x14ac:dyDescent="0.35">
      <c r="A33" s="35" t="s">
        <v>79</v>
      </c>
      <c r="B33" s="30">
        <v>1.1041000000000001</v>
      </c>
      <c r="C33" s="30">
        <v>1.1041000000000001</v>
      </c>
      <c r="D33" s="30">
        <v>1.1041000000000001</v>
      </c>
      <c r="E33" s="30">
        <v>1.1041000000000001</v>
      </c>
      <c r="F33" s="30">
        <v>1.1041000000000001</v>
      </c>
    </row>
    <row r="34" spans="1:6" ht="15.6" x14ac:dyDescent="0.35">
      <c r="A34" s="35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33"/>
      <c r="B35" s="11"/>
      <c r="C35" s="11"/>
      <c r="D35" s="11"/>
      <c r="E35" s="11"/>
      <c r="F35" s="11"/>
    </row>
    <row r="36" spans="1:6" ht="15.6" x14ac:dyDescent="0.35">
      <c r="A36" s="34" t="s">
        <v>8</v>
      </c>
      <c r="B36" s="11"/>
      <c r="C36" s="11"/>
      <c r="D36" s="11"/>
      <c r="E36" s="11"/>
      <c r="F36" s="11"/>
    </row>
    <row r="37" spans="1:6" ht="15.6" x14ac:dyDescent="0.35">
      <c r="A37" s="33" t="s">
        <v>48</v>
      </c>
      <c r="B37" s="15">
        <f>B21/B32</f>
        <v>4056389656.3079252</v>
      </c>
      <c r="C37" s="15">
        <f>C21/C32</f>
        <v>896018051.82523179</v>
      </c>
      <c r="D37" s="15">
        <f>D21/D32</f>
        <v>299469095.89559299</v>
      </c>
      <c r="E37" s="15">
        <f>E21/E32</f>
        <v>1696155014.7342539</v>
      </c>
      <c r="F37" s="15">
        <f>F21/F32</f>
        <v>1164747493.8528466</v>
      </c>
    </row>
    <row r="38" spans="1:6" ht="15.6" x14ac:dyDescent="0.35">
      <c r="A38" s="33" t="s">
        <v>80</v>
      </c>
      <c r="B38" s="15">
        <f>B23/B33</f>
        <v>3446202831.482655</v>
      </c>
      <c r="C38" s="15">
        <f>C23/C33</f>
        <v>863960170.27443159</v>
      </c>
      <c r="D38" s="15">
        <f>D23/D33</f>
        <v>307615116.38438547</v>
      </c>
      <c r="E38" s="15">
        <f>E23/E33</f>
        <v>1669051962.9019108</v>
      </c>
      <c r="F38" s="15">
        <f>F23/F33</f>
        <v>605575581.92192733</v>
      </c>
    </row>
    <row r="39" spans="1:6" ht="15.6" x14ac:dyDescent="0.35">
      <c r="A39" s="33" t="s">
        <v>49</v>
      </c>
      <c r="B39" s="15">
        <f>$B$37/(B15)</f>
        <v>299136.42656089517</v>
      </c>
      <c r="C39" s="15">
        <f>C37/(C15)</f>
        <v>576340.94242617826</v>
      </c>
      <c r="D39" s="15">
        <f>D37/(D15)</f>
        <v>232206.58766781574</v>
      </c>
      <c r="E39" s="15">
        <f>E37/(E15)</f>
        <v>170880.01357387204</v>
      </c>
      <c r="F39" s="15">
        <f>F37/(F15)</f>
        <v>1474363.916269426</v>
      </c>
    </row>
    <row r="40" spans="1:6" ht="15.6" x14ac:dyDescent="0.35">
      <c r="A40" s="33" t="s">
        <v>81</v>
      </c>
      <c r="B40" s="15">
        <f>$B$38/(B17)</f>
        <v>247853.96450579478</v>
      </c>
      <c r="C40" s="15">
        <f>C38/(C17)</f>
        <v>548662.25885336462</v>
      </c>
      <c r="D40" s="15">
        <f>D38/(D17)</f>
        <v>219463.81668327143</v>
      </c>
      <c r="E40" s="15">
        <f>E38/(E17)</f>
        <v>161829.15512445406</v>
      </c>
      <c r="F40" s="15">
        <f>F38/(F17)</f>
        <v>986011.8023152136</v>
      </c>
    </row>
    <row r="41" spans="1:6" ht="15.6" x14ac:dyDescent="0.35">
      <c r="A41" s="33"/>
      <c r="B41" s="16"/>
      <c r="C41" s="16"/>
      <c r="D41" s="16"/>
      <c r="E41" s="16"/>
      <c r="F41" s="16"/>
    </row>
    <row r="42" spans="1:6" ht="15.6" x14ac:dyDescent="0.35">
      <c r="A42" s="34" t="s">
        <v>9</v>
      </c>
      <c r="B42" s="16"/>
      <c r="C42" s="16"/>
      <c r="D42" s="16"/>
      <c r="E42" s="16"/>
      <c r="F42" s="16"/>
    </row>
    <row r="43" spans="1:6" ht="15.6" x14ac:dyDescent="0.35">
      <c r="A43" s="33"/>
      <c r="B43" s="16"/>
      <c r="C43" s="16"/>
      <c r="D43" s="16"/>
      <c r="E43" s="16"/>
      <c r="F43" s="16"/>
    </row>
    <row r="44" spans="1:6" ht="15.6" x14ac:dyDescent="0.35">
      <c r="A44" s="34" t="s">
        <v>10</v>
      </c>
      <c r="B44" s="16"/>
      <c r="C44" s="16"/>
      <c r="D44" s="16"/>
      <c r="E44" s="16"/>
      <c r="F44" s="16"/>
    </row>
    <row r="45" spans="1:6" ht="15.6" x14ac:dyDescent="0.35">
      <c r="A45" s="33" t="s">
        <v>11</v>
      </c>
      <c r="B45" s="17">
        <f>B16/B34*100</f>
        <v>6.9343065693430654</v>
      </c>
      <c r="C45" s="17"/>
      <c r="D45" s="17"/>
      <c r="E45" s="17"/>
      <c r="F45" s="17"/>
    </row>
    <row r="46" spans="1:6" ht="15.6" x14ac:dyDescent="0.35">
      <c r="A46" s="33" t="s">
        <v>12</v>
      </c>
      <c r="B46" s="17">
        <f>B17/B34*100</f>
        <v>6.18089327892221</v>
      </c>
      <c r="C46" s="17"/>
      <c r="D46" s="17"/>
      <c r="E46" s="17"/>
      <c r="F46" s="17"/>
    </row>
    <row r="47" spans="1:6" ht="15.6" x14ac:dyDescent="0.35">
      <c r="A47" s="33"/>
      <c r="B47" s="17"/>
      <c r="C47" s="17"/>
      <c r="D47" s="17"/>
      <c r="E47" s="17"/>
      <c r="F47" s="17"/>
    </row>
    <row r="48" spans="1:6" ht="15.6" x14ac:dyDescent="0.35">
      <c r="A48" s="34" t="s">
        <v>13</v>
      </c>
      <c r="B48" s="17"/>
      <c r="C48" s="17"/>
      <c r="D48" s="17"/>
      <c r="E48" s="17"/>
      <c r="F48" s="17"/>
    </row>
    <row r="49" spans="1:6" ht="15.6" x14ac:dyDescent="0.35">
      <c r="A49" s="33" t="s">
        <v>14</v>
      </c>
      <c r="B49" s="17">
        <f>B17/B16*100</f>
        <v>89.134987285509766</v>
      </c>
      <c r="C49" s="17">
        <f>C17/C16*100</f>
        <v>95.957749339833441</v>
      </c>
      <c r="D49" s="17">
        <f>D17/D16*100</f>
        <v>93.382189651343552</v>
      </c>
      <c r="E49" s="17">
        <f>E17/E16*100</f>
        <v>89.064478986758772</v>
      </c>
      <c r="F49" s="17">
        <f>F17/F16*100</f>
        <v>70.030406689471718</v>
      </c>
    </row>
    <row r="50" spans="1:6" ht="15.6" x14ac:dyDescent="0.35">
      <c r="A50" s="33" t="s">
        <v>15</v>
      </c>
      <c r="B50" s="17">
        <f>B23/B22*100</f>
        <v>80.592741747557525</v>
      </c>
      <c r="C50" s="17">
        <f>C23/C22*100</f>
        <v>95.957407188088865</v>
      </c>
      <c r="D50" s="17">
        <f>D23/D22*100</f>
        <v>93.382189651343552</v>
      </c>
      <c r="E50" s="17">
        <f>E23/E22*100</f>
        <v>96.161115560428357</v>
      </c>
      <c r="F50" s="17">
        <f>F23/F22*100</f>
        <v>46.205452472271176</v>
      </c>
    </row>
    <row r="51" spans="1:6" ht="15.6" x14ac:dyDescent="0.35">
      <c r="A51" s="33" t="s">
        <v>16</v>
      </c>
      <c r="B51" s="17">
        <f>AVERAGE(B49:B50)</f>
        <v>84.863864516533653</v>
      </c>
      <c r="C51" s="17">
        <f>AVERAGE(C49:C50)</f>
        <v>95.957578263961153</v>
      </c>
      <c r="D51" s="17">
        <f>AVERAGE(D49:D50)</f>
        <v>93.382189651343552</v>
      </c>
      <c r="E51" s="17">
        <f>AVERAGE(E49:E50)</f>
        <v>92.612797273593571</v>
      </c>
      <c r="F51" s="17">
        <f>AVERAGE(F49:F50)</f>
        <v>58.117929580871447</v>
      </c>
    </row>
    <row r="52" spans="1:6" ht="15.6" x14ac:dyDescent="0.35">
      <c r="A52" s="33"/>
      <c r="B52" s="17"/>
      <c r="C52" s="17"/>
      <c r="D52" s="17"/>
      <c r="E52" s="17"/>
      <c r="F52" s="17"/>
    </row>
    <row r="53" spans="1:6" ht="15.6" x14ac:dyDescent="0.35">
      <c r="A53" s="34" t="s">
        <v>17</v>
      </c>
      <c r="B53" s="17"/>
      <c r="C53" s="17"/>
      <c r="D53" s="17"/>
      <c r="E53" s="17"/>
      <c r="F53" s="17"/>
    </row>
    <row r="54" spans="1:6" ht="15.6" x14ac:dyDescent="0.35">
      <c r="A54" s="33" t="s">
        <v>18</v>
      </c>
      <c r="B54" s="17">
        <f>(B17/B18)*100</f>
        <v>89.134987285509766</v>
      </c>
      <c r="C54" s="17">
        <f>(C17/C18)*100</f>
        <v>95.957749339833441</v>
      </c>
      <c r="D54" s="17">
        <f>(D17/D18)*100</f>
        <v>93.382189651343552</v>
      </c>
      <c r="E54" s="17">
        <f>(E17/E18)*100</f>
        <v>89.064478986758772</v>
      </c>
      <c r="F54" s="17">
        <f>(F17/F18)*100</f>
        <v>70.030406689471718</v>
      </c>
    </row>
    <row r="55" spans="1:6" ht="15.6" x14ac:dyDescent="0.35">
      <c r="A55" s="33" t="s">
        <v>19</v>
      </c>
      <c r="B55" s="17">
        <f>B23/B24*100</f>
        <v>20.148185436889381</v>
      </c>
      <c r="C55" s="17">
        <f>C23/C24*100</f>
        <v>23.989351797022216</v>
      </c>
      <c r="D55" s="17">
        <f>D23/D24*100</f>
        <v>23.345547412835888</v>
      </c>
      <c r="E55" s="17">
        <f>E23/E24*100</f>
        <v>24.040278890107089</v>
      </c>
      <c r="F55" s="17">
        <f>F23/F24*100</f>
        <v>11.551363118067794</v>
      </c>
    </row>
    <row r="56" spans="1:6" ht="15.6" x14ac:dyDescent="0.35">
      <c r="A56" s="33" t="s">
        <v>20</v>
      </c>
      <c r="B56" s="17">
        <f>(B54+B55)/2</f>
        <v>54.641586361199572</v>
      </c>
      <c r="C56" s="17">
        <f>(C54+C55)/2</f>
        <v>59.973550568427825</v>
      </c>
      <c r="D56" s="17">
        <f>(D54+D55)/2</f>
        <v>58.363868532089718</v>
      </c>
      <c r="E56" s="17">
        <f>(E54+E55)/2</f>
        <v>56.552378938432931</v>
      </c>
      <c r="F56" s="17">
        <f>(F54+F55)/2</f>
        <v>40.790884903769758</v>
      </c>
    </row>
    <row r="57" spans="1:6" ht="15.6" x14ac:dyDescent="0.35">
      <c r="A57" s="33"/>
      <c r="B57" s="17"/>
      <c r="C57" s="17"/>
      <c r="D57" s="17"/>
      <c r="E57" s="17"/>
      <c r="F57" s="17"/>
    </row>
    <row r="58" spans="1:6" ht="15.6" x14ac:dyDescent="0.35">
      <c r="A58" s="34" t="s">
        <v>21</v>
      </c>
      <c r="B58" s="17"/>
      <c r="C58" s="17"/>
      <c r="D58" s="17"/>
      <c r="E58" s="17"/>
      <c r="F58" s="17"/>
    </row>
    <row r="59" spans="1:6" ht="15.6" x14ac:dyDescent="0.35">
      <c r="A59" s="33" t="s">
        <v>22</v>
      </c>
      <c r="B59" s="17">
        <f>B25/B23*100</f>
        <v>100</v>
      </c>
      <c r="C59" s="17"/>
      <c r="D59" s="17"/>
      <c r="E59" s="17"/>
      <c r="F59" s="17"/>
    </row>
    <row r="60" spans="1:6" ht="15.6" x14ac:dyDescent="0.35">
      <c r="A60" s="33"/>
      <c r="B60" s="17"/>
      <c r="C60" s="17"/>
      <c r="D60" s="17"/>
      <c r="E60" s="17"/>
      <c r="F60" s="17"/>
    </row>
    <row r="61" spans="1:6" ht="15.6" x14ac:dyDescent="0.35">
      <c r="A61" s="34" t="s">
        <v>23</v>
      </c>
      <c r="B61" s="17"/>
      <c r="C61" s="17"/>
      <c r="D61" s="17"/>
      <c r="E61" s="17"/>
      <c r="F61" s="17"/>
    </row>
    <row r="62" spans="1:6" ht="15.6" x14ac:dyDescent="0.35">
      <c r="A62" s="33" t="s">
        <v>24</v>
      </c>
      <c r="B62" s="17">
        <f>((B17/B15)-1)*100</f>
        <v>2.5355817211966558</v>
      </c>
      <c r="C62" s="17">
        <f>((C17/C15)-1)*100</f>
        <v>1.2864493996569637</v>
      </c>
      <c r="D62" s="17">
        <f>((D17/D15)-1)*100</f>
        <v>8.6844145774102053</v>
      </c>
      <c r="E62" s="17">
        <f>((E17/E15)-1)*100</f>
        <v>3.9055678688964868</v>
      </c>
      <c r="F62" s="17">
        <f>((F17/F15)-1)*100</f>
        <v>-22.257383966244692</v>
      </c>
    </row>
    <row r="63" spans="1:6" ht="15.6" x14ac:dyDescent="0.35">
      <c r="A63" s="33" t="s">
        <v>25</v>
      </c>
      <c r="B63" s="17">
        <f>((B38/B37)-1)*100</f>
        <v>-15.042608736475637</v>
      </c>
      <c r="C63" s="17">
        <f>((C38/C37)-1)*100</f>
        <v>-3.5778164832166892</v>
      </c>
      <c r="D63" s="17">
        <f>((D38/D37)-1)*100</f>
        <v>2.7201539659479579</v>
      </c>
      <c r="E63" s="17">
        <f>((E38/E37)-1)*100</f>
        <v>-1.5979112520319694</v>
      </c>
      <c r="F63" s="17">
        <f>((F38/F37)-1)*100</f>
        <v>-48.007994426435289</v>
      </c>
    </row>
    <row r="64" spans="1:6" ht="15.6" x14ac:dyDescent="0.35">
      <c r="A64" s="33" t="s">
        <v>26</v>
      </c>
      <c r="B64" s="17">
        <f>((B40/B39)-1)*100</f>
        <v>-17.143502930981501</v>
      </c>
      <c r="C64" s="17">
        <f>((C40/C39)-1)*100</f>
        <v>-4.8024843517617928</v>
      </c>
      <c r="D64" s="17">
        <f>((D40/D39)-1)*100</f>
        <v>-5.4876871119494357</v>
      </c>
      <c r="E64" s="17">
        <f>((E40/E39)-1)*100</f>
        <v>-5.2966161812161072</v>
      </c>
      <c r="F64" s="17">
        <f>((F40/F39)-1)*100</f>
        <v>-33.122901921656279</v>
      </c>
    </row>
    <row r="65" spans="1:6" ht="15.6" x14ac:dyDescent="0.35">
      <c r="A65" s="33"/>
      <c r="B65" s="17"/>
      <c r="C65" s="17"/>
      <c r="D65" s="17"/>
      <c r="E65" s="17"/>
      <c r="F65" s="17"/>
    </row>
    <row r="66" spans="1:6" ht="15.6" x14ac:dyDescent="0.35">
      <c r="A66" s="34" t="s">
        <v>27</v>
      </c>
      <c r="B66" s="17"/>
      <c r="C66" s="17"/>
      <c r="D66" s="17"/>
      <c r="E66" s="17"/>
      <c r="F66" s="17"/>
    </row>
    <row r="67" spans="1:6" ht="15.6" x14ac:dyDescent="0.35">
      <c r="A67" s="33" t="s">
        <v>38</v>
      </c>
      <c r="B67" s="18">
        <f>B22/(B16*3)</f>
        <v>100887.0217067333</v>
      </c>
      <c r="C67" s="18">
        <f>C22/(C16*3)</f>
        <v>201926.72</v>
      </c>
      <c r="D67" s="18">
        <f>D22/(D16*3)</f>
        <v>80770</v>
      </c>
      <c r="E67" s="18">
        <f>E22/(E16*3)</f>
        <v>55163.13765831889</v>
      </c>
      <c r="F67" s="18">
        <f>F22/(F16*3)</f>
        <v>550000</v>
      </c>
    </row>
    <row r="68" spans="1:6" ht="15.6" x14ac:dyDescent="0.35">
      <c r="A68" s="33" t="s">
        <v>39</v>
      </c>
      <c r="B68" s="18">
        <f>$B$23/(B17*3)</f>
        <v>91218.520736949344</v>
      </c>
      <c r="C68" s="18">
        <f>C23/(C17*3)</f>
        <v>201926</v>
      </c>
      <c r="D68" s="18">
        <f>D23/(D17*3)</f>
        <v>80770</v>
      </c>
      <c r="E68" s="18">
        <f>E23/(E17*3)</f>
        <v>59558.523390969902</v>
      </c>
      <c r="F68" s="18">
        <f>F23/(F17*3)</f>
        <v>362885.2103120758</v>
      </c>
    </row>
    <row r="69" spans="1:6" ht="15.6" x14ac:dyDescent="0.35">
      <c r="A69" s="33" t="s">
        <v>28</v>
      </c>
      <c r="B69" s="18">
        <f>(B68/B67)*B51</f>
        <v>76.730941743148236</v>
      </c>
      <c r="C69" s="18">
        <f>(C68/C67)*C51</f>
        <v>95.957236112826564</v>
      </c>
      <c r="D69" s="18">
        <f>(D68/D67)*D51</f>
        <v>93.382189651343552</v>
      </c>
      <c r="E69" s="18">
        <f>(E68/E67)*E51</f>
        <v>99.992163007258753</v>
      </c>
      <c r="F69" s="18">
        <f>(F68/F67)*F51</f>
        <v>38.345703816103537</v>
      </c>
    </row>
    <row r="70" spans="1:6" ht="15.6" x14ac:dyDescent="0.35">
      <c r="A70" s="33" t="s">
        <v>40</v>
      </c>
      <c r="B70" s="18">
        <f t="shared" ref="B70:F71" si="0">B22/B16</f>
        <v>302661.06512019993</v>
      </c>
      <c r="C70" s="18">
        <f t="shared" si="0"/>
        <v>605780.15999999992</v>
      </c>
      <c r="D70" s="18">
        <f t="shared" si="0"/>
        <v>242310</v>
      </c>
      <c r="E70" s="18">
        <f t="shared" si="0"/>
        <v>165489.41297495668</v>
      </c>
      <c r="F70" s="18">
        <f t="shared" si="0"/>
        <v>1650000</v>
      </c>
    </row>
    <row r="71" spans="1:6" ht="15.6" x14ac:dyDescent="0.35">
      <c r="A71" s="33" t="s">
        <v>41</v>
      </c>
      <c r="B71" s="18">
        <f t="shared" si="0"/>
        <v>273655.56221084803</v>
      </c>
      <c r="C71" s="18">
        <f t="shared" si="0"/>
        <v>605778</v>
      </c>
      <c r="D71" s="18">
        <f t="shared" si="0"/>
        <v>242310</v>
      </c>
      <c r="E71" s="18">
        <f t="shared" si="0"/>
        <v>178675.57017290971</v>
      </c>
      <c r="F71" s="18">
        <f t="shared" si="0"/>
        <v>1088655.6309362275</v>
      </c>
    </row>
    <row r="72" spans="1:6" ht="15.6" x14ac:dyDescent="0.35">
      <c r="A72" s="33"/>
      <c r="B72" s="17"/>
      <c r="C72" s="17"/>
      <c r="D72" s="17"/>
      <c r="E72" s="17"/>
      <c r="F72" s="17"/>
    </row>
    <row r="73" spans="1:6" ht="15.6" x14ac:dyDescent="0.35">
      <c r="A73" s="34" t="s">
        <v>29</v>
      </c>
      <c r="B73" s="17"/>
      <c r="C73" s="17"/>
      <c r="D73" s="17"/>
      <c r="E73" s="17"/>
      <c r="F73" s="17"/>
    </row>
    <row r="74" spans="1:6" ht="15.6" x14ac:dyDescent="0.35">
      <c r="A74" s="33" t="s">
        <v>30</v>
      </c>
      <c r="B74" s="17">
        <f>(B29/B28)*100</f>
        <v>100.00000003050069</v>
      </c>
      <c r="C74" s="17"/>
      <c r="D74" s="17"/>
      <c r="E74" s="17"/>
      <c r="F74" s="17"/>
    </row>
    <row r="75" spans="1:6" ht="15.6" x14ac:dyDescent="0.35">
      <c r="A75" s="33" t="s">
        <v>31</v>
      </c>
      <c r="B75" s="22">
        <f>(B23/B29)*100</f>
        <v>80.592741722976186</v>
      </c>
      <c r="C75" s="22"/>
      <c r="D75" s="22"/>
      <c r="E75" s="22"/>
      <c r="F75" s="22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  <row r="78" spans="1:6" customFormat="1" ht="15.6" x14ac:dyDescent="0.35">
      <c r="A78" s="33"/>
      <c r="B78" s="33"/>
      <c r="C78" s="33"/>
      <c r="D78" s="33"/>
      <c r="E78" s="33"/>
      <c r="F78" s="33"/>
    </row>
    <row r="79" spans="1:6" customFormat="1" ht="15.6" x14ac:dyDescent="0.35">
      <c r="A79" s="33"/>
      <c r="B79" s="33"/>
      <c r="C79" s="33"/>
      <c r="D79" s="33"/>
      <c r="E79" s="33"/>
      <c r="F79" s="33"/>
    </row>
    <row r="80" spans="1:6" customFormat="1" ht="15.6" x14ac:dyDescent="0.35">
      <c r="A80" s="33"/>
      <c r="B80" s="33"/>
      <c r="C80" s="33"/>
      <c r="D80" s="33"/>
      <c r="E80" s="33"/>
      <c r="F80" s="33"/>
    </row>
    <row r="81" spans="1:6" customFormat="1" ht="15.6" x14ac:dyDescent="0.35">
      <c r="A81" s="33"/>
      <c r="B81" s="33"/>
      <c r="C81" s="33"/>
      <c r="D81" s="33"/>
      <c r="E81" s="33"/>
      <c r="F81" s="33"/>
    </row>
    <row r="82" spans="1:6" customFormat="1" x14ac:dyDescent="0.3"/>
    <row r="83" spans="1:6" customFormat="1" ht="15.6" x14ac:dyDescent="0.35">
      <c r="A83" s="33"/>
      <c r="B83" s="33"/>
      <c r="C83" s="33"/>
      <c r="D83" s="33"/>
      <c r="E83" s="33"/>
      <c r="F83" s="33"/>
    </row>
    <row r="84" spans="1:6" customFormat="1" ht="15.6" x14ac:dyDescent="0.35">
      <c r="A84" s="33"/>
      <c r="B84" s="33"/>
      <c r="C84" s="33"/>
      <c r="D84" s="33"/>
      <c r="E84" s="33"/>
      <c r="F84" s="33"/>
    </row>
    <row r="85" spans="1:6" customFormat="1" x14ac:dyDescent="0.3"/>
    <row r="86" spans="1:6" customFormat="1" x14ac:dyDescent="0.3"/>
    <row r="87" spans="1:6" customFormat="1" x14ac:dyDescent="0.3"/>
    <row r="188" spans="4:8" x14ac:dyDescent="0.3">
      <c r="D188" s="1"/>
      <c r="E188" s="1" t="s">
        <v>34</v>
      </c>
      <c r="F188" s="1" t="s">
        <v>35</v>
      </c>
      <c r="G188" s="1" t="s">
        <v>36</v>
      </c>
      <c r="H188" s="1" t="s">
        <v>37</v>
      </c>
    </row>
    <row r="189" spans="4:8" x14ac:dyDescent="0.3">
      <c r="D189" s="1" t="s">
        <v>30</v>
      </c>
      <c r="E189" s="1">
        <v>93.271828425704058</v>
      </c>
      <c r="F189" s="1">
        <v>86.548558144982096</v>
      </c>
      <c r="G189" s="1">
        <v>82.222189747580757</v>
      </c>
      <c r="H189" s="1">
        <v>104.27430435089333</v>
      </c>
    </row>
    <row r="190" spans="4:8" x14ac:dyDescent="0.3">
      <c r="D190" s="1" t="s">
        <v>31</v>
      </c>
      <c r="E190" s="1">
        <v>72.182667347333364</v>
      </c>
      <c r="F190" s="1">
        <v>84.936774249756979</v>
      </c>
      <c r="G190" s="1">
        <v>106.94937841615069</v>
      </c>
      <c r="H190" s="1">
        <v>130.54830055902181</v>
      </c>
    </row>
    <row r="211" spans="5:5" x14ac:dyDescent="0.3">
      <c r="E211" s="4">
        <f>(100+25)/2</f>
        <v>62.5</v>
      </c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ignoredErrors>
    <ignoredError sqref="B45:B4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16384" width="11.44140625" style="4"/>
  </cols>
  <sheetData>
    <row r="1" spans="1:6" s="42" customFormat="1" x14ac:dyDescent="0.3"/>
    <row r="2" spans="1:6" s="42" customFormat="1" x14ac:dyDescent="0.3"/>
    <row r="3" spans="1:6" s="42" customFormat="1" x14ac:dyDescent="0.3"/>
    <row r="4" spans="1:6" s="42" customFormat="1" x14ac:dyDescent="0.3"/>
    <row r="5" spans="1:6" s="42" customFormat="1" x14ac:dyDescent="0.3"/>
    <row r="6" spans="1:6" s="42" customFormat="1" x14ac:dyDescent="0.3"/>
    <row r="7" spans="1:6" s="42" customFormat="1" x14ac:dyDescent="0.3"/>
    <row r="8" spans="1:6" s="42" customFormat="1" ht="18" customHeight="1" x14ac:dyDescent="0.3"/>
    <row r="9" spans="1:6" customFormat="1" ht="15.6" x14ac:dyDescent="0.35">
      <c r="A9" s="43" t="s">
        <v>0</v>
      </c>
      <c r="B9" s="45" t="s">
        <v>1</v>
      </c>
      <c r="C9" s="47" t="s">
        <v>2</v>
      </c>
      <c r="D9" s="47"/>
      <c r="E9" s="47"/>
      <c r="F9" s="47"/>
    </row>
    <row r="10" spans="1:6" customFormat="1" ht="66" customHeight="1" thickBot="1" x14ac:dyDescent="0.35">
      <c r="A10" s="44"/>
      <c r="B10" s="46"/>
      <c r="C10" s="32" t="s">
        <v>74</v>
      </c>
      <c r="D10" s="32" t="s">
        <v>33</v>
      </c>
      <c r="E10" s="32" t="s">
        <v>44</v>
      </c>
      <c r="F10" s="32" t="s">
        <v>45</v>
      </c>
    </row>
    <row r="11" spans="1:6" customFormat="1" ht="16.2" thickTop="1" x14ac:dyDescent="0.35">
      <c r="A11" s="33"/>
      <c r="B11" s="33"/>
      <c r="C11" s="33"/>
      <c r="D11" s="33"/>
      <c r="E11" s="33"/>
      <c r="F11" s="33"/>
    </row>
    <row r="12" spans="1:6" customFormat="1" ht="15.6" x14ac:dyDescent="0.35">
      <c r="A12" s="34" t="s">
        <v>3</v>
      </c>
      <c r="B12" s="33"/>
      <c r="C12" s="33"/>
      <c r="D12" s="33"/>
      <c r="E12" s="33"/>
      <c r="F12" s="33"/>
    </row>
    <row r="13" spans="1:6" customFormat="1" ht="15.6" x14ac:dyDescent="0.35">
      <c r="A13" s="33"/>
      <c r="B13" s="33"/>
      <c r="C13" s="33"/>
      <c r="D13" s="33"/>
      <c r="E13" s="33"/>
      <c r="F13" s="33"/>
    </row>
    <row r="14" spans="1:6" customFormat="1" ht="15.6" x14ac:dyDescent="0.35">
      <c r="A14" s="34" t="s">
        <v>32</v>
      </c>
      <c r="B14" s="33"/>
      <c r="C14" s="29"/>
      <c r="D14" s="33"/>
      <c r="E14" s="33"/>
      <c r="F14" s="33"/>
    </row>
    <row r="15" spans="1:6" ht="15.6" x14ac:dyDescent="0.35">
      <c r="A15" s="35" t="s">
        <v>50</v>
      </c>
      <c r="B15" s="11">
        <f>SUM(C15:F15)</f>
        <v>13431.666666666666</v>
      </c>
      <c r="C15" s="29">
        <v>1630.6666666666665</v>
      </c>
      <c r="D15" s="29">
        <v>1333.3333333333333</v>
      </c>
      <c r="E15" s="29">
        <v>9655.6666666666661</v>
      </c>
      <c r="F15" s="29">
        <v>812</v>
      </c>
    </row>
    <row r="16" spans="1:6" ht="15.6" x14ac:dyDescent="0.35">
      <c r="A16" s="35" t="s">
        <v>83</v>
      </c>
      <c r="B16" s="11">
        <f>SUM(C16:F16)</f>
        <v>15599</v>
      </c>
      <c r="C16" s="29">
        <v>1641</v>
      </c>
      <c r="D16" s="29">
        <v>1501</v>
      </c>
      <c r="E16" s="29">
        <v>11580</v>
      </c>
      <c r="F16" s="29">
        <v>877</v>
      </c>
    </row>
    <row r="17" spans="1:6" ht="15.6" x14ac:dyDescent="0.35">
      <c r="A17" s="35" t="s">
        <v>84</v>
      </c>
      <c r="B17" s="11">
        <f>SUM(C17:F17)</f>
        <v>14169.333333333334</v>
      </c>
      <c r="C17" s="29">
        <v>1600</v>
      </c>
      <c r="D17" s="29">
        <v>1420.6666666666667</v>
      </c>
      <c r="E17" s="29">
        <v>10455</v>
      </c>
      <c r="F17" s="29">
        <v>693.66666666666674</v>
      </c>
    </row>
    <row r="18" spans="1:6" ht="15.6" x14ac:dyDescent="0.35">
      <c r="A18" s="35" t="s">
        <v>77</v>
      </c>
      <c r="B18" s="11">
        <f>SUM(C18:F18)</f>
        <v>15599</v>
      </c>
      <c r="C18" s="29">
        <v>1641</v>
      </c>
      <c r="D18" s="29">
        <v>1501</v>
      </c>
      <c r="E18" s="29">
        <v>11580</v>
      </c>
      <c r="F18" s="29">
        <v>877</v>
      </c>
    </row>
    <row r="19" spans="1:6" ht="15.6" x14ac:dyDescent="0.35">
      <c r="A19" s="33"/>
      <c r="B19" s="11"/>
      <c r="C19" s="29"/>
      <c r="D19" s="29"/>
      <c r="E19" s="29"/>
      <c r="F19" s="29"/>
    </row>
    <row r="20" spans="1:6" ht="15.6" x14ac:dyDescent="0.35">
      <c r="A20" s="36" t="s">
        <v>4</v>
      </c>
      <c r="B20" s="11"/>
      <c r="C20" s="29"/>
      <c r="D20" s="29"/>
      <c r="E20" s="29"/>
      <c r="F20" s="29"/>
    </row>
    <row r="21" spans="1:6" ht="15.6" x14ac:dyDescent="0.35">
      <c r="A21" s="35" t="s">
        <v>50</v>
      </c>
      <c r="B21" s="11">
        <f>SUM(C21:F21)</f>
        <v>4297758475.6000004</v>
      </c>
      <c r="C21" s="29">
        <v>997615776</v>
      </c>
      <c r="D21" s="29">
        <v>325060435</v>
      </c>
      <c r="E21" s="29">
        <v>1698516264.6000001</v>
      </c>
      <c r="F21" s="29">
        <v>1276566000</v>
      </c>
    </row>
    <row r="22" spans="1:6" ht="15.6" x14ac:dyDescent="0.35">
      <c r="A22" s="35" t="s">
        <v>83</v>
      </c>
      <c r="B22" s="11">
        <f>SUM(C22:F22)</f>
        <v>4721209954.8099985</v>
      </c>
      <c r="C22" s="29">
        <v>994085242.55999994</v>
      </c>
      <c r="D22" s="29">
        <v>363707310</v>
      </c>
      <c r="E22" s="29">
        <v>1916367402.2499983</v>
      </c>
      <c r="F22" s="29">
        <v>1447050000</v>
      </c>
    </row>
    <row r="23" spans="1:6" ht="15.6" x14ac:dyDescent="0.35">
      <c r="A23" s="35" t="s">
        <v>84</v>
      </c>
      <c r="B23" s="11">
        <f>SUM(C23:F23)</f>
        <v>4213572967.7399998</v>
      </c>
      <c r="C23" s="29">
        <v>968437096</v>
      </c>
      <c r="D23" s="29">
        <v>344160970</v>
      </c>
      <c r="E23" s="29">
        <v>1865574901.7399998</v>
      </c>
      <c r="F23" s="29">
        <v>1035400000</v>
      </c>
    </row>
    <row r="24" spans="1:6" ht="15.6" x14ac:dyDescent="0.35">
      <c r="A24" s="35" t="s">
        <v>77</v>
      </c>
      <c r="B24" s="11">
        <f>SUM(C24:F24)</f>
        <v>18884839819.239994</v>
      </c>
      <c r="C24" s="14">
        <v>3976340970.2399998</v>
      </c>
      <c r="D24" s="29">
        <v>1454829240</v>
      </c>
      <c r="E24" s="29">
        <v>7665469608.9999933</v>
      </c>
      <c r="F24" s="29">
        <v>5788200000</v>
      </c>
    </row>
    <row r="25" spans="1:6" ht="15.6" x14ac:dyDescent="0.35">
      <c r="A25" s="35" t="s">
        <v>85</v>
      </c>
      <c r="B25" s="11">
        <f>SUM(C25:F25)</f>
        <v>4213572967.7399998</v>
      </c>
      <c r="C25" s="11">
        <f>C23</f>
        <v>968437096</v>
      </c>
      <c r="D25" s="11">
        <f>D23</f>
        <v>344160970</v>
      </c>
      <c r="E25" s="11">
        <f>E23</f>
        <v>1865574901.7399998</v>
      </c>
      <c r="F25" s="11">
        <f>F23</f>
        <v>1035400000</v>
      </c>
    </row>
    <row r="26" spans="1:6" ht="15.6" x14ac:dyDescent="0.35">
      <c r="A26" s="33"/>
      <c r="B26" s="11"/>
      <c r="C26" s="14"/>
      <c r="D26" s="11"/>
      <c r="E26" s="11"/>
      <c r="F26" s="11"/>
    </row>
    <row r="27" spans="1:6" ht="15.6" x14ac:dyDescent="0.35">
      <c r="A27" s="36" t="s">
        <v>5</v>
      </c>
      <c r="B27" s="11"/>
      <c r="C27" s="11"/>
      <c r="D27" s="11"/>
      <c r="E27" s="11"/>
      <c r="F27" s="11"/>
    </row>
    <row r="28" spans="1:6" ht="15.6" x14ac:dyDescent="0.35">
      <c r="A28" s="35" t="s">
        <v>83</v>
      </c>
      <c r="B28" s="11">
        <f>B22</f>
        <v>4721209954.8099985</v>
      </c>
      <c r="C28" s="11"/>
      <c r="D28" s="11"/>
      <c r="E28" s="11"/>
      <c r="F28" s="11"/>
    </row>
    <row r="29" spans="1:6" ht="15.6" x14ac:dyDescent="0.35">
      <c r="A29" s="35" t="s">
        <v>84</v>
      </c>
      <c r="B29" s="11">
        <v>4532375186.1400061</v>
      </c>
      <c r="C29" s="11"/>
      <c r="D29" s="11"/>
      <c r="E29" s="11"/>
      <c r="F29" s="11"/>
    </row>
    <row r="30" spans="1:6" ht="15.6" x14ac:dyDescent="0.35">
      <c r="A30" s="33"/>
      <c r="B30" s="9"/>
      <c r="C30" s="9"/>
      <c r="D30" s="9"/>
      <c r="E30" s="9"/>
      <c r="F30" s="9"/>
    </row>
    <row r="31" spans="1:6" ht="15.6" x14ac:dyDescent="0.35">
      <c r="A31" s="34" t="s">
        <v>6</v>
      </c>
      <c r="B31" s="9"/>
      <c r="C31" s="9"/>
      <c r="D31" s="9"/>
      <c r="E31" s="9"/>
      <c r="F31" s="9"/>
    </row>
    <row r="32" spans="1:6" ht="15.6" x14ac:dyDescent="0.35">
      <c r="A32" s="35" t="s">
        <v>51</v>
      </c>
      <c r="B32" s="30">
        <v>1.121</v>
      </c>
      <c r="C32" s="30">
        <v>1.121</v>
      </c>
      <c r="D32" s="30">
        <v>1.121</v>
      </c>
      <c r="E32" s="30">
        <v>1.121</v>
      </c>
      <c r="F32" s="30">
        <v>1.121</v>
      </c>
    </row>
    <row r="33" spans="1:6" ht="15.6" x14ac:dyDescent="0.35">
      <c r="A33" s="35" t="s">
        <v>86</v>
      </c>
      <c r="B33" s="30">
        <v>1.0973999999999999</v>
      </c>
      <c r="C33" s="30">
        <v>1.0973999999999999</v>
      </c>
      <c r="D33" s="30">
        <v>1.0973999999999999</v>
      </c>
      <c r="E33" s="30">
        <v>1.0973999999999999</v>
      </c>
      <c r="F33" s="30">
        <v>1.0973999999999999</v>
      </c>
    </row>
    <row r="34" spans="1:6" ht="15.6" x14ac:dyDescent="0.35">
      <c r="A34" s="35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33"/>
      <c r="B35" s="11"/>
      <c r="C35" s="11"/>
      <c r="D35" s="11"/>
      <c r="E35" s="11"/>
      <c r="F35" s="11"/>
    </row>
    <row r="36" spans="1:6" ht="15.6" x14ac:dyDescent="0.35">
      <c r="A36" s="34" t="s">
        <v>8</v>
      </c>
      <c r="B36" s="11"/>
      <c r="C36" s="11"/>
      <c r="D36" s="11"/>
      <c r="E36" s="11"/>
      <c r="F36" s="11"/>
    </row>
    <row r="37" spans="1:6" ht="15.6" x14ac:dyDescent="0.35">
      <c r="A37" s="33" t="s">
        <v>52</v>
      </c>
      <c r="B37" s="23">
        <f>B21/B32</f>
        <v>3833861262.8010707</v>
      </c>
      <c r="C37" s="23">
        <f>C21/C32</f>
        <v>889933787.68956292</v>
      </c>
      <c r="D37" s="23">
        <f>D21/D32</f>
        <v>289973626.22658342</v>
      </c>
      <c r="E37" s="23">
        <f>E21/E32</f>
        <v>1515179540.231936</v>
      </c>
      <c r="F37" s="23">
        <f>F21/F32</f>
        <v>1138774308.6529884</v>
      </c>
    </row>
    <row r="38" spans="1:6" ht="15.6" x14ac:dyDescent="0.35">
      <c r="A38" s="33" t="s">
        <v>87</v>
      </c>
      <c r="B38" s="23">
        <f>B23/B33</f>
        <v>3839596289.1744123</v>
      </c>
      <c r="C38" s="23">
        <f>C23/C33</f>
        <v>882483229.45143068</v>
      </c>
      <c r="D38" s="23">
        <f>D23/D33</f>
        <v>313614880.62693644</v>
      </c>
      <c r="E38" s="23">
        <f>E23/E33</f>
        <v>1699995354.237288</v>
      </c>
      <c r="F38" s="23">
        <f>F23/F33</f>
        <v>943502824.85875714</v>
      </c>
    </row>
    <row r="39" spans="1:6" ht="15.6" x14ac:dyDescent="0.35">
      <c r="A39" s="33" t="s">
        <v>53</v>
      </c>
      <c r="B39" s="23">
        <f>$B$37/(B15)</f>
        <v>285434.51516076963</v>
      </c>
      <c r="C39" s="23">
        <f>C37/(C15)</f>
        <v>545748.43889384484</v>
      </c>
      <c r="D39" s="23">
        <f>D37/(D15)</f>
        <v>217480.21966993759</v>
      </c>
      <c r="E39" s="23">
        <f>E37/(E15)</f>
        <v>156921.27664914588</v>
      </c>
      <c r="F39" s="23">
        <f>F37/(F15)</f>
        <v>1402431.4145972764</v>
      </c>
    </row>
    <row r="40" spans="1:6" ht="15.6" x14ac:dyDescent="0.35">
      <c r="A40" s="33" t="s">
        <v>88</v>
      </c>
      <c r="B40" s="23">
        <f>$B$38/(B17)</f>
        <v>270979.31842296122</v>
      </c>
      <c r="C40" s="23">
        <f>C38/(C17)</f>
        <v>551552.01840714412</v>
      </c>
      <c r="D40" s="23">
        <f>D38/(D17)</f>
        <v>220751.91034275206</v>
      </c>
      <c r="E40" s="23">
        <f>E38/(E17)</f>
        <v>162601.1816582772</v>
      </c>
      <c r="F40" s="23">
        <f>F38/(F17)</f>
        <v>1360167.4553465983</v>
      </c>
    </row>
    <row r="41" spans="1:6" ht="15.6" x14ac:dyDescent="0.35">
      <c r="A41" s="33"/>
      <c r="B41" s="24"/>
      <c r="C41" s="24"/>
      <c r="D41" s="24"/>
      <c r="E41" s="24"/>
      <c r="F41" s="24"/>
    </row>
    <row r="42" spans="1:6" ht="15.6" x14ac:dyDescent="0.35">
      <c r="A42" s="34" t="s">
        <v>9</v>
      </c>
      <c r="B42" s="24"/>
      <c r="C42" s="24"/>
      <c r="D42" s="24"/>
      <c r="E42" s="24"/>
      <c r="F42" s="24"/>
    </row>
    <row r="43" spans="1:6" ht="15.6" x14ac:dyDescent="0.35">
      <c r="A43" s="33"/>
      <c r="B43" s="24"/>
      <c r="C43" s="24"/>
      <c r="D43" s="24"/>
      <c r="E43" s="24"/>
      <c r="F43" s="24"/>
    </row>
    <row r="44" spans="1:6" ht="15.6" x14ac:dyDescent="0.35">
      <c r="A44" s="34" t="s">
        <v>10</v>
      </c>
      <c r="B44" s="24"/>
      <c r="C44" s="24"/>
      <c r="D44" s="24"/>
      <c r="E44" s="24"/>
      <c r="F44" s="24"/>
    </row>
    <row r="45" spans="1:6" ht="15.6" x14ac:dyDescent="0.35">
      <c r="A45" s="33" t="s">
        <v>11</v>
      </c>
      <c r="B45" s="18">
        <f>B16/B34*100</f>
        <v>6.9343065693430654</v>
      </c>
      <c r="C45" s="18"/>
      <c r="D45" s="18"/>
      <c r="E45" s="18"/>
      <c r="F45" s="18"/>
    </row>
    <row r="46" spans="1:6" ht="15.6" x14ac:dyDescent="0.35">
      <c r="A46" s="33" t="s">
        <v>12</v>
      </c>
      <c r="B46" s="18">
        <f>B17/B34*100</f>
        <v>6.2987692298573634</v>
      </c>
      <c r="C46" s="18"/>
      <c r="D46" s="18"/>
      <c r="E46" s="18"/>
      <c r="F46" s="18"/>
    </row>
    <row r="47" spans="1:6" ht="15.6" x14ac:dyDescent="0.35">
      <c r="A47" s="33"/>
      <c r="B47" s="18"/>
      <c r="C47" s="18"/>
      <c r="D47" s="18"/>
      <c r="E47" s="18"/>
      <c r="F47" s="18"/>
    </row>
    <row r="48" spans="1:6" ht="15.6" x14ac:dyDescent="0.35">
      <c r="A48" s="34" t="s">
        <v>13</v>
      </c>
      <c r="B48" s="18"/>
      <c r="C48" s="18"/>
      <c r="D48" s="18"/>
      <c r="E48" s="18"/>
      <c r="F48" s="18"/>
    </row>
    <row r="49" spans="1:6" ht="15.6" x14ac:dyDescent="0.35">
      <c r="A49" s="33" t="s">
        <v>14</v>
      </c>
      <c r="B49" s="18">
        <f>B17/B16*100</f>
        <v>90.834882577943034</v>
      </c>
      <c r="C49" s="18">
        <f>C17/C16*100</f>
        <v>97.501523461304089</v>
      </c>
      <c r="D49" s="18">
        <f>D17/D16*100</f>
        <v>94.648012436153678</v>
      </c>
      <c r="E49" s="18">
        <f>E17/E16*100</f>
        <v>90.284974093264253</v>
      </c>
      <c r="F49" s="18">
        <f>F17/F16*100</f>
        <v>79.095400988217406</v>
      </c>
    </row>
    <row r="50" spans="1:6" ht="15.6" x14ac:dyDescent="0.35">
      <c r="A50" s="33" t="s">
        <v>15</v>
      </c>
      <c r="B50" s="18">
        <f>B23/B22*100</f>
        <v>89.24773539137324</v>
      </c>
      <c r="C50" s="18">
        <f>C23/C22*100</f>
        <v>97.419924825163889</v>
      </c>
      <c r="D50" s="18">
        <f>D23/D22*100</f>
        <v>94.625805018876306</v>
      </c>
      <c r="E50" s="18">
        <f>E23/E22*100</f>
        <v>97.349542658137295</v>
      </c>
      <c r="F50" s="18">
        <f>F23/F22*100</f>
        <v>71.55246881586676</v>
      </c>
    </row>
    <row r="51" spans="1:6" ht="15.6" x14ac:dyDescent="0.35">
      <c r="A51" s="33" t="s">
        <v>16</v>
      </c>
      <c r="B51" s="18">
        <f>AVERAGE(B49:B50)</f>
        <v>90.041308984658144</v>
      </c>
      <c r="C51" s="18">
        <f>AVERAGE(C49:C50)</f>
        <v>97.460724143233989</v>
      </c>
      <c r="D51" s="18">
        <f>AVERAGE(D49:D50)</f>
        <v>94.636908727514992</v>
      </c>
      <c r="E51" s="18">
        <f>AVERAGE(E49:E50)</f>
        <v>93.817258375700774</v>
      </c>
      <c r="F51" s="18">
        <f>AVERAGE(F49:F50)</f>
        <v>75.323934902042083</v>
      </c>
    </row>
    <row r="52" spans="1:6" ht="15.6" x14ac:dyDescent="0.35">
      <c r="A52" s="33"/>
      <c r="B52" s="18"/>
      <c r="C52" s="18"/>
      <c r="D52" s="18"/>
      <c r="E52" s="18"/>
      <c r="F52" s="18"/>
    </row>
    <row r="53" spans="1:6" ht="15.6" x14ac:dyDescent="0.35">
      <c r="A53" s="34" t="s">
        <v>17</v>
      </c>
      <c r="B53" s="18"/>
      <c r="C53" s="18"/>
      <c r="D53" s="18"/>
      <c r="E53" s="18"/>
      <c r="F53" s="18"/>
    </row>
    <row r="54" spans="1:6" ht="15.6" x14ac:dyDescent="0.35">
      <c r="A54" s="33" t="s">
        <v>18</v>
      </c>
      <c r="B54" s="18">
        <f>(B17/B18)*100</f>
        <v>90.834882577943034</v>
      </c>
      <c r="C54" s="18">
        <f>(C17/C18)*100</f>
        <v>97.501523461304089</v>
      </c>
      <c r="D54" s="18">
        <f>(D17/D18)*100</f>
        <v>94.648012436153678</v>
      </c>
      <c r="E54" s="18">
        <f>(E17/E18)*100</f>
        <v>90.284974093264253</v>
      </c>
      <c r="F54" s="18">
        <f>(F17/F18)*100</f>
        <v>79.095400988217406</v>
      </c>
    </row>
    <row r="55" spans="1:6" ht="15.6" x14ac:dyDescent="0.35">
      <c r="A55" s="33" t="s">
        <v>19</v>
      </c>
      <c r="B55" s="18">
        <f>B23/B24*100</f>
        <v>22.31193384784331</v>
      </c>
      <c r="C55" s="18">
        <f>C23/C24*100</f>
        <v>24.354981206290972</v>
      </c>
      <c r="D55" s="18">
        <f>D23/D24*100</f>
        <v>23.656451254719077</v>
      </c>
      <c r="E55" s="18">
        <f>E23/E24*100</f>
        <v>24.337385664534324</v>
      </c>
      <c r="F55" s="18">
        <f>F23/F24*100</f>
        <v>17.88811720396669</v>
      </c>
    </row>
    <row r="56" spans="1:6" ht="15.6" x14ac:dyDescent="0.35">
      <c r="A56" s="33" t="s">
        <v>20</v>
      </c>
      <c r="B56" s="18">
        <f>(B54+B55)/2</f>
        <v>56.57340821289317</v>
      </c>
      <c r="C56" s="18">
        <f>(C54+C55)/2</f>
        <v>60.928252333797531</v>
      </c>
      <c r="D56" s="18">
        <f>(D54+D55)/2</f>
        <v>59.152231845436376</v>
      </c>
      <c r="E56" s="18">
        <f>(E54+E55)/2</f>
        <v>57.311179878899289</v>
      </c>
      <c r="F56" s="18">
        <f>(F54+F55)/2</f>
        <v>48.491759096092046</v>
      </c>
    </row>
    <row r="57" spans="1:6" ht="15.6" x14ac:dyDescent="0.35">
      <c r="A57" s="33"/>
      <c r="B57" s="18"/>
      <c r="C57" s="18"/>
      <c r="D57" s="18"/>
      <c r="E57" s="18"/>
      <c r="F57" s="18"/>
    </row>
    <row r="58" spans="1:6" ht="15.6" x14ac:dyDescent="0.35">
      <c r="A58" s="34" t="s">
        <v>21</v>
      </c>
      <c r="B58" s="18"/>
      <c r="C58" s="18"/>
      <c r="D58" s="18"/>
      <c r="E58" s="18"/>
      <c r="F58" s="18"/>
    </row>
    <row r="59" spans="1:6" ht="15.6" x14ac:dyDescent="0.35">
      <c r="A59" s="33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33"/>
      <c r="B60" s="18"/>
      <c r="C60" s="18"/>
      <c r="D60" s="18"/>
      <c r="E60" s="18"/>
      <c r="F60" s="18"/>
    </row>
    <row r="61" spans="1:6" ht="15.6" x14ac:dyDescent="0.35">
      <c r="A61" s="34" t="s">
        <v>23</v>
      </c>
      <c r="B61" s="18"/>
      <c r="C61" s="18"/>
      <c r="D61" s="18"/>
      <c r="E61" s="18"/>
      <c r="F61" s="18"/>
    </row>
    <row r="62" spans="1:6" ht="15.6" x14ac:dyDescent="0.35">
      <c r="A62" s="33" t="s">
        <v>24</v>
      </c>
      <c r="B62" s="18">
        <f>((B17/B15)-1)*100</f>
        <v>5.4919965256235326</v>
      </c>
      <c r="C62" s="18">
        <f>((C17/C15)-1)*100</f>
        <v>-1.880621422730977</v>
      </c>
      <c r="D62" s="18">
        <f>((D17/D15)-1)*100</f>
        <v>6.5500000000000114</v>
      </c>
      <c r="E62" s="18">
        <f>((E17/E15)-1)*100</f>
        <v>8.2783857493009307</v>
      </c>
      <c r="F62" s="18">
        <f>((F17/F15)-1)*100</f>
        <v>-14.573070607553362</v>
      </c>
    </row>
    <row r="63" spans="1:6" ht="15.6" x14ac:dyDescent="0.35">
      <c r="A63" s="33" t="s">
        <v>25</v>
      </c>
      <c r="B63" s="18">
        <f>((B38/B37)-1)*100</f>
        <v>0.14958878217599114</v>
      </c>
      <c r="C63" s="18">
        <f>((C38/C37)-1)*100</f>
        <v>-0.8372036595526211</v>
      </c>
      <c r="D63" s="18">
        <f>((D38/D37)-1)*100</f>
        <v>8.1528981473232065</v>
      </c>
      <c r="E63" s="18">
        <f>((E38/E37)-1)*100</f>
        <v>12.197618110462427</v>
      </c>
      <c r="F63" s="18">
        <f>((F38/F37)-1)*100</f>
        <v>-17.147513981520213</v>
      </c>
    </row>
    <row r="64" spans="1:6" ht="15.6" x14ac:dyDescent="0.35">
      <c r="A64" s="33" t="s">
        <v>26</v>
      </c>
      <c r="B64" s="18">
        <f>((B40/B39)-1)*100</f>
        <v>-5.0642777835282367</v>
      </c>
      <c r="C64" s="18">
        <f>((C40/C39)-1)*100</f>
        <v>1.0634166036392667</v>
      </c>
      <c r="D64" s="18">
        <f>((D40/D39)-1)*100</f>
        <v>1.5043624095008701</v>
      </c>
      <c r="E64" s="18">
        <f>((E40/E39)-1)*100</f>
        <v>3.619588834872145</v>
      </c>
      <c r="F64" s="18">
        <f>((F40/F39)-1)*100</f>
        <v>-3.0136204031635083</v>
      </c>
    </row>
    <row r="65" spans="1:6" ht="15.6" x14ac:dyDescent="0.35">
      <c r="A65" s="33"/>
      <c r="B65" s="18"/>
      <c r="C65" s="18"/>
      <c r="D65" s="18"/>
      <c r="E65" s="18"/>
      <c r="F65" s="18"/>
    </row>
    <row r="66" spans="1:6" ht="15.6" x14ac:dyDescent="0.35">
      <c r="A66" s="34" t="s">
        <v>27</v>
      </c>
      <c r="B66" s="18"/>
      <c r="C66" s="18"/>
      <c r="D66" s="18"/>
      <c r="E66" s="18"/>
      <c r="F66" s="18"/>
    </row>
    <row r="67" spans="1:6" ht="15.6" x14ac:dyDescent="0.35">
      <c r="A67" s="33" t="s">
        <v>38</v>
      </c>
      <c r="B67" s="18">
        <f>B22/(B16*3)</f>
        <v>100887.0217067333</v>
      </c>
      <c r="C67" s="18">
        <f>C22/(C16*3)</f>
        <v>201926.72</v>
      </c>
      <c r="D67" s="18">
        <f>D22/(D16*3)</f>
        <v>80770</v>
      </c>
      <c r="E67" s="18">
        <f>E22/(E16*3)</f>
        <v>55163.13765831889</v>
      </c>
      <c r="F67" s="18">
        <f>F22/(F16*3)</f>
        <v>550000</v>
      </c>
    </row>
    <row r="68" spans="1:6" ht="15.6" x14ac:dyDescent="0.35">
      <c r="A68" s="33" t="s">
        <v>39</v>
      </c>
      <c r="B68" s="18">
        <f>$B$23/(B17*3)</f>
        <v>99124.234679119225</v>
      </c>
      <c r="C68" s="18">
        <f>C23/(C17*3)</f>
        <v>201757.72833333333</v>
      </c>
      <c r="D68" s="18">
        <f>D23/(D17*3)</f>
        <v>80751.048803378697</v>
      </c>
      <c r="E68" s="18">
        <f>E23/(E17*3)</f>
        <v>59479.512250597792</v>
      </c>
      <c r="F68" s="18">
        <f>F23/(F17*3)</f>
        <v>497549.25516578567</v>
      </c>
    </row>
    <row r="69" spans="1:6" ht="15.6" x14ac:dyDescent="0.35">
      <c r="A69" s="33" t="s">
        <v>28</v>
      </c>
      <c r="B69" s="18">
        <f>(B68/B67)*B51</f>
        <v>88.468027815857894</v>
      </c>
      <c r="C69" s="18">
        <f>(C68/C67)*C51</f>
        <v>97.379159651880371</v>
      </c>
      <c r="D69" s="18">
        <f>(D68/D67)*D51</f>
        <v>94.614703915518859</v>
      </c>
      <c r="E69" s="18">
        <f>(E68/E67)*E51</f>
        <v>101.15821916147783</v>
      </c>
      <c r="F69" s="18">
        <f>(F68/F67)*F51</f>
        <v>68.14066855757666</v>
      </c>
    </row>
    <row r="70" spans="1:6" ht="15.6" x14ac:dyDescent="0.35">
      <c r="A70" s="33" t="s">
        <v>40</v>
      </c>
      <c r="B70" s="18">
        <f t="shared" ref="B70:F71" si="0">B22/B16</f>
        <v>302661.06512019993</v>
      </c>
      <c r="C70" s="18">
        <f t="shared" si="0"/>
        <v>605780.15999999992</v>
      </c>
      <c r="D70" s="18">
        <f t="shared" si="0"/>
        <v>242310</v>
      </c>
      <c r="E70" s="18">
        <f t="shared" si="0"/>
        <v>165489.41297495668</v>
      </c>
      <c r="F70" s="18">
        <f t="shared" si="0"/>
        <v>1650000</v>
      </c>
    </row>
    <row r="71" spans="1:6" ht="15.6" x14ac:dyDescent="0.35">
      <c r="A71" s="33" t="s">
        <v>41</v>
      </c>
      <c r="B71" s="18">
        <f t="shared" si="0"/>
        <v>297372.70403735765</v>
      </c>
      <c r="C71" s="18">
        <f t="shared" si="0"/>
        <v>605273.18500000006</v>
      </c>
      <c r="D71" s="18">
        <f t="shared" si="0"/>
        <v>242253.14641013608</v>
      </c>
      <c r="E71" s="18">
        <f t="shared" si="0"/>
        <v>178438.53675179338</v>
      </c>
      <c r="F71" s="18">
        <f t="shared" si="0"/>
        <v>1492647.7654973569</v>
      </c>
    </row>
    <row r="72" spans="1:6" ht="15.6" x14ac:dyDescent="0.35">
      <c r="A72" s="33"/>
      <c r="B72" s="18"/>
      <c r="C72" s="18"/>
      <c r="D72" s="18"/>
      <c r="E72" s="18"/>
      <c r="F72" s="18"/>
    </row>
    <row r="73" spans="1:6" ht="15.6" x14ac:dyDescent="0.35">
      <c r="A73" s="34" t="s">
        <v>29</v>
      </c>
      <c r="B73" s="18"/>
      <c r="C73" s="18"/>
      <c r="D73" s="18"/>
      <c r="E73" s="18"/>
      <c r="F73" s="18"/>
    </row>
    <row r="74" spans="1:6" ht="15.6" x14ac:dyDescent="0.35">
      <c r="A74" s="33" t="s">
        <v>30</v>
      </c>
      <c r="B74" s="18">
        <f>(B29/B28)*100</f>
        <v>96.000288687064071</v>
      </c>
      <c r="C74" s="18"/>
      <c r="D74" s="18"/>
      <c r="E74" s="18"/>
      <c r="F74" s="18"/>
    </row>
    <row r="75" spans="1:6" ht="15.6" x14ac:dyDescent="0.35">
      <c r="A75" s="37" t="s">
        <v>31</v>
      </c>
      <c r="B75" s="25">
        <f>(B23/B29)*100</f>
        <v>92.966111468995265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  <row r="78" spans="1:6" customFormat="1" ht="15.6" x14ac:dyDescent="0.35">
      <c r="A78" s="33"/>
      <c r="B78" s="33"/>
      <c r="C78" s="33"/>
      <c r="D78" s="33"/>
      <c r="E78" s="33"/>
      <c r="F78" s="33"/>
    </row>
    <row r="79" spans="1:6" customFormat="1" x14ac:dyDescent="0.3"/>
    <row r="80" spans="1:6" customFormat="1" x14ac:dyDescent="0.3">
      <c r="B80" s="38"/>
      <c r="C80" s="38"/>
      <c r="D80" s="38"/>
    </row>
    <row r="81" spans="1:1" customFormat="1" x14ac:dyDescent="0.3"/>
    <row r="82" spans="1:1" customFormat="1" x14ac:dyDescent="0.3"/>
    <row r="85" spans="1:1" x14ac:dyDescent="0.3">
      <c r="A85" s="7"/>
    </row>
    <row r="88" spans="1:1" x14ac:dyDescent="0.3">
      <c r="A88" s="1"/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2" customFormat="1" x14ac:dyDescent="0.3"/>
    <row r="2" spans="1:7" s="42" customFormat="1" x14ac:dyDescent="0.3"/>
    <row r="3" spans="1:7" s="42" customFormat="1" x14ac:dyDescent="0.3"/>
    <row r="4" spans="1:7" s="42" customFormat="1" x14ac:dyDescent="0.3"/>
    <row r="5" spans="1:7" s="42" customFormat="1" x14ac:dyDescent="0.3"/>
    <row r="6" spans="1:7" s="42" customFormat="1" x14ac:dyDescent="0.3"/>
    <row r="7" spans="1:7" s="42" customFormat="1" x14ac:dyDescent="0.3"/>
    <row r="8" spans="1:7" s="42" customFormat="1" ht="18" customHeight="1" x14ac:dyDescent="0.3"/>
    <row r="9" spans="1:7" customFormat="1" ht="15.6" x14ac:dyDescent="0.35">
      <c r="A9" s="43" t="s">
        <v>0</v>
      </c>
      <c r="B9" s="45" t="s">
        <v>1</v>
      </c>
      <c r="C9" s="47" t="s">
        <v>2</v>
      </c>
      <c r="D9" s="47"/>
      <c r="E9" s="47"/>
      <c r="F9" s="47"/>
    </row>
    <row r="10" spans="1:7" customFormat="1" ht="66" customHeight="1" thickBot="1" x14ac:dyDescent="0.35">
      <c r="A10" s="44"/>
      <c r="B10" s="46"/>
      <c r="C10" s="32" t="s">
        <v>74</v>
      </c>
      <c r="D10" s="32" t="s">
        <v>33</v>
      </c>
      <c r="E10" s="32" t="s">
        <v>44</v>
      </c>
      <c r="F10" s="32" t="s">
        <v>45</v>
      </c>
    </row>
    <row r="11" spans="1:7" customFormat="1" ht="16.2" thickTop="1" x14ac:dyDescent="0.35">
      <c r="A11" s="33"/>
      <c r="B11" s="33"/>
      <c r="C11" s="33"/>
      <c r="D11" s="33"/>
      <c r="E11" s="33"/>
      <c r="F11" s="33"/>
    </row>
    <row r="12" spans="1:7" customFormat="1" ht="15.6" x14ac:dyDescent="0.35">
      <c r="A12" s="34" t="s">
        <v>3</v>
      </c>
      <c r="B12" s="33"/>
      <c r="C12" s="33"/>
      <c r="D12" s="33"/>
      <c r="E12" s="33"/>
      <c r="F12" s="33"/>
    </row>
    <row r="13" spans="1:7" customFormat="1" ht="15.6" x14ac:dyDescent="0.35">
      <c r="A13" s="33"/>
      <c r="B13" s="33"/>
      <c r="C13" s="33"/>
      <c r="D13" s="33"/>
      <c r="E13" s="33"/>
      <c r="F13" s="33"/>
    </row>
    <row r="14" spans="1:7" customFormat="1" ht="15.6" x14ac:dyDescent="0.35">
      <c r="A14" s="34" t="s">
        <v>32</v>
      </c>
      <c r="B14" s="33"/>
      <c r="C14" s="33"/>
      <c r="D14" s="33"/>
      <c r="E14" s="33"/>
      <c r="F14" s="33"/>
    </row>
    <row r="15" spans="1:7" ht="15.6" x14ac:dyDescent="0.35">
      <c r="A15" s="35" t="s">
        <v>54</v>
      </c>
      <c r="B15" s="11">
        <f>SUM(C15:F15)</f>
        <v>13495.999999999998</v>
      </c>
      <c r="C15" s="11">
        <f>(+'I Trimestre'!C15+'II Trimestre'!C15)/2</f>
        <v>1592.6666666666665</v>
      </c>
      <c r="D15" s="11">
        <f>(+'I Trimestre'!D15+'II Trimestre'!D15)/2</f>
        <v>1311.5</v>
      </c>
      <c r="E15" s="11">
        <f>(+'I Trimestre'!E15+'II Trimestre'!E15)/2</f>
        <v>9790.8333333333321</v>
      </c>
      <c r="F15" s="11">
        <f>(+'I Trimestre'!F15+'II Trimestre'!F15)/2</f>
        <v>801</v>
      </c>
      <c r="G15" s="2"/>
    </row>
    <row r="16" spans="1:7" ht="15.6" x14ac:dyDescent="0.35">
      <c r="A16" s="35" t="s">
        <v>89</v>
      </c>
      <c r="B16" s="11">
        <f>SUM(C16:F16)</f>
        <v>15599</v>
      </c>
      <c r="C16" s="11">
        <f>(+'I Trimestre'!C16+'II Trimestre'!C16)/2</f>
        <v>1641</v>
      </c>
      <c r="D16" s="11">
        <f>(+'I Trimestre'!D16+'II Trimestre'!D16)/2</f>
        <v>1501</v>
      </c>
      <c r="E16" s="11">
        <f>(+'I Trimestre'!E16+'II Trimestre'!E16)/2</f>
        <v>11580</v>
      </c>
      <c r="F16" s="11">
        <f>(+'I Trimestre'!F16+'II Trimestre'!F16)/2</f>
        <v>877</v>
      </c>
      <c r="G16" s="3"/>
    </row>
    <row r="17" spans="1:7" ht="15.6" x14ac:dyDescent="0.35">
      <c r="A17" s="35" t="s">
        <v>90</v>
      </c>
      <c r="B17" s="11">
        <f>SUM(C17:F17)</f>
        <v>14036.749999999998</v>
      </c>
      <c r="C17" s="11">
        <f>(+'I Trimestre'!C17+'II Trimestre'!C17)/2</f>
        <v>1587.3333333333335</v>
      </c>
      <c r="D17" s="11">
        <f>(+'I Trimestre'!D17+'II Trimestre'!D17)/2</f>
        <v>1411.1666666666667</v>
      </c>
      <c r="E17" s="11">
        <f>(+'I Trimestre'!E17+'II Trimestre'!E17)/2</f>
        <v>10384.333333333332</v>
      </c>
      <c r="F17" s="11">
        <f>(+'I Trimestre'!F17+'II Trimestre'!F17)/2</f>
        <v>653.91666666666686</v>
      </c>
    </row>
    <row r="18" spans="1:7" ht="15.6" x14ac:dyDescent="0.35">
      <c r="A18" s="35" t="s">
        <v>77</v>
      </c>
      <c r="B18" s="11">
        <f>SUM(C18:F18)</f>
        <v>15599</v>
      </c>
      <c r="C18" s="11">
        <f>+'II Trimestre'!C18</f>
        <v>1641</v>
      </c>
      <c r="D18" s="11">
        <f>+'II Trimestre'!D18</f>
        <v>1501</v>
      </c>
      <c r="E18" s="11">
        <f>+'II Trimestre'!E18</f>
        <v>11580</v>
      </c>
      <c r="F18" s="11">
        <f>+'II Trimestre'!F18</f>
        <v>877</v>
      </c>
      <c r="G18" s="3"/>
    </row>
    <row r="19" spans="1:7" ht="15.6" x14ac:dyDescent="0.35">
      <c r="A19" s="33"/>
      <c r="B19" s="11"/>
      <c r="C19" s="11"/>
      <c r="D19" s="11"/>
      <c r="E19" s="11"/>
      <c r="F19" s="11"/>
      <c r="G19" s="3"/>
    </row>
    <row r="20" spans="1:7" ht="15.6" x14ac:dyDescent="0.35">
      <c r="A20" s="36" t="s">
        <v>4</v>
      </c>
      <c r="B20" s="11"/>
      <c r="C20" s="11"/>
      <c r="D20" s="11"/>
      <c r="E20" s="11"/>
      <c r="F20" s="11"/>
      <c r="G20" s="5"/>
    </row>
    <row r="21" spans="1:7" ht="15.6" x14ac:dyDescent="0.35">
      <c r="A21" s="35" t="s">
        <v>54</v>
      </c>
      <c r="B21" s="11">
        <f>SUM(C21:F21)</f>
        <v>8586984898.1800003</v>
      </c>
      <c r="C21" s="11">
        <f>+'I Trimestre'!C21+'II Trimestre'!C21</f>
        <v>1945065264</v>
      </c>
      <c r="D21" s="11">
        <f>+'I Trimestre'!D21+'II Trimestre'!D21</f>
        <v>641719057</v>
      </c>
      <c r="E21" s="11">
        <f>+'I Trimestre'!E21+'II Trimestre'!E21</f>
        <v>3492030577.1800003</v>
      </c>
      <c r="F21" s="11">
        <f>+'I Trimestre'!F21+'II Trimestre'!F21</f>
        <v>2508170000</v>
      </c>
    </row>
    <row r="22" spans="1:7" ht="15.6" x14ac:dyDescent="0.35">
      <c r="A22" s="35" t="s">
        <v>89</v>
      </c>
      <c r="B22" s="11">
        <f>SUM(C22:F22)</f>
        <v>9442419909.619997</v>
      </c>
      <c r="C22" s="11">
        <f>+'I Trimestre'!C22+'II Trimestre'!C22</f>
        <v>1988170485.1199999</v>
      </c>
      <c r="D22" s="11">
        <f>+'I Trimestre'!D22+'II Trimestre'!D22</f>
        <v>727414620</v>
      </c>
      <c r="E22" s="11">
        <f>+'I Trimestre'!E22+'II Trimestre'!E22</f>
        <v>3832734804.4999967</v>
      </c>
      <c r="F22" s="11">
        <f>+'I Trimestre'!F22+'II Trimestre'!F22</f>
        <v>2894100000</v>
      </c>
      <c r="G22" s="3"/>
    </row>
    <row r="23" spans="1:7" ht="15.6" x14ac:dyDescent="0.35">
      <c r="A23" s="35" t="s">
        <v>90</v>
      </c>
      <c r="B23" s="11">
        <f>SUM(C23:F23)</f>
        <v>8018525513.9799995</v>
      </c>
      <c r="C23" s="11">
        <f>+'I Trimestre'!C23+'II Trimestre'!C23</f>
        <v>1922335520</v>
      </c>
      <c r="D23" s="11">
        <f>+'I Trimestre'!D23+'II Trimestre'!D23</f>
        <v>683798820</v>
      </c>
      <c r="E23" s="11">
        <f>+'I Trimestre'!E23+'II Trimestre'!E23</f>
        <v>3708375173.9799995</v>
      </c>
      <c r="F23" s="11">
        <f>+'I Trimestre'!F23+'II Trimestre'!F23</f>
        <v>1704016000</v>
      </c>
    </row>
    <row r="24" spans="1:7" ht="15.6" x14ac:dyDescent="0.35">
      <c r="A24" s="35" t="s">
        <v>77</v>
      </c>
      <c r="B24" s="11">
        <f>SUM(C24:F24)</f>
        <v>18884839819.239994</v>
      </c>
      <c r="C24" s="11">
        <f>+'II Trimestre'!C24</f>
        <v>3976340970.2399998</v>
      </c>
      <c r="D24" s="11">
        <f>+'II Trimestre'!D24</f>
        <v>1454829240</v>
      </c>
      <c r="E24" s="11">
        <f>+'II Trimestre'!E24</f>
        <v>7665469608.9999933</v>
      </c>
      <c r="F24" s="11">
        <f>+'II Trimestre'!F24</f>
        <v>5788200000</v>
      </c>
    </row>
    <row r="25" spans="1:7" ht="15.6" x14ac:dyDescent="0.35">
      <c r="A25" s="35" t="s">
        <v>91</v>
      </c>
      <c r="B25" s="11">
        <f>SUM(C25:F25)</f>
        <v>8018525513.9799995</v>
      </c>
      <c r="C25" s="11">
        <f>+C23</f>
        <v>1922335520</v>
      </c>
      <c r="D25" s="11">
        <f>+D23</f>
        <v>683798820</v>
      </c>
      <c r="E25" s="11">
        <f>+E23</f>
        <v>3708375173.9799995</v>
      </c>
      <c r="F25" s="11">
        <f>+F23</f>
        <v>1704016000</v>
      </c>
      <c r="G25" s="3"/>
    </row>
    <row r="26" spans="1:7" ht="15.6" x14ac:dyDescent="0.35">
      <c r="A26" s="33"/>
      <c r="B26" s="11"/>
      <c r="C26" s="11"/>
      <c r="D26" s="11"/>
      <c r="E26" s="11"/>
      <c r="F26" s="11"/>
      <c r="G26" s="3"/>
    </row>
    <row r="27" spans="1:7" ht="15.6" x14ac:dyDescent="0.35">
      <c r="A27" s="36" t="s">
        <v>5</v>
      </c>
      <c r="B27" s="11"/>
      <c r="C27" s="11"/>
      <c r="D27" s="11"/>
      <c r="E27" s="11"/>
      <c r="F27" s="11"/>
    </row>
    <row r="28" spans="1:7" ht="15.6" x14ac:dyDescent="0.35">
      <c r="A28" s="35" t="s">
        <v>89</v>
      </c>
      <c r="B28" s="11">
        <f>B22</f>
        <v>9442419909.619997</v>
      </c>
      <c r="C28" s="11"/>
      <c r="D28" s="11"/>
      <c r="E28" s="11"/>
      <c r="F28" s="11"/>
    </row>
    <row r="29" spans="1:7" ht="15.6" x14ac:dyDescent="0.35">
      <c r="A29" s="35" t="s">
        <v>90</v>
      </c>
      <c r="B29" s="11">
        <f>'I Trimestre'!B29+'II Trimestre'!B29</f>
        <v>9253585142.390007</v>
      </c>
      <c r="C29" s="48"/>
      <c r="D29" s="48"/>
      <c r="E29" s="11"/>
      <c r="F29" s="11"/>
    </row>
    <row r="30" spans="1:7" ht="15.6" x14ac:dyDescent="0.35">
      <c r="A30" s="33"/>
      <c r="B30" s="9"/>
      <c r="C30" s="9"/>
      <c r="D30" s="9"/>
      <c r="E30" s="9"/>
      <c r="F30" s="9"/>
    </row>
    <row r="31" spans="1:7" ht="15.6" x14ac:dyDescent="0.35">
      <c r="A31" s="34" t="s">
        <v>6</v>
      </c>
      <c r="B31" s="9"/>
      <c r="C31" s="9"/>
      <c r="D31" s="9"/>
      <c r="E31" s="9"/>
      <c r="F31" s="9"/>
    </row>
    <row r="32" spans="1:7" ht="15.6" x14ac:dyDescent="0.35">
      <c r="A32" s="35" t="s">
        <v>55</v>
      </c>
      <c r="B32" s="40">
        <v>1.121</v>
      </c>
      <c r="C32" s="40">
        <v>1.121</v>
      </c>
      <c r="D32" s="40">
        <v>1.121</v>
      </c>
      <c r="E32" s="40">
        <v>1.121</v>
      </c>
      <c r="F32" s="40">
        <v>1.121</v>
      </c>
    </row>
    <row r="33" spans="1:6" ht="15.6" x14ac:dyDescent="0.35">
      <c r="A33" s="35" t="s">
        <v>92</v>
      </c>
      <c r="B33" s="40">
        <v>1.0973999999999999</v>
      </c>
      <c r="C33" s="40">
        <v>1.0973999999999999</v>
      </c>
      <c r="D33" s="40">
        <v>1.0973999999999999</v>
      </c>
      <c r="E33" s="40">
        <v>1.0973999999999999</v>
      </c>
      <c r="F33" s="40">
        <v>1.0973999999999999</v>
      </c>
    </row>
    <row r="34" spans="1:6" ht="15.6" x14ac:dyDescent="0.35">
      <c r="A34" s="35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33"/>
      <c r="B35" s="11"/>
      <c r="C35" s="11"/>
      <c r="D35" s="11"/>
      <c r="E35" s="11"/>
      <c r="F35" s="11"/>
    </row>
    <row r="36" spans="1:6" ht="15.6" x14ac:dyDescent="0.35">
      <c r="A36" s="34" t="s">
        <v>8</v>
      </c>
      <c r="B36" s="11"/>
      <c r="C36" s="11"/>
      <c r="D36" s="11"/>
      <c r="E36" s="11"/>
      <c r="F36" s="11"/>
    </row>
    <row r="37" spans="1:6" ht="15.6" x14ac:dyDescent="0.35">
      <c r="A37" s="33" t="s">
        <v>56</v>
      </c>
      <c r="B37" s="23">
        <f>B21/B32</f>
        <v>7660111416.7528992</v>
      </c>
      <c r="C37" s="23">
        <f>C21/C32</f>
        <v>1735116203.3898306</v>
      </c>
      <c r="D37" s="23">
        <f>D21/D32</f>
        <v>572452325.6021409</v>
      </c>
      <c r="E37" s="23">
        <f>E21/E32</f>
        <v>3115103101.8554864</v>
      </c>
      <c r="F37" s="23">
        <f>F21/F32</f>
        <v>2237439785.9054418</v>
      </c>
    </row>
    <row r="38" spans="1:6" ht="15.6" x14ac:dyDescent="0.35">
      <c r="A38" s="33" t="s">
        <v>93</v>
      </c>
      <c r="B38" s="23">
        <f>B23/B33</f>
        <v>7306839360.2879534</v>
      </c>
      <c r="C38" s="23">
        <f>C23/C33</f>
        <v>1751718170.2205215</v>
      </c>
      <c r="D38" s="23">
        <f>D23/D33</f>
        <v>623108091.85347188</v>
      </c>
      <c r="E38" s="23">
        <f>E23/E33</f>
        <v>3379237446.6739564</v>
      </c>
      <c r="F38" s="23">
        <f>F23/F33</f>
        <v>1552775651.5400038</v>
      </c>
    </row>
    <row r="39" spans="1:6" ht="15.6" x14ac:dyDescent="0.35">
      <c r="A39" s="33" t="s">
        <v>57</v>
      </c>
      <c r="B39" s="23">
        <f>$B$37/(B15)</f>
        <v>567583.83348791499</v>
      </c>
      <c r="C39" s="23">
        <f>C37/(C15)</f>
        <v>1089440.8979006892</v>
      </c>
      <c r="D39" s="23">
        <f>D37/(D15)</f>
        <v>436486.71414574218</v>
      </c>
      <c r="E39" s="23">
        <f>E37/(E15)</f>
        <v>318165.26702073234</v>
      </c>
      <c r="F39" s="23">
        <f>F37/(F15)</f>
        <v>2793308.097260227</v>
      </c>
    </row>
    <row r="40" spans="1:6" ht="15.6" x14ac:dyDescent="0.35">
      <c r="A40" s="33" t="s">
        <v>94</v>
      </c>
      <c r="B40" s="23">
        <f>$B$38/(B17)</f>
        <v>520550.65170270571</v>
      </c>
      <c r="C40" s="23">
        <f>C38/(C17)</f>
        <v>1103560.3760314079</v>
      </c>
      <c r="D40" s="23">
        <f>D38/(D17)</f>
        <v>441555.27945208823</v>
      </c>
      <c r="E40" s="23">
        <f>E38/(E17)</f>
        <v>325416.88890385744</v>
      </c>
      <c r="F40" s="23">
        <f>F38/(F17)</f>
        <v>2374577.2675519357</v>
      </c>
    </row>
    <row r="41" spans="1:6" ht="15.6" x14ac:dyDescent="0.35">
      <c r="A41" s="33"/>
      <c r="B41" s="24"/>
      <c r="C41" s="24"/>
      <c r="D41" s="24"/>
      <c r="E41" s="24"/>
      <c r="F41" s="24"/>
    </row>
    <row r="42" spans="1:6" ht="15.6" x14ac:dyDescent="0.35">
      <c r="A42" s="34" t="s">
        <v>9</v>
      </c>
      <c r="B42" s="24"/>
      <c r="C42" s="24"/>
      <c r="D42" s="24"/>
      <c r="E42" s="24"/>
      <c r="F42" s="24"/>
    </row>
    <row r="43" spans="1:6" ht="15.6" x14ac:dyDescent="0.35">
      <c r="A43" s="33"/>
      <c r="B43" s="24"/>
      <c r="C43" s="24"/>
      <c r="D43" s="24"/>
      <c r="E43" s="24"/>
      <c r="F43" s="24"/>
    </row>
    <row r="44" spans="1:6" ht="15.6" x14ac:dyDescent="0.35">
      <c r="A44" s="34" t="s">
        <v>10</v>
      </c>
      <c r="B44" s="24"/>
      <c r="C44" s="24"/>
      <c r="D44" s="24"/>
      <c r="E44" s="24"/>
      <c r="F44" s="24"/>
    </row>
    <row r="45" spans="1:6" ht="15.6" x14ac:dyDescent="0.35">
      <c r="A45" s="33" t="s">
        <v>11</v>
      </c>
      <c r="B45" s="18">
        <f>(B16/(B34))*100</f>
        <v>6.9343065693430654</v>
      </c>
      <c r="C45" s="18"/>
      <c r="D45" s="18"/>
      <c r="E45" s="18"/>
      <c r="F45" s="18"/>
    </row>
    <row r="46" spans="1:6" ht="15.6" x14ac:dyDescent="0.35">
      <c r="A46" s="33" t="s">
        <v>12</v>
      </c>
      <c r="B46" s="18">
        <f>(B17/(B34))*100</f>
        <v>6.2398312543897854</v>
      </c>
      <c r="C46" s="18"/>
      <c r="D46" s="18"/>
      <c r="E46" s="18"/>
      <c r="F46" s="18"/>
    </row>
    <row r="47" spans="1:6" ht="15.6" x14ac:dyDescent="0.35">
      <c r="A47" s="33"/>
      <c r="B47" s="18"/>
      <c r="C47" s="18"/>
      <c r="D47" s="18"/>
      <c r="E47" s="18"/>
      <c r="F47" s="18"/>
    </row>
    <row r="48" spans="1:6" ht="15.6" x14ac:dyDescent="0.35">
      <c r="A48" s="34" t="s">
        <v>13</v>
      </c>
      <c r="B48" s="18"/>
      <c r="C48" s="18"/>
      <c r="D48" s="18"/>
      <c r="E48" s="18"/>
      <c r="F48" s="18"/>
    </row>
    <row r="49" spans="1:7" ht="15.6" x14ac:dyDescent="0.35">
      <c r="A49" s="33" t="s">
        <v>14</v>
      </c>
      <c r="B49" s="18">
        <f>B17/B16*100</f>
        <v>89.984934931726386</v>
      </c>
      <c r="C49" s="18">
        <f>C17/C16*100</f>
        <v>96.729636400568765</v>
      </c>
      <c r="D49" s="18">
        <f>D17/D16*100</f>
        <v>94.015101043748615</v>
      </c>
      <c r="E49" s="18">
        <f>E17/E16*100</f>
        <v>89.674726540011505</v>
      </c>
      <c r="F49" s="18">
        <f>F17/F16*100</f>
        <v>74.562903838844562</v>
      </c>
    </row>
    <row r="50" spans="1:7" ht="15.6" x14ac:dyDescent="0.35">
      <c r="A50" s="33" t="s">
        <v>15</v>
      </c>
      <c r="B50" s="18">
        <f>B23/B22*100</f>
        <v>84.920238569465383</v>
      </c>
      <c r="C50" s="18">
        <f>C23/C22*100</f>
        <v>96.688666006626377</v>
      </c>
      <c r="D50" s="18">
        <f>D23/D22*100</f>
        <v>94.003997335109929</v>
      </c>
      <c r="E50" s="18">
        <f>E23/E22*100</f>
        <v>96.755329109282826</v>
      </c>
      <c r="F50" s="18">
        <f>F23/F22*100</f>
        <v>58.878960644068968</v>
      </c>
    </row>
    <row r="51" spans="1:7" ht="15.6" x14ac:dyDescent="0.35">
      <c r="A51" s="33" t="s">
        <v>16</v>
      </c>
      <c r="B51" s="18">
        <f>AVERAGE(B49:B50)</f>
        <v>87.452586750595884</v>
      </c>
      <c r="C51" s="18">
        <f>AVERAGE(C49:C50)</f>
        <v>96.709151203597571</v>
      </c>
      <c r="D51" s="18">
        <f>AVERAGE(D49:D50)</f>
        <v>94.009549189429265</v>
      </c>
      <c r="E51" s="18">
        <f>AVERAGE(E49:E50)</f>
        <v>93.215027824647166</v>
      </c>
      <c r="F51" s="18">
        <f>AVERAGE(F49:F50)</f>
        <v>66.720932241456765</v>
      </c>
    </row>
    <row r="52" spans="1:7" ht="15.6" x14ac:dyDescent="0.35">
      <c r="A52" s="33"/>
      <c r="B52" s="18"/>
      <c r="C52" s="18"/>
      <c r="D52" s="18"/>
      <c r="E52" s="18"/>
      <c r="F52" s="18"/>
    </row>
    <row r="53" spans="1:7" ht="15.6" x14ac:dyDescent="0.35">
      <c r="A53" s="34" t="s">
        <v>17</v>
      </c>
      <c r="B53" s="18"/>
      <c r="C53" s="18"/>
      <c r="D53" s="18"/>
      <c r="E53" s="18"/>
      <c r="F53" s="18"/>
    </row>
    <row r="54" spans="1:7" ht="15.6" x14ac:dyDescent="0.35">
      <c r="A54" s="33" t="s">
        <v>18</v>
      </c>
      <c r="B54" s="18">
        <f>(B17/B18)*100</f>
        <v>89.984934931726386</v>
      </c>
      <c r="C54" s="18">
        <f>(C17/C18)*100</f>
        <v>96.729636400568765</v>
      </c>
      <c r="D54" s="18">
        <f>(D17/D18)*100</f>
        <v>94.015101043748615</v>
      </c>
      <c r="E54" s="18">
        <f>(E17/E18)*100</f>
        <v>89.674726540011505</v>
      </c>
      <c r="F54" s="18">
        <f>(F17/F18)*100</f>
        <v>74.562903838844562</v>
      </c>
    </row>
    <row r="55" spans="1:7" ht="15.6" x14ac:dyDescent="0.35">
      <c r="A55" s="33" t="s">
        <v>19</v>
      </c>
      <c r="B55" s="18">
        <f>B23/B24*100</f>
        <v>42.460119284732691</v>
      </c>
      <c r="C55" s="18">
        <f>C23/C24*100</f>
        <v>48.344333003313189</v>
      </c>
      <c r="D55" s="18">
        <f>D23/D24*100</f>
        <v>47.001998667554965</v>
      </c>
      <c r="E55" s="18">
        <f>E23/E24*100</f>
        <v>48.377664554641413</v>
      </c>
      <c r="F55" s="18">
        <f>F23/F24*100</f>
        <v>29.439480322034484</v>
      </c>
    </row>
    <row r="56" spans="1:7" ht="15.6" x14ac:dyDescent="0.35">
      <c r="A56" s="33" t="s">
        <v>20</v>
      </c>
      <c r="B56" s="18">
        <f>(B54+B55)/2</f>
        <v>66.222527108229542</v>
      </c>
      <c r="C56" s="18">
        <f>(C54+C55)/2</f>
        <v>72.53698470194098</v>
      </c>
      <c r="D56" s="18">
        <f>(D54+D55)/2</f>
        <v>70.508549855651793</v>
      </c>
      <c r="E56" s="18">
        <f>(E54+E55)/2</f>
        <v>69.026195547326466</v>
      </c>
      <c r="F56" s="18">
        <f>(F54+F55)/2</f>
        <v>52.001192080439523</v>
      </c>
    </row>
    <row r="57" spans="1:7" ht="15.6" x14ac:dyDescent="0.35">
      <c r="A57" s="33"/>
      <c r="B57" s="18"/>
      <c r="C57" s="18"/>
      <c r="D57" s="18"/>
      <c r="E57" s="18"/>
      <c r="F57" s="18"/>
    </row>
    <row r="58" spans="1:7" ht="15.6" x14ac:dyDescent="0.35">
      <c r="A58" s="34" t="s">
        <v>21</v>
      </c>
      <c r="B58" s="18"/>
      <c r="C58" s="18"/>
      <c r="D58" s="18"/>
      <c r="E58" s="18"/>
      <c r="F58" s="18"/>
    </row>
    <row r="59" spans="1:7" ht="15.6" x14ac:dyDescent="0.35">
      <c r="A59" s="33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3"/>
      <c r="B60" s="18"/>
      <c r="C60" s="18"/>
      <c r="D60" s="18"/>
      <c r="E60" s="18"/>
      <c r="F60" s="18"/>
    </row>
    <row r="61" spans="1:7" ht="15.6" x14ac:dyDescent="0.35">
      <c r="A61" s="34" t="s">
        <v>23</v>
      </c>
      <c r="B61" s="18"/>
      <c r="C61" s="18"/>
      <c r="D61" s="18"/>
      <c r="E61" s="18"/>
      <c r="F61" s="18"/>
    </row>
    <row r="62" spans="1:7" ht="15.6" x14ac:dyDescent="0.35">
      <c r="A62" s="33" t="s">
        <v>24</v>
      </c>
      <c r="B62" s="18">
        <f>((B17/B15)-1)*100</f>
        <v>4.0067427385892085</v>
      </c>
      <c r="C62" s="18">
        <f>((C17/C15)-1)*100</f>
        <v>-0.33486814566762169</v>
      </c>
      <c r="D62" s="18">
        <f>((D17/D15)-1)*100</f>
        <v>7.5994408438175176</v>
      </c>
      <c r="E62" s="18">
        <f>((E17/E15)-1)*100</f>
        <v>6.0617924929781353</v>
      </c>
      <c r="F62" s="18">
        <f>((F17/F15)-1)*100</f>
        <v>-18.362463587182663</v>
      </c>
    </row>
    <row r="63" spans="1:7" ht="15.6" x14ac:dyDescent="0.35">
      <c r="A63" s="33" t="s">
        <v>25</v>
      </c>
      <c r="B63" s="18">
        <f>((B38/B37)-1)*100</f>
        <v>-4.6118396619183493</v>
      </c>
      <c r="C63" s="18">
        <f>((C38/C37)-1)*100</f>
        <v>0.95682161219268203</v>
      </c>
      <c r="D63" s="18">
        <f>((D38/D37)-1)*100</f>
        <v>8.8489056618030304</v>
      </c>
      <c r="E63" s="18">
        <f>((E38/E37)-1)*100</f>
        <v>8.4791525731890083</v>
      </c>
      <c r="F63" s="18">
        <f>((F38/F37)-1)*100</f>
        <v>-30.600337880751937</v>
      </c>
      <c r="G63" s="8"/>
    </row>
    <row r="64" spans="1:7" ht="15.6" x14ac:dyDescent="0.35">
      <c r="A64" s="33" t="s">
        <v>26</v>
      </c>
      <c r="B64" s="18">
        <f>((B40/B39)-1)*100</f>
        <v>-8.2865612109106586</v>
      </c>
      <c r="C64" s="18">
        <f>((C40/C39)-1)*100</f>
        <v>1.2960297486468875</v>
      </c>
      <c r="D64" s="18">
        <f>((D40/D39)-1)*100</f>
        <v>1.1612186905312516</v>
      </c>
      <c r="E64" s="18">
        <f>((E40/E39)-1)*100</f>
        <v>2.2791997225305449</v>
      </c>
      <c r="F64" s="18">
        <f>((F40/F39)-1)*100</f>
        <v>-14.990499262111356</v>
      </c>
    </row>
    <row r="65" spans="1:6" ht="15.6" x14ac:dyDescent="0.35">
      <c r="A65" s="33"/>
      <c r="B65" s="18"/>
      <c r="C65" s="18"/>
      <c r="D65" s="18"/>
      <c r="E65" s="18"/>
      <c r="F65" s="18"/>
    </row>
    <row r="66" spans="1:6" ht="15.6" x14ac:dyDescent="0.35">
      <c r="A66" s="34" t="s">
        <v>27</v>
      </c>
      <c r="B66" s="18"/>
      <c r="C66" s="18"/>
      <c r="D66" s="18"/>
      <c r="E66" s="18"/>
      <c r="F66" s="18"/>
    </row>
    <row r="67" spans="1:6" ht="15.6" x14ac:dyDescent="0.35">
      <c r="A67" s="33" t="s">
        <v>38</v>
      </c>
      <c r="B67" s="18">
        <f t="shared" ref="B67:F68" si="0">B22/(B16*6)</f>
        <v>100887.0217067333</v>
      </c>
      <c r="C67" s="18">
        <f t="shared" si="0"/>
        <v>201926.72</v>
      </c>
      <c r="D67" s="18">
        <f t="shared" si="0"/>
        <v>80770</v>
      </c>
      <c r="E67" s="18">
        <f t="shared" si="0"/>
        <v>55163.13765831889</v>
      </c>
      <c r="F67" s="18">
        <f t="shared" si="0"/>
        <v>550000</v>
      </c>
    </row>
    <row r="68" spans="1:6" ht="15.6" x14ac:dyDescent="0.35">
      <c r="A68" s="33" t="s">
        <v>39</v>
      </c>
      <c r="B68" s="18">
        <f t="shared" si="0"/>
        <v>95208.714196424873</v>
      </c>
      <c r="C68" s="18">
        <f t="shared" si="0"/>
        <v>201841.19277614448</v>
      </c>
      <c r="D68" s="18">
        <f t="shared" si="0"/>
        <v>80760.460611786941</v>
      </c>
      <c r="E68" s="18">
        <f t="shared" si="0"/>
        <v>59518.74898051552</v>
      </c>
      <c r="F68" s="18">
        <f t="shared" si="0"/>
        <v>434310.18223524903</v>
      </c>
    </row>
    <row r="69" spans="1:6" ht="15.6" x14ac:dyDescent="0.35">
      <c r="A69" s="33" t="s">
        <v>28</v>
      </c>
      <c r="B69" s="18">
        <f>(B68/B67)*B51</f>
        <v>82.530420631099219</v>
      </c>
      <c r="C69" s="18">
        <f>(C68/C67)*C51</f>
        <v>96.668189486278195</v>
      </c>
      <c r="D69" s="18">
        <f>(D68/D67)*D51</f>
        <v>93.998446136495588</v>
      </c>
      <c r="E69" s="18">
        <f>(E68/E67)*E51</f>
        <v>100.57516808908838</v>
      </c>
      <c r="F69" s="18">
        <f>(F68/F67)*F51</f>
        <v>52.686509528532341</v>
      </c>
    </row>
    <row r="70" spans="1:6" ht="15.6" x14ac:dyDescent="0.35">
      <c r="A70" s="33" t="s">
        <v>40</v>
      </c>
      <c r="B70" s="18">
        <f>B22/B16</f>
        <v>605322.13024039986</v>
      </c>
      <c r="C70" s="18">
        <f t="shared" ref="C70:F71" si="1">C22/C16</f>
        <v>1211560.3199999998</v>
      </c>
      <c r="D70" s="18">
        <f t="shared" si="1"/>
        <v>484620</v>
      </c>
      <c r="E70" s="18">
        <f t="shared" si="1"/>
        <v>330978.82594991336</v>
      </c>
      <c r="F70" s="18">
        <f t="shared" si="1"/>
        <v>3300000</v>
      </c>
    </row>
    <row r="71" spans="1:6" ht="15.6" x14ac:dyDescent="0.35">
      <c r="A71" s="33" t="s">
        <v>41</v>
      </c>
      <c r="B71" s="18">
        <f>B23/B17</f>
        <v>571252.28517854924</v>
      </c>
      <c r="C71" s="18">
        <f t="shared" si="1"/>
        <v>1211047.1566568667</v>
      </c>
      <c r="D71" s="18">
        <f t="shared" si="1"/>
        <v>484562.76367072162</v>
      </c>
      <c r="E71" s="18">
        <f t="shared" si="1"/>
        <v>357112.49388309312</v>
      </c>
      <c r="F71" s="18">
        <f t="shared" si="1"/>
        <v>2605861.093411494</v>
      </c>
    </row>
    <row r="72" spans="1:6" ht="15.6" x14ac:dyDescent="0.35">
      <c r="A72" s="33"/>
      <c r="B72" s="18"/>
      <c r="C72" s="18"/>
      <c r="D72" s="18"/>
      <c r="E72" s="18"/>
      <c r="F72" s="18"/>
    </row>
    <row r="73" spans="1:6" ht="15.6" x14ac:dyDescent="0.35">
      <c r="A73" s="34" t="s">
        <v>29</v>
      </c>
      <c r="B73" s="18"/>
      <c r="C73" s="18"/>
      <c r="D73" s="18"/>
      <c r="E73" s="18"/>
      <c r="F73" s="18"/>
    </row>
    <row r="74" spans="1:6" ht="15.6" x14ac:dyDescent="0.35">
      <c r="A74" s="33" t="s">
        <v>30</v>
      </c>
      <c r="B74" s="25">
        <f>(B29/B28)*100</f>
        <v>98.000144358782393</v>
      </c>
      <c r="C74" s="25"/>
      <c r="D74" s="25"/>
      <c r="E74" s="25"/>
      <c r="F74" s="25"/>
    </row>
    <row r="75" spans="1:6" ht="15.6" x14ac:dyDescent="0.35">
      <c r="A75" s="33" t="s">
        <v>31</v>
      </c>
      <c r="B75" s="25">
        <f>(B23/B29)*100</f>
        <v>86.653177018361376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  <row r="78" spans="1:6" customFormat="1" ht="16.5" customHeight="1" x14ac:dyDescent="0.3">
      <c r="A78" s="49"/>
      <c r="B78" s="49"/>
      <c r="C78" s="49"/>
      <c r="D78" s="49"/>
      <c r="E78" s="49"/>
      <c r="F78" s="49"/>
    </row>
    <row r="79" spans="1:6" customFormat="1" ht="15.6" x14ac:dyDescent="0.35">
      <c r="A79" s="33"/>
      <c r="B79" s="33"/>
      <c r="C79" s="33"/>
      <c r="D79" s="33"/>
      <c r="E79" s="33"/>
      <c r="F79" s="33"/>
    </row>
    <row r="80" spans="1:6" customFormat="1" ht="15.6" x14ac:dyDescent="0.35">
      <c r="A80" s="33"/>
      <c r="B80" s="33"/>
      <c r="C80" s="33"/>
      <c r="D80" s="33"/>
      <c r="E80" s="33"/>
      <c r="F80" s="33"/>
    </row>
    <row r="81" spans="1:6" customFormat="1" ht="15.6" x14ac:dyDescent="0.35">
      <c r="A81" s="33"/>
      <c r="B81" s="39"/>
      <c r="C81" s="39"/>
      <c r="D81" s="39"/>
      <c r="E81" s="33"/>
      <c r="F81" s="33"/>
    </row>
    <row r="82" spans="1:6" ht="15.6" x14ac:dyDescent="0.35">
      <c r="A82" s="9"/>
      <c r="B82" s="9"/>
      <c r="C82" s="9"/>
      <c r="D82" s="9"/>
      <c r="E82" s="9"/>
      <c r="F82" s="9"/>
    </row>
    <row r="83" spans="1:6" ht="15.6" x14ac:dyDescent="0.35">
      <c r="A83" s="9"/>
      <c r="B83" s="9"/>
      <c r="C83" s="9"/>
      <c r="D83" s="9"/>
      <c r="E83" s="9"/>
      <c r="F83" s="9"/>
    </row>
    <row r="86" spans="1:6" x14ac:dyDescent="0.3">
      <c r="A86" s="7"/>
    </row>
    <row r="89" spans="1:6" x14ac:dyDescent="0.3">
      <c r="A89" s="1"/>
    </row>
  </sheetData>
  <mergeCells count="5">
    <mergeCell ref="A9:A10"/>
    <mergeCell ref="C9:F9"/>
    <mergeCell ref="C29:D29"/>
    <mergeCell ref="B9:B10"/>
    <mergeCell ref="A78:F7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2" customFormat="1" x14ac:dyDescent="0.3"/>
    <row r="2" spans="1:7" s="42" customFormat="1" x14ac:dyDescent="0.3"/>
    <row r="3" spans="1:7" s="42" customFormat="1" x14ac:dyDescent="0.3"/>
    <row r="4" spans="1:7" s="42" customFormat="1" x14ac:dyDescent="0.3"/>
    <row r="5" spans="1:7" s="42" customFormat="1" x14ac:dyDescent="0.3"/>
    <row r="6" spans="1:7" s="42" customFormat="1" x14ac:dyDescent="0.3"/>
    <row r="7" spans="1:7" s="42" customFormat="1" x14ac:dyDescent="0.3"/>
    <row r="8" spans="1:7" s="42" customFormat="1" ht="18" customHeight="1" x14ac:dyDescent="0.3"/>
    <row r="9" spans="1:7" customFormat="1" ht="15.6" x14ac:dyDescent="0.35">
      <c r="A9" s="43" t="s">
        <v>0</v>
      </c>
      <c r="B9" s="45" t="s">
        <v>1</v>
      </c>
      <c r="C9" s="47" t="s">
        <v>2</v>
      </c>
      <c r="D9" s="47"/>
      <c r="E9" s="47"/>
      <c r="F9" s="47"/>
    </row>
    <row r="10" spans="1:7" customFormat="1" ht="66" customHeight="1" thickBot="1" x14ac:dyDescent="0.35">
      <c r="A10" s="44"/>
      <c r="B10" s="46"/>
      <c r="C10" s="32" t="s">
        <v>74</v>
      </c>
      <c r="D10" s="32" t="s">
        <v>33</v>
      </c>
      <c r="E10" s="32" t="s">
        <v>44</v>
      </c>
      <c r="F10" s="32" t="s">
        <v>45</v>
      </c>
    </row>
    <row r="11" spans="1:7" customFormat="1" ht="16.2" thickTop="1" x14ac:dyDescent="0.35">
      <c r="A11" s="33"/>
      <c r="B11" s="33"/>
      <c r="C11" s="33"/>
      <c r="D11" s="33"/>
      <c r="E11" s="33"/>
      <c r="F11" s="33"/>
    </row>
    <row r="12" spans="1:7" customFormat="1" ht="15.6" x14ac:dyDescent="0.35">
      <c r="A12" s="34" t="s">
        <v>3</v>
      </c>
      <c r="B12" s="33"/>
      <c r="C12" s="33"/>
      <c r="D12" s="33"/>
      <c r="E12" s="33"/>
      <c r="F12" s="33"/>
    </row>
    <row r="13" spans="1:7" customFormat="1" ht="15.6" x14ac:dyDescent="0.35">
      <c r="A13" s="33"/>
      <c r="B13" s="33"/>
      <c r="C13" s="33"/>
      <c r="D13" s="33"/>
      <c r="E13" s="33"/>
      <c r="F13" s="33"/>
    </row>
    <row r="14" spans="1:7" customFormat="1" ht="15.6" x14ac:dyDescent="0.35">
      <c r="A14" s="34" t="s">
        <v>32</v>
      </c>
      <c r="B14" s="33"/>
      <c r="C14" s="29"/>
      <c r="D14" s="33"/>
      <c r="E14" s="33"/>
      <c r="F14" s="33"/>
    </row>
    <row r="15" spans="1:7" ht="15.6" x14ac:dyDescent="0.35">
      <c r="A15" s="35" t="s">
        <v>58</v>
      </c>
      <c r="B15" s="11">
        <f>SUM(C15:F15)</f>
        <v>16537</v>
      </c>
      <c r="C15" s="29">
        <v>1603.6666666666665</v>
      </c>
      <c r="D15" s="29">
        <v>1395.6666666666667</v>
      </c>
      <c r="E15" s="29">
        <v>12682.666666666668</v>
      </c>
      <c r="F15" s="29">
        <v>855</v>
      </c>
      <c r="G15" s="2"/>
    </row>
    <row r="16" spans="1:7" ht="15.6" x14ac:dyDescent="0.35">
      <c r="A16" s="35" t="s">
        <v>95</v>
      </c>
      <c r="B16" s="11">
        <f>SUM(C16:F16)</f>
        <v>15599</v>
      </c>
      <c r="C16" s="29">
        <v>1641</v>
      </c>
      <c r="D16" s="29">
        <v>1501</v>
      </c>
      <c r="E16" s="29">
        <v>11580</v>
      </c>
      <c r="F16" s="29">
        <v>877</v>
      </c>
      <c r="G16" s="3"/>
    </row>
    <row r="17" spans="1:7" ht="15.6" x14ac:dyDescent="0.35">
      <c r="A17" s="35" t="s">
        <v>96</v>
      </c>
      <c r="B17" s="11">
        <f>SUM(C17:F17)</f>
        <v>14687.333333333334</v>
      </c>
      <c r="C17" s="29">
        <v>1575.6666666666665</v>
      </c>
      <c r="D17" s="29">
        <v>1423.3333333333333</v>
      </c>
      <c r="E17" s="29">
        <v>10750.333333333334</v>
      </c>
      <c r="F17" s="29">
        <v>938</v>
      </c>
    </row>
    <row r="18" spans="1:7" ht="15.6" x14ac:dyDescent="0.35">
      <c r="A18" s="35" t="s">
        <v>77</v>
      </c>
      <c r="B18" s="11">
        <f>SUM(C18:F18)</f>
        <v>15599</v>
      </c>
      <c r="C18" s="29">
        <v>1641</v>
      </c>
      <c r="D18" s="29">
        <v>1501</v>
      </c>
      <c r="E18" s="29">
        <v>11580</v>
      </c>
      <c r="F18" s="29">
        <v>877</v>
      </c>
      <c r="G18" s="3"/>
    </row>
    <row r="19" spans="1:7" ht="15.6" x14ac:dyDescent="0.35">
      <c r="A19" s="33"/>
      <c r="B19" s="11"/>
      <c r="C19" s="29"/>
      <c r="D19" s="29"/>
      <c r="E19" s="29"/>
      <c r="F19" s="29"/>
      <c r="G19" s="3"/>
    </row>
    <row r="20" spans="1:7" ht="15.6" x14ac:dyDescent="0.35">
      <c r="A20" s="36" t="s">
        <v>4</v>
      </c>
      <c r="B20" s="11"/>
      <c r="C20" s="29"/>
      <c r="D20" s="29"/>
      <c r="E20" s="29"/>
      <c r="F20" s="29"/>
      <c r="G20" s="5"/>
    </row>
    <row r="21" spans="1:7" ht="15.6" x14ac:dyDescent="0.35">
      <c r="A21" s="35" t="s">
        <v>58</v>
      </c>
      <c r="B21" s="11">
        <f>SUM(C21:F21)</f>
        <v>4732261677.6000004</v>
      </c>
      <c r="C21" s="29">
        <v>977834760</v>
      </c>
      <c r="D21" s="29">
        <v>341537777</v>
      </c>
      <c r="E21" s="29">
        <v>2123403140.6000001</v>
      </c>
      <c r="F21" s="29">
        <v>1289486000</v>
      </c>
    </row>
    <row r="22" spans="1:7" ht="15.6" x14ac:dyDescent="0.35">
      <c r="A22" s="35" t="s">
        <v>95</v>
      </c>
      <c r="B22" s="11">
        <f>SUM(C22:F22)</f>
        <v>4721209954.8099985</v>
      </c>
      <c r="C22" s="29">
        <v>994085242.55999994</v>
      </c>
      <c r="D22" s="29">
        <v>363707310</v>
      </c>
      <c r="E22" s="29">
        <v>1916367402.2499983</v>
      </c>
      <c r="F22" s="29">
        <v>1447050000</v>
      </c>
      <c r="G22" s="3"/>
    </row>
    <row r="23" spans="1:7" ht="15.6" x14ac:dyDescent="0.35">
      <c r="A23" s="35" t="s">
        <v>96</v>
      </c>
      <c r="B23" s="11">
        <f>SUM(C23:F23)</f>
        <v>4627625494.1000004</v>
      </c>
      <c r="C23" s="29">
        <v>954100350</v>
      </c>
      <c r="D23" s="29">
        <v>344807130</v>
      </c>
      <c r="E23" s="29">
        <v>1962994014.1000004</v>
      </c>
      <c r="F23" s="29">
        <v>1365724000</v>
      </c>
    </row>
    <row r="24" spans="1:7" ht="15.6" x14ac:dyDescent="0.35">
      <c r="A24" s="35" t="s">
        <v>77</v>
      </c>
      <c r="B24" s="11">
        <f>SUM(C24:F24)</f>
        <v>18884839819.239994</v>
      </c>
      <c r="C24" s="14">
        <v>3976340970.2399998</v>
      </c>
      <c r="D24" s="29">
        <v>1454829240</v>
      </c>
      <c r="E24" s="29">
        <v>7665469608.9999933</v>
      </c>
      <c r="F24" s="29">
        <v>5788200000</v>
      </c>
    </row>
    <row r="25" spans="1:7" ht="15.6" x14ac:dyDescent="0.35">
      <c r="A25" s="35" t="s">
        <v>97</v>
      </c>
      <c r="B25" s="11">
        <f>SUM(C25:F25)</f>
        <v>4627625494.1000004</v>
      </c>
      <c r="C25" s="11">
        <f>C23</f>
        <v>954100350</v>
      </c>
      <c r="D25" s="11">
        <f>D23</f>
        <v>344807130</v>
      </c>
      <c r="E25" s="11">
        <f>E23</f>
        <v>1962994014.1000004</v>
      </c>
      <c r="F25" s="11">
        <f>F23</f>
        <v>1365724000</v>
      </c>
    </row>
    <row r="26" spans="1:7" ht="15.6" x14ac:dyDescent="0.35">
      <c r="A26" s="33"/>
      <c r="B26" s="11"/>
      <c r="C26" s="11"/>
      <c r="D26" s="11"/>
      <c r="E26" s="11"/>
      <c r="F26" s="11"/>
      <c r="G26" s="3"/>
    </row>
    <row r="27" spans="1:7" ht="15.6" x14ac:dyDescent="0.35">
      <c r="A27" s="36" t="s">
        <v>5</v>
      </c>
      <c r="B27" s="11"/>
      <c r="C27" s="11"/>
      <c r="D27" s="11"/>
      <c r="E27" s="11"/>
      <c r="F27" s="11"/>
    </row>
    <row r="28" spans="1:7" ht="15.6" x14ac:dyDescent="0.35">
      <c r="A28" s="35" t="s">
        <v>95</v>
      </c>
      <c r="B28" s="11">
        <f>B22</f>
        <v>4721209954.8099985</v>
      </c>
      <c r="C28" s="11"/>
      <c r="D28" s="11"/>
      <c r="E28" s="11"/>
      <c r="F28" s="11"/>
    </row>
    <row r="29" spans="1:7" ht="15.6" x14ac:dyDescent="0.35">
      <c r="A29" s="35" t="s">
        <v>96</v>
      </c>
      <c r="B29" s="11">
        <v>4857004150.2199993</v>
      </c>
      <c r="C29" s="15"/>
      <c r="D29" s="15"/>
      <c r="E29" s="11"/>
      <c r="F29" s="11"/>
    </row>
    <row r="30" spans="1:7" ht="15.6" x14ac:dyDescent="0.35">
      <c r="A30" s="33"/>
      <c r="B30" s="9"/>
      <c r="C30" s="9"/>
      <c r="D30" s="9"/>
      <c r="E30" s="9"/>
      <c r="F30" s="9"/>
    </row>
    <row r="31" spans="1:7" ht="15.6" x14ac:dyDescent="0.35">
      <c r="A31" s="34" t="s">
        <v>6</v>
      </c>
      <c r="B31" s="9"/>
      <c r="C31" s="9"/>
      <c r="D31" s="9"/>
      <c r="E31" s="9"/>
      <c r="F31" s="9"/>
    </row>
    <row r="32" spans="1:7" ht="15.6" x14ac:dyDescent="0.35">
      <c r="A32" s="35" t="s">
        <v>59</v>
      </c>
      <c r="B32" s="31">
        <v>1.1197999999999999</v>
      </c>
      <c r="C32" s="31">
        <v>1.1197999999999999</v>
      </c>
      <c r="D32" s="31">
        <v>1.1197999999999999</v>
      </c>
      <c r="E32" s="31">
        <v>1.1197999999999999</v>
      </c>
      <c r="F32" s="31">
        <v>1.1197999999999999</v>
      </c>
    </row>
    <row r="33" spans="1:6" ht="15.6" x14ac:dyDescent="0.35">
      <c r="A33" s="35" t="s">
        <v>98</v>
      </c>
      <c r="B33" s="31">
        <v>1.0948</v>
      </c>
      <c r="C33" s="31">
        <v>1.0948</v>
      </c>
      <c r="D33" s="31">
        <v>1.0948</v>
      </c>
      <c r="E33" s="31">
        <v>1.0948</v>
      </c>
      <c r="F33" s="31">
        <v>1.0948</v>
      </c>
    </row>
    <row r="34" spans="1:6" ht="15.6" x14ac:dyDescent="0.35">
      <c r="A34" s="35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33"/>
      <c r="B35" s="11"/>
      <c r="C35" s="11"/>
      <c r="D35" s="11"/>
      <c r="E35" s="11"/>
      <c r="F35" s="11"/>
    </row>
    <row r="36" spans="1:6" ht="15.6" x14ac:dyDescent="0.35">
      <c r="A36" s="34" t="s">
        <v>8</v>
      </c>
      <c r="B36" s="11"/>
      <c r="C36" s="11"/>
      <c r="D36" s="11"/>
      <c r="E36" s="11"/>
      <c r="F36" s="11"/>
    </row>
    <row r="37" spans="1:6" ht="15.6" x14ac:dyDescent="0.35">
      <c r="A37" s="33" t="s">
        <v>60</v>
      </c>
      <c r="B37" s="23">
        <f>B21/B32</f>
        <v>4225988281.4788361</v>
      </c>
      <c r="C37" s="23">
        <f>C21/C32</f>
        <v>873222682.62189686</v>
      </c>
      <c r="D37" s="23">
        <f>D21/D32</f>
        <v>304998907.84068584</v>
      </c>
      <c r="E37" s="23">
        <f>E21/E32</f>
        <v>1896234274.5133061</v>
      </c>
      <c r="F37" s="23">
        <f>F21/F32</f>
        <v>1151532416.5029471</v>
      </c>
    </row>
    <row r="38" spans="1:6" ht="15.6" x14ac:dyDescent="0.35">
      <c r="A38" s="33" t="s">
        <v>99</v>
      </c>
      <c r="B38" s="23">
        <f>B23/B33</f>
        <v>4226914042.8388748</v>
      </c>
      <c r="C38" s="23">
        <f>C23/C33</f>
        <v>871483695.65217388</v>
      </c>
      <c r="D38" s="23">
        <f>D23/D33</f>
        <v>314949881.25685054</v>
      </c>
      <c r="E38" s="23">
        <f>E23/E33</f>
        <v>1793016088.8746808</v>
      </c>
      <c r="F38" s="23">
        <f>F23/F33</f>
        <v>1247464377.0551698</v>
      </c>
    </row>
    <row r="39" spans="1:6" ht="15.6" x14ac:dyDescent="0.35">
      <c r="A39" s="33" t="s">
        <v>61</v>
      </c>
      <c r="B39" s="23">
        <f>$B$37/(B15)</f>
        <v>255547.45609716611</v>
      </c>
      <c r="C39" s="23">
        <f>C37/(C15)</f>
        <v>544516.32672327803</v>
      </c>
      <c r="D39" s="23">
        <f>D37/(D15)</f>
        <v>218532.77370959098</v>
      </c>
      <c r="E39" s="23">
        <f>E37/(E15)</f>
        <v>149513.84628731912</v>
      </c>
      <c r="F39" s="23">
        <f>F37/(F15)</f>
        <v>1346821.5397695287</v>
      </c>
    </row>
    <row r="40" spans="1:6" ht="15.6" x14ac:dyDescent="0.35">
      <c r="A40" s="33" t="s">
        <v>100</v>
      </c>
      <c r="B40" s="23">
        <f>$B$38/(B17)</f>
        <v>287793.15801635478</v>
      </c>
      <c r="C40" s="23">
        <f>C38/(C17)</f>
        <v>553088.8696755917</v>
      </c>
      <c r="D40" s="23">
        <f>D38/(D17)</f>
        <v>221276.26317811516</v>
      </c>
      <c r="E40" s="23">
        <f>E38/(E17)</f>
        <v>166787.0226232998</v>
      </c>
      <c r="F40" s="23">
        <f>F38/(F17)</f>
        <v>1329919.3785236352</v>
      </c>
    </row>
    <row r="41" spans="1:6" ht="15.6" x14ac:dyDescent="0.35">
      <c r="A41" s="33"/>
      <c r="B41" s="24"/>
      <c r="C41" s="24"/>
      <c r="D41" s="24"/>
      <c r="E41" s="24"/>
      <c r="F41" s="24"/>
    </row>
    <row r="42" spans="1:6" ht="15.6" x14ac:dyDescent="0.35">
      <c r="A42" s="34" t="s">
        <v>9</v>
      </c>
      <c r="B42" s="24"/>
      <c r="C42" s="24"/>
      <c r="D42" s="24"/>
      <c r="E42" s="24"/>
      <c r="F42" s="24"/>
    </row>
    <row r="43" spans="1:6" ht="15.6" x14ac:dyDescent="0.35">
      <c r="A43" s="33"/>
      <c r="B43" s="24"/>
      <c r="C43" s="24"/>
      <c r="D43" s="24"/>
      <c r="E43" s="24"/>
      <c r="F43" s="24"/>
    </row>
    <row r="44" spans="1:6" ht="15.6" x14ac:dyDescent="0.35">
      <c r="A44" s="34" t="s">
        <v>10</v>
      </c>
      <c r="B44" s="24"/>
      <c r="C44" s="24"/>
      <c r="D44" s="24"/>
      <c r="E44" s="24"/>
      <c r="F44" s="24"/>
    </row>
    <row r="45" spans="1:6" ht="15.6" x14ac:dyDescent="0.35">
      <c r="A45" s="33" t="s">
        <v>11</v>
      </c>
      <c r="B45" s="18">
        <f>B16/B34*100</f>
        <v>6.9343065693430654</v>
      </c>
      <c r="C45" s="18"/>
      <c r="D45" s="18"/>
      <c r="E45" s="18"/>
      <c r="F45" s="18"/>
    </row>
    <row r="46" spans="1:6" ht="15.6" x14ac:dyDescent="0.35">
      <c r="A46" s="33" t="s">
        <v>12</v>
      </c>
      <c r="B46" s="18">
        <f>B17/B34*100</f>
        <v>6.5290385293585951</v>
      </c>
      <c r="C46" s="18"/>
      <c r="D46" s="18"/>
      <c r="E46" s="18"/>
      <c r="F46" s="18"/>
    </row>
    <row r="47" spans="1:6" ht="15.6" x14ac:dyDescent="0.35">
      <c r="A47" s="33"/>
      <c r="B47" s="18"/>
      <c r="C47" s="18"/>
      <c r="D47" s="18"/>
      <c r="E47" s="18"/>
      <c r="F47" s="18"/>
    </row>
    <row r="48" spans="1:6" ht="15.6" x14ac:dyDescent="0.35">
      <c r="A48" s="34" t="s">
        <v>13</v>
      </c>
      <c r="B48" s="18"/>
      <c r="C48" s="18"/>
      <c r="D48" s="18"/>
      <c r="E48" s="18"/>
      <c r="F48" s="18"/>
    </row>
    <row r="49" spans="1:7" ht="15.6" x14ac:dyDescent="0.35">
      <c r="A49" s="33" t="s">
        <v>14</v>
      </c>
      <c r="B49" s="18">
        <f>B17/B16*100</f>
        <v>94.155608265487118</v>
      </c>
      <c r="C49" s="18">
        <f>C17/C16*100</f>
        <v>96.01868779199674</v>
      </c>
      <c r="D49" s="18">
        <f>D17/D16*100</f>
        <v>94.825671774372637</v>
      </c>
      <c r="E49" s="18">
        <f>E17/E16*100</f>
        <v>92.835348301669555</v>
      </c>
      <c r="F49" s="18">
        <f>F17/F16*100</f>
        <v>106.95553021664766</v>
      </c>
    </row>
    <row r="50" spans="1:7" ht="15.6" x14ac:dyDescent="0.35">
      <c r="A50" s="33" t="s">
        <v>15</v>
      </c>
      <c r="B50" s="18">
        <f>B23/B22*100</f>
        <v>98.017786507997727</v>
      </c>
      <c r="C50" s="18">
        <f>C23/C22*100</f>
        <v>95.977719933048235</v>
      </c>
      <c r="D50" s="18">
        <f>D23/D22*100</f>
        <v>94.803464357095265</v>
      </c>
      <c r="E50" s="18">
        <f>E23/E22*100</f>
        <v>102.43307268717146</v>
      </c>
      <c r="F50" s="18">
        <f>F23/F22*100</f>
        <v>94.37987630005874</v>
      </c>
    </row>
    <row r="51" spans="1:7" ht="15.6" x14ac:dyDescent="0.35">
      <c r="A51" s="33" t="s">
        <v>16</v>
      </c>
      <c r="B51" s="18">
        <f>AVERAGE(B49:B50)</f>
        <v>96.086697386742429</v>
      </c>
      <c r="C51" s="18">
        <f>AVERAGE(C49:C50)</f>
        <v>95.998203862522487</v>
      </c>
      <c r="D51" s="18">
        <f>AVERAGE(D49:D50)</f>
        <v>94.814568065733951</v>
      </c>
      <c r="E51" s="18">
        <f>AVERAGE(E49:E50)</f>
        <v>97.6342104944205</v>
      </c>
      <c r="F51" s="18">
        <f>AVERAGE(F49:F50)</f>
        <v>100.6677032583532</v>
      </c>
    </row>
    <row r="52" spans="1:7" ht="15.6" x14ac:dyDescent="0.35">
      <c r="A52" s="33"/>
      <c r="B52" s="18"/>
      <c r="C52" s="18"/>
      <c r="D52" s="18"/>
      <c r="E52" s="18"/>
      <c r="F52" s="18"/>
    </row>
    <row r="53" spans="1:7" ht="15.6" x14ac:dyDescent="0.35">
      <c r="A53" s="34" t="s">
        <v>17</v>
      </c>
      <c r="B53" s="18"/>
      <c r="C53" s="18"/>
      <c r="D53" s="18"/>
      <c r="E53" s="18"/>
      <c r="F53" s="18"/>
    </row>
    <row r="54" spans="1:7" ht="15.6" x14ac:dyDescent="0.35">
      <c r="A54" s="33" t="s">
        <v>18</v>
      </c>
      <c r="B54" s="18">
        <f>(B17/B18)*100</f>
        <v>94.155608265487118</v>
      </c>
      <c r="C54" s="18">
        <f>(C17/C18)*100</f>
        <v>96.01868779199674</v>
      </c>
      <c r="D54" s="18">
        <f>(D17/D18)*100</f>
        <v>94.825671774372637</v>
      </c>
      <c r="E54" s="18">
        <f>(E17/E18)*100</f>
        <v>92.835348301669555</v>
      </c>
      <c r="F54" s="18">
        <f>(F17/F18)*100</f>
        <v>106.95553021664766</v>
      </c>
    </row>
    <row r="55" spans="1:7" ht="15.6" x14ac:dyDescent="0.35">
      <c r="A55" s="33" t="s">
        <v>19</v>
      </c>
      <c r="B55" s="18">
        <f>B23/B24*100</f>
        <v>24.504446626999432</v>
      </c>
      <c r="C55" s="18">
        <f>C23/C24*100</f>
        <v>23.994429983262059</v>
      </c>
      <c r="D55" s="18">
        <f>D23/D24*100</f>
        <v>23.700866089273816</v>
      </c>
      <c r="E55" s="18">
        <f>E23/E24*100</f>
        <v>25.608268171792865</v>
      </c>
      <c r="F55" s="18">
        <f>F23/F24*100</f>
        <v>23.594969075014685</v>
      </c>
    </row>
    <row r="56" spans="1:7" ht="15.6" x14ac:dyDescent="0.35">
      <c r="A56" s="33" t="s">
        <v>20</v>
      </c>
      <c r="B56" s="18">
        <f>(B54+B55)/2</f>
        <v>59.330027446243278</v>
      </c>
      <c r="C56" s="18">
        <f>(C54+C55)/2</f>
        <v>60.006558887629396</v>
      </c>
      <c r="D56" s="18">
        <f>(D54+D55)/2</f>
        <v>59.263268931823227</v>
      </c>
      <c r="E56" s="18">
        <f>(E54+E55)/2</f>
        <v>59.221808236731206</v>
      </c>
      <c r="F56" s="18">
        <f>(F54+F55)/2</f>
        <v>65.275249645831167</v>
      </c>
    </row>
    <row r="57" spans="1:7" ht="15.6" x14ac:dyDescent="0.35">
      <c r="A57" s="33"/>
      <c r="B57" s="18"/>
      <c r="C57" s="18"/>
      <c r="D57" s="18"/>
      <c r="E57" s="18"/>
      <c r="F57" s="18"/>
    </row>
    <row r="58" spans="1:7" ht="15.6" x14ac:dyDescent="0.35">
      <c r="A58" s="34" t="s">
        <v>21</v>
      </c>
      <c r="B58" s="18"/>
      <c r="C58" s="18"/>
      <c r="D58" s="18"/>
      <c r="E58" s="18"/>
      <c r="F58" s="18"/>
    </row>
    <row r="59" spans="1:7" ht="15.6" x14ac:dyDescent="0.35">
      <c r="A59" s="33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3"/>
      <c r="B60" s="18"/>
      <c r="C60" s="18"/>
      <c r="D60" s="18"/>
      <c r="E60" s="18"/>
      <c r="F60" s="18"/>
    </row>
    <row r="61" spans="1:7" ht="15.6" x14ac:dyDescent="0.35">
      <c r="A61" s="34" t="s">
        <v>23</v>
      </c>
      <c r="B61" s="18"/>
      <c r="C61" s="18"/>
      <c r="D61" s="18"/>
      <c r="E61" s="18"/>
      <c r="F61" s="18"/>
    </row>
    <row r="62" spans="1:7" ht="15.6" x14ac:dyDescent="0.35">
      <c r="A62" s="33" t="s">
        <v>24</v>
      </c>
      <c r="B62" s="18">
        <f>((B17/B15)-1)*100</f>
        <v>-11.185019451331357</v>
      </c>
      <c r="C62" s="18">
        <f>((C17/C15)-1)*100</f>
        <v>-1.7459987528580356</v>
      </c>
      <c r="D62" s="18">
        <f>((D17/D15)-1)*100</f>
        <v>1.9823262479101933</v>
      </c>
      <c r="E62" s="18">
        <f>((E17/E15)-1)*100</f>
        <v>-15.236017661900759</v>
      </c>
      <c r="F62" s="18">
        <f>((F17/F15)-1)*100</f>
        <v>9.7076023391812871</v>
      </c>
    </row>
    <row r="63" spans="1:7" ht="15.6" x14ac:dyDescent="0.35">
      <c r="A63" s="33" t="s">
        <v>25</v>
      </c>
      <c r="B63" s="18">
        <f>((B38/B37)-1)*100</f>
        <v>2.1906387296333207E-2</v>
      </c>
      <c r="C63" s="18">
        <f>((C38/C37)-1)*100</f>
        <v>-0.19914587702893893</v>
      </c>
      <c r="D63" s="18">
        <f>((D38/D37)-1)*100</f>
        <v>3.262625917782791</v>
      </c>
      <c r="E63" s="18">
        <f>((E38/E37)-1)*100</f>
        <v>-5.4433245420119629</v>
      </c>
      <c r="F63" s="18">
        <f>((F38/F37)-1)*100</f>
        <v>8.3308085102419938</v>
      </c>
      <c r="G63" s="8"/>
    </row>
    <row r="64" spans="1:7" ht="15.6" x14ac:dyDescent="0.35">
      <c r="A64" s="33" t="s">
        <v>26</v>
      </c>
      <c r="B64" s="18">
        <f>((B40/B39)-1)*100</f>
        <v>12.618283277657817</v>
      </c>
      <c r="C64" s="18">
        <f>((C40/C39)-1)*100</f>
        <v>1.5743408473902765</v>
      </c>
      <c r="D64" s="18">
        <f>((D40/D39)-1)*100</f>
        <v>1.2554132828469955</v>
      </c>
      <c r="E64" s="18">
        <f>((E40/E39)-1)*100</f>
        <v>11.552894106400702</v>
      </c>
      <c r="F64" s="18">
        <f>((F40/F39)-1)*100</f>
        <v>-1.2549666564425355</v>
      </c>
    </row>
    <row r="65" spans="1:6" ht="15.6" x14ac:dyDescent="0.35">
      <c r="A65" s="33"/>
      <c r="B65" s="18"/>
      <c r="C65" s="18"/>
      <c r="D65" s="18"/>
      <c r="E65" s="18"/>
      <c r="F65" s="18"/>
    </row>
    <row r="66" spans="1:6" ht="15.6" x14ac:dyDescent="0.35">
      <c r="A66" s="34" t="s">
        <v>27</v>
      </c>
      <c r="B66" s="18"/>
      <c r="C66" s="18"/>
      <c r="D66" s="18"/>
      <c r="E66" s="18"/>
      <c r="F66" s="18"/>
    </row>
    <row r="67" spans="1:6" ht="15.6" x14ac:dyDescent="0.35">
      <c r="A67" s="33" t="s">
        <v>38</v>
      </c>
      <c r="B67" s="18">
        <f>B22/(B16*3)</f>
        <v>100887.0217067333</v>
      </c>
      <c r="C67" s="18">
        <f t="shared" ref="C67:E68" si="0">C22/(C16*3)</f>
        <v>201926.72</v>
      </c>
      <c r="D67" s="18">
        <f t="shared" si="0"/>
        <v>80770</v>
      </c>
      <c r="E67" s="18">
        <f>E22/(E16*3)</f>
        <v>55163.13765831889</v>
      </c>
      <c r="F67" s="18">
        <f>F22/(F16*3)</f>
        <v>550000</v>
      </c>
    </row>
    <row r="68" spans="1:6" ht="15.6" x14ac:dyDescent="0.35">
      <c r="A68" s="33" t="s">
        <v>39</v>
      </c>
      <c r="B68" s="18">
        <f>$B$23/(B17*3)</f>
        <v>105025.31646543508</v>
      </c>
      <c r="C68" s="18">
        <f>C23/(C17*3)</f>
        <v>201840.56484027926</v>
      </c>
      <c r="D68" s="18">
        <f t="shared" si="0"/>
        <v>80751.084309133483</v>
      </c>
      <c r="E68" s="18">
        <f t="shared" si="0"/>
        <v>60866.144122662874</v>
      </c>
      <c r="F68" s="18">
        <f t="shared" ref="F68" si="1">F23/(F17*3)</f>
        <v>485331.91186922533</v>
      </c>
    </row>
    <row r="69" spans="1:6" ht="15.6" x14ac:dyDescent="0.35">
      <c r="A69" s="33" t="s">
        <v>28</v>
      </c>
      <c r="B69" s="18">
        <f>(B68/B67)*B51</f>
        <v>100.028087165622</v>
      </c>
      <c r="C69" s="18">
        <f>(C68/C67)*C51</f>
        <v>95.957244743359453</v>
      </c>
      <c r="D69" s="18">
        <f>(D68/D67)*D51</f>
        <v>94.792363248856731</v>
      </c>
      <c r="E69" s="18">
        <f>(E68/E67)*E51</f>
        <v>107.72806224447285</v>
      </c>
      <c r="F69" s="18">
        <f>(F68/F67)*F51</f>
        <v>88.831361610655279</v>
      </c>
    </row>
    <row r="70" spans="1:6" ht="15.6" x14ac:dyDescent="0.35">
      <c r="A70" s="33" t="s">
        <v>40</v>
      </c>
      <c r="B70" s="18">
        <f>B22/B16</f>
        <v>302661.06512019993</v>
      </c>
      <c r="C70" s="18">
        <f t="shared" ref="C70:F71" si="2">C22/C16</f>
        <v>605780.15999999992</v>
      </c>
      <c r="D70" s="18">
        <f t="shared" si="2"/>
        <v>242310</v>
      </c>
      <c r="E70" s="18">
        <f t="shared" si="2"/>
        <v>165489.41297495668</v>
      </c>
      <c r="F70" s="18">
        <f t="shared" si="2"/>
        <v>1650000</v>
      </c>
    </row>
    <row r="71" spans="1:6" ht="15.6" x14ac:dyDescent="0.35">
      <c r="A71" s="33" t="s">
        <v>41</v>
      </c>
      <c r="B71" s="18">
        <f>B23/B17</f>
        <v>315075.94939630519</v>
      </c>
      <c r="C71" s="18">
        <f t="shared" si="2"/>
        <v>605521.69452083774</v>
      </c>
      <c r="D71" s="18">
        <f t="shared" si="2"/>
        <v>242253.25292740049</v>
      </c>
      <c r="E71" s="18">
        <f t="shared" si="2"/>
        <v>182598.4323679886</v>
      </c>
      <c r="F71" s="18">
        <f t="shared" si="2"/>
        <v>1455995.735607676</v>
      </c>
    </row>
    <row r="72" spans="1:6" ht="15.6" x14ac:dyDescent="0.35">
      <c r="A72" s="33"/>
      <c r="B72" s="18"/>
      <c r="C72" s="18"/>
      <c r="D72" s="18"/>
      <c r="E72" s="18"/>
      <c r="F72" s="18"/>
    </row>
    <row r="73" spans="1:6" ht="15.6" x14ac:dyDescent="0.35">
      <c r="A73" s="34" t="s">
        <v>29</v>
      </c>
      <c r="B73" s="18"/>
      <c r="C73" s="18"/>
      <c r="D73" s="18"/>
      <c r="E73" s="18"/>
      <c r="F73" s="18"/>
    </row>
    <row r="74" spans="1:6" ht="15.6" x14ac:dyDescent="0.35">
      <c r="A74" s="33" t="s">
        <v>30</v>
      </c>
      <c r="B74" s="18">
        <f>(B29/B28)*100</f>
        <v>102.87625834711403</v>
      </c>
      <c r="C74" s="18"/>
      <c r="D74" s="18"/>
      <c r="E74" s="18"/>
      <c r="F74" s="18"/>
    </row>
    <row r="75" spans="1:6" ht="15.6" x14ac:dyDescent="0.35">
      <c r="A75" s="33" t="s">
        <v>31</v>
      </c>
      <c r="B75" s="25">
        <f>(B23/B29)*100</f>
        <v>95.277363390566407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  <row r="78" spans="1:6" customFormat="1" x14ac:dyDescent="0.3"/>
    <row r="79" spans="1:6" customFormat="1" x14ac:dyDescent="0.3"/>
    <row r="80" spans="1:6" customFormat="1" x14ac:dyDescent="0.3">
      <c r="A80" s="41"/>
    </row>
    <row r="81" spans="1:1" customFormat="1" x14ac:dyDescent="0.3"/>
    <row r="82" spans="1:1" customFormat="1" x14ac:dyDescent="0.3"/>
    <row r="86" spans="1:1" x14ac:dyDescent="0.3">
      <c r="A86" s="7"/>
    </row>
  </sheetData>
  <mergeCells count="3">
    <mergeCell ref="A9:A10"/>
    <mergeCell ref="C9:F9"/>
    <mergeCell ref="B9:B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2" customFormat="1" x14ac:dyDescent="0.3"/>
    <row r="2" spans="1:7" s="42" customFormat="1" x14ac:dyDescent="0.3"/>
    <row r="3" spans="1:7" s="42" customFormat="1" x14ac:dyDescent="0.3"/>
    <row r="4" spans="1:7" s="42" customFormat="1" x14ac:dyDescent="0.3"/>
    <row r="5" spans="1:7" s="42" customFormat="1" x14ac:dyDescent="0.3"/>
    <row r="6" spans="1:7" s="42" customFormat="1" x14ac:dyDescent="0.3"/>
    <row r="7" spans="1:7" s="42" customFormat="1" x14ac:dyDescent="0.3"/>
    <row r="8" spans="1:7" s="42" customFormat="1" ht="18" customHeight="1" x14ac:dyDescent="0.3"/>
    <row r="9" spans="1:7" customFormat="1" ht="15.6" x14ac:dyDescent="0.35">
      <c r="A9" s="43" t="s">
        <v>0</v>
      </c>
      <c r="B9" s="45" t="s">
        <v>1</v>
      </c>
      <c r="C9" s="47" t="s">
        <v>2</v>
      </c>
      <c r="D9" s="47"/>
      <c r="E9" s="47"/>
      <c r="F9" s="47"/>
    </row>
    <row r="10" spans="1:7" customFormat="1" ht="66" customHeight="1" thickBot="1" x14ac:dyDescent="0.35">
      <c r="A10" s="44"/>
      <c r="B10" s="46"/>
      <c r="C10" s="32" t="s">
        <v>74</v>
      </c>
      <c r="D10" s="32" t="s">
        <v>33</v>
      </c>
      <c r="E10" s="32" t="s">
        <v>44</v>
      </c>
      <c r="F10" s="32" t="s">
        <v>45</v>
      </c>
    </row>
    <row r="11" spans="1:7" customFormat="1" ht="16.2" thickTop="1" x14ac:dyDescent="0.35">
      <c r="A11" s="33"/>
      <c r="B11" s="33"/>
      <c r="C11" s="33"/>
      <c r="D11" s="33"/>
      <c r="E11" s="33"/>
      <c r="F11" s="33"/>
    </row>
    <row r="12" spans="1:7" customFormat="1" ht="15.6" x14ac:dyDescent="0.35">
      <c r="A12" s="34" t="s">
        <v>3</v>
      </c>
      <c r="B12" s="33"/>
      <c r="C12" s="33"/>
      <c r="D12" s="33"/>
      <c r="E12" s="33"/>
      <c r="F12" s="33"/>
    </row>
    <row r="13" spans="1:7" customFormat="1" ht="15.6" x14ac:dyDescent="0.35">
      <c r="A13" s="33"/>
      <c r="B13" s="33"/>
      <c r="C13" s="33"/>
      <c r="D13" s="33"/>
      <c r="E13" s="33"/>
      <c r="F13" s="33"/>
    </row>
    <row r="14" spans="1:7" customFormat="1" ht="15.6" x14ac:dyDescent="0.35">
      <c r="A14" s="34" t="s">
        <v>32</v>
      </c>
      <c r="B14" s="33"/>
      <c r="C14" s="29"/>
      <c r="D14" s="33"/>
      <c r="E14" s="33"/>
      <c r="F14" s="33"/>
    </row>
    <row r="15" spans="1:7" ht="15.6" x14ac:dyDescent="0.35">
      <c r="A15" s="35" t="s">
        <v>62</v>
      </c>
      <c r="B15" s="11">
        <f>SUM(C15:F15)</f>
        <v>14509.666666666666</v>
      </c>
      <c r="C15" s="11">
        <f>(+'I Trimestre'!C15+'II Trimestre'!C15+'III Trimestre'!C15)/3</f>
        <v>1596.3333333333333</v>
      </c>
      <c r="D15" s="11">
        <f>(+'I Trimestre'!D15+'II Trimestre'!D15+'III Trimestre'!D15)/3</f>
        <v>1339.5555555555557</v>
      </c>
      <c r="E15" s="11">
        <f>(+'I Trimestre'!E15+'II Trimestre'!E15+'III Trimestre'!E15)/3</f>
        <v>10754.777777777777</v>
      </c>
      <c r="F15" s="11">
        <f>(+'I Trimestre'!F15+'II Trimestre'!F15+'III Trimestre'!F15)/3</f>
        <v>819</v>
      </c>
      <c r="G15" s="2"/>
    </row>
    <row r="16" spans="1:7" ht="15.6" x14ac:dyDescent="0.35">
      <c r="A16" s="35" t="s">
        <v>101</v>
      </c>
      <c r="B16" s="11">
        <f>SUM(C16:F16)</f>
        <v>15599</v>
      </c>
      <c r="C16" s="11">
        <f>(+'I Trimestre'!C16+'II Trimestre'!C16+'III Trimestre'!C16)/3</f>
        <v>1641</v>
      </c>
      <c r="D16" s="11">
        <f>(+'I Trimestre'!D16+'II Trimestre'!D16+'III Trimestre'!D16)/3</f>
        <v>1501</v>
      </c>
      <c r="E16" s="11">
        <f>(+'I Trimestre'!E16+'II Trimestre'!E16+'III Trimestre'!E16)/3</f>
        <v>11580</v>
      </c>
      <c r="F16" s="11">
        <f>(+'I Trimestre'!F16+'II Trimestre'!F16+'III Trimestre'!F16)/3</f>
        <v>877</v>
      </c>
      <c r="G16" s="3"/>
    </row>
    <row r="17" spans="1:7" ht="15.6" x14ac:dyDescent="0.35">
      <c r="A17" s="35" t="s">
        <v>102</v>
      </c>
      <c r="B17" s="11">
        <f>SUM(C17:F17)</f>
        <v>14253.611111111111</v>
      </c>
      <c r="C17" s="11">
        <f>(+'I Trimestre'!C17+'II Trimestre'!C17+'III Trimestre'!C17)/3</f>
        <v>1583.4444444444446</v>
      </c>
      <c r="D17" s="11">
        <f>(+'I Trimestre'!D17+'II Trimestre'!D17+'III Trimestre'!D17)/3</f>
        <v>1415.2222222222224</v>
      </c>
      <c r="E17" s="11">
        <f>(+'I Trimestre'!E17+'II Trimestre'!E17+'III Trimestre'!E17)/3</f>
        <v>10506.333333333334</v>
      </c>
      <c r="F17" s="11">
        <f>(+'I Trimestre'!F17+'II Trimestre'!F17+'III Trimestre'!F17)/3</f>
        <v>748.61111111111131</v>
      </c>
    </row>
    <row r="18" spans="1:7" ht="15.6" x14ac:dyDescent="0.35">
      <c r="A18" s="35" t="s">
        <v>77</v>
      </c>
      <c r="B18" s="11">
        <f>SUM(C18:F18)</f>
        <v>15599</v>
      </c>
      <c r="C18" s="11">
        <f>+'III Trimestre'!C18</f>
        <v>1641</v>
      </c>
      <c r="D18" s="11">
        <f>+'III Trimestre'!D18</f>
        <v>1501</v>
      </c>
      <c r="E18" s="11">
        <f>+'III Trimestre'!E18</f>
        <v>11580</v>
      </c>
      <c r="F18" s="11">
        <f>+'III Trimestre'!F18</f>
        <v>877</v>
      </c>
      <c r="G18" s="3"/>
    </row>
    <row r="19" spans="1:7" ht="15.6" x14ac:dyDescent="0.35">
      <c r="A19" s="33"/>
      <c r="B19" s="11"/>
      <c r="C19" s="11"/>
      <c r="D19" s="11"/>
      <c r="E19" s="11"/>
      <c r="F19" s="11"/>
      <c r="G19" s="3"/>
    </row>
    <row r="20" spans="1:7" ht="15.6" x14ac:dyDescent="0.35">
      <c r="A20" s="36" t="s">
        <v>4</v>
      </c>
      <c r="B20" s="11"/>
      <c r="C20" s="11"/>
      <c r="D20" s="11"/>
      <c r="E20" s="11"/>
      <c r="F20" s="11"/>
      <c r="G20" s="5"/>
    </row>
    <row r="21" spans="1:7" ht="15.6" x14ac:dyDescent="0.35">
      <c r="A21" s="35" t="s">
        <v>62</v>
      </c>
      <c r="B21" s="11">
        <f>SUM(C21:F21)</f>
        <v>13319246575.780001</v>
      </c>
      <c r="C21" s="11">
        <f>+'I Trimestre'!C21+'II Trimestre'!C21+'III Trimestre'!C21</f>
        <v>2922900024</v>
      </c>
      <c r="D21" s="11">
        <f>+'I Trimestre'!D21+'II Trimestre'!D21+'III Trimestre'!D21</f>
        <v>983256834</v>
      </c>
      <c r="E21" s="11">
        <f>+'I Trimestre'!E21+'II Trimestre'!E21+'III Trimestre'!E21</f>
        <v>5615433717.7800007</v>
      </c>
      <c r="F21" s="11">
        <f>+'I Trimestre'!F21+'II Trimestre'!F21+'III Trimestre'!F21</f>
        <v>3797656000</v>
      </c>
    </row>
    <row r="22" spans="1:7" ht="15.6" x14ac:dyDescent="0.35">
      <c r="A22" s="35" t="s">
        <v>101</v>
      </c>
      <c r="B22" s="11">
        <f>SUM(C22:F22)</f>
        <v>14163629864.429995</v>
      </c>
      <c r="C22" s="11">
        <f>+'I Trimestre'!C22+'II Trimestre'!C22+'III Trimestre'!C22</f>
        <v>2982255727.6799998</v>
      </c>
      <c r="D22" s="11">
        <f>+'I Trimestre'!D22+'II Trimestre'!D22+'III Trimestre'!D22</f>
        <v>1091121930</v>
      </c>
      <c r="E22" s="11">
        <f>+'I Trimestre'!E22+'II Trimestre'!E22+'III Trimestre'!E22</f>
        <v>5749102206.7499952</v>
      </c>
      <c r="F22" s="11">
        <f>+'I Trimestre'!F22+'II Trimestre'!F22+'III Trimestre'!F22</f>
        <v>4341150000</v>
      </c>
      <c r="G22" s="3"/>
    </row>
    <row r="23" spans="1:7" ht="15.6" x14ac:dyDescent="0.35">
      <c r="A23" s="35" t="s">
        <v>102</v>
      </c>
      <c r="B23" s="11">
        <f>SUM(C23:F23)</f>
        <v>12646151008.08</v>
      </c>
      <c r="C23" s="11">
        <f>+'I Trimestre'!C23+'II Trimestre'!C23+'III Trimestre'!C23</f>
        <v>2876435870</v>
      </c>
      <c r="D23" s="11">
        <f>+'I Trimestre'!D23+'II Trimestre'!D23+'III Trimestre'!D23</f>
        <v>1028605950</v>
      </c>
      <c r="E23" s="11">
        <f>+'I Trimestre'!E23+'II Trimestre'!E23+'III Trimestre'!E23</f>
        <v>5671369188.0799999</v>
      </c>
      <c r="F23" s="11">
        <f>+'I Trimestre'!F23+'II Trimestre'!F23+'III Trimestre'!F23</f>
        <v>3069740000</v>
      </c>
    </row>
    <row r="24" spans="1:7" ht="15.6" x14ac:dyDescent="0.35">
      <c r="A24" s="35" t="s">
        <v>77</v>
      </c>
      <c r="B24" s="11">
        <f>SUM(C24:F24)</f>
        <v>18884839819.239994</v>
      </c>
      <c r="C24" s="11">
        <f>+'III Trimestre'!C24</f>
        <v>3976340970.2399998</v>
      </c>
      <c r="D24" s="11">
        <f>+'III Trimestre'!D24</f>
        <v>1454829240</v>
      </c>
      <c r="E24" s="11">
        <f>+'III Trimestre'!E24</f>
        <v>7665469608.9999933</v>
      </c>
      <c r="F24" s="11">
        <f>+'III Trimestre'!F24</f>
        <v>5788200000</v>
      </c>
    </row>
    <row r="25" spans="1:7" ht="15.6" x14ac:dyDescent="0.35">
      <c r="A25" s="35" t="s">
        <v>103</v>
      </c>
      <c r="B25" s="11">
        <f>SUM(C25:F25)</f>
        <v>12646151008.08</v>
      </c>
      <c r="C25" s="11">
        <f>+C23</f>
        <v>2876435870</v>
      </c>
      <c r="D25" s="11">
        <f>+D23</f>
        <v>1028605950</v>
      </c>
      <c r="E25" s="11">
        <f>+E23</f>
        <v>5671369188.0799999</v>
      </c>
      <c r="F25" s="11">
        <f>+F23</f>
        <v>3069740000</v>
      </c>
    </row>
    <row r="26" spans="1:7" ht="15.6" x14ac:dyDescent="0.35">
      <c r="A26" s="33"/>
      <c r="B26" s="11"/>
      <c r="C26" s="11"/>
      <c r="D26" s="11"/>
      <c r="E26" s="11"/>
      <c r="F26" s="11"/>
      <c r="G26" s="3"/>
    </row>
    <row r="27" spans="1:7" ht="15.6" x14ac:dyDescent="0.35">
      <c r="A27" s="36" t="s">
        <v>5</v>
      </c>
      <c r="B27" s="11"/>
      <c r="C27" s="11"/>
      <c r="D27" s="11"/>
      <c r="E27" s="11"/>
      <c r="F27" s="11"/>
    </row>
    <row r="28" spans="1:7" ht="15.6" x14ac:dyDescent="0.35">
      <c r="A28" s="35" t="s">
        <v>101</v>
      </c>
      <c r="B28" s="11">
        <f>B22</f>
        <v>14163629864.429995</v>
      </c>
      <c r="C28" s="11"/>
      <c r="D28" s="11"/>
      <c r="E28" s="11"/>
      <c r="F28" s="11"/>
    </row>
    <row r="29" spans="1:7" ht="15.6" x14ac:dyDescent="0.35">
      <c r="A29" s="35" t="s">
        <v>102</v>
      </c>
      <c r="B29" s="11">
        <f>'I Trimestre'!B29+'II Trimestre'!B29+'III Trimestre'!B29</f>
        <v>14110589292.610006</v>
      </c>
      <c r="C29" s="48"/>
      <c r="D29" s="48"/>
      <c r="E29" s="11"/>
      <c r="F29" s="11"/>
    </row>
    <row r="30" spans="1:7" ht="15.6" x14ac:dyDescent="0.35">
      <c r="A30" s="33"/>
      <c r="B30" s="9"/>
      <c r="C30" s="9"/>
      <c r="D30" s="9"/>
      <c r="E30" s="9"/>
      <c r="F30" s="9"/>
    </row>
    <row r="31" spans="1:7" ht="15.6" x14ac:dyDescent="0.35">
      <c r="A31" s="34" t="s">
        <v>6</v>
      </c>
      <c r="B31" s="9"/>
      <c r="C31" s="9"/>
      <c r="D31" s="9"/>
      <c r="E31" s="9"/>
      <c r="F31" s="9"/>
    </row>
    <row r="32" spans="1:7" ht="15.6" x14ac:dyDescent="0.35">
      <c r="A32" s="35" t="s">
        <v>63</v>
      </c>
      <c r="B32" s="31">
        <v>1.1197999999999999</v>
      </c>
      <c r="C32" s="31">
        <v>1.1197999999999999</v>
      </c>
      <c r="D32" s="31">
        <v>1.1197999999999999</v>
      </c>
      <c r="E32" s="31">
        <v>1.1197999999999999</v>
      </c>
      <c r="F32" s="31">
        <v>1.1197999999999999</v>
      </c>
    </row>
    <row r="33" spans="1:6" ht="15.6" x14ac:dyDescent="0.35">
      <c r="A33" s="35" t="s">
        <v>104</v>
      </c>
      <c r="B33" s="31">
        <v>1.0948</v>
      </c>
      <c r="C33" s="31">
        <v>1.0948</v>
      </c>
      <c r="D33" s="31">
        <v>1.0948</v>
      </c>
      <c r="E33" s="31">
        <v>1.0948</v>
      </c>
      <c r="F33" s="31">
        <v>1.0948</v>
      </c>
    </row>
    <row r="34" spans="1:6" ht="15.6" x14ac:dyDescent="0.35">
      <c r="A34" s="35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33"/>
      <c r="B35" s="11"/>
      <c r="C35" s="11"/>
      <c r="D35" s="11"/>
      <c r="E35" s="11"/>
      <c r="F35" s="11"/>
    </row>
    <row r="36" spans="1:6" ht="15.6" x14ac:dyDescent="0.35">
      <c r="A36" s="34" t="s">
        <v>8</v>
      </c>
      <c r="B36" s="11"/>
      <c r="C36" s="11"/>
      <c r="D36" s="11"/>
      <c r="E36" s="11"/>
      <c r="F36" s="11"/>
    </row>
    <row r="37" spans="1:6" ht="15.6" x14ac:dyDescent="0.35">
      <c r="A37" s="33" t="s">
        <v>64</v>
      </c>
      <c r="B37" s="23">
        <f>B21/B32</f>
        <v>11894308426.308271</v>
      </c>
      <c r="C37" s="23">
        <f>C21/C32</f>
        <v>2610198271.119843</v>
      </c>
      <c r="D37" s="23">
        <f>D21/D32</f>
        <v>878064684.76513672</v>
      </c>
      <c r="E37" s="23">
        <f>E21/E32</f>
        <v>5014675582.9433842</v>
      </c>
      <c r="F37" s="23">
        <f>F21/F32</f>
        <v>3391369887.4799075</v>
      </c>
    </row>
    <row r="38" spans="1:6" ht="15.6" x14ac:dyDescent="0.35">
      <c r="A38" s="33" t="s">
        <v>105</v>
      </c>
      <c r="B38" s="23">
        <f>B23/B33</f>
        <v>11551106145.487761</v>
      </c>
      <c r="C38" s="23">
        <f>C23/C33</f>
        <v>2627361956.521739</v>
      </c>
      <c r="D38" s="23">
        <f>D23/D33</f>
        <v>939537769.45560837</v>
      </c>
      <c r="E38" s="23">
        <f>E23/E33</f>
        <v>5180278761.4906836</v>
      </c>
      <c r="F38" s="23">
        <f>F23/F33</f>
        <v>2803927658.0197296</v>
      </c>
    </row>
    <row r="39" spans="1:6" ht="15.6" x14ac:dyDescent="0.35">
      <c r="A39" s="33" t="s">
        <v>65</v>
      </c>
      <c r="B39" s="23">
        <f>$B$37/(B15)</f>
        <v>819750.63242722815</v>
      </c>
      <c r="C39" s="23">
        <f>C37/(C15)</f>
        <v>1635121.071906354</v>
      </c>
      <c r="D39" s="23">
        <f>D37/(D15)</f>
        <v>655489.56228319753</v>
      </c>
      <c r="E39" s="23">
        <f>E37/(E15)</f>
        <v>466274.21659097722</v>
      </c>
      <c r="F39" s="23">
        <f>F37/(F15)</f>
        <v>4140866.7734797406</v>
      </c>
    </row>
    <row r="40" spans="1:6" ht="15.6" x14ac:dyDescent="0.35">
      <c r="A40" s="33" t="s">
        <v>106</v>
      </c>
      <c r="B40" s="23">
        <f>$B$38/(B17)</f>
        <v>810398.57587270159</v>
      </c>
      <c r="C40" s="23">
        <f>C38/(C17)</f>
        <v>1659270.0588517052</v>
      </c>
      <c r="D40" s="23">
        <f>D38/(D17)</f>
        <v>663880.02866455796</v>
      </c>
      <c r="E40" s="23">
        <f>E38/(E17)</f>
        <v>493062.47928145085</v>
      </c>
      <c r="F40" s="23">
        <f>F38/(F17)</f>
        <v>3745506.3335328475</v>
      </c>
    </row>
    <row r="41" spans="1:6" ht="15.6" x14ac:dyDescent="0.35">
      <c r="A41" s="33"/>
      <c r="B41" s="24"/>
      <c r="C41" s="24"/>
      <c r="D41" s="24"/>
      <c r="E41" s="24"/>
      <c r="F41" s="24"/>
    </row>
    <row r="42" spans="1:6" ht="15.6" x14ac:dyDescent="0.35">
      <c r="A42" s="34" t="s">
        <v>9</v>
      </c>
      <c r="B42" s="24"/>
      <c r="C42" s="24"/>
      <c r="D42" s="24"/>
      <c r="E42" s="24"/>
      <c r="F42" s="24"/>
    </row>
    <row r="43" spans="1:6" ht="15.6" x14ac:dyDescent="0.35">
      <c r="A43" s="33"/>
      <c r="B43" s="24"/>
      <c r="C43" s="24"/>
      <c r="D43" s="24"/>
      <c r="E43" s="24"/>
      <c r="F43" s="24"/>
    </row>
    <row r="44" spans="1:6" ht="15.6" x14ac:dyDescent="0.35">
      <c r="A44" s="34" t="s">
        <v>10</v>
      </c>
      <c r="B44" s="24"/>
      <c r="C44" s="24"/>
      <c r="D44" s="24"/>
      <c r="E44" s="24"/>
      <c r="F44" s="24"/>
    </row>
    <row r="45" spans="1:6" ht="15.6" x14ac:dyDescent="0.35">
      <c r="A45" s="33" t="s">
        <v>11</v>
      </c>
      <c r="B45" s="18">
        <f>B16/B34*100</f>
        <v>6.9343065693430654</v>
      </c>
      <c r="C45" s="18"/>
      <c r="D45" s="18"/>
      <c r="E45" s="18"/>
      <c r="F45" s="18"/>
    </row>
    <row r="46" spans="1:6" ht="15.6" x14ac:dyDescent="0.35">
      <c r="A46" s="33" t="s">
        <v>12</v>
      </c>
      <c r="B46" s="18">
        <f>B17/B34*100</f>
        <v>6.3362336793793901</v>
      </c>
      <c r="C46" s="18"/>
      <c r="D46" s="18"/>
      <c r="E46" s="18"/>
      <c r="F46" s="18"/>
    </row>
    <row r="47" spans="1:6" ht="15.6" x14ac:dyDescent="0.35">
      <c r="A47" s="33"/>
      <c r="B47" s="18"/>
      <c r="C47" s="18"/>
      <c r="D47" s="18"/>
      <c r="E47" s="18"/>
      <c r="F47" s="18"/>
    </row>
    <row r="48" spans="1:6" ht="15.6" x14ac:dyDescent="0.35">
      <c r="A48" s="34" t="s">
        <v>13</v>
      </c>
      <c r="B48" s="18"/>
      <c r="C48" s="18"/>
      <c r="D48" s="18"/>
      <c r="E48" s="18"/>
      <c r="F48" s="18"/>
    </row>
    <row r="49" spans="1:7" ht="15.6" x14ac:dyDescent="0.35">
      <c r="A49" s="33" t="s">
        <v>14</v>
      </c>
      <c r="B49" s="18">
        <f>B17/B16*100</f>
        <v>91.375159376313292</v>
      </c>
      <c r="C49" s="18">
        <f>C17/C16*100</f>
        <v>96.492653531044752</v>
      </c>
      <c r="D49" s="18">
        <f>D17/D16*100</f>
        <v>94.285291287289965</v>
      </c>
      <c r="E49" s="18">
        <f>E17/E16*100</f>
        <v>90.728267127230865</v>
      </c>
      <c r="F49" s="18">
        <f>F17/F16*100</f>
        <v>85.360445964778947</v>
      </c>
    </row>
    <row r="50" spans="1:7" ht="15.6" x14ac:dyDescent="0.35">
      <c r="A50" s="33" t="s">
        <v>15</v>
      </c>
      <c r="B50" s="18">
        <f>B23/B22*100</f>
        <v>89.286087882309502</v>
      </c>
      <c r="C50" s="18">
        <f>C23/C22*100</f>
        <v>96.451683982100334</v>
      </c>
      <c r="D50" s="18">
        <f>D23/D22*100</f>
        <v>94.270486342438375</v>
      </c>
      <c r="E50" s="18">
        <f>E23/E22*100</f>
        <v>98.647910301912361</v>
      </c>
      <c r="F50" s="18">
        <f>F23/F22*100</f>
        <v>70.712599196065568</v>
      </c>
    </row>
    <row r="51" spans="1:7" ht="15.6" x14ac:dyDescent="0.35">
      <c r="A51" s="33" t="s">
        <v>16</v>
      </c>
      <c r="B51" s="18">
        <f>AVERAGE(B49:B50)</f>
        <v>90.33062362931139</v>
      </c>
      <c r="C51" s="18">
        <f>AVERAGE(C49:C50)</f>
        <v>96.472168756572543</v>
      </c>
      <c r="D51" s="18">
        <f>AVERAGE(D49:D50)</f>
        <v>94.27788881486417</v>
      </c>
      <c r="E51" s="18">
        <f>AVERAGE(E49:E50)</f>
        <v>94.68808871457162</v>
      </c>
      <c r="F51" s="18">
        <f>AVERAGE(F49:F50)</f>
        <v>78.036522580422258</v>
      </c>
    </row>
    <row r="52" spans="1:7" ht="15.6" x14ac:dyDescent="0.35">
      <c r="A52" s="33"/>
      <c r="B52" s="18"/>
      <c r="C52" s="18"/>
      <c r="D52" s="18"/>
      <c r="E52" s="18"/>
      <c r="F52" s="18"/>
    </row>
    <row r="53" spans="1:7" ht="15.6" x14ac:dyDescent="0.35">
      <c r="A53" s="34" t="s">
        <v>17</v>
      </c>
      <c r="B53" s="18"/>
      <c r="C53" s="18"/>
      <c r="D53" s="18"/>
      <c r="E53" s="18"/>
      <c r="F53" s="18"/>
    </row>
    <row r="54" spans="1:7" ht="15.6" x14ac:dyDescent="0.35">
      <c r="A54" s="33" t="s">
        <v>18</v>
      </c>
      <c r="B54" s="18">
        <f>(B17/B18)*100</f>
        <v>91.375159376313292</v>
      </c>
      <c r="C54" s="18">
        <f>(C17/C18)*100</f>
        <v>96.492653531044752</v>
      </c>
      <c r="D54" s="18">
        <f>(D17/D18)*100</f>
        <v>94.285291287289965</v>
      </c>
      <c r="E54" s="18">
        <f>(E17/E18)*100</f>
        <v>90.728267127230865</v>
      </c>
      <c r="F54" s="18">
        <f>(F17/F18)*100</f>
        <v>85.360445964778947</v>
      </c>
    </row>
    <row r="55" spans="1:7" ht="15.6" x14ac:dyDescent="0.35">
      <c r="A55" s="33" t="s">
        <v>19</v>
      </c>
      <c r="B55" s="18">
        <f>B23/B24*100</f>
        <v>66.964565911732123</v>
      </c>
      <c r="C55" s="18">
        <f>C23/C24*100</f>
        <v>72.338762986575247</v>
      </c>
      <c r="D55" s="18">
        <f>D23/D24*100</f>
        <v>70.702864756828774</v>
      </c>
      <c r="E55" s="18">
        <f>E23/E24*100</f>
        <v>73.985932726434271</v>
      </c>
      <c r="F55" s="18">
        <f>F23/F24*100</f>
        <v>53.034449397049165</v>
      </c>
    </row>
    <row r="56" spans="1:7" ht="15.6" x14ac:dyDescent="0.35">
      <c r="A56" s="33" t="s">
        <v>20</v>
      </c>
      <c r="B56" s="18">
        <f>(B54+B55)/2</f>
        <v>79.169862644022714</v>
      </c>
      <c r="C56" s="18">
        <f>(C54+C55)/2</f>
        <v>84.41570825881</v>
      </c>
      <c r="D56" s="18">
        <f>(D54+D55)/2</f>
        <v>82.494078022059369</v>
      </c>
      <c r="E56" s="18">
        <f>(E54+E55)/2</f>
        <v>82.357099926832575</v>
      </c>
      <c r="F56" s="18">
        <f>(F54+F55)/2</f>
        <v>69.197447680914053</v>
      </c>
    </row>
    <row r="57" spans="1:7" ht="15.6" x14ac:dyDescent="0.35">
      <c r="A57" s="33"/>
      <c r="B57" s="18"/>
      <c r="C57" s="18"/>
      <c r="D57" s="18"/>
      <c r="E57" s="18"/>
      <c r="F57" s="18"/>
    </row>
    <row r="58" spans="1:7" ht="15.6" x14ac:dyDescent="0.35">
      <c r="A58" s="34" t="s">
        <v>21</v>
      </c>
      <c r="B58" s="18"/>
      <c r="C58" s="18"/>
      <c r="D58" s="18"/>
      <c r="E58" s="18"/>
      <c r="F58" s="18"/>
    </row>
    <row r="59" spans="1:7" ht="15.6" x14ac:dyDescent="0.35">
      <c r="A59" s="33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3"/>
      <c r="B60" s="18"/>
      <c r="C60" s="18"/>
      <c r="D60" s="18"/>
      <c r="E60" s="18"/>
      <c r="F60" s="18"/>
    </row>
    <row r="61" spans="1:7" ht="15.6" x14ac:dyDescent="0.35">
      <c r="A61" s="34" t="s">
        <v>23</v>
      </c>
      <c r="B61" s="18"/>
      <c r="C61" s="18"/>
      <c r="D61" s="18"/>
      <c r="E61" s="18"/>
      <c r="F61" s="18"/>
    </row>
    <row r="62" spans="1:7" ht="15.6" x14ac:dyDescent="0.35">
      <c r="A62" s="33" t="s">
        <v>24</v>
      </c>
      <c r="B62" s="18">
        <f>((B17/B15)-1)*100</f>
        <v>-1.7647239005413984</v>
      </c>
      <c r="C62" s="18">
        <f>((C17/C15)-1)*100</f>
        <v>-0.80740586065287667</v>
      </c>
      <c r="D62" s="18">
        <f>((D17/D15)-1)*100</f>
        <v>5.6486396814864115</v>
      </c>
      <c r="E62" s="18">
        <f>((E17/E15)-1)*100</f>
        <v>-2.3100844069302462</v>
      </c>
      <c r="F62" s="18">
        <f>((F17/F15)-1)*100</f>
        <v>-8.5944919278252314</v>
      </c>
    </row>
    <row r="63" spans="1:7" ht="15.6" x14ac:dyDescent="0.35">
      <c r="A63" s="33" t="s">
        <v>25</v>
      </c>
      <c r="B63" s="18">
        <f>((B38/B37)-1)*100</f>
        <v>-2.8854328349297131</v>
      </c>
      <c r="C63" s="18">
        <f>((C38/C37)-1)*100</f>
        <v>0.65756251514688113</v>
      </c>
      <c r="D63" s="18">
        <f>((D38/D37)-1)*100</f>
        <v>7.0009745018858593</v>
      </c>
      <c r="E63" s="18">
        <f>((E38/E37)-1)*100</f>
        <v>3.3023707278407421</v>
      </c>
      <c r="F63" s="18">
        <f>((F38/F37)-1)*100</f>
        <v>-17.321679703203952</v>
      </c>
      <c r="G63" s="8"/>
    </row>
    <row r="64" spans="1:7" ht="15.6" x14ac:dyDescent="0.35">
      <c r="A64" s="33" t="s">
        <v>26</v>
      </c>
      <c r="B64" s="18">
        <f>((B40/B39)-1)*100</f>
        <v>-1.1408416394673271</v>
      </c>
      <c r="C64" s="18">
        <f>((C40/C39)-1)*100</f>
        <v>1.4768928955943394</v>
      </c>
      <c r="D64" s="18">
        <f>((D40/D39)-1)*100</f>
        <v>1.2800305091258624</v>
      </c>
      <c r="E64" s="18">
        <f>((E40/E39)-1)*100</f>
        <v>5.7451734917551178</v>
      </c>
      <c r="F64" s="18">
        <f>((F40/F39)-1)*100</f>
        <v>-9.5477701064662686</v>
      </c>
    </row>
    <row r="65" spans="1:6" ht="15.6" x14ac:dyDescent="0.35">
      <c r="A65" s="33"/>
      <c r="B65" s="18"/>
      <c r="C65" s="18"/>
      <c r="D65" s="18"/>
      <c r="E65" s="18"/>
      <c r="F65" s="18"/>
    </row>
    <row r="66" spans="1:6" ht="15.6" x14ac:dyDescent="0.35">
      <c r="A66" s="34" t="s">
        <v>27</v>
      </c>
      <c r="B66" s="18"/>
      <c r="C66" s="18"/>
      <c r="D66" s="18"/>
      <c r="E66" s="18"/>
      <c r="F66" s="18"/>
    </row>
    <row r="67" spans="1:6" ht="15.6" x14ac:dyDescent="0.35">
      <c r="A67" s="33" t="s">
        <v>38</v>
      </c>
      <c r="B67" s="18">
        <f t="shared" ref="B67:F68" si="0">B22/(B16*9)</f>
        <v>100887.0217067333</v>
      </c>
      <c r="C67" s="18">
        <f t="shared" si="0"/>
        <v>201926.72</v>
      </c>
      <c r="D67" s="18">
        <f t="shared" si="0"/>
        <v>80770</v>
      </c>
      <c r="E67" s="18">
        <f t="shared" si="0"/>
        <v>55163.137658318898</v>
      </c>
      <c r="F67" s="18">
        <f t="shared" si="0"/>
        <v>550000</v>
      </c>
    </row>
    <row r="68" spans="1:6" ht="15.6" x14ac:dyDescent="0.35">
      <c r="A68" s="33" t="s">
        <v>39</v>
      </c>
      <c r="B68" s="18">
        <f t="shared" si="0"/>
        <v>98580.484540603749</v>
      </c>
      <c r="C68" s="18">
        <f t="shared" si="0"/>
        <v>201840.98449231629</v>
      </c>
      <c r="D68" s="18">
        <f t="shared" si="0"/>
        <v>80757.317264661993</v>
      </c>
      <c r="E68" s="18">
        <f t="shared" si="0"/>
        <v>59978.311368592491</v>
      </c>
      <c r="F68" s="18">
        <f t="shared" si="0"/>
        <v>455620.03710575128</v>
      </c>
    </row>
    <row r="69" spans="1:6" ht="15.6" x14ac:dyDescent="0.35">
      <c r="A69" s="33" t="s">
        <v>28</v>
      </c>
      <c r="B69" s="18">
        <f>(B68/B67)*B51</f>
        <v>88.265432912845213</v>
      </c>
      <c r="C69" s="18">
        <f>(C68/C67)*C51</f>
        <v>96.431207905201845</v>
      </c>
      <c r="D69" s="18">
        <f>(D68/D67)*D51</f>
        <v>94.263085032369872</v>
      </c>
      <c r="E69" s="18">
        <f>(E68/E67)*E51</f>
        <v>102.95338352572892</v>
      </c>
      <c r="F69" s="18">
        <f>(F68/F67)*F51</f>
        <v>64.645460570355965</v>
      </c>
    </row>
    <row r="70" spans="1:6" ht="15.6" x14ac:dyDescent="0.35">
      <c r="A70" s="33" t="s">
        <v>40</v>
      </c>
      <c r="B70" s="18">
        <f>B22/B16</f>
        <v>907983.19536059967</v>
      </c>
      <c r="C70" s="18">
        <f t="shared" ref="C70:F71" si="1">C22/C16</f>
        <v>1817340.48</v>
      </c>
      <c r="D70" s="18">
        <f t="shared" si="1"/>
        <v>726930</v>
      </c>
      <c r="E70" s="18">
        <f t="shared" si="1"/>
        <v>496468.23892487003</v>
      </c>
      <c r="F70" s="18">
        <f t="shared" si="1"/>
        <v>4950000</v>
      </c>
    </row>
    <row r="71" spans="1:6" ht="15.6" x14ac:dyDescent="0.35">
      <c r="A71" s="33" t="s">
        <v>41</v>
      </c>
      <c r="B71" s="18">
        <f>B23/B17</f>
        <v>887224.3608654337</v>
      </c>
      <c r="C71" s="18">
        <f t="shared" si="1"/>
        <v>1816568.8604308469</v>
      </c>
      <c r="D71" s="18">
        <f t="shared" si="1"/>
        <v>726815.85538195795</v>
      </c>
      <c r="E71" s="18">
        <f t="shared" si="1"/>
        <v>539804.80231733236</v>
      </c>
      <c r="F71" s="18">
        <f t="shared" si="1"/>
        <v>4100580.3339517615</v>
      </c>
    </row>
    <row r="72" spans="1:6" ht="15.6" x14ac:dyDescent="0.35">
      <c r="A72" s="33"/>
      <c r="B72" s="18"/>
      <c r="C72" s="18"/>
      <c r="D72" s="18"/>
      <c r="E72" s="18"/>
      <c r="F72" s="18"/>
    </row>
    <row r="73" spans="1:6" ht="15.6" x14ac:dyDescent="0.35">
      <c r="A73" s="34" t="s">
        <v>29</v>
      </c>
      <c r="B73" s="18"/>
      <c r="C73" s="18"/>
      <c r="D73" s="18"/>
      <c r="E73" s="18"/>
      <c r="F73" s="18"/>
    </row>
    <row r="74" spans="1:6" ht="15.6" x14ac:dyDescent="0.35">
      <c r="A74" s="33" t="s">
        <v>30</v>
      </c>
      <c r="B74" s="25">
        <f>(B29/B28)*100</f>
        <v>99.625515688226272</v>
      </c>
      <c r="C74" s="25"/>
      <c r="D74" s="25"/>
      <c r="E74" s="25"/>
      <c r="F74" s="25"/>
    </row>
    <row r="75" spans="1:6" ht="15.6" x14ac:dyDescent="0.35">
      <c r="A75" s="33" t="s">
        <v>31</v>
      </c>
      <c r="B75" s="26">
        <f>(B23/B29)*100</f>
        <v>89.621707115400469</v>
      </c>
      <c r="C75" s="26"/>
      <c r="D75" s="26"/>
      <c r="E75" s="26"/>
      <c r="F75" s="26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  <row r="78" spans="1:6" customFormat="1" x14ac:dyDescent="0.3"/>
    <row r="79" spans="1:6" customFormat="1" x14ac:dyDescent="0.3"/>
    <row r="80" spans="1:6" customFormat="1" x14ac:dyDescent="0.3">
      <c r="A80" s="41"/>
    </row>
    <row r="81" spans="1:1" customFormat="1" x14ac:dyDescent="0.3"/>
    <row r="82" spans="1:1" customFormat="1" x14ac:dyDescent="0.3"/>
    <row r="86" spans="1:1" x14ac:dyDescent="0.3">
      <c r="A86" s="7"/>
    </row>
  </sheetData>
  <mergeCells count="4">
    <mergeCell ref="A9:A10"/>
    <mergeCell ref="C9:F9"/>
    <mergeCell ref="C29:D29"/>
    <mergeCell ref="B9:B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16384" width="11.44140625" style="4"/>
  </cols>
  <sheetData>
    <row r="1" spans="1:6" s="42" customFormat="1" x14ac:dyDescent="0.3"/>
    <row r="2" spans="1:6" s="42" customFormat="1" x14ac:dyDescent="0.3"/>
    <row r="3" spans="1:6" s="42" customFormat="1" x14ac:dyDescent="0.3"/>
    <row r="4" spans="1:6" s="42" customFormat="1" x14ac:dyDescent="0.3"/>
    <row r="5" spans="1:6" s="42" customFormat="1" x14ac:dyDescent="0.3"/>
    <row r="6" spans="1:6" s="42" customFormat="1" x14ac:dyDescent="0.3"/>
    <row r="7" spans="1:6" s="42" customFormat="1" x14ac:dyDescent="0.3"/>
    <row r="8" spans="1:6" s="42" customFormat="1" ht="18" customHeight="1" x14ac:dyDescent="0.3"/>
    <row r="9" spans="1:6" ht="15.6" x14ac:dyDescent="0.35">
      <c r="A9" s="50" t="s">
        <v>0</v>
      </c>
      <c r="B9" s="52" t="s">
        <v>1</v>
      </c>
      <c r="C9" s="54" t="s">
        <v>2</v>
      </c>
      <c r="D9" s="54"/>
      <c r="E9" s="54"/>
      <c r="F9" s="54"/>
    </row>
    <row r="10" spans="1:6" ht="66" customHeight="1" thickBot="1" x14ac:dyDescent="0.35">
      <c r="A10" s="51"/>
      <c r="B10" s="53"/>
      <c r="C10" s="28" t="s">
        <v>74</v>
      </c>
      <c r="D10" s="28" t="s">
        <v>33</v>
      </c>
      <c r="E10" s="28" t="s">
        <v>44</v>
      </c>
      <c r="F10" s="28" t="s">
        <v>45</v>
      </c>
    </row>
    <row r="11" spans="1:6" ht="16.2" thickTop="1" x14ac:dyDescent="0.35">
      <c r="A11" s="9"/>
      <c r="B11" s="9"/>
      <c r="C11" s="9"/>
      <c r="D11" s="9"/>
      <c r="E11" s="9"/>
      <c r="F11" s="9"/>
    </row>
    <row r="12" spans="1:6" ht="15.6" x14ac:dyDescent="0.35">
      <c r="A12" s="10" t="s">
        <v>3</v>
      </c>
      <c r="B12" s="9"/>
      <c r="C12" s="9"/>
      <c r="D12" s="9"/>
      <c r="E12" s="9"/>
      <c r="F12" s="9"/>
    </row>
    <row r="13" spans="1:6" ht="15.6" x14ac:dyDescent="0.35">
      <c r="A13" s="9"/>
      <c r="B13" s="9"/>
      <c r="C13" s="9"/>
      <c r="D13" s="9"/>
      <c r="E13" s="9"/>
      <c r="F13" s="9"/>
    </row>
    <row r="14" spans="1:6" ht="15.6" x14ac:dyDescent="0.35">
      <c r="A14" s="10" t="s">
        <v>32</v>
      </c>
      <c r="B14" s="9"/>
      <c r="C14" s="9"/>
      <c r="D14" s="9"/>
      <c r="E14" s="9"/>
      <c r="F14" s="9"/>
    </row>
    <row r="15" spans="1:6" ht="15.6" x14ac:dyDescent="0.35">
      <c r="A15" s="12" t="s">
        <v>66</v>
      </c>
      <c r="B15" s="11">
        <f>SUM(C15:F15)</f>
        <v>15048.666666666666</v>
      </c>
      <c r="C15" s="11">
        <v>1637</v>
      </c>
      <c r="D15" s="11">
        <v>1317.6666666666667</v>
      </c>
      <c r="E15" s="11">
        <v>11159.666666666666</v>
      </c>
      <c r="F15" s="11">
        <v>934.33333333333337</v>
      </c>
    </row>
    <row r="16" spans="1:6" ht="15.6" x14ac:dyDescent="0.35">
      <c r="A16" s="12" t="s">
        <v>107</v>
      </c>
      <c r="B16" s="11">
        <f>SUM(C16:F16)</f>
        <v>16003</v>
      </c>
      <c r="C16" s="11">
        <v>1641</v>
      </c>
      <c r="D16" s="11">
        <v>1501</v>
      </c>
      <c r="E16" s="11">
        <v>11580</v>
      </c>
      <c r="F16" s="11">
        <v>1281</v>
      </c>
    </row>
    <row r="17" spans="1:6" ht="15.6" x14ac:dyDescent="0.35">
      <c r="A17" s="12" t="s">
        <v>108</v>
      </c>
      <c r="B17" s="11">
        <f>SUM(C17:F17)</f>
        <v>14353.000000000002</v>
      </c>
      <c r="C17" s="11">
        <v>1588</v>
      </c>
      <c r="D17" s="11">
        <v>1469.3333333333335</v>
      </c>
      <c r="E17" s="11">
        <v>10279.333333333334</v>
      </c>
      <c r="F17" s="11">
        <v>1016.3333333333334</v>
      </c>
    </row>
    <row r="18" spans="1:6" ht="15.6" x14ac:dyDescent="0.35">
      <c r="A18" s="12" t="s">
        <v>77</v>
      </c>
      <c r="B18" s="11">
        <f>SUM(C18:F18)</f>
        <v>15700</v>
      </c>
      <c r="C18" s="11">
        <v>1641</v>
      </c>
      <c r="D18" s="11">
        <v>1501</v>
      </c>
      <c r="E18" s="11">
        <v>11580</v>
      </c>
      <c r="F18" s="11">
        <v>978</v>
      </c>
    </row>
    <row r="19" spans="1:6" ht="15.6" x14ac:dyDescent="0.35">
      <c r="A19" s="9"/>
      <c r="B19" s="11"/>
      <c r="C19" s="11"/>
      <c r="D19" s="11"/>
      <c r="E19" s="11"/>
      <c r="F19" s="11"/>
    </row>
    <row r="20" spans="1:6" ht="15.6" x14ac:dyDescent="0.35">
      <c r="A20" s="13" t="s">
        <v>4</v>
      </c>
      <c r="B20" s="11"/>
      <c r="C20" s="11"/>
      <c r="D20" s="11"/>
      <c r="E20" s="11"/>
      <c r="F20" s="11"/>
    </row>
    <row r="21" spans="1:6" ht="15.6" x14ac:dyDescent="0.35">
      <c r="A21" s="12" t="s">
        <v>66</v>
      </c>
      <c r="B21" s="11">
        <f>SUM(C21:F21)</f>
        <v>5723131713.0799999</v>
      </c>
      <c r="C21" s="11">
        <v>1242717408</v>
      </c>
      <c r="D21" s="11">
        <v>406630163</v>
      </c>
      <c r="E21" s="11">
        <v>2128478142.0799999</v>
      </c>
      <c r="F21" s="11">
        <v>1945306000</v>
      </c>
    </row>
    <row r="22" spans="1:6" ht="15.6" x14ac:dyDescent="0.35">
      <c r="A22" s="12" t="s">
        <v>107</v>
      </c>
      <c r="B22" s="11">
        <f>SUM(C22:F22)</f>
        <v>5387435243.8099985</v>
      </c>
      <c r="C22" s="11">
        <v>994085242.55999994</v>
      </c>
      <c r="D22" s="11">
        <v>363707310</v>
      </c>
      <c r="E22" s="11">
        <v>1916367402.2499983</v>
      </c>
      <c r="F22" s="11">
        <v>2113275289</v>
      </c>
    </row>
    <row r="23" spans="1:6" ht="15.6" x14ac:dyDescent="0.35">
      <c r="A23" s="12" t="s">
        <v>108</v>
      </c>
      <c r="B23" s="11">
        <f>SUM(C23:F23)</f>
        <v>6536662680.1000004</v>
      </c>
      <c r="C23" s="11">
        <v>1053260200</v>
      </c>
      <c r="D23" s="11">
        <v>409988520</v>
      </c>
      <c r="E23" s="11">
        <v>1848708671.0999999</v>
      </c>
      <c r="F23" s="11">
        <v>3224705289</v>
      </c>
    </row>
    <row r="24" spans="1:6" ht="15.6" x14ac:dyDescent="0.35">
      <c r="A24" s="12" t="s">
        <v>77</v>
      </c>
      <c r="B24" s="11">
        <f>SUM(C24:F24)</f>
        <v>19551065108.239994</v>
      </c>
      <c r="C24" s="14">
        <v>3976340970.2399998</v>
      </c>
      <c r="D24" s="11">
        <v>1454829240</v>
      </c>
      <c r="E24" s="11">
        <v>7665469608.9999933</v>
      </c>
      <c r="F24" s="11">
        <v>6454425289</v>
      </c>
    </row>
    <row r="25" spans="1:6" ht="15.6" x14ac:dyDescent="0.35">
      <c r="A25" s="12" t="s">
        <v>109</v>
      </c>
      <c r="B25" s="11">
        <f>SUM(C25:F25)</f>
        <v>6536662680.1000004</v>
      </c>
      <c r="C25" s="11">
        <f>C23</f>
        <v>1053260200</v>
      </c>
      <c r="D25" s="11">
        <f>D23</f>
        <v>409988520</v>
      </c>
      <c r="E25" s="11">
        <f>E23</f>
        <v>1848708671.0999999</v>
      </c>
      <c r="F25" s="11">
        <f>F23</f>
        <v>3224705289</v>
      </c>
    </row>
    <row r="26" spans="1:6" ht="15.6" x14ac:dyDescent="0.35">
      <c r="A26" s="9"/>
      <c r="B26" s="11"/>
      <c r="C26" s="11"/>
      <c r="D26" s="11"/>
      <c r="E26" s="11"/>
      <c r="F26" s="11"/>
    </row>
    <row r="27" spans="1:6" ht="15.6" x14ac:dyDescent="0.35">
      <c r="A27" s="13" t="s">
        <v>5</v>
      </c>
      <c r="B27" s="11"/>
      <c r="C27" s="11"/>
      <c r="D27" s="11"/>
      <c r="E27" s="11"/>
      <c r="F27" s="11"/>
    </row>
    <row r="28" spans="1:6" ht="15.6" x14ac:dyDescent="0.35">
      <c r="A28" s="12" t="s">
        <v>107</v>
      </c>
      <c r="B28" s="11">
        <f>B22</f>
        <v>5387435243.8099985</v>
      </c>
      <c r="C28" s="11"/>
      <c r="D28" s="11"/>
      <c r="E28" s="11"/>
      <c r="F28" s="11"/>
    </row>
    <row r="29" spans="1:6" ht="15.6" x14ac:dyDescent="0.35">
      <c r="A29" s="12" t="s">
        <v>108</v>
      </c>
      <c r="B29" s="11">
        <v>5072224395.54</v>
      </c>
      <c r="C29" s="15"/>
      <c r="D29" s="15"/>
      <c r="E29" s="11"/>
      <c r="F29" s="11"/>
    </row>
    <row r="30" spans="1:6" ht="15.6" x14ac:dyDescent="0.35">
      <c r="A30" s="9"/>
      <c r="B30" s="9"/>
      <c r="C30" s="9"/>
      <c r="D30" s="9"/>
      <c r="E30" s="9"/>
      <c r="F30" s="9"/>
    </row>
    <row r="31" spans="1:6" ht="15.6" x14ac:dyDescent="0.35">
      <c r="A31" s="10" t="s">
        <v>6</v>
      </c>
      <c r="B31" s="9"/>
      <c r="C31" s="9"/>
      <c r="D31" s="9"/>
      <c r="E31" s="9"/>
      <c r="F31" s="9"/>
    </row>
    <row r="32" spans="1:6" ht="15.6" x14ac:dyDescent="0.35">
      <c r="A32" s="12" t="s">
        <v>67</v>
      </c>
      <c r="B32" s="27">
        <v>1.1144000000000001</v>
      </c>
      <c r="C32" s="27">
        <v>1.1144000000000001</v>
      </c>
      <c r="D32" s="27">
        <v>1.1144000000000001</v>
      </c>
      <c r="E32" s="27">
        <v>1.1144000000000001</v>
      </c>
      <c r="F32" s="27">
        <v>1.1144000000000001</v>
      </c>
    </row>
    <row r="33" spans="1:6" ht="15.6" x14ac:dyDescent="0.35">
      <c r="A33" s="12" t="s">
        <v>110</v>
      </c>
      <c r="B33" s="27">
        <v>1.0947</v>
      </c>
      <c r="C33" s="27">
        <v>1.0947</v>
      </c>
      <c r="D33" s="27">
        <v>1.0947</v>
      </c>
      <c r="E33" s="27">
        <v>1.0947</v>
      </c>
      <c r="F33" s="27">
        <v>1.0947</v>
      </c>
    </row>
    <row r="34" spans="1:6" ht="15.6" x14ac:dyDescent="0.35">
      <c r="A34" s="12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9"/>
      <c r="B35" s="11"/>
      <c r="C35" s="11"/>
      <c r="D35" s="11"/>
      <c r="E35" s="11"/>
      <c r="F35" s="11"/>
    </row>
    <row r="36" spans="1:6" ht="15.6" x14ac:dyDescent="0.35">
      <c r="A36" s="10" t="s">
        <v>8</v>
      </c>
      <c r="B36" s="11"/>
      <c r="C36" s="11"/>
      <c r="D36" s="11"/>
      <c r="E36" s="11"/>
      <c r="F36" s="11"/>
    </row>
    <row r="37" spans="1:6" ht="15.6" x14ac:dyDescent="0.35">
      <c r="A37" s="9" t="s">
        <v>68</v>
      </c>
      <c r="B37" s="23">
        <f>B21/B32</f>
        <v>5135617115.11127</v>
      </c>
      <c r="C37" s="23">
        <f>C21/C32</f>
        <v>1115144838.4781048</v>
      </c>
      <c r="D37" s="23">
        <f>D21/D32</f>
        <v>364887080.94041634</v>
      </c>
      <c r="E37" s="23">
        <f>E21/E32</f>
        <v>1909976796.5541995</v>
      </c>
      <c r="F37" s="23">
        <f>F21/F32</f>
        <v>1745608399.1385498</v>
      </c>
    </row>
    <row r="38" spans="1:6" ht="15.6" x14ac:dyDescent="0.35">
      <c r="A38" s="9" t="s">
        <v>111</v>
      </c>
      <c r="B38" s="23">
        <f t="shared" ref="B38:F38" si="0">B23/B33</f>
        <v>5971190901.708231</v>
      </c>
      <c r="C38" s="23">
        <f t="shared" si="0"/>
        <v>962145062.57422125</v>
      </c>
      <c r="D38" s="23">
        <f t="shared" si="0"/>
        <v>374521348.31460673</v>
      </c>
      <c r="E38" s="23">
        <f t="shared" si="0"/>
        <v>1688781100.8495476</v>
      </c>
      <c r="F38" s="23">
        <f t="shared" si="0"/>
        <v>2945743389.9698548</v>
      </c>
    </row>
    <row r="39" spans="1:6" ht="15.6" x14ac:dyDescent="0.35">
      <c r="A39" s="9" t="s">
        <v>69</v>
      </c>
      <c r="B39" s="23">
        <f>$B$37/(B15)</f>
        <v>341267.25170189631</v>
      </c>
      <c r="C39" s="23">
        <f>C37/(C15)</f>
        <v>681212.48532565963</v>
      </c>
      <c r="D39" s="23">
        <f>D37/(D15)</f>
        <v>276919.11025075865</v>
      </c>
      <c r="E39" s="23">
        <f>E37/(E15)</f>
        <v>171149.98624996562</v>
      </c>
      <c r="F39" s="23">
        <f>F37/(F15)</f>
        <v>1868292.9708939169</v>
      </c>
    </row>
    <row r="40" spans="1:6" ht="15.6" x14ac:dyDescent="0.35">
      <c r="A40" s="9" t="s">
        <v>112</v>
      </c>
      <c r="B40" s="23">
        <f>$B$38/(B17)</f>
        <v>416023.89059487428</v>
      </c>
      <c r="C40" s="23">
        <f>C38/(C17)</f>
        <v>605884.80010971113</v>
      </c>
      <c r="D40" s="23">
        <f>D38/(D17)</f>
        <v>254892.02471502271</v>
      </c>
      <c r="E40" s="23">
        <f>E38/(E17)</f>
        <v>164288.97148156958</v>
      </c>
      <c r="F40" s="23">
        <f>F38/(F17)</f>
        <v>2898402.8107279646</v>
      </c>
    </row>
    <row r="41" spans="1:6" ht="15.6" x14ac:dyDescent="0.35">
      <c r="A41" s="9"/>
      <c r="B41" s="24"/>
      <c r="C41" s="24"/>
      <c r="D41" s="24"/>
      <c r="E41" s="24"/>
      <c r="F41" s="24"/>
    </row>
    <row r="42" spans="1:6" ht="15.6" x14ac:dyDescent="0.35">
      <c r="A42" s="10" t="s">
        <v>9</v>
      </c>
      <c r="B42" s="24"/>
      <c r="C42" s="24"/>
      <c r="D42" s="24"/>
      <c r="E42" s="24"/>
      <c r="F42" s="24"/>
    </row>
    <row r="43" spans="1:6" ht="15.6" x14ac:dyDescent="0.35">
      <c r="A43" s="9"/>
      <c r="B43" s="24"/>
      <c r="C43" s="24"/>
      <c r="D43" s="24"/>
      <c r="E43" s="24"/>
      <c r="F43" s="24"/>
    </row>
    <row r="44" spans="1:6" ht="15.6" x14ac:dyDescent="0.35">
      <c r="A44" s="10" t="s">
        <v>10</v>
      </c>
      <c r="B44" s="24"/>
      <c r="C44" s="24"/>
      <c r="D44" s="24"/>
      <c r="E44" s="24"/>
      <c r="F44" s="24"/>
    </row>
    <row r="45" spans="1:6" ht="15.6" x14ac:dyDescent="0.35">
      <c r="A45" s="9" t="s">
        <v>11</v>
      </c>
      <c r="B45" s="18">
        <f>B16/B34*100</f>
        <v>7.1138988415409372</v>
      </c>
      <c r="C45" s="18"/>
      <c r="D45" s="18"/>
      <c r="E45" s="18"/>
      <c r="F45" s="18"/>
    </row>
    <row r="46" spans="1:6" ht="15.6" x14ac:dyDescent="0.35">
      <c r="A46" s="9" t="s">
        <v>12</v>
      </c>
      <c r="B46" s="18">
        <f>B17/B34*100</f>
        <v>6.380415551623889</v>
      </c>
      <c r="C46" s="18"/>
      <c r="D46" s="18"/>
      <c r="E46" s="18"/>
      <c r="F46" s="18"/>
    </row>
    <row r="47" spans="1:6" ht="15.6" x14ac:dyDescent="0.35">
      <c r="A47" s="9"/>
      <c r="B47" s="18"/>
      <c r="C47" s="18"/>
      <c r="D47" s="18"/>
      <c r="E47" s="18"/>
      <c r="F47" s="18"/>
    </row>
    <row r="48" spans="1:6" ht="15.6" x14ac:dyDescent="0.35">
      <c r="A48" s="10" t="s">
        <v>13</v>
      </c>
      <c r="B48" s="18"/>
      <c r="C48" s="18"/>
      <c r="D48" s="18"/>
      <c r="E48" s="18"/>
      <c r="F48" s="18"/>
    </row>
    <row r="49" spans="1:6" ht="15.6" x14ac:dyDescent="0.35">
      <c r="A49" s="9" t="s">
        <v>14</v>
      </c>
      <c r="B49" s="18">
        <f>B17/B16*100</f>
        <v>89.689433231269149</v>
      </c>
      <c r="C49" s="18">
        <f>C17/C16*100</f>
        <v>96.770262035344302</v>
      </c>
      <c r="D49" s="18">
        <f>D17/D16*100</f>
        <v>97.890295358649809</v>
      </c>
      <c r="E49" s="18">
        <f>E17/E16*100</f>
        <v>88.767990788716176</v>
      </c>
      <c r="F49" s="18">
        <f>F17/F16*100</f>
        <v>79.339058027582624</v>
      </c>
    </row>
    <row r="50" spans="1:6" ht="15.6" x14ac:dyDescent="0.35">
      <c r="A50" s="9" t="s">
        <v>15</v>
      </c>
      <c r="B50" s="18">
        <f t="shared" ref="B50:F50" si="1">B23/B22*100</f>
        <v>121.33162412690584</v>
      </c>
      <c r="C50" s="18">
        <f t="shared" si="1"/>
        <v>105.95270454751051</v>
      </c>
      <c r="D50" s="18">
        <f t="shared" si="1"/>
        <v>112.72485009993338</v>
      </c>
      <c r="E50" s="18">
        <f t="shared" si="1"/>
        <v>96.469427988048608</v>
      </c>
      <c r="F50" s="18">
        <f t="shared" si="1"/>
        <v>152.59276942219523</v>
      </c>
    </row>
    <row r="51" spans="1:6" ht="15.6" x14ac:dyDescent="0.35">
      <c r="A51" s="9" t="s">
        <v>16</v>
      </c>
      <c r="B51" s="18">
        <f>AVERAGE(B49:B50)</f>
        <v>105.51052867908749</v>
      </c>
      <c r="C51" s="18">
        <f>AVERAGE(C49:C50)</f>
        <v>101.3614832914274</v>
      </c>
      <c r="D51" s="18">
        <f>AVERAGE(D49:D50)</f>
        <v>105.30757272929159</v>
      </c>
      <c r="E51" s="18">
        <f>AVERAGE(E49:E50)</f>
        <v>92.618709388382399</v>
      </c>
      <c r="F51" s="18">
        <f>AVERAGE(F49:F50)</f>
        <v>115.96591372488894</v>
      </c>
    </row>
    <row r="52" spans="1:6" ht="15.6" x14ac:dyDescent="0.35">
      <c r="A52" s="9"/>
      <c r="B52" s="18"/>
      <c r="C52" s="18"/>
      <c r="D52" s="18"/>
      <c r="E52" s="18"/>
      <c r="F52" s="18"/>
    </row>
    <row r="53" spans="1:6" ht="15.6" x14ac:dyDescent="0.35">
      <c r="A53" s="10" t="s">
        <v>17</v>
      </c>
      <c r="B53" s="18"/>
      <c r="C53" s="18"/>
      <c r="D53" s="18"/>
      <c r="E53" s="18"/>
      <c r="F53" s="18"/>
    </row>
    <row r="54" spans="1:6" ht="15.6" x14ac:dyDescent="0.35">
      <c r="A54" s="9" t="s">
        <v>18</v>
      </c>
      <c r="B54" s="18">
        <f>(B17/B18)*100</f>
        <v>91.420382165605105</v>
      </c>
      <c r="C54" s="18">
        <f>(C17/C18)*100</f>
        <v>96.770262035344302</v>
      </c>
      <c r="D54" s="18">
        <f>(D17/D18)*100</f>
        <v>97.890295358649809</v>
      </c>
      <c r="E54" s="18">
        <f>(E17/E18)*100</f>
        <v>88.767990788716176</v>
      </c>
      <c r="F54" s="18">
        <f>(F17/F18)*100</f>
        <v>103.91956373551466</v>
      </c>
    </row>
    <row r="55" spans="1:6" ht="15.6" x14ac:dyDescent="0.35">
      <c r="A55" s="9" t="s">
        <v>19</v>
      </c>
      <c r="B55" s="18">
        <f t="shared" ref="B55:F55" si="2">B23/B24*100</f>
        <v>33.433793217460348</v>
      </c>
      <c r="C55" s="18">
        <f t="shared" si="2"/>
        <v>26.488176136877627</v>
      </c>
      <c r="D55" s="18">
        <f t="shared" si="2"/>
        <v>28.181212524983344</v>
      </c>
      <c r="E55" s="18">
        <f t="shared" si="2"/>
        <v>24.117356997012152</v>
      </c>
      <c r="F55" s="18">
        <f t="shared" si="2"/>
        <v>49.961152923959425</v>
      </c>
    </row>
    <row r="56" spans="1:6" ht="15.6" x14ac:dyDescent="0.35">
      <c r="A56" s="9" t="s">
        <v>20</v>
      </c>
      <c r="B56" s="18">
        <f>(B54+B55)/2</f>
        <v>62.427087691532726</v>
      </c>
      <c r="C56" s="18">
        <f>(C54+C55)/2</f>
        <v>61.629219086110965</v>
      </c>
      <c r="D56" s="18">
        <f>(D54+D55)/2</f>
        <v>63.03575394181658</v>
      </c>
      <c r="E56" s="18">
        <f>(E54+E55)/2</f>
        <v>56.442673892864164</v>
      </c>
      <c r="F56" s="18">
        <f>(F54+F55)/2</f>
        <v>76.940358329737037</v>
      </c>
    </row>
    <row r="57" spans="1:6" ht="15.6" x14ac:dyDescent="0.35">
      <c r="A57" s="9"/>
      <c r="B57" s="18"/>
      <c r="C57" s="18"/>
      <c r="D57" s="18"/>
      <c r="E57" s="18"/>
      <c r="F57" s="18"/>
    </row>
    <row r="58" spans="1:6" ht="15.6" x14ac:dyDescent="0.35">
      <c r="A58" s="10" t="s">
        <v>21</v>
      </c>
      <c r="B58" s="18"/>
      <c r="C58" s="18"/>
      <c r="D58" s="18"/>
      <c r="E58" s="18"/>
      <c r="F58" s="18"/>
    </row>
    <row r="59" spans="1:6" ht="15.6" x14ac:dyDescent="0.35">
      <c r="A59" s="9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9"/>
      <c r="B60" s="18"/>
      <c r="C60" s="18"/>
      <c r="D60" s="18"/>
      <c r="E60" s="18"/>
      <c r="F60" s="18"/>
    </row>
    <row r="61" spans="1:6" ht="15.6" x14ac:dyDescent="0.35">
      <c r="A61" s="10" t="s">
        <v>23</v>
      </c>
      <c r="B61" s="18"/>
      <c r="C61" s="18"/>
      <c r="D61" s="18"/>
      <c r="E61" s="18"/>
      <c r="F61" s="18"/>
    </row>
    <row r="62" spans="1:6" ht="15.6" x14ac:dyDescent="0.35">
      <c r="A62" s="9" t="s">
        <v>24</v>
      </c>
      <c r="B62" s="18">
        <f>((B17/B15)-1)*100</f>
        <v>-4.6227794267487576</v>
      </c>
      <c r="C62" s="18">
        <f>((C17/C15)-1)*100</f>
        <v>-2.9932803909590744</v>
      </c>
      <c r="D62" s="18">
        <f>((D17/D15)-1)*100</f>
        <v>11.510245383253226</v>
      </c>
      <c r="E62" s="18">
        <f>((E17/E15)-1)*100</f>
        <v>-7.8885271364138587</v>
      </c>
      <c r="F62" s="18">
        <f>((F17/F15)-1)*100</f>
        <v>8.7763110952550747</v>
      </c>
    </row>
    <row r="63" spans="1:6" ht="15.6" x14ac:dyDescent="0.35">
      <c r="A63" s="9" t="s">
        <v>25</v>
      </c>
      <c r="B63" s="18">
        <f>((B38/B37)-1)*100</f>
        <v>16.270172948414153</v>
      </c>
      <c r="C63" s="18">
        <f>((C38/C37)-1)*100</f>
        <v>-13.720170745953519</v>
      </c>
      <c r="D63" s="18">
        <f>((D38/D37)-1)*100</f>
        <v>2.6403421434818108</v>
      </c>
      <c r="E63" s="18">
        <f>((E38/E37)-1)*100</f>
        <v>-11.581067168130643</v>
      </c>
      <c r="F63" s="18">
        <f>((F38/F37)-1)*100</f>
        <v>68.751673710069582</v>
      </c>
    </row>
    <row r="64" spans="1:6" ht="15.6" x14ac:dyDescent="0.35">
      <c r="A64" s="9" t="s">
        <v>26</v>
      </c>
      <c r="B64" s="18">
        <f>((B40/B39)-1)*100</f>
        <v>21.90559994261605</v>
      </c>
      <c r="C64" s="18">
        <f>((C40/C39)-1)*100</f>
        <v>-11.057883823127145</v>
      </c>
      <c r="D64" s="18">
        <f>((D40/D39)-1)*100</f>
        <v>-7.9543392710563543</v>
      </c>
      <c r="E64" s="18">
        <f>((E40/E39)-1)*100</f>
        <v>-4.0087731928739263</v>
      </c>
      <c r="F64" s="18">
        <f>((F40/F39)-1)*100</f>
        <v>55.136418960093494</v>
      </c>
    </row>
    <row r="65" spans="1:6" ht="15.6" x14ac:dyDescent="0.35">
      <c r="A65" s="9"/>
      <c r="B65" s="18"/>
      <c r="C65" s="18"/>
      <c r="D65" s="18"/>
      <c r="E65" s="18"/>
      <c r="F65" s="18"/>
    </row>
    <row r="66" spans="1:6" ht="15.6" x14ac:dyDescent="0.35">
      <c r="A66" s="10" t="s">
        <v>27</v>
      </c>
      <c r="B66" s="18"/>
      <c r="C66" s="18"/>
      <c r="D66" s="18"/>
      <c r="E66" s="18"/>
      <c r="F66" s="18"/>
    </row>
    <row r="67" spans="1:6" ht="15.6" x14ac:dyDescent="0.35">
      <c r="A67" s="9" t="s">
        <v>38</v>
      </c>
      <c r="B67" s="18">
        <f>B22/(B16*3)</f>
        <v>112217.19352225622</v>
      </c>
      <c r="C67" s="18">
        <f t="shared" ref="C67:F68" si="3">C22/(C16*3)</f>
        <v>201926.72</v>
      </c>
      <c r="D67" s="18">
        <f t="shared" si="3"/>
        <v>80770</v>
      </c>
      <c r="E67" s="18">
        <f t="shared" si="3"/>
        <v>55163.13765831889</v>
      </c>
      <c r="F67" s="18">
        <f t="shared" si="3"/>
        <v>549902.49518605252</v>
      </c>
    </row>
    <row r="68" spans="1:6" ht="15.6" x14ac:dyDescent="0.35">
      <c r="A68" s="9" t="s">
        <v>39</v>
      </c>
      <c r="B68" s="18">
        <f>$B$23/(B17*3)</f>
        <v>151807.1176780696</v>
      </c>
      <c r="C68" s="18">
        <f>C23/(C17*3)</f>
        <v>221087.36356003358</v>
      </c>
      <c r="D68" s="18">
        <f t="shared" si="3"/>
        <v>93010.099818511793</v>
      </c>
      <c r="E68" s="18">
        <f t="shared" si="3"/>
        <v>59949.045693624743</v>
      </c>
      <c r="F68" s="18">
        <f t="shared" si="3"/>
        <v>1057627.1856346342</v>
      </c>
    </row>
    <row r="69" spans="1:6" ht="15.6" x14ac:dyDescent="0.35">
      <c r="A69" s="9" t="s">
        <v>28</v>
      </c>
      <c r="B69" s="18">
        <f>(B68/B67)*B51</f>
        <v>142.73435951046881</v>
      </c>
      <c r="C69" s="18">
        <f>(C68/C67)*C51</f>
        <v>110.97958262995645</v>
      </c>
      <c r="D69" s="18">
        <f>(D68/D67)*D51</f>
        <v>121.26616133708805</v>
      </c>
      <c r="E69" s="18">
        <f>(E68/E67)*E51</f>
        <v>100.65423173714913</v>
      </c>
      <c r="F69" s="18">
        <f>(F68/F67)*F51</f>
        <v>223.03718211154225</v>
      </c>
    </row>
    <row r="70" spans="1:6" ht="15.6" x14ac:dyDescent="0.35">
      <c r="A70" s="9" t="s">
        <v>40</v>
      </c>
      <c r="B70" s="18">
        <f>B22/B16</f>
        <v>336651.58056676865</v>
      </c>
      <c r="C70" s="18">
        <f t="shared" ref="C70:F71" si="4">C22/C16</f>
        <v>605780.15999999992</v>
      </c>
      <c r="D70" s="18">
        <f t="shared" si="4"/>
        <v>242310</v>
      </c>
      <c r="E70" s="18">
        <f t="shared" si="4"/>
        <v>165489.41297495668</v>
      </c>
      <c r="F70" s="18">
        <f t="shared" si="4"/>
        <v>1649707.4855581578</v>
      </c>
    </row>
    <row r="71" spans="1:6" ht="15.6" x14ac:dyDescent="0.35">
      <c r="A71" s="9" t="s">
        <v>41</v>
      </c>
      <c r="B71" s="18">
        <f>B23/B17</f>
        <v>455421.35303420882</v>
      </c>
      <c r="C71" s="18">
        <f t="shared" si="4"/>
        <v>663262.09068010072</v>
      </c>
      <c r="D71" s="18">
        <f t="shared" si="4"/>
        <v>279030.29945553537</v>
      </c>
      <c r="E71" s="18">
        <f t="shared" si="4"/>
        <v>179847.13708087424</v>
      </c>
      <c r="F71" s="18">
        <f t="shared" si="4"/>
        <v>3172881.5569039029</v>
      </c>
    </row>
    <row r="72" spans="1:6" ht="15.6" x14ac:dyDescent="0.35">
      <c r="A72" s="9"/>
      <c r="B72" s="18"/>
      <c r="C72" s="18"/>
      <c r="D72" s="18"/>
      <c r="E72" s="18"/>
      <c r="F72" s="18"/>
    </row>
    <row r="73" spans="1:6" ht="15.6" x14ac:dyDescent="0.35">
      <c r="A73" s="9" t="s">
        <v>29</v>
      </c>
      <c r="B73" s="18"/>
      <c r="C73" s="18"/>
      <c r="D73" s="18"/>
      <c r="E73" s="18"/>
      <c r="F73" s="18"/>
    </row>
    <row r="74" spans="1:6" ht="15.6" x14ac:dyDescent="0.35">
      <c r="A74" s="9" t="s">
        <v>30</v>
      </c>
      <c r="B74" s="18">
        <f>(B29/B28)*100</f>
        <v>94.149148268052656</v>
      </c>
      <c r="C74" s="18"/>
      <c r="D74" s="18"/>
      <c r="E74" s="18"/>
      <c r="F74" s="18"/>
    </row>
    <row r="75" spans="1:6" ht="15.6" x14ac:dyDescent="0.35">
      <c r="A75" s="21" t="s">
        <v>31</v>
      </c>
      <c r="B75" s="25">
        <f>(B23/B29)*100</f>
        <v>128.87171722622682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customFormat="1" ht="16.2" thickTop="1" x14ac:dyDescent="0.35">
      <c r="A77" s="33" t="s">
        <v>82</v>
      </c>
      <c r="B77" s="33"/>
      <c r="C77" s="33"/>
      <c r="D77" s="33"/>
      <c r="E77" s="33"/>
      <c r="F77" s="33"/>
    </row>
  </sheetData>
  <mergeCells count="3">
    <mergeCell ref="A9:A10"/>
    <mergeCell ref="B9:B10"/>
    <mergeCell ref="C9:F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16384" width="11.44140625" style="4"/>
  </cols>
  <sheetData>
    <row r="1" spans="1:6" s="42" customFormat="1" x14ac:dyDescent="0.3"/>
    <row r="2" spans="1:6" s="42" customFormat="1" x14ac:dyDescent="0.3"/>
    <row r="3" spans="1:6" s="42" customFormat="1" x14ac:dyDescent="0.3"/>
    <row r="4" spans="1:6" s="42" customFormat="1" x14ac:dyDescent="0.3"/>
    <row r="5" spans="1:6" s="42" customFormat="1" x14ac:dyDescent="0.3"/>
    <row r="6" spans="1:6" s="42" customFormat="1" x14ac:dyDescent="0.3"/>
    <row r="7" spans="1:6" s="42" customFormat="1" x14ac:dyDescent="0.3"/>
    <row r="8" spans="1:6" s="42" customFormat="1" ht="18" customHeight="1" x14ac:dyDescent="0.3"/>
    <row r="9" spans="1:6" ht="15.6" x14ac:dyDescent="0.35">
      <c r="A9" s="50" t="s">
        <v>0</v>
      </c>
      <c r="B9" s="52" t="s">
        <v>1</v>
      </c>
      <c r="C9" s="54" t="s">
        <v>2</v>
      </c>
      <c r="D9" s="54"/>
      <c r="E9" s="54"/>
      <c r="F9" s="54"/>
    </row>
    <row r="10" spans="1:6" ht="66" customHeight="1" thickBot="1" x14ac:dyDescent="0.35">
      <c r="A10" s="51"/>
      <c r="B10" s="53"/>
      <c r="C10" s="28" t="s">
        <v>74</v>
      </c>
      <c r="D10" s="28" t="s">
        <v>33</v>
      </c>
      <c r="E10" s="28" t="s">
        <v>44</v>
      </c>
      <c r="F10" s="28" t="s">
        <v>45</v>
      </c>
    </row>
    <row r="11" spans="1:6" ht="16.2" thickTop="1" x14ac:dyDescent="0.35">
      <c r="A11" s="9"/>
      <c r="B11" s="9"/>
      <c r="C11" s="9"/>
      <c r="D11" s="9"/>
      <c r="E11" s="9"/>
      <c r="F11" s="9"/>
    </row>
    <row r="12" spans="1:6" ht="15.6" x14ac:dyDescent="0.35">
      <c r="A12" s="10" t="s">
        <v>3</v>
      </c>
      <c r="B12" s="9"/>
      <c r="C12" s="9"/>
      <c r="D12" s="9"/>
      <c r="E12" s="9"/>
      <c r="F12" s="9"/>
    </row>
    <row r="13" spans="1:6" ht="15.6" x14ac:dyDescent="0.35">
      <c r="A13" s="9"/>
      <c r="B13" s="9"/>
      <c r="C13" s="9"/>
      <c r="D13" s="9"/>
      <c r="E13" s="9"/>
      <c r="F13" s="9"/>
    </row>
    <row r="14" spans="1:6" ht="15.6" x14ac:dyDescent="0.35">
      <c r="A14" s="10" t="s">
        <v>32</v>
      </c>
      <c r="B14" s="9"/>
      <c r="C14" s="9"/>
      <c r="D14" s="9"/>
      <c r="E14" s="9"/>
      <c r="F14" s="9"/>
    </row>
    <row r="15" spans="1:6" ht="15.6" x14ac:dyDescent="0.35">
      <c r="A15" s="12" t="s">
        <v>70</v>
      </c>
      <c r="B15" s="11">
        <f>SUM(C15:F15)</f>
        <v>14644.416666666668</v>
      </c>
      <c r="C15" s="11">
        <f>(+'I Trimestre'!C15+'II Trimestre'!C15+'III Trimestre'!C15+'IV Trimestre'!C15)/4</f>
        <v>1606.5</v>
      </c>
      <c r="D15" s="11">
        <f>(+'I Trimestre'!D15+'II Trimestre'!D15+'III Trimestre'!D15+'IV Trimestre'!D15)/4</f>
        <v>1334.0833333333335</v>
      </c>
      <c r="E15" s="11">
        <f>(+'I Trimestre'!E15+'II Trimestre'!E15+'III Trimestre'!E15+'IV Trimestre'!E15)/4</f>
        <v>10856</v>
      </c>
      <c r="F15" s="11">
        <f>(+'I Trimestre'!F15+'II Trimestre'!F15+'III Trimestre'!F15+'IV Trimestre'!F15)/4</f>
        <v>847.83333333333337</v>
      </c>
    </row>
    <row r="16" spans="1:6" ht="15.6" x14ac:dyDescent="0.35">
      <c r="A16" s="12" t="s">
        <v>113</v>
      </c>
      <c r="B16" s="11">
        <f>SUM(C16:F16)</f>
        <v>15700</v>
      </c>
      <c r="C16" s="11">
        <f>(+'I Trimestre'!C16+'II Trimestre'!C16+'III Trimestre'!C16+'IV Trimestre'!C16)/4</f>
        <v>1641</v>
      </c>
      <c r="D16" s="11">
        <f>(+'I Trimestre'!D16+'II Trimestre'!D16+'III Trimestre'!D16+'IV Trimestre'!D16)/4</f>
        <v>1501</v>
      </c>
      <c r="E16" s="11">
        <f>(+'I Trimestre'!E16+'II Trimestre'!E16+'III Trimestre'!E16+'IV Trimestre'!E16)/4</f>
        <v>11580</v>
      </c>
      <c r="F16" s="11">
        <f>(+'I Trimestre'!F16+'II Trimestre'!F16+'III Trimestre'!F16+'IV Trimestre'!F16)/4</f>
        <v>978</v>
      </c>
    </row>
    <row r="17" spans="1:6" ht="15.6" x14ac:dyDescent="0.35">
      <c r="A17" s="12" t="s">
        <v>114</v>
      </c>
      <c r="B17" s="11">
        <f>SUM(C17:F17)</f>
        <v>14278.458333333334</v>
      </c>
      <c r="C17" s="11">
        <f>(+'I Trimestre'!C17+'II Trimestre'!C17+'III Trimestre'!C17+'IV Trimestre'!C17)/4</f>
        <v>1584.5833333333335</v>
      </c>
      <c r="D17" s="11">
        <f>(+'I Trimestre'!D17+'II Trimestre'!D17+'III Trimestre'!D17+'IV Trimestre'!D17)/4</f>
        <v>1428.75</v>
      </c>
      <c r="E17" s="11">
        <f>(+'I Trimestre'!E17+'II Trimestre'!E17+'III Trimestre'!E17+'IV Trimestre'!E17)/4</f>
        <v>10449.583333333334</v>
      </c>
      <c r="F17" s="11">
        <f>(+'I Trimestre'!F17+'II Trimestre'!F17+'III Trimestre'!F17+'IV Trimestre'!F17)/4</f>
        <v>815.54166666666686</v>
      </c>
    </row>
    <row r="18" spans="1:6" ht="15.6" x14ac:dyDescent="0.35">
      <c r="A18" s="12" t="s">
        <v>77</v>
      </c>
      <c r="B18" s="11">
        <f>SUM(C18:F18)</f>
        <v>15700</v>
      </c>
      <c r="C18" s="11">
        <f>+'IV Trimestre'!C18</f>
        <v>1641</v>
      </c>
      <c r="D18" s="11">
        <f>+'IV Trimestre'!D18</f>
        <v>1501</v>
      </c>
      <c r="E18" s="11">
        <f>+'IV Trimestre'!E18</f>
        <v>11580</v>
      </c>
      <c r="F18" s="11">
        <f>+'IV Trimestre'!F18</f>
        <v>978</v>
      </c>
    </row>
    <row r="19" spans="1:6" ht="15.6" x14ac:dyDescent="0.35">
      <c r="A19" s="9"/>
      <c r="B19" s="11"/>
      <c r="C19" s="11"/>
      <c r="D19" s="11"/>
      <c r="E19" s="11"/>
      <c r="F19" s="11"/>
    </row>
    <row r="20" spans="1:6" ht="15.6" x14ac:dyDescent="0.35">
      <c r="A20" s="13" t="s">
        <v>4</v>
      </c>
      <c r="B20" s="11"/>
      <c r="C20" s="11"/>
      <c r="D20" s="11"/>
      <c r="E20" s="11"/>
      <c r="F20" s="11"/>
    </row>
    <row r="21" spans="1:6" ht="15.6" x14ac:dyDescent="0.35">
      <c r="A21" s="12" t="s">
        <v>70</v>
      </c>
      <c r="B21" s="11">
        <f>SUM(C21:F21)</f>
        <v>19042378288.860001</v>
      </c>
      <c r="C21" s="11">
        <f>+'I Trimestre'!C21+'II Trimestre'!C21+'III Trimestre'!C21+'IV Trimestre'!C21</f>
        <v>4165617432</v>
      </c>
      <c r="D21" s="11">
        <f>+'I Trimestre'!D21+'II Trimestre'!D21+'III Trimestre'!D21+'IV Trimestre'!D21</f>
        <v>1389886997</v>
      </c>
      <c r="E21" s="11">
        <f>+'I Trimestre'!E21+'II Trimestre'!E21+'III Trimestre'!E21+'IV Trimestre'!E21</f>
        <v>7743911859.8600006</v>
      </c>
      <c r="F21" s="11">
        <f>+'I Trimestre'!F21+'II Trimestre'!F21+'III Trimestre'!F21+'IV Trimestre'!F21</f>
        <v>5742962000</v>
      </c>
    </row>
    <row r="22" spans="1:6" ht="15.6" x14ac:dyDescent="0.35">
      <c r="A22" s="12" t="s">
        <v>113</v>
      </c>
      <c r="B22" s="11">
        <f>SUM(C22:F22)</f>
        <v>19551065108.239994</v>
      </c>
      <c r="C22" s="11">
        <f>+'I Trimestre'!C22+'II Trimestre'!C22+'III Trimestre'!C22+'IV Trimestre'!C22</f>
        <v>3976340970.2399998</v>
      </c>
      <c r="D22" s="11">
        <f>+'I Trimestre'!D22+'II Trimestre'!D22+'III Trimestre'!D22+'IV Trimestre'!D22</f>
        <v>1454829240</v>
      </c>
      <c r="E22" s="11">
        <f>+'I Trimestre'!E22+'II Trimestre'!E22+'III Trimestre'!E22+'IV Trimestre'!E22</f>
        <v>7665469608.9999933</v>
      </c>
      <c r="F22" s="11">
        <f>+'I Trimestre'!F22+'II Trimestre'!F22+'III Trimestre'!F22+'IV Trimestre'!F22</f>
        <v>6454425289</v>
      </c>
    </row>
    <row r="23" spans="1:6" ht="15.6" x14ac:dyDescent="0.35">
      <c r="A23" s="12" t="s">
        <v>114</v>
      </c>
      <c r="B23" s="11">
        <f>SUM(C23:F23)</f>
        <v>19182813688.18</v>
      </c>
      <c r="C23" s="11">
        <f>+'I Trimestre'!C23+'II Trimestre'!C23+'III Trimestre'!C23+'IV Trimestre'!C23</f>
        <v>3929696070</v>
      </c>
      <c r="D23" s="11">
        <f>+'I Trimestre'!D23+'II Trimestre'!D23+'III Trimestre'!D23+'IV Trimestre'!D23</f>
        <v>1438594470</v>
      </c>
      <c r="E23" s="11">
        <f>+'I Trimestre'!E23+'II Trimestre'!E23+'III Trimestre'!E23+'IV Trimestre'!E23</f>
        <v>7520077859.1800003</v>
      </c>
      <c r="F23" s="11">
        <f>+'I Trimestre'!F23+'II Trimestre'!F23+'III Trimestre'!F23+'IV Trimestre'!F23</f>
        <v>6294445289</v>
      </c>
    </row>
    <row r="24" spans="1:6" ht="15.6" x14ac:dyDescent="0.35">
      <c r="A24" s="12" t="s">
        <v>77</v>
      </c>
      <c r="B24" s="11">
        <f>SUM(C24:F24)</f>
        <v>19551065108.239994</v>
      </c>
      <c r="C24" s="11">
        <f>+'IV Trimestre'!C24</f>
        <v>3976340970.2399998</v>
      </c>
      <c r="D24" s="11">
        <f>+'IV Trimestre'!D24</f>
        <v>1454829240</v>
      </c>
      <c r="E24" s="11">
        <f>+'IV Trimestre'!E24</f>
        <v>7665469608.9999933</v>
      </c>
      <c r="F24" s="11">
        <f>+'IV Trimestre'!F24</f>
        <v>6454425289</v>
      </c>
    </row>
    <row r="25" spans="1:6" ht="15.6" x14ac:dyDescent="0.35">
      <c r="A25" s="12" t="s">
        <v>115</v>
      </c>
      <c r="B25" s="11">
        <f>SUM(C25:F25)</f>
        <v>19182813688.18</v>
      </c>
      <c r="C25" s="11">
        <f>+C23</f>
        <v>3929696070</v>
      </c>
      <c r="D25" s="11">
        <f>+D23</f>
        <v>1438594470</v>
      </c>
      <c r="E25" s="11">
        <f>+E23</f>
        <v>7520077859.1800003</v>
      </c>
      <c r="F25" s="11">
        <f>+F23</f>
        <v>6294445289</v>
      </c>
    </row>
    <row r="26" spans="1:6" ht="15.6" x14ac:dyDescent="0.35">
      <c r="A26" s="9"/>
      <c r="B26" s="11"/>
      <c r="C26" s="11"/>
      <c r="D26" s="11"/>
      <c r="E26" s="11"/>
      <c r="F26" s="11"/>
    </row>
    <row r="27" spans="1:6" ht="15.6" x14ac:dyDescent="0.35">
      <c r="A27" s="13" t="s">
        <v>5</v>
      </c>
      <c r="B27" s="11"/>
      <c r="C27" s="11"/>
      <c r="D27" s="11"/>
      <c r="E27" s="11"/>
      <c r="F27" s="11"/>
    </row>
    <row r="28" spans="1:6" ht="15.6" x14ac:dyDescent="0.35">
      <c r="A28" s="12" t="s">
        <v>113</v>
      </c>
      <c r="B28" s="11">
        <f>B22</f>
        <v>19551065108.239994</v>
      </c>
      <c r="C28" s="11"/>
      <c r="D28" s="11"/>
      <c r="E28" s="11"/>
      <c r="F28" s="11"/>
    </row>
    <row r="29" spans="1:6" ht="15.6" x14ac:dyDescent="0.35">
      <c r="A29" s="12" t="s">
        <v>114</v>
      </c>
      <c r="B29" s="11">
        <f>'I Trimestre'!B29+'II Trimestre'!B29+'III Trimestre'!B29+'IV Trimestre'!B29</f>
        <v>19182813688.150005</v>
      </c>
      <c r="C29" s="11"/>
      <c r="D29" s="11"/>
      <c r="E29" s="11"/>
      <c r="F29" s="11"/>
    </row>
    <row r="30" spans="1:6" ht="15.6" x14ac:dyDescent="0.35">
      <c r="A30" s="9"/>
      <c r="B30" s="9"/>
      <c r="C30" s="11"/>
      <c r="D30" s="11"/>
      <c r="E30" s="9"/>
      <c r="F30" s="9"/>
    </row>
    <row r="31" spans="1:6" ht="15.6" x14ac:dyDescent="0.35">
      <c r="A31" s="10" t="s">
        <v>6</v>
      </c>
      <c r="B31" s="9"/>
      <c r="C31" s="9"/>
      <c r="D31" s="9"/>
      <c r="E31" s="9"/>
      <c r="F31" s="9"/>
    </row>
    <row r="32" spans="1:6" ht="15.6" x14ac:dyDescent="0.35">
      <c r="A32" s="12" t="s">
        <v>71</v>
      </c>
      <c r="B32" s="27">
        <v>1.1144000000000001</v>
      </c>
      <c r="C32" s="27">
        <v>1.1144000000000001</v>
      </c>
      <c r="D32" s="27">
        <v>1.1144000000000001</v>
      </c>
      <c r="E32" s="27">
        <v>1.1144000000000001</v>
      </c>
      <c r="F32" s="27">
        <v>1.1144000000000001</v>
      </c>
    </row>
    <row r="33" spans="1:6" ht="15.6" x14ac:dyDescent="0.35">
      <c r="A33" s="12" t="s">
        <v>116</v>
      </c>
      <c r="B33" s="27">
        <v>1.0947</v>
      </c>
      <c r="C33" s="27">
        <v>1.0947</v>
      </c>
      <c r="D33" s="27">
        <v>1.0947</v>
      </c>
      <c r="E33" s="27">
        <v>1.0947</v>
      </c>
      <c r="F33" s="27">
        <v>1.0947</v>
      </c>
    </row>
    <row r="34" spans="1:6" ht="15.6" x14ac:dyDescent="0.35">
      <c r="A34" s="12" t="s">
        <v>7</v>
      </c>
      <c r="B34" s="11">
        <v>224954</v>
      </c>
      <c r="C34" s="11"/>
      <c r="D34" s="11"/>
      <c r="E34" s="11"/>
      <c r="F34" s="11"/>
    </row>
    <row r="35" spans="1:6" ht="15.6" x14ac:dyDescent="0.35">
      <c r="A35" s="9"/>
      <c r="B35" s="9"/>
      <c r="C35" s="9"/>
      <c r="D35" s="9"/>
      <c r="E35" s="9"/>
      <c r="F35" s="9"/>
    </row>
    <row r="36" spans="1:6" ht="15.6" x14ac:dyDescent="0.35">
      <c r="A36" s="10" t="s">
        <v>8</v>
      </c>
      <c r="B36" s="9"/>
      <c r="C36" s="9"/>
      <c r="D36" s="9"/>
      <c r="E36" s="9"/>
      <c r="F36" s="9"/>
    </row>
    <row r="37" spans="1:6" ht="15.6" x14ac:dyDescent="0.35">
      <c r="A37" s="9" t="s">
        <v>72</v>
      </c>
      <c r="B37" s="23">
        <f>B21/B32</f>
        <v>17087561278.589375</v>
      </c>
      <c r="C37" s="23">
        <f>C21/C32</f>
        <v>3737991234.7451544</v>
      </c>
      <c r="D37" s="23">
        <f>D21/D32</f>
        <v>1247206565.8650393</v>
      </c>
      <c r="E37" s="23">
        <f>E21/E32</f>
        <v>6948951776.6152191</v>
      </c>
      <c r="F37" s="23">
        <f>F21/F32</f>
        <v>5153411701.3639622</v>
      </c>
    </row>
    <row r="38" spans="1:6" ht="15.6" x14ac:dyDescent="0.35">
      <c r="A38" s="9" t="s">
        <v>117</v>
      </c>
      <c r="B38" s="23">
        <f t="shared" ref="B38:F38" si="0">B23/B33</f>
        <v>17523352231.826073</v>
      </c>
      <c r="C38" s="23">
        <f t="shared" si="0"/>
        <v>3589747026.5826254</v>
      </c>
      <c r="D38" s="23">
        <f t="shared" si="0"/>
        <v>1314144943.8202248</v>
      </c>
      <c r="E38" s="23">
        <f t="shared" si="0"/>
        <v>6869533076.8064308</v>
      </c>
      <c r="F38" s="23">
        <f t="shared" si="0"/>
        <v>5749927184.6167898</v>
      </c>
    </row>
    <row r="39" spans="1:6" ht="15.6" x14ac:dyDescent="0.35">
      <c r="A39" s="9" t="s">
        <v>73</v>
      </c>
      <c r="B39" s="23">
        <f>$B$37/(B15)</f>
        <v>1166831.1321326813</v>
      </c>
      <c r="C39" s="23">
        <f>C37/(C15)</f>
        <v>2326791.9295021193</v>
      </c>
      <c r="D39" s="23">
        <f>D37/(D15)</f>
        <v>934879.05493038101</v>
      </c>
      <c r="E39" s="23">
        <f>E37/(E15)</f>
        <v>640102.41125785001</v>
      </c>
      <c r="F39" s="23">
        <f>F37/(F15)</f>
        <v>6078331.0808303067</v>
      </c>
    </row>
    <row r="40" spans="1:6" ht="15.6" x14ac:dyDescent="0.35">
      <c r="A40" s="9" t="s">
        <v>118</v>
      </c>
      <c r="B40" s="23">
        <f>$B$38/(B17)</f>
        <v>1227258.0010208436</v>
      </c>
      <c r="C40" s="23">
        <f>C38/(C17)</f>
        <v>2265420.1587689454</v>
      </c>
      <c r="D40" s="23">
        <f>D38/(D17)</f>
        <v>919786.48736323696</v>
      </c>
      <c r="E40" s="23">
        <f>E38/(E17)</f>
        <v>657397.79833069234</v>
      </c>
      <c r="F40" s="23">
        <f>F38/(F17)</f>
        <v>7050439.5049712835</v>
      </c>
    </row>
    <row r="41" spans="1:6" ht="15.6" x14ac:dyDescent="0.35">
      <c r="A41" s="9"/>
      <c r="B41" s="24"/>
      <c r="C41" s="24"/>
      <c r="D41" s="24"/>
      <c r="E41" s="24"/>
      <c r="F41" s="24"/>
    </row>
    <row r="42" spans="1:6" ht="15.6" x14ac:dyDescent="0.35">
      <c r="A42" s="10" t="s">
        <v>9</v>
      </c>
      <c r="B42" s="24"/>
      <c r="C42" s="24"/>
      <c r="D42" s="24"/>
      <c r="E42" s="24"/>
      <c r="F42" s="24"/>
    </row>
    <row r="43" spans="1:6" ht="15.6" x14ac:dyDescent="0.35">
      <c r="A43" s="9"/>
      <c r="B43" s="24"/>
      <c r="C43" s="24"/>
      <c r="D43" s="24"/>
      <c r="E43" s="24"/>
      <c r="F43" s="24"/>
    </row>
    <row r="44" spans="1:6" ht="15.6" x14ac:dyDescent="0.35">
      <c r="A44" s="10" t="s">
        <v>10</v>
      </c>
      <c r="B44" s="24"/>
      <c r="C44" s="24"/>
      <c r="D44" s="24"/>
      <c r="E44" s="24"/>
      <c r="F44" s="24"/>
    </row>
    <row r="45" spans="1:6" ht="15.6" x14ac:dyDescent="0.35">
      <c r="A45" s="9" t="s">
        <v>11</v>
      </c>
      <c r="B45" s="18">
        <f>B16/B34*100</f>
        <v>6.9792046373925327</v>
      </c>
      <c r="C45" s="18"/>
      <c r="D45" s="18"/>
      <c r="E45" s="18"/>
      <c r="F45" s="18"/>
    </row>
    <row r="46" spans="1:6" ht="15.6" x14ac:dyDescent="0.35">
      <c r="A46" s="9" t="s">
        <v>12</v>
      </c>
      <c r="B46" s="18">
        <f>B17/B34*100</f>
        <v>6.3472791474405144</v>
      </c>
      <c r="C46" s="18"/>
      <c r="D46" s="18"/>
      <c r="E46" s="18"/>
      <c r="F46" s="18"/>
    </row>
    <row r="47" spans="1:6" ht="15.6" x14ac:dyDescent="0.35">
      <c r="A47" s="9"/>
      <c r="B47" s="18"/>
      <c r="C47" s="18"/>
      <c r="D47" s="18"/>
      <c r="E47" s="18"/>
      <c r="F47" s="18"/>
    </row>
    <row r="48" spans="1:6" ht="15.6" x14ac:dyDescent="0.35">
      <c r="A48" s="10" t="s">
        <v>13</v>
      </c>
      <c r="B48" s="18"/>
      <c r="C48" s="18"/>
      <c r="D48" s="18"/>
      <c r="E48" s="18"/>
      <c r="F48" s="18"/>
    </row>
    <row r="49" spans="1:6" ht="15.6" x14ac:dyDescent="0.35">
      <c r="A49" s="9" t="s">
        <v>14</v>
      </c>
      <c r="B49" s="18">
        <f>B17/B16*100</f>
        <v>90.945594479830149</v>
      </c>
      <c r="C49" s="18">
        <f>C17/C16*100</f>
        <v>96.562055657119643</v>
      </c>
      <c r="D49" s="18">
        <f>D17/D16*100</f>
        <v>95.186542305129919</v>
      </c>
      <c r="E49" s="18">
        <f>E17/E16*100</f>
        <v>90.238198042602193</v>
      </c>
      <c r="F49" s="18">
        <f>F17/F16*100</f>
        <v>83.38871847307432</v>
      </c>
    </row>
    <row r="50" spans="1:6" ht="15.6" x14ac:dyDescent="0.35">
      <c r="A50" s="9" t="s">
        <v>15</v>
      </c>
      <c r="B50" s="18">
        <f t="shared" ref="B50:F50" si="1">B23/B22*100</f>
        <v>98.116463640107312</v>
      </c>
      <c r="C50" s="18">
        <f t="shared" si="1"/>
        <v>98.826939123452874</v>
      </c>
      <c r="D50" s="18">
        <f t="shared" si="1"/>
        <v>98.884077281812125</v>
      </c>
      <c r="E50" s="18">
        <f t="shared" si="1"/>
        <v>98.103289723446437</v>
      </c>
      <c r="F50" s="18">
        <f t="shared" si="1"/>
        <v>97.521390474956036</v>
      </c>
    </row>
    <row r="51" spans="1:6" ht="15.6" x14ac:dyDescent="0.35">
      <c r="A51" s="9" t="s">
        <v>16</v>
      </c>
      <c r="B51" s="18">
        <f>AVERAGE(B49:B50)</f>
        <v>94.531029059968731</v>
      </c>
      <c r="C51" s="18">
        <f>AVERAGE(C49:C50)</f>
        <v>97.694497390286259</v>
      </c>
      <c r="D51" s="18">
        <f>AVERAGE(D49:D50)</f>
        <v>97.035309793471015</v>
      </c>
      <c r="E51" s="18">
        <f>AVERAGE(E49:E50)</f>
        <v>94.170743883024315</v>
      </c>
      <c r="F51" s="18">
        <f>AVERAGE(F49:F50)</f>
        <v>90.455054474015185</v>
      </c>
    </row>
    <row r="52" spans="1:6" ht="15.6" x14ac:dyDescent="0.35">
      <c r="A52" s="9"/>
      <c r="B52" s="18"/>
      <c r="C52" s="18"/>
      <c r="D52" s="18"/>
      <c r="E52" s="18"/>
      <c r="F52" s="18"/>
    </row>
    <row r="53" spans="1:6" ht="15.6" x14ac:dyDescent="0.35">
      <c r="A53" s="10" t="s">
        <v>17</v>
      </c>
      <c r="B53" s="18"/>
      <c r="C53" s="18"/>
      <c r="D53" s="18"/>
      <c r="E53" s="18"/>
      <c r="F53" s="18"/>
    </row>
    <row r="54" spans="1:6" ht="15.6" x14ac:dyDescent="0.35">
      <c r="A54" s="9" t="s">
        <v>18</v>
      </c>
      <c r="B54" s="18">
        <f>(B17/B18)*100</f>
        <v>90.945594479830149</v>
      </c>
      <c r="C54" s="18">
        <f>(C17/C18)*100</f>
        <v>96.562055657119643</v>
      </c>
      <c r="D54" s="18">
        <f>(D17/D18)*100</f>
        <v>95.186542305129919</v>
      </c>
      <c r="E54" s="18">
        <f>(E17/E18)*100</f>
        <v>90.238198042602193</v>
      </c>
      <c r="F54" s="18">
        <f>(F17/F18)*100</f>
        <v>83.38871847307432</v>
      </c>
    </row>
    <row r="55" spans="1:6" ht="15.6" x14ac:dyDescent="0.35">
      <c r="A55" s="9" t="s">
        <v>19</v>
      </c>
      <c r="B55" s="18">
        <f t="shared" ref="B55:F55" si="2">B23/B24*100</f>
        <v>98.116463640107312</v>
      </c>
      <c r="C55" s="18">
        <f t="shared" si="2"/>
        <v>98.826939123452874</v>
      </c>
      <c r="D55" s="18">
        <f t="shared" si="2"/>
        <v>98.884077281812125</v>
      </c>
      <c r="E55" s="18">
        <f t="shared" si="2"/>
        <v>98.103289723446437</v>
      </c>
      <c r="F55" s="18">
        <f t="shared" si="2"/>
        <v>97.521390474956036</v>
      </c>
    </row>
    <row r="56" spans="1:6" ht="15.6" x14ac:dyDescent="0.35">
      <c r="A56" s="9" t="s">
        <v>20</v>
      </c>
      <c r="B56" s="18">
        <f>(B54+B55)/2</f>
        <v>94.531029059968731</v>
      </c>
      <c r="C56" s="18">
        <f>(C54+C55)/2</f>
        <v>97.694497390286259</v>
      </c>
      <c r="D56" s="18">
        <f>(D54+D55)/2</f>
        <v>97.035309793471015</v>
      </c>
      <c r="E56" s="18">
        <f>(E54+E55)/2</f>
        <v>94.170743883024315</v>
      </c>
      <c r="F56" s="18">
        <f>(F54+F55)/2</f>
        <v>90.455054474015185</v>
      </c>
    </row>
    <row r="57" spans="1:6" ht="15.6" x14ac:dyDescent="0.35">
      <c r="A57" s="9"/>
      <c r="B57" s="18"/>
      <c r="C57" s="18"/>
      <c r="D57" s="18"/>
      <c r="E57" s="18"/>
      <c r="F57" s="18"/>
    </row>
    <row r="58" spans="1:6" ht="15.6" x14ac:dyDescent="0.35">
      <c r="A58" s="10" t="s">
        <v>21</v>
      </c>
      <c r="B58" s="18"/>
      <c r="C58" s="18"/>
      <c r="D58" s="18"/>
      <c r="E58" s="18"/>
      <c r="F58" s="18"/>
    </row>
    <row r="59" spans="1:6" ht="15.6" x14ac:dyDescent="0.35">
      <c r="A59" s="9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9"/>
      <c r="B60" s="18"/>
      <c r="C60" s="18"/>
      <c r="D60" s="18"/>
      <c r="E60" s="18"/>
      <c r="F60" s="18"/>
    </row>
    <row r="61" spans="1:6" ht="15.6" x14ac:dyDescent="0.35">
      <c r="A61" s="10" t="s">
        <v>23</v>
      </c>
      <c r="B61" s="18"/>
      <c r="C61" s="18"/>
      <c r="D61" s="18"/>
      <c r="E61" s="18"/>
      <c r="F61" s="18"/>
    </row>
    <row r="62" spans="1:6" ht="15.6" x14ac:dyDescent="0.35">
      <c r="A62" s="9" t="s">
        <v>24</v>
      </c>
      <c r="B62" s="18">
        <f>((B17/B15)-1)*100</f>
        <v>-2.4989614927190762</v>
      </c>
      <c r="C62" s="18">
        <f>((C17/C15)-1)*100</f>
        <v>-1.3642494034650787</v>
      </c>
      <c r="D62" s="18">
        <f>((D17/D15)-1)*100</f>
        <v>7.0960084952214286</v>
      </c>
      <c r="E62" s="18">
        <f>((E17/E15)-1)*100</f>
        <v>-3.7437054777695877</v>
      </c>
      <c r="F62" s="18">
        <f>((F17/F15)-1)*100</f>
        <v>-3.8087281305287823</v>
      </c>
    </row>
    <row r="63" spans="1:6" ht="15.6" x14ac:dyDescent="0.35">
      <c r="A63" s="9" t="s">
        <v>25</v>
      </c>
      <c r="B63" s="18">
        <f>((B38/B37)-1)*100</f>
        <v>2.5503402512021545</v>
      </c>
      <c r="C63" s="18">
        <f>((C38/C37)-1)*100</f>
        <v>-3.9658789668787442</v>
      </c>
      <c r="D63" s="18">
        <f>((D38/D37)-1)*100</f>
        <v>5.3670642688413261</v>
      </c>
      <c r="E63" s="18">
        <f>((E38/E37)-1)*100</f>
        <v>-1.142887479462007</v>
      </c>
      <c r="F63" s="18">
        <f>((F38/F37)-1)*100</f>
        <v>11.575156766437789</v>
      </c>
    </row>
    <row r="64" spans="1:6" ht="15.6" x14ac:dyDescent="0.35">
      <c r="A64" s="9" t="s">
        <v>26</v>
      </c>
      <c r="B64" s="18">
        <f>((B40/B39)-1)*100</f>
        <v>5.178715859056382</v>
      </c>
      <c r="C64" s="18">
        <f>((C40/C39)-1)*100</f>
        <v>-2.6376131855634477</v>
      </c>
      <c r="D64" s="18">
        <f>((D40/D39)-1)*100</f>
        <v>-1.6143871752766992</v>
      </c>
      <c r="E64" s="18">
        <f>((E40/E39)-1)*100</f>
        <v>2.7019718671041471</v>
      </c>
      <c r="F64" s="18">
        <f>((F40/F39)-1)*100</f>
        <v>15.993015372373986</v>
      </c>
    </row>
    <row r="65" spans="1:6" ht="15.6" x14ac:dyDescent="0.35">
      <c r="A65" s="9"/>
      <c r="B65" s="18"/>
      <c r="C65" s="18"/>
      <c r="D65" s="18"/>
      <c r="E65" s="18"/>
      <c r="F65" s="18"/>
    </row>
    <row r="66" spans="1:6" ht="15.6" x14ac:dyDescent="0.35">
      <c r="A66" s="10" t="s">
        <v>27</v>
      </c>
      <c r="B66" s="18"/>
      <c r="C66" s="18"/>
      <c r="D66" s="18"/>
      <c r="E66" s="18"/>
      <c r="F66" s="18"/>
    </row>
    <row r="67" spans="1:6" ht="15.6" x14ac:dyDescent="0.35">
      <c r="A67" s="9" t="s">
        <v>38</v>
      </c>
      <c r="B67" s="18">
        <f t="shared" ref="B67:F68" si="3">B22/(B16*12)</f>
        <v>103774.23093545645</v>
      </c>
      <c r="C67" s="18">
        <f t="shared" si="3"/>
        <v>201926.72</v>
      </c>
      <c r="D67" s="18">
        <f t="shared" si="3"/>
        <v>80770</v>
      </c>
      <c r="E67" s="18">
        <f t="shared" si="3"/>
        <v>55163.13765831889</v>
      </c>
      <c r="F67" s="18">
        <f>F22/(F16*12)</f>
        <v>549968.07165985007</v>
      </c>
    </row>
    <row r="68" spans="1:6" ht="15.6" x14ac:dyDescent="0.35">
      <c r="A68" s="9" t="s">
        <v>39</v>
      </c>
      <c r="B68" s="18">
        <f t="shared" si="3"/>
        <v>111956.61114312644</v>
      </c>
      <c r="C68" s="18">
        <f t="shared" si="3"/>
        <v>206662.95398369708</v>
      </c>
      <c r="D68" s="18">
        <f t="shared" si="3"/>
        <v>83907.52230971129</v>
      </c>
      <c r="E68" s="18">
        <f t="shared" si="3"/>
        <v>59971.114152717419</v>
      </c>
      <c r="F68" s="18">
        <f t="shared" si="3"/>
        <v>643176.34384100535</v>
      </c>
    </row>
    <row r="69" spans="1:6" ht="15.6" x14ac:dyDescent="0.35">
      <c r="A69" s="9" t="s">
        <v>28</v>
      </c>
      <c r="B69" s="18">
        <f>(B68/B67)*B51</f>
        <v>101.98460220831656</v>
      </c>
      <c r="C69" s="18">
        <f>(C68/C67)*C51</f>
        <v>99.985942517310946</v>
      </c>
      <c r="D69" s="18">
        <f>(D68/D67)*D51</f>
        <v>100.80466041012029</v>
      </c>
      <c r="E69" s="18">
        <f>(E68/E67)*E51</f>
        <v>102.37859322353994</v>
      </c>
      <c r="F69" s="18">
        <f>(F68/F67)*F51</f>
        <v>105.78532503341199</v>
      </c>
    </row>
    <row r="70" spans="1:6" ht="15.6" x14ac:dyDescent="0.35">
      <c r="A70" s="9" t="s">
        <v>42</v>
      </c>
      <c r="B70" s="18">
        <f>B22/B16</f>
        <v>1245290.7712254773</v>
      </c>
      <c r="C70" s="18">
        <f t="shared" ref="C70:F71" si="4">C22/C16</f>
        <v>2423120.6399999997</v>
      </c>
      <c r="D70" s="18">
        <f t="shared" si="4"/>
        <v>969240</v>
      </c>
      <c r="E70" s="18">
        <f t="shared" si="4"/>
        <v>661957.65189982671</v>
      </c>
      <c r="F70" s="18">
        <f t="shared" si="4"/>
        <v>6599616.8599182004</v>
      </c>
    </row>
    <row r="71" spans="1:6" ht="15.6" x14ac:dyDescent="0.35">
      <c r="A71" s="9" t="s">
        <v>43</v>
      </c>
      <c r="B71" s="18">
        <f>B23/B17</f>
        <v>1343479.3337175173</v>
      </c>
      <c r="C71" s="18">
        <f t="shared" si="4"/>
        <v>2479955.4478043648</v>
      </c>
      <c r="D71" s="18">
        <f t="shared" si="4"/>
        <v>1006890.2677165355</v>
      </c>
      <c r="E71" s="18">
        <f t="shared" si="4"/>
        <v>719653.36983260897</v>
      </c>
      <c r="F71" s="18">
        <f t="shared" si="4"/>
        <v>7718116.1260920642</v>
      </c>
    </row>
    <row r="72" spans="1:6" ht="15.6" x14ac:dyDescent="0.35">
      <c r="A72" s="9"/>
      <c r="B72" s="18"/>
      <c r="C72" s="18"/>
      <c r="D72" s="18"/>
      <c r="E72" s="18"/>
      <c r="F72" s="18"/>
    </row>
    <row r="73" spans="1:6" ht="15.6" x14ac:dyDescent="0.35">
      <c r="A73" s="10" t="s">
        <v>29</v>
      </c>
      <c r="B73" s="18"/>
      <c r="C73" s="18"/>
      <c r="D73" s="18"/>
      <c r="E73" s="18"/>
      <c r="F73" s="18"/>
    </row>
    <row r="74" spans="1:6" ht="15.6" x14ac:dyDescent="0.35">
      <c r="A74" s="9" t="s">
        <v>30</v>
      </c>
      <c r="B74" s="18">
        <f>(B29/B28)*100</f>
        <v>98.116463639953892</v>
      </c>
      <c r="C74" s="18"/>
      <c r="D74" s="18"/>
      <c r="E74" s="18"/>
      <c r="F74" s="18"/>
    </row>
    <row r="75" spans="1:6" ht="15.6" x14ac:dyDescent="0.35">
      <c r="A75" s="21" t="s">
        <v>31</v>
      </c>
      <c r="B75" s="25">
        <f>(B23/B29)*100</f>
        <v>100.00000000015636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ht="16.2" thickTop="1" x14ac:dyDescent="0.35">
      <c r="A77" s="9" t="s">
        <v>82</v>
      </c>
      <c r="B77" s="9"/>
      <c r="C77" s="9"/>
      <c r="D77" s="9"/>
      <c r="E77" s="9"/>
      <c r="F77" s="9"/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2012-05-29T14:39:16Z</dcterms:created>
  <dcterms:modified xsi:type="dcterms:W3CDTF">2025-12-31T03:19:57Z</dcterms:modified>
</cp:coreProperties>
</file>