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1EC7744D-C2CA-4463-93D1-55626227A128}" xr6:coauthVersionLast="47" xr6:coauthVersionMax="47" xr10:uidLastSave="{00000000-0000-0000-0000-000000000000}"/>
  <bookViews>
    <workbookView xWindow="-108" yWindow="-108" windowWidth="23256" windowHeight="13896" tabRatio="778" xr2:uid="{00000000-000D-0000-FFFF-FFFF00000000}"/>
  </bookViews>
  <sheets>
    <sheet name="I Trimestre" sheetId="4" r:id="rId1"/>
    <sheet name="II Trimestre" sheetId="7" r:id="rId2"/>
    <sheet name="I Semestre" sheetId="9" r:id="rId3"/>
    <sheet name="III Trimestre" sheetId="8" r:id="rId4"/>
    <sheet name="III T Acumulado" sheetId="10" r:id="rId5"/>
    <sheet name="IV Trimestre" sheetId="3" r:id="rId6"/>
    <sheet name="Anual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2" l="1"/>
  <c r="C17" i="2"/>
  <c r="C25" i="2"/>
  <c r="C23" i="2"/>
  <c r="B30" i="2" l="1"/>
  <c r="C24" i="2"/>
  <c r="E18" i="2" l="1"/>
  <c r="C68" i="3" l="1"/>
  <c r="D68" i="3"/>
  <c r="E68" i="3"/>
  <c r="F68" i="3"/>
  <c r="G68" i="3"/>
  <c r="C69" i="3"/>
  <c r="D69" i="3"/>
  <c r="E69" i="3"/>
  <c r="F69" i="3"/>
  <c r="G69" i="3"/>
  <c r="C71" i="3"/>
  <c r="D71" i="3"/>
  <c r="E71" i="3"/>
  <c r="F71" i="3"/>
  <c r="G71" i="3"/>
  <c r="C72" i="3"/>
  <c r="D72" i="3"/>
  <c r="E72" i="3"/>
  <c r="F72" i="3"/>
  <c r="G72" i="3"/>
  <c r="C63" i="3"/>
  <c r="D63" i="3"/>
  <c r="E63" i="3"/>
  <c r="F63" i="3"/>
  <c r="G63" i="3"/>
  <c r="C55" i="3"/>
  <c r="D55" i="3"/>
  <c r="E55" i="3"/>
  <c r="F55" i="3"/>
  <c r="G55" i="3"/>
  <c r="C56" i="3"/>
  <c r="C57" i="3" s="1"/>
  <c r="D56" i="3"/>
  <c r="D57" i="3" s="1"/>
  <c r="E56" i="3"/>
  <c r="E57" i="3" s="1"/>
  <c r="F56" i="3"/>
  <c r="G56" i="3"/>
  <c r="G57" i="3"/>
  <c r="C50" i="3"/>
  <c r="D50" i="3"/>
  <c r="E50" i="3"/>
  <c r="F50" i="3"/>
  <c r="G50" i="3"/>
  <c r="C51" i="3"/>
  <c r="D51" i="3"/>
  <c r="D52" i="3" s="1"/>
  <c r="E51" i="3"/>
  <c r="E52" i="3" s="1"/>
  <c r="F51" i="3"/>
  <c r="F52" i="3" s="1"/>
  <c r="G51" i="3"/>
  <c r="G52" i="3"/>
  <c r="G70" i="3" s="1"/>
  <c r="C38" i="3"/>
  <c r="D38" i="3"/>
  <c r="E38" i="3"/>
  <c r="F38" i="3"/>
  <c r="G38" i="3"/>
  <c r="C39" i="3"/>
  <c r="C41" i="3" s="1"/>
  <c r="C65" i="3" s="1"/>
  <c r="D39" i="3"/>
  <c r="D41" i="3" s="1"/>
  <c r="D65" i="3" s="1"/>
  <c r="E39" i="3"/>
  <c r="E41" i="3" s="1"/>
  <c r="E65" i="3" s="1"/>
  <c r="F39" i="3"/>
  <c r="F41" i="3" s="1"/>
  <c r="F65" i="3" s="1"/>
  <c r="G39" i="3"/>
  <c r="G41" i="3" s="1"/>
  <c r="G65" i="3" s="1"/>
  <c r="C40" i="3"/>
  <c r="D40" i="3"/>
  <c r="E40" i="3"/>
  <c r="F40" i="3"/>
  <c r="G40" i="3"/>
  <c r="D18" i="2"/>
  <c r="F70" i="3" l="1"/>
  <c r="G64" i="3"/>
  <c r="F64" i="3"/>
  <c r="F57" i="3"/>
  <c r="E70" i="3"/>
  <c r="E64" i="3"/>
  <c r="D64" i="3"/>
  <c r="D70" i="3"/>
  <c r="C64" i="3"/>
  <c r="C52" i="3"/>
  <c r="C70" i="3" s="1"/>
  <c r="D22" i="2" l="1"/>
  <c r="D38" i="2" s="1"/>
  <c r="E22" i="2"/>
  <c r="E38" i="2" s="1"/>
  <c r="F22" i="2"/>
  <c r="F38" i="2" s="1"/>
  <c r="G22" i="2"/>
  <c r="G38" i="2" s="1"/>
  <c r="C22" i="2"/>
  <c r="D16" i="2"/>
  <c r="E16" i="2"/>
  <c r="F16" i="2"/>
  <c r="G16" i="2"/>
  <c r="C16" i="2"/>
  <c r="B22" i="3"/>
  <c r="B38" i="3" s="1"/>
  <c r="B16" i="3"/>
  <c r="C38" i="10"/>
  <c r="E38" i="10"/>
  <c r="F38" i="10"/>
  <c r="F40" i="10" s="1"/>
  <c r="C22" i="10"/>
  <c r="D22" i="10"/>
  <c r="D38" i="10" s="1"/>
  <c r="E22" i="10"/>
  <c r="F22" i="10"/>
  <c r="G22" i="10"/>
  <c r="G38" i="10" s="1"/>
  <c r="C16" i="10"/>
  <c r="D16" i="10"/>
  <c r="E16" i="10"/>
  <c r="F16" i="10"/>
  <c r="G16" i="10"/>
  <c r="G63" i="8"/>
  <c r="F63" i="8"/>
  <c r="E63" i="8"/>
  <c r="D63" i="8"/>
  <c r="C63" i="8"/>
  <c r="C38" i="8"/>
  <c r="C40" i="8" s="1"/>
  <c r="D38" i="8"/>
  <c r="D40" i="8" s="1"/>
  <c r="E38" i="8"/>
  <c r="E40" i="8" s="1"/>
  <c r="F38" i="8"/>
  <c r="G38" i="8"/>
  <c r="G40" i="8" s="1"/>
  <c r="C39" i="8"/>
  <c r="C41" i="8" s="1"/>
  <c r="D39" i="8"/>
  <c r="D41" i="8" s="1"/>
  <c r="E39" i="8"/>
  <c r="E41" i="8" s="1"/>
  <c r="E65" i="8" s="1"/>
  <c r="F39" i="8"/>
  <c r="F41" i="8" s="1"/>
  <c r="G39" i="8"/>
  <c r="G64" i="8" s="1"/>
  <c r="D26" i="8"/>
  <c r="E26" i="8"/>
  <c r="F26" i="8"/>
  <c r="G26" i="8"/>
  <c r="B22" i="8"/>
  <c r="B38" i="8" s="1"/>
  <c r="B40" i="8" s="1"/>
  <c r="B16" i="8"/>
  <c r="B22" i="9"/>
  <c r="B38" i="9" s="1"/>
  <c r="D22" i="9"/>
  <c r="D38" i="9" s="1"/>
  <c r="E22" i="9"/>
  <c r="E38" i="9" s="1"/>
  <c r="F22" i="9"/>
  <c r="F38" i="9" s="1"/>
  <c r="G22" i="9"/>
  <c r="G38" i="9" s="1"/>
  <c r="C22" i="9"/>
  <c r="C38" i="9" s="1"/>
  <c r="D16" i="9"/>
  <c r="B16" i="9" s="1"/>
  <c r="E16" i="9"/>
  <c r="F16" i="9"/>
  <c r="G16" i="9"/>
  <c r="C16" i="9"/>
  <c r="G63" i="7"/>
  <c r="F63" i="7"/>
  <c r="E63" i="7"/>
  <c r="D63" i="7"/>
  <c r="C63" i="7"/>
  <c r="G38" i="7"/>
  <c r="G40" i="7" s="1"/>
  <c r="G39" i="7"/>
  <c r="G64" i="7" s="1"/>
  <c r="F38" i="7"/>
  <c r="F40" i="7" s="1"/>
  <c r="F39" i="7"/>
  <c r="F41" i="7" s="1"/>
  <c r="F65" i="7" s="1"/>
  <c r="E38" i="7"/>
  <c r="E40" i="7" s="1"/>
  <c r="E39" i="7"/>
  <c r="E41" i="7" s="1"/>
  <c r="E65" i="7" s="1"/>
  <c r="D38" i="7"/>
  <c r="D40" i="7" s="1"/>
  <c r="D39" i="7"/>
  <c r="D41" i="7" s="1"/>
  <c r="C38" i="7"/>
  <c r="C39" i="7"/>
  <c r="C41" i="7" s="1"/>
  <c r="C40" i="7"/>
  <c r="D26" i="7"/>
  <c r="E26" i="7"/>
  <c r="F26" i="7"/>
  <c r="G26" i="7"/>
  <c r="B22" i="7"/>
  <c r="B38" i="7" s="1"/>
  <c r="B40" i="7" s="1"/>
  <c r="B16" i="7"/>
  <c r="G39" i="4"/>
  <c r="G38" i="4"/>
  <c r="G40" i="4" s="1"/>
  <c r="C63" i="4"/>
  <c r="D63" i="4"/>
  <c r="E63" i="4"/>
  <c r="F63" i="4"/>
  <c r="G63" i="4"/>
  <c r="C50" i="4"/>
  <c r="D50" i="4"/>
  <c r="D52" i="4" s="1"/>
  <c r="E50" i="4"/>
  <c r="F50" i="4"/>
  <c r="G50" i="4"/>
  <c r="C51" i="4"/>
  <c r="D51" i="4"/>
  <c r="E51" i="4"/>
  <c r="F51" i="4"/>
  <c r="G51" i="4"/>
  <c r="C52" i="4"/>
  <c r="G41" i="4"/>
  <c r="F38" i="4"/>
  <c r="F40" i="4" s="1"/>
  <c r="F39" i="4"/>
  <c r="F41" i="4" s="1"/>
  <c r="F65" i="4" s="1"/>
  <c r="C38" i="4"/>
  <c r="C40" i="4" s="1"/>
  <c r="D38" i="4"/>
  <c r="D40" i="4" s="1"/>
  <c r="E38" i="4"/>
  <c r="E40" i="4" s="1"/>
  <c r="C39" i="4"/>
  <c r="D39" i="4"/>
  <c r="D41" i="4" s="1"/>
  <c r="E39" i="4"/>
  <c r="E41" i="4" s="1"/>
  <c r="B22" i="4"/>
  <c r="B38" i="4" s="1"/>
  <c r="B40" i="4" s="1"/>
  <c r="D26" i="4"/>
  <c r="E26" i="4"/>
  <c r="F26" i="4"/>
  <c r="G26" i="4"/>
  <c r="B16" i="4"/>
  <c r="B17" i="4"/>
  <c r="G41" i="7" l="1"/>
  <c r="G65" i="7" s="1"/>
  <c r="D65" i="7"/>
  <c r="E52" i="4"/>
  <c r="B40" i="3"/>
  <c r="D65" i="8"/>
  <c r="F64" i="8"/>
  <c r="G41" i="8"/>
  <c r="G65" i="8" s="1"/>
  <c r="C65" i="8"/>
  <c r="C64" i="8"/>
  <c r="G40" i="10"/>
  <c r="D64" i="8"/>
  <c r="F40" i="8"/>
  <c r="F65" i="8" s="1"/>
  <c r="E64" i="8"/>
  <c r="C65" i="7"/>
  <c r="B40" i="9"/>
  <c r="D40" i="10"/>
  <c r="C64" i="7"/>
  <c r="C40" i="9"/>
  <c r="C40" i="10"/>
  <c r="D64" i="7"/>
  <c r="G40" i="9"/>
  <c r="F40" i="9"/>
  <c r="E64" i="7"/>
  <c r="F64" i="7"/>
  <c r="E40" i="9"/>
  <c r="D40" i="9"/>
  <c r="B22" i="10"/>
  <c r="B38" i="10" s="1"/>
  <c r="G65" i="4"/>
  <c r="D65" i="4"/>
  <c r="C64" i="4"/>
  <c r="F64" i="4"/>
  <c r="E65" i="4"/>
  <c r="G64" i="4"/>
  <c r="B16" i="10"/>
  <c r="C41" i="4"/>
  <c r="C65" i="4" s="1"/>
  <c r="E64" i="4"/>
  <c r="B22" i="2"/>
  <c r="B38" i="2" s="1"/>
  <c r="C38" i="2"/>
  <c r="C40" i="2" s="1"/>
  <c r="F52" i="4"/>
  <c r="D64" i="4"/>
  <c r="G40" i="2"/>
  <c r="G52" i="4"/>
  <c r="F40" i="2"/>
  <c r="E40" i="2"/>
  <c r="E40" i="10"/>
  <c r="D40" i="2"/>
  <c r="B16" i="2"/>
  <c r="B40" i="10" l="1"/>
  <c r="B40" i="2"/>
  <c r="C68" i="8"/>
  <c r="D68" i="8"/>
  <c r="E68" i="8"/>
  <c r="F68" i="8"/>
  <c r="G68" i="8"/>
  <c r="C69" i="8"/>
  <c r="D69" i="8"/>
  <c r="E69" i="8"/>
  <c r="F69" i="8"/>
  <c r="G69" i="8"/>
  <c r="C71" i="8"/>
  <c r="D71" i="8"/>
  <c r="E71" i="8"/>
  <c r="F71" i="8"/>
  <c r="G71" i="8"/>
  <c r="C72" i="8"/>
  <c r="D72" i="8"/>
  <c r="E72" i="8"/>
  <c r="F72" i="8"/>
  <c r="G72" i="8"/>
  <c r="C68" i="7"/>
  <c r="D68" i="7"/>
  <c r="E68" i="7"/>
  <c r="F68" i="7"/>
  <c r="G68" i="7"/>
  <c r="C69" i="7"/>
  <c r="D69" i="7"/>
  <c r="E69" i="7"/>
  <c r="F69" i="7"/>
  <c r="G69" i="7"/>
  <c r="C71" i="7"/>
  <c r="D71" i="7"/>
  <c r="E71" i="7"/>
  <c r="F71" i="7"/>
  <c r="G71" i="7"/>
  <c r="C72" i="7"/>
  <c r="D72" i="7"/>
  <c r="E72" i="7"/>
  <c r="F72" i="7"/>
  <c r="G72" i="7"/>
  <c r="C68" i="4"/>
  <c r="D68" i="4"/>
  <c r="E68" i="4"/>
  <c r="F68" i="4"/>
  <c r="G68" i="4"/>
  <c r="C69" i="4"/>
  <c r="D69" i="4"/>
  <c r="E69" i="4"/>
  <c r="F69" i="4"/>
  <c r="G69" i="4"/>
  <c r="C71" i="4"/>
  <c r="D71" i="4"/>
  <c r="E71" i="4"/>
  <c r="F71" i="4"/>
  <c r="G71" i="4"/>
  <c r="C72" i="4"/>
  <c r="D72" i="4"/>
  <c r="E72" i="4"/>
  <c r="F72" i="4"/>
  <c r="G72" i="4"/>
  <c r="D25" i="2" l="1"/>
  <c r="E25" i="2"/>
  <c r="F25" i="2"/>
  <c r="G25" i="2"/>
  <c r="E24" i="2"/>
  <c r="E39" i="2" s="1"/>
  <c r="F24" i="2"/>
  <c r="F39" i="2" s="1"/>
  <c r="G24" i="2"/>
  <c r="G39" i="2" s="1"/>
  <c r="D23" i="2"/>
  <c r="E23" i="2"/>
  <c r="F23" i="2"/>
  <c r="G23" i="2"/>
  <c r="E19" i="2"/>
  <c r="F19" i="2"/>
  <c r="G19" i="2"/>
  <c r="C19" i="2"/>
  <c r="C18" i="2"/>
  <c r="D63" i="2"/>
  <c r="E63" i="2"/>
  <c r="F18" i="2"/>
  <c r="F63" i="2" s="1"/>
  <c r="G18" i="2"/>
  <c r="G63" i="2" s="1"/>
  <c r="E17" i="2"/>
  <c r="F17" i="2"/>
  <c r="G17" i="2"/>
  <c r="B24" i="4"/>
  <c r="B39" i="4" s="1"/>
  <c r="B17" i="2" l="1"/>
  <c r="C63" i="2"/>
  <c r="B18" i="2"/>
  <c r="B63" i="2" s="1"/>
  <c r="B25" i="2"/>
  <c r="B64" i="4"/>
  <c r="G41" i="2"/>
  <c r="G65" i="2" s="1"/>
  <c r="G64" i="2"/>
  <c r="F41" i="2"/>
  <c r="F65" i="2" s="1"/>
  <c r="F64" i="2"/>
  <c r="E64" i="2"/>
  <c r="E41" i="2"/>
  <c r="E65" i="2" s="1"/>
  <c r="G68" i="2"/>
  <c r="C55" i="2"/>
  <c r="F68" i="2"/>
  <c r="E50" i="2"/>
  <c r="F71" i="2"/>
  <c r="E71" i="2"/>
  <c r="E68" i="2"/>
  <c r="F50" i="2"/>
  <c r="G56" i="2"/>
  <c r="G71" i="2"/>
  <c r="G50" i="2"/>
  <c r="E55" i="2"/>
  <c r="C68" i="2"/>
  <c r="F55" i="2"/>
  <c r="B23" i="2"/>
  <c r="B29" i="2" s="1"/>
  <c r="C50" i="2"/>
  <c r="E51" i="2"/>
  <c r="G55" i="2"/>
  <c r="G69" i="2"/>
  <c r="F26" i="2"/>
  <c r="F56" i="2"/>
  <c r="F51" i="2"/>
  <c r="C71" i="2"/>
  <c r="E72" i="2"/>
  <c r="F69" i="2"/>
  <c r="E26" i="2"/>
  <c r="G51" i="2"/>
  <c r="G52" i="2" s="1"/>
  <c r="F72" i="2"/>
  <c r="E69" i="2"/>
  <c r="G72" i="2"/>
  <c r="G26" i="2"/>
  <c r="E56" i="2"/>
  <c r="E52" i="2" l="1"/>
  <c r="E70" i="2" s="1"/>
  <c r="E57" i="2"/>
  <c r="G57" i="2"/>
  <c r="F52" i="2"/>
  <c r="F70" i="2" s="1"/>
  <c r="F57" i="2"/>
  <c r="G70" i="2"/>
  <c r="B47" i="2"/>
  <c r="B25" i="3"/>
  <c r="B23" i="3"/>
  <c r="B19" i="3"/>
  <c r="B17" i="3"/>
  <c r="B46" i="3" s="1"/>
  <c r="B71" i="3" l="1"/>
  <c r="B68" i="3"/>
  <c r="E26" i="3"/>
  <c r="F26" i="3"/>
  <c r="G26" i="3"/>
  <c r="B18" i="3" l="1"/>
  <c r="B63" i="3" s="1"/>
  <c r="B47" i="3" l="1"/>
  <c r="B55" i="3"/>
  <c r="B50" i="3"/>
  <c r="D25" i="10"/>
  <c r="E25" i="10"/>
  <c r="F25" i="10"/>
  <c r="G25" i="10"/>
  <c r="D23" i="10"/>
  <c r="E23" i="10"/>
  <c r="F23" i="10"/>
  <c r="G23" i="10"/>
  <c r="D24" i="10"/>
  <c r="D39" i="10" s="1"/>
  <c r="E24" i="10"/>
  <c r="E39" i="10" s="1"/>
  <c r="F24" i="10"/>
  <c r="F39" i="10" s="1"/>
  <c r="G24" i="10"/>
  <c r="G39" i="10" s="1"/>
  <c r="C24" i="10"/>
  <c r="C39" i="10" s="1"/>
  <c r="C19" i="10"/>
  <c r="D19" i="10"/>
  <c r="E19" i="10"/>
  <c r="F19" i="10"/>
  <c r="C18" i="10"/>
  <c r="C63" i="10" s="1"/>
  <c r="D18" i="10"/>
  <c r="D63" i="10" s="1"/>
  <c r="E18" i="10"/>
  <c r="F18" i="10"/>
  <c r="G18" i="10"/>
  <c r="G63" i="10" s="1"/>
  <c r="E17" i="10"/>
  <c r="E71" i="10" s="1"/>
  <c r="F17" i="10"/>
  <c r="G17" i="10"/>
  <c r="C17" i="10"/>
  <c r="C50" i="8"/>
  <c r="D50" i="8"/>
  <c r="E50" i="8"/>
  <c r="F50" i="8"/>
  <c r="G50" i="8"/>
  <c r="C51" i="8"/>
  <c r="D51" i="8"/>
  <c r="E51" i="8"/>
  <c r="F51" i="8"/>
  <c r="G51" i="8"/>
  <c r="C55" i="8"/>
  <c r="D55" i="8"/>
  <c r="E55" i="8"/>
  <c r="F55" i="8"/>
  <c r="G55" i="8"/>
  <c r="C56" i="8"/>
  <c r="D56" i="8"/>
  <c r="E56" i="8"/>
  <c r="F56" i="8"/>
  <c r="G56" i="8"/>
  <c r="G57" i="8"/>
  <c r="B24" i="8"/>
  <c r="B39" i="8" s="1"/>
  <c r="B25" i="8"/>
  <c r="B23" i="8"/>
  <c r="C26" i="8"/>
  <c r="B18" i="8"/>
  <c r="B63" i="8" s="1"/>
  <c r="B19" i="8"/>
  <c r="B17" i="8"/>
  <c r="D19" i="9"/>
  <c r="E19" i="9"/>
  <c r="F19" i="9"/>
  <c r="G19" i="9"/>
  <c r="C19" i="9"/>
  <c r="D23" i="9"/>
  <c r="E23" i="9"/>
  <c r="F23" i="9"/>
  <c r="G23" i="9"/>
  <c r="D24" i="9"/>
  <c r="E24" i="9"/>
  <c r="E39" i="9" s="1"/>
  <c r="F24" i="9"/>
  <c r="F39" i="9" s="1"/>
  <c r="G24" i="9"/>
  <c r="D25" i="9"/>
  <c r="E25" i="9"/>
  <c r="F25" i="9"/>
  <c r="G25" i="9"/>
  <c r="C25" i="9"/>
  <c r="C23" i="9"/>
  <c r="C24" i="9"/>
  <c r="D17" i="9"/>
  <c r="E17" i="9"/>
  <c r="F17" i="9"/>
  <c r="F50" i="9" s="1"/>
  <c r="G17" i="9"/>
  <c r="D18" i="9"/>
  <c r="D63" i="9" s="1"/>
  <c r="E18" i="9"/>
  <c r="F18" i="9"/>
  <c r="G18" i="9"/>
  <c r="C17" i="9"/>
  <c r="C18" i="9"/>
  <c r="C63" i="9" s="1"/>
  <c r="C55" i="7"/>
  <c r="D55" i="7"/>
  <c r="E55" i="7"/>
  <c r="F55" i="7"/>
  <c r="G55" i="7"/>
  <c r="C56" i="7"/>
  <c r="D56" i="7"/>
  <c r="E56" i="7"/>
  <c r="F56" i="7"/>
  <c r="G56" i="7"/>
  <c r="C50" i="7"/>
  <c r="D50" i="7"/>
  <c r="E50" i="7"/>
  <c r="F50" i="7"/>
  <c r="F52" i="7" s="1"/>
  <c r="F70" i="7" s="1"/>
  <c r="G50" i="7"/>
  <c r="C51" i="7"/>
  <c r="D51" i="7"/>
  <c r="E51" i="7"/>
  <c r="F51" i="7"/>
  <c r="G51" i="7"/>
  <c r="G52" i="7" s="1"/>
  <c r="G70" i="7" s="1"/>
  <c r="B23" i="7"/>
  <c r="B24" i="7"/>
  <c r="B39" i="7" s="1"/>
  <c r="B25" i="7"/>
  <c r="C26" i="7"/>
  <c r="B26" i="7" s="1"/>
  <c r="B17" i="7"/>
  <c r="B18" i="7"/>
  <c r="B63" i="7" s="1"/>
  <c r="B19" i="7"/>
  <c r="C55" i="4"/>
  <c r="D55" i="4"/>
  <c r="E55" i="4"/>
  <c r="F55" i="4"/>
  <c r="G55" i="4"/>
  <c r="C56" i="4"/>
  <c r="D56" i="4"/>
  <c r="E56" i="4"/>
  <c r="F56" i="4"/>
  <c r="G56" i="4"/>
  <c r="D70" i="4"/>
  <c r="E70" i="4"/>
  <c r="F70" i="4"/>
  <c r="B23" i="4"/>
  <c r="B51" i="4" s="1"/>
  <c r="B25" i="4"/>
  <c r="B56" i="4" s="1"/>
  <c r="C26" i="4"/>
  <c r="B26" i="4" s="1"/>
  <c r="D57" i="8" l="1"/>
  <c r="F52" i="8"/>
  <c r="F70" i="8" s="1"/>
  <c r="B41" i="8"/>
  <c r="B65" i="8" s="1"/>
  <c r="B64" i="8"/>
  <c r="D52" i="7"/>
  <c r="D70" i="7" s="1"/>
  <c r="C52" i="7"/>
  <c r="C70" i="7" s="1"/>
  <c r="B41" i="7"/>
  <c r="B65" i="7" s="1"/>
  <c r="B64" i="7"/>
  <c r="D57" i="7"/>
  <c r="E57" i="7"/>
  <c r="C57" i="7"/>
  <c r="G51" i="9"/>
  <c r="G39" i="9"/>
  <c r="G64" i="10"/>
  <c r="G41" i="10"/>
  <c r="G65" i="10" s="1"/>
  <c r="G57" i="4"/>
  <c r="D57" i="4"/>
  <c r="G50" i="9"/>
  <c r="G63" i="9"/>
  <c r="C26" i="9"/>
  <c r="C39" i="9"/>
  <c r="F41" i="9"/>
  <c r="F65" i="9" s="1"/>
  <c r="F64" i="9"/>
  <c r="F64" i="10"/>
  <c r="F41" i="10"/>
  <c r="F65" i="10" s="1"/>
  <c r="F55" i="10"/>
  <c r="F63" i="10"/>
  <c r="F55" i="9"/>
  <c r="F63" i="9"/>
  <c r="E41" i="10"/>
  <c r="E65" i="10" s="1"/>
  <c r="E64" i="10"/>
  <c r="C41" i="10"/>
  <c r="C65" i="10" s="1"/>
  <c r="C64" i="10"/>
  <c r="E55" i="10"/>
  <c r="E63" i="10"/>
  <c r="E41" i="9"/>
  <c r="E65" i="9" s="1"/>
  <c r="E64" i="9"/>
  <c r="E50" i="9"/>
  <c r="E52" i="9" s="1"/>
  <c r="E63" i="9"/>
  <c r="D51" i="9"/>
  <c r="D39" i="9"/>
  <c r="D41" i="10"/>
  <c r="D65" i="10" s="1"/>
  <c r="D64" i="10"/>
  <c r="E57" i="8"/>
  <c r="D55" i="10"/>
  <c r="C57" i="8"/>
  <c r="E52" i="8"/>
  <c r="E70" i="8" s="1"/>
  <c r="D52" i="8"/>
  <c r="D70" i="8" s="1"/>
  <c r="G52" i="8"/>
  <c r="G70" i="8" s="1"/>
  <c r="C52" i="8"/>
  <c r="C70" i="8" s="1"/>
  <c r="B25" i="9"/>
  <c r="F57" i="7"/>
  <c r="D26" i="9"/>
  <c r="F51" i="9"/>
  <c r="F52" i="9" s="1"/>
  <c r="D55" i="9"/>
  <c r="G57" i="7"/>
  <c r="C55" i="9"/>
  <c r="F69" i="10"/>
  <c r="F57" i="4"/>
  <c r="B23" i="9"/>
  <c r="E51" i="9"/>
  <c r="E56" i="9"/>
  <c r="D56" i="9"/>
  <c r="D57" i="9" s="1"/>
  <c r="F71" i="10"/>
  <c r="C70" i="4"/>
  <c r="C50" i="10"/>
  <c r="G71" i="10"/>
  <c r="C57" i="4"/>
  <c r="F68" i="10"/>
  <c r="C55" i="10"/>
  <c r="B17" i="9"/>
  <c r="E68" i="10"/>
  <c r="E55" i="9"/>
  <c r="G69" i="10"/>
  <c r="B19" i="9"/>
  <c r="E68" i="9"/>
  <c r="E71" i="9"/>
  <c r="C56" i="9"/>
  <c r="E72" i="10"/>
  <c r="G50" i="10"/>
  <c r="B18" i="9"/>
  <c r="B63" i="9" s="1"/>
  <c r="D68" i="9"/>
  <c r="D71" i="9"/>
  <c r="B24" i="9"/>
  <c r="B39" i="9" s="1"/>
  <c r="D50" i="9"/>
  <c r="F57" i="8"/>
  <c r="D72" i="10"/>
  <c r="F50" i="10"/>
  <c r="G68" i="10"/>
  <c r="G70" i="4"/>
  <c r="E57" i="4"/>
  <c r="E52" i="7"/>
  <c r="E70" i="7" s="1"/>
  <c r="G69" i="9"/>
  <c r="G72" i="9"/>
  <c r="C50" i="9"/>
  <c r="E50" i="10"/>
  <c r="G68" i="9"/>
  <c r="G71" i="9"/>
  <c r="F68" i="9"/>
  <c r="F71" i="9"/>
  <c r="C72" i="9"/>
  <c r="C69" i="9"/>
  <c r="F69" i="9"/>
  <c r="F72" i="9"/>
  <c r="G26" i="9"/>
  <c r="C71" i="9"/>
  <c r="C68" i="9"/>
  <c r="E72" i="9"/>
  <c r="E69" i="9"/>
  <c r="F26" i="9"/>
  <c r="G56" i="9"/>
  <c r="B18" i="10"/>
  <c r="B63" i="10" s="1"/>
  <c r="D72" i="9"/>
  <c r="D69" i="9"/>
  <c r="E26" i="9"/>
  <c r="C51" i="9"/>
  <c r="F56" i="9"/>
  <c r="G55" i="9"/>
  <c r="C69" i="10"/>
  <c r="G26" i="10"/>
  <c r="G56" i="10"/>
  <c r="G51" i="10"/>
  <c r="G72" i="10"/>
  <c r="F26" i="10"/>
  <c r="F56" i="10"/>
  <c r="F57" i="10" s="1"/>
  <c r="F51" i="10"/>
  <c r="F72" i="10"/>
  <c r="E26" i="10"/>
  <c r="E51" i="10"/>
  <c r="E69" i="10"/>
  <c r="B26" i="8"/>
  <c r="E56" i="10"/>
  <c r="D26" i="10"/>
  <c r="D56" i="10"/>
  <c r="D69" i="10"/>
  <c r="D51" i="10"/>
  <c r="B24" i="10"/>
  <c r="B39" i="10" s="1"/>
  <c r="C72" i="10"/>
  <c r="G52" i="9" l="1"/>
  <c r="F70" i="9"/>
  <c r="E57" i="9"/>
  <c r="D52" i="9"/>
  <c r="D70" i="9" s="1"/>
  <c r="C57" i="9"/>
  <c r="F57" i="9"/>
  <c r="C52" i="9"/>
  <c r="C70" i="9" s="1"/>
  <c r="E57" i="10"/>
  <c r="G57" i="9"/>
  <c r="D41" i="9"/>
  <c r="D65" i="9" s="1"/>
  <c r="D64" i="9"/>
  <c r="C41" i="9"/>
  <c r="C65" i="9" s="1"/>
  <c r="C64" i="9"/>
  <c r="D57" i="10"/>
  <c r="B64" i="9"/>
  <c r="B41" i="9"/>
  <c r="B65" i="9" s="1"/>
  <c r="B41" i="10"/>
  <c r="B65" i="10" s="1"/>
  <c r="B64" i="10"/>
  <c r="G41" i="9"/>
  <c r="G65" i="9" s="1"/>
  <c r="G64" i="9"/>
  <c r="B26" i="9"/>
  <c r="G70" i="9"/>
  <c r="E52" i="10"/>
  <c r="E70" i="10" s="1"/>
  <c r="E70" i="9"/>
  <c r="G52" i="10"/>
  <c r="G70" i="10" s="1"/>
  <c r="F52" i="10"/>
  <c r="F70" i="10" s="1"/>
  <c r="B18" i="4"/>
  <c r="B19" i="4"/>
  <c r="B63" i="4" l="1"/>
  <c r="B41" i="4"/>
  <c r="B65" i="4" s="1"/>
  <c r="B55" i="4"/>
  <c r="B57" i="4" s="1"/>
  <c r="B50" i="4"/>
  <c r="B52" i="4" s="1"/>
  <c r="B47" i="7"/>
  <c r="B55" i="7" l="1"/>
  <c r="B47" i="4"/>
  <c r="B46" i="4" l="1"/>
  <c r="B68" i="7" l="1"/>
  <c r="B46" i="8"/>
  <c r="B46" i="7" l="1"/>
  <c r="B50" i="7"/>
  <c r="B71" i="7"/>
  <c r="B50" i="8"/>
  <c r="B55" i="8"/>
  <c r="B47" i="8"/>
  <c r="D17" i="10"/>
  <c r="B46" i="9"/>
  <c r="B30" i="9"/>
  <c r="B30" i="10"/>
  <c r="G19" i="10"/>
  <c r="D19" i="2"/>
  <c r="D50" i="2" l="1"/>
  <c r="D71" i="2"/>
  <c r="D68" i="2"/>
  <c r="B19" i="2"/>
  <c r="B55" i="2" s="1"/>
  <c r="D55" i="2"/>
  <c r="G55" i="10"/>
  <c r="G57" i="10" s="1"/>
  <c r="B19" i="10"/>
  <c r="B17" i="10"/>
  <c r="B46" i="10" s="1"/>
  <c r="D50" i="10"/>
  <c r="D52" i="10" s="1"/>
  <c r="D68" i="10"/>
  <c r="D71" i="10"/>
  <c r="B76" i="4"/>
  <c r="B72" i="4"/>
  <c r="B69" i="4"/>
  <c r="B29" i="4"/>
  <c r="B75" i="4" s="1"/>
  <c r="C39" i="2"/>
  <c r="C26" i="3"/>
  <c r="B60" i="8"/>
  <c r="C25" i="10"/>
  <c r="C41" i="2" l="1"/>
  <c r="C65" i="2" s="1"/>
  <c r="C64" i="2"/>
  <c r="B25" i="10"/>
  <c r="C56" i="10"/>
  <c r="C57" i="10" s="1"/>
  <c r="D70" i="10"/>
  <c r="C26" i="2"/>
  <c r="C69" i="2"/>
  <c r="C72" i="2"/>
  <c r="C51" i="2"/>
  <c r="C52" i="2" s="1"/>
  <c r="C56" i="2"/>
  <c r="C57" i="2" s="1"/>
  <c r="B46" i="2"/>
  <c r="B50" i="2"/>
  <c r="B68" i="2"/>
  <c r="B71" i="2"/>
  <c r="B60" i="7"/>
  <c r="B68" i="4"/>
  <c r="B71" i="4"/>
  <c r="B60" i="4"/>
  <c r="B72" i="7"/>
  <c r="B69" i="7"/>
  <c r="B56" i="7"/>
  <c r="B57" i="7" s="1"/>
  <c r="B76" i="7"/>
  <c r="B51" i="7"/>
  <c r="B52" i="7" s="1"/>
  <c r="B76" i="8"/>
  <c r="B72" i="8"/>
  <c r="B69" i="8"/>
  <c r="B56" i="8"/>
  <c r="B57" i="8" s="1"/>
  <c r="B55" i="9"/>
  <c r="B47" i="9"/>
  <c r="B50" i="9"/>
  <c r="B69" i="10"/>
  <c r="B29" i="3"/>
  <c r="B75" i="3" s="1"/>
  <c r="B55" i="10"/>
  <c r="B50" i="10"/>
  <c r="B47" i="10"/>
  <c r="B29" i="7"/>
  <c r="B75" i="7" s="1"/>
  <c r="C26" i="10"/>
  <c r="B26" i="10" s="1"/>
  <c r="C70" i="2" l="1"/>
  <c r="B60" i="9"/>
  <c r="B70" i="4"/>
  <c r="B70" i="7"/>
  <c r="B71" i="9"/>
  <c r="B68" i="9"/>
  <c r="B76" i="9"/>
  <c r="B51" i="9"/>
  <c r="B52" i="9" s="1"/>
  <c r="B72" i="9"/>
  <c r="B69" i="9"/>
  <c r="B56" i="9"/>
  <c r="B57" i="9" s="1"/>
  <c r="B60" i="10"/>
  <c r="B56" i="10"/>
  <c r="B57" i="10" s="1"/>
  <c r="B76" i="10"/>
  <c r="B72" i="10"/>
  <c r="B29" i="9"/>
  <c r="B75" i="9" s="1"/>
  <c r="B70" i="9" l="1"/>
  <c r="C23" i="10" l="1"/>
  <c r="C68" i="10" l="1"/>
  <c r="B23" i="10"/>
  <c r="C71" i="10"/>
  <c r="C51" i="10"/>
  <c r="C52" i="10" s="1"/>
  <c r="B71" i="8"/>
  <c r="B51" i="8"/>
  <c r="B52" i="8" s="1"/>
  <c r="B29" i="8"/>
  <c r="B75" i="8" s="1"/>
  <c r="B68" i="8"/>
  <c r="B70" i="8" l="1"/>
  <c r="C70" i="10"/>
  <c r="B51" i="10"/>
  <c r="B52" i="10" s="1"/>
  <c r="B71" i="10"/>
  <c r="B29" i="10"/>
  <c r="B75" i="10" s="1"/>
  <c r="B68" i="10"/>
  <c r="B75" i="2"/>
  <c r="B70" i="10" l="1"/>
  <c r="D26" i="3" l="1"/>
  <c r="B26" i="3" s="1"/>
  <c r="B24" i="3"/>
  <c r="B51" i="3" s="1"/>
  <c r="B52" i="3" s="1"/>
  <c r="D24" i="2"/>
  <c r="D51" i="2" l="1"/>
  <c r="D52" i="2" s="1"/>
  <c r="B24" i="2"/>
  <c r="B60" i="3"/>
  <c r="D72" i="2"/>
  <c r="D56" i="2"/>
  <c r="D57" i="2" s="1"/>
  <c r="B69" i="2"/>
  <c r="B56" i="3"/>
  <c r="B57" i="3" s="1"/>
  <c r="B39" i="3"/>
  <c r="B64" i="3" s="1"/>
  <c r="D26" i="2"/>
  <c r="B26" i="2" s="1"/>
  <c r="D39" i="2"/>
  <c r="B72" i="3"/>
  <c r="B69" i="3"/>
  <c r="B70" i="3" s="1"/>
  <c r="B76" i="3"/>
  <c r="D69" i="2"/>
  <c r="B76" i="2"/>
  <c r="D70" i="2" l="1"/>
  <c r="B60" i="2"/>
  <c r="B41" i="3"/>
  <c r="B65" i="3" s="1"/>
  <c r="B39" i="2"/>
  <c r="B41" i="2" s="1"/>
  <c r="B65" i="2" s="1"/>
  <c r="B72" i="2"/>
  <c r="B51" i="2"/>
  <c r="B52" i="2" s="1"/>
  <c r="B70" i="2" s="1"/>
  <c r="B56" i="2"/>
  <c r="B57" i="2" s="1"/>
  <c r="D41" i="2"/>
  <c r="D65" i="2" s="1"/>
  <c r="D64" i="2"/>
  <c r="B64" i="2" l="1"/>
</calcChain>
</file>

<file path=xl/sharedStrings.xml><?xml version="1.0" encoding="utf-8"?>
<sst xmlns="http://schemas.openxmlformats.org/spreadsheetml/2006/main" count="451" uniqueCount="130">
  <si>
    <t>Indicador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</si>
  <si>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</si>
  <si>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</si>
  <si>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</si>
  <si>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</si>
  <si>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</si>
  <si>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</si>
  <si>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</si>
  <si>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</si>
  <si>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</si>
  <si>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</si>
  <si>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</si>
  <si>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</si>
  <si>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</si>
  <si>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</si>
  <si>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</si>
  <si>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</si>
  <si>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</si>
  <si>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</si>
  <si>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</si>
  <si>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</si>
  <si>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</si>
  <si>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</si>
  <si>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</si>
  <si>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</si>
  <si>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</si>
  <si>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Gasto programado por beneficiario (GPB) </t>
  </si>
  <si>
    <t xml:space="preserve">Gasto efectivo por beneficiario (GEB) 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</si>
  <si>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</si>
  <si>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</si>
  <si>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</si>
  <si>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</si>
  <si>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 xml:space="preserve">Gasto efectivo trimestral por beneficiario (GEB) </t>
  </si>
  <si>
    <t xml:space="preserve">Gasto programado trimestral por beneficiario (GPB) </t>
  </si>
  <si>
    <t>De composición</t>
  </si>
  <si>
    <t xml:space="preserve">Gasto programado acumulado por beneficiario (GPB) </t>
  </si>
  <si>
    <t xml:space="preserve">Gasto efectivo acumulado por beneficiario (GEB) </t>
  </si>
  <si>
    <t xml:space="preserve">Gasto programado mensual por beneficiario (GPB) </t>
  </si>
  <si>
    <t xml:space="preserve">Gasto efectivo mensual por beneficiario (GEB) </t>
  </si>
  <si>
    <t xml:space="preserve"> </t>
  </si>
  <si>
    <t>Total programa</t>
  </si>
  <si>
    <t xml:space="preserve">Productos </t>
  </si>
  <si>
    <t xml:space="preserve">SERVICIOS INTRAMUROS </t>
  </si>
  <si>
    <t>SERVICIOS EXTRAMUROS</t>
  </si>
  <si>
    <t xml:space="preserve">Atención API </t>
  </si>
  <si>
    <t xml:space="preserve">Atención solo comidas servidas </t>
  </si>
  <si>
    <t xml:space="preserve">Atención DAF </t>
  </si>
  <si>
    <t>Atención distribución de leche y extramuros</t>
  </si>
  <si>
    <t xml:space="preserve">Atención promoción del crecimiento y desarrollo infantil </t>
  </si>
  <si>
    <t xml:space="preserve">Notas: </t>
  </si>
  <si>
    <t>Gasto efectivo real 2T 2021</t>
  </si>
  <si>
    <t>Gasto efectivo real por beneficiario 2T 2021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</si>
  <si>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</si>
  <si>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</si>
  <si>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</si>
  <si>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</si>
  <si>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</si>
  <si>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Gasto efectivo real 2T 2022</t>
  </si>
  <si>
    <t>Gasto efectivo real por beneficiario 2T 2022</t>
  </si>
  <si>
    <t>Efectivos IS 2022</t>
  </si>
  <si>
    <t>IPC (IS 2022)</t>
  </si>
  <si>
    <t>Gasto efectivo real IS 2022</t>
  </si>
  <si>
    <t>Gasto efectivo real por beneficiario IS 2022</t>
  </si>
  <si>
    <t>Efectivos 3T 2022</t>
  </si>
  <si>
    <t>IPC (3T 2022)</t>
  </si>
  <si>
    <t>Gasto efectivo real 3T 2022</t>
  </si>
  <si>
    <t>Gasto efectivo real por beneficiario 3T 2022</t>
  </si>
  <si>
    <t>Efectivos 3 TA 2022</t>
  </si>
  <si>
    <t>IPC (3 TA 2022)</t>
  </si>
  <si>
    <t>Gasto efectivo real 3 TA 2022</t>
  </si>
  <si>
    <t>Gasto efectivo real por beneficiario 3 TA 2022</t>
  </si>
  <si>
    <t>Efectivos 4T 2022</t>
  </si>
  <si>
    <t>IPC (4T 2022)</t>
  </si>
  <si>
    <t>Gasto efectivo real 4T 2022</t>
  </si>
  <si>
    <t>Gasto efectivo real por beneficiario 4T 2022</t>
  </si>
  <si>
    <t>Efectivos 2022</t>
  </si>
  <si>
    <t>Gasto efectivo real 2022</t>
  </si>
  <si>
    <t>Gasto efectivo real por beneficiario 2022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</si>
  <si>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</si>
  <si>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</si>
  <si>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</si>
  <si>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</si>
  <si>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</si>
  <si>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</si>
  <si>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</si>
  <si>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>Fuentes:</t>
    </r>
    <r>
      <rPr>
        <sz val="11"/>
        <color theme="1"/>
        <rFont val="Palatino Linotype"/>
        <family val="1"/>
      </rPr>
      <t xml:space="preserve">  Informes Trimestrales CEN CINAI  2022 y 2023 - Cronogramas de Metas e Inversión - Modificaciones 2023 - IPC, INEC 2022 y 2023</t>
    </r>
  </si>
  <si>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El día lunes 21 de agosto de 2023 se cambiaron los datos de los beneficiarios efectivos, esto debido a que la UE el programa al remitir el reporte del II T realizó cambios "hacia atrás". Se envió una solicitud a la UE para que justifique por escrito y de manera formal el motivo por el cual se realizó el cambio. </t>
    </r>
  </si>
  <si>
    <r>
      <rPr>
        <b/>
        <sz val="11"/>
        <color theme="1"/>
        <rFont val="Palatino Linotype"/>
        <family val="1"/>
      </rPr>
      <t xml:space="preserve">2. </t>
    </r>
    <r>
      <rPr>
        <sz val="11"/>
        <color theme="1"/>
        <rFont val="Palatino Linotype"/>
        <family val="1"/>
      </rPr>
      <t xml:space="preserve">A partir del día martes 21 de noviembre de 2023 el dado del ingreso efectivo recibido que se utilizará será el que se reporta en la tabla #6, excluyendo lo correspondiente al producto Inversión. </t>
    </r>
    <r>
      <rPr>
        <b/>
        <sz val="11"/>
        <color theme="1"/>
        <rFont val="Palatino Linotype"/>
        <family val="1"/>
      </rPr>
      <t>En la tabla se agrega la siguiente nota:</t>
    </r>
    <r>
      <rPr>
        <sz val="11"/>
        <color theme="1"/>
        <rFont val="Palatino Linotype"/>
        <family val="1"/>
      </rPr>
      <t xml:space="preserve"> Se realiza cuadro con base a la cuota de liberación de SIGAF, la cual está compuesta con dos fuentes de financiamiento, sin embargo, se toma como base el 25% de cuota de liberación total trimestral, se considera cuales subpartidas corresponden únicamente a FODESAF y posteriormente se saca el porcentaje restante entre las subpartidas que poseen financiamiento compartido.</t>
    </r>
  </si>
  <si>
    <t>Programados 2T 2023</t>
  </si>
  <si>
    <t>Efectivos 2T 2023</t>
  </si>
  <si>
    <t>En transferencias 2T 2023</t>
  </si>
  <si>
    <t>IPC (2T 20222)</t>
  </si>
  <si>
    <t>IPC (2T 2023)</t>
  </si>
  <si>
    <r>
      <rPr>
        <b/>
        <sz val="11"/>
        <color theme="1"/>
        <rFont val="Palatino Linotype"/>
        <family val="1"/>
      </rPr>
      <t xml:space="preserve">1. </t>
    </r>
    <r>
      <rPr>
        <sz val="11"/>
        <color theme="1"/>
        <rFont val="Palatino Linotype"/>
        <family val="1"/>
      </rPr>
      <t xml:space="preserve">A partir del día martes 21 de noviembre de 2023 el dado del ingreso efectivo recibido que se utilizará será el que se reporta en la tabla #6, excluyendo lo correspondiente al producto Inversión. </t>
    </r>
    <r>
      <rPr>
        <b/>
        <sz val="11"/>
        <color theme="1"/>
        <rFont val="Palatino Linotype"/>
        <family val="1"/>
      </rPr>
      <t>En la tabla se agrega la siguiente nota:</t>
    </r>
    <r>
      <rPr>
        <sz val="11"/>
        <color theme="1"/>
        <rFont val="Palatino Linotype"/>
        <family val="1"/>
      </rPr>
      <t xml:space="preserve"> Se realiza cuadro con base a la cuota de liberación de SIGAF, la cual está compuesta con dos fuentes de financiamiento, sin embargo, se toma como base el 25% de cuota de liberación total trimestral, se considera cuales subpartidas corresponden únicamente a FODESAF y posteriormente se saca el porcentaje restante entre las subpartidas que poseen financiamiento compartido.</t>
    </r>
  </si>
  <si>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 El día martes 21 de noviembre de 2023 se cambiaron los datos del gasto efectivo, esto como respecta a la modificación que la UE del programa realizó después de la sesión de trabajo que se llevó a cabo el 19 de octubre de 2023 con el objetivo de mejorar los reportes de ejecución trimestral/anual.  </t>
    </r>
  </si>
  <si>
    <t>Programados IS 2023</t>
  </si>
  <si>
    <t>Efectivos IS 2023</t>
  </si>
  <si>
    <t>En transferencias IS 2023</t>
  </si>
  <si>
    <t>IPC (IS 2023)</t>
  </si>
  <si>
    <t>Gasto efectivo real IS 2023</t>
  </si>
  <si>
    <t>Gasto efectivo real por beneficiario IS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</si>
  <si>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</si>
  <si>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</si>
  <si>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</si>
  <si>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</si>
  <si>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</si>
  <si>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</si>
  <si>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 TA 2023</t>
  </si>
  <si>
    <t>Efectivos 3 TA 2023</t>
  </si>
  <si>
    <t>En transferencias 3 TA 2023</t>
  </si>
  <si>
    <t>IPC (3 TA 2023)</t>
  </si>
  <si>
    <t>Gasto efectivo real 3 TA 2023</t>
  </si>
  <si>
    <t>Gasto efectivo real por beneficiario 3 TA 2023</t>
  </si>
  <si>
    <t>Programados 4T 2023</t>
  </si>
  <si>
    <t>Efectivos 4T 2023</t>
  </si>
  <si>
    <t>En transferencias 4T 2023</t>
  </si>
  <si>
    <t>IPC (4T 2023)</t>
  </si>
  <si>
    <t>Gasto efectivo real 4T 2023</t>
  </si>
  <si>
    <t>Gasto efectivo real por beneficiario 4T 2023</t>
  </si>
  <si>
    <t>Programados 2023</t>
  </si>
  <si>
    <t>Efectivos 2023</t>
  </si>
  <si>
    <t>En transferencias 2023</t>
  </si>
  <si>
    <t>Gasto efectivo real 2023</t>
  </si>
  <si>
    <t>Gasto efectivo real por beneficiario 2023</t>
  </si>
  <si>
    <r>
      <rPr>
        <b/>
        <sz val="11"/>
        <color theme="1"/>
        <rFont val="Palatino Linotype"/>
        <family val="1"/>
      </rPr>
      <t>4.</t>
    </r>
    <r>
      <rPr>
        <sz val="11"/>
        <color theme="1"/>
        <rFont val="Palatino Linotype"/>
        <family val="1"/>
      </rPr>
      <t xml:space="preserve"> (18-03-2024) - Algunos datos de los insumos que se utilizan para el cálculo de los indicadores se modificaron por cambios para atrás del Cronograma de Metas e Inversión. Además porque la UE del programa al remitir el Reporte de ejecución del IVT/Anual 2023 realizó unos cambios debido a que se identificó una inversión errónea en los montos de Compra de leche en polvo (2.02.03.02) y alimentos y bebidas (2.02.03.03). Esta discrepancia afectó también a los montos relacionados con los productos de la Tabla 2, ya que la distribución de los fondos se vio modificada.</t>
    </r>
  </si>
  <si>
    <r>
      <rPr>
        <b/>
        <sz val="11"/>
        <color theme="1"/>
        <rFont val="Palatino Linotype"/>
        <family val="1"/>
      </rPr>
      <t>3.</t>
    </r>
    <r>
      <rPr>
        <sz val="11"/>
        <color theme="1"/>
        <rFont val="Palatino Linotype"/>
        <family val="1"/>
      </rPr>
      <t xml:space="preserve"> (18-03-2024) - Algunos datos de los insumos que se utilizan para el cálculo de los indicadores se modificaron por cambios para atrás del Cronograma de Metas e Inversión. Además porque la UE del programa al remitir el Reporte de ejecución del IVT/Anual 2023 realizó unos cambios debido a que se identificó una inversión errónea en los montos de Compra de leche en polvo (2.02.03.02) y alimentos y bebidas (2.02.03.03). Esta discrepancia afectó también a los montos relacionados con los productos de la Tabla 2, ya que la distribución de los fondos se vio modificada.</t>
    </r>
  </si>
  <si>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 (18-03-2024) - Algunos datos de los insumos que se utilizan para el cálculo de los indicadores se modificaron por cambios para atrás del Cronograma de Metas e Inversión. Además porque la UE del programa al remitir el Reporte de ejecución del IVT/Anual 2023 realizó unos cambios debido a que se identificó una inversión errónea en los montos de Compra de leche en polvo (2.02.03.02) y alimentos y bebidas (2.02.03.03). Esta discrepancia afectó también a los montos relacionados con los productos de la Tabla 2, ya que la distribución de los fondos se vio modificada.</t>
    </r>
  </si>
  <si>
    <t xml:space="preserve">Nota: </t>
  </si>
  <si>
    <r>
      <rPr>
        <b/>
        <sz val="11"/>
        <color theme="1"/>
        <rFont val="Palatino Linotype"/>
        <family val="1"/>
      </rPr>
      <t>1.</t>
    </r>
    <r>
      <rPr>
        <sz val="11"/>
        <color theme="1"/>
        <rFont val="Palatino Linotype"/>
        <family val="1"/>
      </rPr>
      <t xml:space="preserve"> (18-03-2024) - Algunos datos de los insumos que se utilizan para el cálculo de los indicadores se modificaron por cambios para atrás del Cronograma de Metas e Inversión. Además porque la UE del programa al remitir el Reporte de ejecución del IVT/Anual 2023 realizó unos cambios debido a que se identificó una inversión errónea en los montos de Compra de leche en polvo (2.02.03.02) y alimentos y bebidas (2.02.03.03). Esta discrepancia afectó también a los montos relacionados con los productos de la Tabla 2, ya que la distribución de los fondos se vio modificada.
</t>
    </r>
    <r>
      <rPr>
        <b/>
        <sz val="11"/>
        <color theme="1"/>
        <rFont val="Palatino Linotype"/>
        <family val="1"/>
      </rPr>
      <t>2.</t>
    </r>
    <r>
      <rPr>
        <sz val="11"/>
        <color theme="1"/>
        <rFont val="Palatino Linotype"/>
        <family val="1"/>
      </rPr>
      <t xml:space="preserve"> El dato del ingreso efectivo recibido no incorpora el monto de la inversión. En total para el año 2023 ingresaron 2 661 782 459,13 de inversión. </t>
    </r>
  </si>
  <si>
    <r>
      <rPr>
        <b/>
        <sz val="11"/>
        <color theme="1"/>
        <rFont val="Palatino Linotype"/>
        <family val="1"/>
      </rPr>
      <t>3.</t>
    </r>
    <r>
      <rPr>
        <sz val="11"/>
        <color theme="1"/>
        <rFont val="Palatino Linotype"/>
        <family val="1"/>
      </rPr>
      <t xml:space="preserve"> El día martes 21 de noviembre de 2023 se cambiaron los datos del gasto efectivo, esto como respecta a la modifi</t>
    </r>
    <r>
      <rPr>
        <sz val="10"/>
        <color theme="1"/>
        <rFont val="Palatino Linotype"/>
        <family val="1"/>
      </rPr>
      <t xml:space="preserve">cación que la UE del programa realizó después de la sesión de trabajo que se llevó a cabo el 19 de octubre de 2023 con el objetivo de mejorar los reportes de ejecución trimestral/anual.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</si>
</sst>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___"/>
    <numFmt numFmtId="166" formatCode="_(* #,##0_);_(* \(#,##0\);_(* &quot;-&quot;??_);_(@_)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167" fontId="0" fillId="0" borderId="0" xfId="1" applyNumberFormat="1" applyFont="1" applyFill="1"/>
    <xf numFmtId="166" fontId="0" fillId="0" borderId="0" xfId="1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0" borderId="0" xfId="0" applyFont="1" applyFill="1" applyBorder="1"/>
    <xf numFmtId="3" fontId="0" fillId="0" borderId="0" xfId="0" applyNumberFormat="1" applyFont="1" applyFill="1" applyAlignment="1"/>
    <xf numFmtId="1" fontId="0" fillId="0" borderId="0" xfId="1" applyNumberFormat="1" applyFont="1" applyFill="1" applyAlignment="1"/>
    <xf numFmtId="166" fontId="0" fillId="0" borderId="0" xfId="1" applyNumberFormat="1" applyFont="1" applyFill="1" applyAlignment="1">
      <alignment horizontal="center"/>
    </xf>
    <xf numFmtId="165" fontId="0" fillId="0" borderId="0" xfId="0" applyNumberFormat="1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/>
    <xf numFmtId="3" fontId="4" fillId="0" borderId="0" xfId="0" applyNumberFormat="1" applyFont="1" applyFill="1"/>
    <xf numFmtId="0" fontId="3" fillId="0" borderId="0" xfId="0" applyFont="1" applyFill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4" fontId="4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/>
    <xf numFmtId="0" fontId="4" fillId="0" borderId="3" xfId="0" applyFont="1" applyFill="1" applyBorder="1"/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/>
    <xf numFmtId="0" fontId="4" fillId="0" borderId="0" xfId="0" applyFont="1" applyFill="1" applyAlignment="1">
      <alignment horizontal="right"/>
    </xf>
    <xf numFmtId="3" fontId="4" fillId="0" borderId="0" xfId="1" applyNumberFormat="1" applyFont="1" applyFill="1"/>
    <xf numFmtId="3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right"/>
    </xf>
    <xf numFmtId="3" fontId="0" fillId="0" borderId="0" xfId="0" applyNumberFormat="1" applyFont="1" applyFill="1"/>
    <xf numFmtId="166" fontId="4" fillId="0" borderId="0" xfId="0" applyNumberFormat="1" applyFont="1" applyFill="1"/>
    <xf numFmtId="164" fontId="4" fillId="0" borderId="0" xfId="1" applyFont="1" applyFill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4" fillId="0" borderId="3" xfId="0" applyFont="1" applyBorder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1C5C8"/>
      <color rgb="FF0035A0"/>
      <color rgb="FF192952"/>
      <color rgb="FF4071B9"/>
      <color rgb="FF102D7C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ES" sz="1800" b="1"/>
              <a:t>CEN-CINAI: Indicadores de Cobertura</a:t>
            </a:r>
            <a:r>
              <a:rPr lang="es-ES" sz="1800" b="1" baseline="0"/>
              <a:t> </a:t>
            </a:r>
            <a:r>
              <a:rPr lang="es-ES" sz="1800" b="1"/>
              <a:t>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01-4937-BBED-0457DB3E554B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001-4937-BBED-0457DB3E55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Anual!$A$46:$A$47</c:f>
              <c:strCache>
                <c:ptCount val="2"/>
                <c:pt idx="0">
                  <c:v>Cobertura Programada</c:v>
                </c:pt>
                <c:pt idx="1">
                  <c:v>Cobertura Efectiva</c:v>
                </c:pt>
              </c:strCache>
            </c:strRef>
          </c:cat>
          <c:val>
            <c:numRef>
              <c:f>Anual!$B$46:$B$47</c:f>
              <c:numCache>
                <c:formatCode>#,##0.00</c:formatCode>
                <c:ptCount val="2"/>
                <c:pt idx="0">
                  <c:v>182.54615260168251</c:v>
                </c:pt>
                <c:pt idx="1">
                  <c:v>180.03109795556406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6-44D9-872D-8E278EE3E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95216064"/>
        <c:axId val="495223280"/>
      </c:barChart>
      <c:valAx>
        <c:axId val="49522328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95216064"/>
        <c:crosses val="autoZero"/>
        <c:crossBetween val="between"/>
        <c:majorUnit val="50"/>
      </c:valAx>
      <c:catAx>
        <c:axId val="495216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95223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Resultado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Anual!$A$50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dLbl>
              <c:idx val="1"/>
              <c:layout>
                <c:manualLayout>
                  <c:x val="-3.0715175435878391E-17"/>
                  <c:y val="-1.7448209044382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8D-4495-8447-33F2CFF95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Anual!$B$50:$G$50</c:f>
              <c:numCache>
                <c:formatCode>#,##0.00</c:formatCode>
                <c:ptCount val="6"/>
                <c:pt idx="0">
                  <c:v>98.622236289139266</c:v>
                </c:pt>
                <c:pt idx="1">
                  <c:v>66.733230786134129</c:v>
                </c:pt>
                <c:pt idx="2">
                  <c:v>62.393451841238424</c:v>
                </c:pt>
                <c:pt idx="3">
                  <c:v>96.341953577365842</c:v>
                </c:pt>
                <c:pt idx="4">
                  <c:v>117.83578982685378</c:v>
                </c:pt>
                <c:pt idx="5">
                  <c:v>95.545606674650429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0-401E-886E-95D301DDC186}"/>
            </c:ext>
          </c:extLst>
        </c:ser>
        <c:ser>
          <c:idx val="1"/>
          <c:order val="1"/>
          <c:tx>
            <c:strRef>
              <c:f>Anual!$A$51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dLbl>
              <c:idx val="0"/>
              <c:layout>
                <c:manualLayout>
                  <c:x val="5.0261776789427932E-3"/>
                  <c:y val="-3.4896418088764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D-4495-8447-33F2CFF95BAA}"/>
                </c:ext>
              </c:extLst>
            </c:dLbl>
            <c:dLbl>
              <c:idx val="2"/>
              <c:layout>
                <c:manualLayout>
                  <c:x val="-1.1523471764060057E-4"/>
                  <c:y val="-1.2141862561324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D-4495-8447-33F2CFF95BAA}"/>
                </c:ext>
              </c:extLst>
            </c:dLbl>
            <c:dLbl>
              <c:idx val="3"/>
              <c:layout>
                <c:manualLayout>
                  <c:x val="-1.2286070174351356E-16"/>
                  <c:y val="-4.5365343515393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D-4495-8447-33F2CFF95BAA}"/>
                </c:ext>
              </c:extLst>
            </c:dLbl>
            <c:dLbl>
              <c:idx val="4"/>
              <c:layout>
                <c:manualLayout>
                  <c:x val="0"/>
                  <c:y val="-4.8854985324270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D-4495-8447-33F2CFF95BAA}"/>
                </c:ext>
              </c:extLst>
            </c:dLbl>
            <c:dLbl>
              <c:idx val="5"/>
              <c:layout>
                <c:manualLayout>
                  <c:x val="0"/>
                  <c:y val="-4.88549853242701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D-4495-8447-33F2CFF95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Anual!$B$51:$G$51</c:f>
              <c:numCache>
                <c:formatCode>#,##0.00</c:formatCode>
                <c:ptCount val="6"/>
                <c:pt idx="0">
                  <c:v>90.709913724337923</c:v>
                </c:pt>
                <c:pt idx="1">
                  <c:v>90.363504079907415</c:v>
                </c:pt>
                <c:pt idx="2">
                  <c:v>145.07791858282849</c:v>
                </c:pt>
                <c:pt idx="3">
                  <c:v>91.187782031534255</c:v>
                </c:pt>
                <c:pt idx="4">
                  <c:v>76.931496056189559</c:v>
                </c:pt>
                <c:pt idx="5">
                  <c:v>74.226378767315154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0-401E-886E-95D301DDC186}"/>
            </c:ext>
          </c:extLst>
        </c:ser>
        <c:ser>
          <c:idx val="2"/>
          <c:order val="2"/>
          <c:tx>
            <c:strRef>
              <c:f>Anual!$A$52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dLbl>
              <c:idx val="0"/>
              <c:layout>
                <c:manualLayout>
                  <c:x val="1.8429318156123631E-2"/>
                  <c:y val="-4.1875701706517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8D-4495-8447-33F2CFF95BAA}"/>
                </c:ext>
              </c:extLst>
            </c:dLbl>
            <c:dLbl>
              <c:idx val="1"/>
              <c:layout>
                <c:manualLayout>
                  <c:x val="0"/>
                  <c:y val="-3.8386059897640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8D-4495-8447-33F2CFF95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Anual!$B$52:$G$52</c:f>
              <c:numCache>
                <c:formatCode>#,##0.00</c:formatCode>
                <c:ptCount val="6"/>
                <c:pt idx="0">
                  <c:v>94.666075006738595</c:v>
                </c:pt>
                <c:pt idx="1">
                  <c:v>78.548367433020772</c:v>
                </c:pt>
                <c:pt idx="2">
                  <c:v>103.73568521203346</c:v>
                </c:pt>
                <c:pt idx="3">
                  <c:v>93.764867804450049</c:v>
                </c:pt>
                <c:pt idx="4">
                  <c:v>97.383642941521671</c:v>
                </c:pt>
                <c:pt idx="5">
                  <c:v>84.885992720982784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0-401E-886E-95D301DDC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2090752"/>
        <c:axId val="52092288"/>
        <c:axId val="0"/>
      </c:bar3DChart>
      <c:catAx>
        <c:axId val="5209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092288"/>
        <c:crosses val="autoZero"/>
        <c:auto val="1"/>
        <c:lblAlgn val="ctr"/>
        <c:lblOffset val="100"/>
        <c:noMultiLvlLbl val="0"/>
      </c:catAx>
      <c:valAx>
        <c:axId val="52092288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090752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Avance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Anual!$A$55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Anual!$B$55:$G$55</c:f>
              <c:numCache>
                <c:formatCode>#,##0.00</c:formatCode>
                <c:ptCount val="6"/>
                <c:pt idx="0">
                  <c:v>98.62224492161593</c:v>
                </c:pt>
                <c:pt idx="1">
                  <c:v>66.733230786134158</c:v>
                </c:pt>
                <c:pt idx="2">
                  <c:v>62.393451841238424</c:v>
                </c:pt>
                <c:pt idx="3">
                  <c:v>96.342092963134462</c:v>
                </c:pt>
                <c:pt idx="4">
                  <c:v>117.83578982685378</c:v>
                </c:pt>
                <c:pt idx="5">
                  <c:v>95.545606674650429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3-4707-804F-F38891286423}"/>
            </c:ext>
          </c:extLst>
        </c:ser>
        <c:ser>
          <c:idx val="1"/>
          <c:order val="1"/>
          <c:tx>
            <c:strRef>
              <c:f>Anual!$A$56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dLbl>
              <c:idx val="0"/>
              <c:layout>
                <c:manualLayout>
                  <c:x val="4.58015267175572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F6-4B47-BDDC-B86F3EEE124E}"/>
                </c:ext>
              </c:extLst>
            </c:dLbl>
            <c:dLbl>
              <c:idx val="2"/>
              <c:layout>
                <c:manualLayout>
                  <c:x val="0"/>
                  <c:y val="-5.14328826095508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F6-4B47-BDDC-B86F3EEE124E}"/>
                </c:ext>
              </c:extLst>
            </c:dLbl>
            <c:dLbl>
              <c:idx val="3"/>
              <c:layout>
                <c:manualLayout>
                  <c:x val="-9.7509582838313416E-4"/>
                  <c:y val="-3.1348882964480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6-4B47-BDDC-B86F3EEE124E}"/>
                </c:ext>
              </c:extLst>
            </c:dLbl>
            <c:dLbl>
              <c:idx val="4"/>
              <c:layout>
                <c:manualLayout>
                  <c:x val="-1.1195799418350405E-16"/>
                  <c:y val="-0.124891553047769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F6-4B47-BDDC-B86F3EEE124E}"/>
                </c:ext>
              </c:extLst>
            </c:dLbl>
            <c:dLbl>
              <c:idx val="5"/>
              <c:layout>
                <c:manualLayout>
                  <c:x val="-1.1195799418350405E-16"/>
                  <c:y val="-6.5914986330767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F6-4B47-BDDC-B86F3EEE12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Anual!$B$56:$G$56</c:f>
              <c:numCache>
                <c:formatCode>#,##0.00</c:formatCode>
                <c:ptCount val="6"/>
                <c:pt idx="0">
                  <c:v>90.709913724337937</c:v>
                </c:pt>
                <c:pt idx="1">
                  <c:v>90.363504079907457</c:v>
                </c:pt>
                <c:pt idx="2">
                  <c:v>145.07791858282849</c:v>
                </c:pt>
                <c:pt idx="3">
                  <c:v>91.187782031534255</c:v>
                </c:pt>
                <c:pt idx="4">
                  <c:v>76.931496056189559</c:v>
                </c:pt>
                <c:pt idx="5">
                  <c:v>74.226378767315154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33-4707-804F-F38891286423}"/>
            </c:ext>
          </c:extLst>
        </c:ser>
        <c:ser>
          <c:idx val="2"/>
          <c:order val="2"/>
          <c:tx>
            <c:strRef>
              <c:f>Anual!$A$57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dLbl>
              <c:idx val="0"/>
              <c:layout>
                <c:manualLayout>
                  <c:x val="1.2213740458015267E-2"/>
                  <c:y val="-2.0815258841294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F6-4B47-BDDC-B86F3EEE124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Anual!$B$57:$G$57</c:f>
              <c:numCache>
                <c:formatCode>#,##0.00</c:formatCode>
                <c:ptCount val="6"/>
                <c:pt idx="0">
                  <c:v>94.666079322976941</c:v>
                </c:pt>
                <c:pt idx="1">
                  <c:v>78.548367433020815</c:v>
                </c:pt>
                <c:pt idx="2">
                  <c:v>103.73568521203346</c:v>
                </c:pt>
                <c:pt idx="3">
                  <c:v>93.764937497334358</c:v>
                </c:pt>
                <c:pt idx="4">
                  <c:v>97.383642941521671</c:v>
                </c:pt>
                <c:pt idx="5">
                  <c:v>84.885992720982784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33-4707-804F-F3889128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2107136"/>
        <c:axId val="52108672"/>
        <c:axId val="0"/>
      </c:bar3DChart>
      <c:catAx>
        <c:axId val="52107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108672"/>
        <c:crosses val="autoZero"/>
        <c:auto val="1"/>
        <c:lblAlgn val="ctr"/>
        <c:lblOffset val="100"/>
        <c:noMultiLvlLbl val="0"/>
      </c:catAx>
      <c:valAx>
        <c:axId val="52108672"/>
        <c:scaling>
          <c:orientation val="minMax"/>
          <c:max val="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107136"/>
        <c:crosses val="autoZero"/>
        <c:crossBetween val="between"/>
        <c:majorUnit val="5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gasto medio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Anual!$A$71</c:f>
              <c:strCache>
                <c:ptCount val="1"/>
                <c:pt idx="0">
                  <c:v>Gasto programado acumulado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Anual!$B$71:$G$71</c:f>
              <c:numCache>
                <c:formatCode>#,##0.00</c:formatCode>
                <c:ptCount val="6"/>
                <c:pt idx="0">
                  <c:v>212006.46656212784</c:v>
                </c:pt>
                <c:pt idx="1">
                  <c:v>559014.71116332803</c:v>
                </c:pt>
                <c:pt idx="2">
                  <c:v>167381.73731413487</c:v>
                </c:pt>
                <c:pt idx="3">
                  <c:v>431927.45866395975</c:v>
                </c:pt>
                <c:pt idx="4">
                  <c:v>87335.940419102233</c:v>
                </c:pt>
                <c:pt idx="5">
                  <c:v>107853.06145774599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6-4721-B448-2E6C8B38F720}"/>
            </c:ext>
          </c:extLst>
        </c:ser>
        <c:ser>
          <c:idx val="1"/>
          <c:order val="1"/>
          <c:tx>
            <c:strRef>
              <c:f>Anual!$A$72</c:f>
              <c:strCache>
                <c:ptCount val="1"/>
                <c:pt idx="0">
                  <c:v>Gasto efectivo acumulado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Anual!$B$72:$G$72</c:f>
              <c:numCache>
                <c:formatCode>#,##0.00</c:formatCode>
                <c:ptCount val="6"/>
                <c:pt idx="0">
                  <c:v>194997.48752878528</c:v>
                </c:pt>
                <c:pt idx="1">
                  <c:v>756962.12423498603</c:v>
                </c:pt>
                <c:pt idx="2">
                  <c:v>389197.79787311819</c:v>
                </c:pt>
                <c:pt idx="3">
                  <c:v>408819.89093624707</c:v>
                </c:pt>
                <c:pt idx="4">
                  <c:v>57019.047997118723</c:v>
                </c:pt>
                <c:pt idx="5">
                  <c:v>83787.653557294892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6-4721-B448-2E6C8B38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42688"/>
        <c:axId val="52248576"/>
        <c:axId val="0"/>
      </c:bar3DChart>
      <c:catAx>
        <c:axId val="52242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52248576"/>
        <c:crosses val="autoZero"/>
        <c:auto val="1"/>
        <c:lblAlgn val="ctr"/>
        <c:lblOffset val="100"/>
        <c:noMultiLvlLbl val="0"/>
      </c:catAx>
      <c:valAx>
        <c:axId val="52248576"/>
        <c:scaling>
          <c:orientation val="minMax"/>
          <c:max val="10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crossAx val="52242688"/>
        <c:crosses val="autoZero"/>
        <c:crossBetween val="between"/>
        <c:majorUnit val="5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CEN-CINAI: Índice de eficiencia (IE) 2023 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Anual!$B$70:$G$70</c:f>
              <c:numCache>
                <c:formatCode>#,##0.00</c:formatCode>
                <c:ptCount val="6"/>
                <c:pt idx="0">
                  <c:v>87.071149667578737</c:v>
                </c:pt>
                <c:pt idx="1">
                  <c:v>106.36238703549549</c:v>
                </c:pt>
                <c:pt idx="2">
                  <c:v>241.20731982612168</c:v>
                </c:pt>
                <c:pt idx="3">
                  <c:v>88.748567058085513</c:v>
                </c:pt>
                <c:pt idx="4">
                  <c:v>63.578895290653996</c:v>
                </c:pt>
                <c:pt idx="5">
                  <c:v>65.945259725049283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4-4EF2-9B5C-E8715C56F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52273152"/>
        <c:axId val="52274688"/>
        <c:axId val="0"/>
      </c:bar3DChart>
      <c:catAx>
        <c:axId val="52273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2274688"/>
        <c:crosses val="autoZero"/>
        <c:auto val="1"/>
        <c:lblAlgn val="ctr"/>
        <c:lblOffset val="100"/>
        <c:noMultiLvlLbl val="0"/>
      </c:catAx>
      <c:valAx>
        <c:axId val="52274688"/>
        <c:scaling>
          <c:orientation val="minMax"/>
          <c:max val="3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273152"/>
        <c:crosses val="autoZero"/>
        <c:crossBetween val="between"/>
        <c:majorUnit val="100"/>
      </c:valAx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ES" sz="1800" b="1"/>
              <a:t>CEN-CINAI: Indicador de giro de recursos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 w="19050">
                <a:solidFill>
                  <a:srgbClr val="0035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DB8-4D13-A1D4-D5E701C45351}"/>
              </c:ext>
            </c:extLst>
          </c:dPt>
          <c:dPt>
            <c:idx val="1"/>
            <c:invertIfNegative val="0"/>
            <c:bubble3D val="0"/>
            <c:spPr>
              <a:solidFill>
                <a:srgbClr val="192952"/>
              </a:solidFill>
              <a:ln w="19050">
                <a:solidFill>
                  <a:srgbClr val="1929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3DB3-4445-BD04-57F53DD2C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Anual!$A$75:$A$76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Anual!$B$75:$B$76</c:f>
              <c:numCache>
                <c:formatCode>#,##0.00</c:formatCode>
                <c:ptCount val="2"/>
                <c:pt idx="0">
                  <c:v>99.999999999999901</c:v>
                </c:pt>
                <c:pt idx="1">
                  <c:v>90.709913724338008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B3-4445-BD04-57F53DD2C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86745648"/>
        <c:axId val="208592232"/>
      </c:barChart>
      <c:valAx>
        <c:axId val="208592232"/>
        <c:scaling>
          <c:orientation val="minMax"/>
          <c:max val="1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486745648"/>
        <c:crosses val="autoZero"/>
        <c:crossBetween val="between"/>
        <c:majorUnit val="30"/>
      </c:valAx>
      <c:catAx>
        <c:axId val="486745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8592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CEN-CINAI: Indicadores de Expansión 2023</a:t>
            </a:r>
          </a:p>
        </c:rich>
      </c:tx>
      <c:overlay val="0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Anual!$A$63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Anual!$B$63:$G$63</c:f>
              <c:numCache>
                <c:formatCode>0.00</c:formatCode>
                <c:ptCount val="6"/>
                <c:pt idx="0">
                  <c:v>-3.3783762055292543</c:v>
                </c:pt>
                <c:pt idx="1">
                  <c:v>-23.016059115797983</c:v>
                </c:pt>
                <c:pt idx="2">
                  <c:v>-25.336278132116895</c:v>
                </c:pt>
                <c:pt idx="3">
                  <c:v>17.072125527426163</c:v>
                </c:pt>
                <c:pt idx="4">
                  <c:v>4.2003869598685073</c:v>
                </c:pt>
                <c:pt idx="5">
                  <c:v>-7.4640909440049192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62-42E5-A1EE-2FF25C2CDBA7}"/>
            </c:ext>
          </c:extLst>
        </c:ser>
        <c:ser>
          <c:idx val="1"/>
          <c:order val="1"/>
          <c:tx>
            <c:strRef>
              <c:f>Anual!$A$64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Anual!$B$64:$G$64</c:f>
              <c:numCache>
                <c:formatCode>0.00</c:formatCode>
                <c:ptCount val="6"/>
                <c:pt idx="0">
                  <c:v>3.734123702659109</c:v>
                </c:pt>
                <c:pt idx="1">
                  <c:v>-0.41313769650942467</c:v>
                </c:pt>
                <c:pt idx="2">
                  <c:v>46.839893560888221</c:v>
                </c:pt>
                <c:pt idx="3">
                  <c:v>-1.2192070639056696</c:v>
                </c:pt>
                <c:pt idx="4">
                  <c:v>0.60391901685865612</c:v>
                </c:pt>
                <c:pt idx="5">
                  <c:v>0.54827144005356043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62-42E5-A1EE-2FF25C2CDBA7}"/>
            </c:ext>
          </c:extLst>
        </c:ser>
        <c:ser>
          <c:idx val="2"/>
          <c:order val="2"/>
          <c:tx>
            <c:strRef>
              <c:f>Anual!$A$65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(Anual!$B$9,Anual!$C$11,Anual!$D$11,Anual!$E$11,Anual!$F$11,Anual!$G$11)</c:f>
              <c:strCache>
                <c:ptCount val="6"/>
                <c:pt idx="0">
                  <c:v>Total programa</c:v>
                </c:pt>
                <c:pt idx="1">
                  <c:v>Atención API </c:v>
                </c:pt>
                <c:pt idx="2">
                  <c:v>Atención solo comidas servidas </c:v>
                </c:pt>
                <c:pt idx="3">
                  <c:v>Atención DAF </c:v>
                </c:pt>
                <c:pt idx="4">
                  <c:v>Atención distribución de leche y extramuros</c:v>
                </c:pt>
                <c:pt idx="5">
                  <c:v>Atención promoción del crecimiento y desarrollo infantil </c:v>
                </c:pt>
              </c:strCache>
            </c:strRef>
          </c:cat>
          <c:val>
            <c:numRef>
              <c:f>Anual!$B$65:$G$65</c:f>
              <c:numCache>
                <c:formatCode>0.00</c:formatCode>
                <c:ptCount val="6"/>
                <c:pt idx="0">
                  <c:v>7.3611885506268848</c:v>
                </c:pt>
                <c:pt idx="1">
                  <c:v>29.360566839891298</c:v>
                </c:pt>
                <c:pt idx="2">
                  <c:v>96.668328188514764</c:v>
                </c:pt>
                <c:pt idx="3">
                  <c:v>-15.623986076042318</c:v>
                </c:pt>
                <c:pt idx="4">
                  <c:v>-3.4514919262200072</c:v>
                </c:pt>
                <c:pt idx="5">
                  <c:v>8.6586520474014605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62-42E5-A1EE-2FF25C2CDB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52090752"/>
        <c:axId val="52092288"/>
        <c:axId val="0"/>
      </c:bar3DChart>
      <c:catAx>
        <c:axId val="52090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2092288"/>
        <c:crosses val="autoZero"/>
        <c:auto val="1"/>
        <c:lblAlgn val="ctr"/>
        <c:lblOffset val="100"/>
        <c:noMultiLvlLbl val="0"/>
      </c:catAx>
      <c:valAx>
        <c:axId val="52092288"/>
        <c:scaling>
          <c:orientation val="minMax"/>
          <c:max val="200"/>
          <c:min val="-2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noFill/>
          </a:ln>
        </c:spPr>
        <c:crossAx val="52090752"/>
        <c:crosses val="autoZero"/>
        <c:crossBetween val="between"/>
        <c:majorUnit val="100"/>
      </c:valAx>
    </c:plotArea>
    <c:legend>
      <c:legendPos val="b"/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1369217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47F266F-2226-42E3-AB7B-54A9E02D203F}"/>
            </a:ext>
          </a:extLst>
        </xdr:cNvPr>
        <xdr:cNvSpPr/>
      </xdr:nvSpPr>
      <xdr:spPr>
        <a:xfrm>
          <a:off x="0" y="0"/>
          <a:ext cx="1244203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3A549C1-BC03-4F5C-A251-51680CE1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238124</xdr:colOff>
      <xdr:row>5</xdr:row>
      <xdr:rowOff>35719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DD7DBE-9B6A-418C-A24F-6EA3DF46C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9814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1369217</xdr:colOff>
      <xdr:row>8</xdr:row>
      <xdr:rowOff>1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334D498-1780-40BD-9088-231F2E265BB4}"/>
            </a:ext>
          </a:extLst>
        </xdr:cNvPr>
        <xdr:cNvSpPr/>
      </xdr:nvSpPr>
      <xdr:spPr>
        <a:xfrm>
          <a:off x="0" y="1143001"/>
          <a:ext cx="12442030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95250</xdr:colOff>
      <xdr:row>6</xdr:row>
      <xdr:rowOff>59532</xdr:rowOff>
    </xdr:from>
    <xdr:to>
      <xdr:col>7</xdr:col>
      <xdr:colOff>23813</xdr:colOff>
      <xdr:row>8</xdr:row>
      <xdr:rowOff>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D874F35C-B94F-43FD-B8D3-9FE7D7734710}"/>
            </a:ext>
          </a:extLst>
        </xdr:cNvPr>
        <xdr:cNvSpPr txBox="1"/>
      </xdr:nvSpPr>
      <xdr:spPr>
        <a:xfrm>
          <a:off x="95250" y="1202532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2023      Fecha Actualización: 15-06-2023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2BDA8D1-B3DB-4D44-BDBF-92FC05AA0CAC}"/>
            </a:ext>
          </a:extLst>
        </xdr:cNvPr>
        <xdr:cNvSpPr/>
      </xdr:nvSpPr>
      <xdr:spPr>
        <a:xfrm>
          <a:off x="0" y="0"/>
          <a:ext cx="1246584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EE43710-8F5C-4910-ABA3-AFD2B31B8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AFA4C-9514-41B4-90F5-F5D99FEE1A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CF152D8-E4FB-4645-B540-8084D6A459C2}"/>
            </a:ext>
          </a:extLst>
        </xdr:cNvPr>
        <xdr:cNvSpPr/>
      </xdr:nvSpPr>
      <xdr:spPr>
        <a:xfrm>
          <a:off x="0" y="1143001"/>
          <a:ext cx="12465844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35719</xdr:rowOff>
    </xdr:from>
    <xdr:to>
      <xdr:col>6</xdr:col>
      <xdr:colOff>1297781</xdr:colOff>
      <xdr:row>7</xdr:row>
      <xdr:rowOff>178593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B22462B-6727-4394-A5E1-B1AB91F477EB}"/>
            </a:ext>
          </a:extLst>
        </xdr:cNvPr>
        <xdr:cNvSpPr txBox="1"/>
      </xdr:nvSpPr>
      <xdr:spPr>
        <a:xfrm>
          <a:off x="0" y="1178719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2023     Fecha Actualización: 22-08-2023</a:t>
          </a: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395CDB52-D14D-4A38-A8A9-CED8D49196B5}"/>
            </a:ext>
          </a:extLst>
        </xdr:cNvPr>
        <xdr:cNvSpPr/>
      </xdr:nvSpPr>
      <xdr:spPr>
        <a:xfrm>
          <a:off x="0" y="0"/>
          <a:ext cx="12465844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71ADFDB-426A-464A-A3C4-FA4F357D8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238124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BCF1F8F-F227-42C1-B2E0-1CA159315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1DA15F37-52CA-4067-B12C-FDA18204D54E}"/>
            </a:ext>
          </a:extLst>
        </xdr:cNvPr>
        <xdr:cNvSpPr/>
      </xdr:nvSpPr>
      <xdr:spPr>
        <a:xfrm>
          <a:off x="0" y="1143001"/>
          <a:ext cx="12465844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190500</xdr:colOff>
      <xdr:row>6</xdr:row>
      <xdr:rowOff>47626</xdr:rowOff>
    </xdr:from>
    <xdr:to>
      <xdr:col>7</xdr:col>
      <xdr:colOff>95250</xdr:colOff>
      <xdr:row>7</xdr:row>
      <xdr:rowOff>190500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330B70A-291F-4783-AECC-977FD448C2DF}"/>
            </a:ext>
          </a:extLst>
        </xdr:cNvPr>
        <xdr:cNvSpPr txBox="1"/>
      </xdr:nvSpPr>
      <xdr:spPr>
        <a:xfrm>
          <a:off x="190500" y="1190626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 Semestre 2023      Fecha Actualización: 22-08-2023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1381123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D79BFC71-EF66-4522-8A3F-6388F4FC547A}"/>
            </a:ext>
          </a:extLst>
        </xdr:cNvPr>
        <xdr:cNvSpPr/>
      </xdr:nvSpPr>
      <xdr:spPr>
        <a:xfrm>
          <a:off x="0" y="0"/>
          <a:ext cx="1245393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3268F3-9FD1-4C8F-A189-3F091FEE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22BB491-8E81-4264-8E64-54514EABA6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1381123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5EC87B3-190E-46DB-AD82-77C8C21BF9EE}"/>
            </a:ext>
          </a:extLst>
        </xdr:cNvPr>
        <xdr:cNvSpPr/>
      </xdr:nvSpPr>
      <xdr:spPr>
        <a:xfrm>
          <a:off x="0" y="1143001"/>
          <a:ext cx="12453936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35718</xdr:colOff>
      <xdr:row>6</xdr:row>
      <xdr:rowOff>23813</xdr:rowOff>
    </xdr:from>
    <xdr:to>
      <xdr:col>6</xdr:col>
      <xdr:colOff>1333499</xdr:colOff>
      <xdr:row>7</xdr:row>
      <xdr:rowOff>166687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D4885BD-186B-453A-8532-FE0EF44C8262}"/>
            </a:ext>
          </a:extLst>
        </xdr:cNvPr>
        <xdr:cNvSpPr txBox="1"/>
      </xdr:nvSpPr>
      <xdr:spPr>
        <a:xfrm>
          <a:off x="35718" y="1166813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2023     Fecha Actualización: 21-11-2023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1381123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DB6080D-DA68-4E18-870A-530C780B2A26}"/>
            </a:ext>
          </a:extLst>
        </xdr:cNvPr>
        <xdr:cNvSpPr/>
      </xdr:nvSpPr>
      <xdr:spPr>
        <a:xfrm>
          <a:off x="0" y="0"/>
          <a:ext cx="1245393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11FFB0D-2B95-4D58-8DE3-AE00A1FFE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F432D9C-C2B5-4C26-A5CE-E24B61E7E4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1381123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EEBC390-A3CF-49A5-8D18-18B3956D9D6D}"/>
            </a:ext>
          </a:extLst>
        </xdr:cNvPr>
        <xdr:cNvSpPr/>
      </xdr:nvSpPr>
      <xdr:spPr>
        <a:xfrm>
          <a:off x="0" y="1143001"/>
          <a:ext cx="12453936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35720</xdr:rowOff>
    </xdr:from>
    <xdr:to>
      <xdr:col>6</xdr:col>
      <xdr:colOff>1297781</xdr:colOff>
      <xdr:row>7</xdr:row>
      <xdr:rowOff>178594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3F59B30-6449-4763-A0CE-A67D9D57299E}"/>
            </a:ext>
          </a:extLst>
        </xdr:cNvPr>
        <xdr:cNvSpPr txBox="1"/>
      </xdr:nvSpPr>
      <xdr:spPr>
        <a:xfrm>
          <a:off x="0" y="1178720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2023     Fecha Actualización: 21-11-2023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1381123</xdr:colOff>
      <xdr:row>5</xdr:row>
      <xdr:rowOff>178592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6F7149FB-780D-463A-8510-E419937F494C}"/>
            </a:ext>
          </a:extLst>
        </xdr:cNvPr>
        <xdr:cNvSpPr/>
      </xdr:nvSpPr>
      <xdr:spPr>
        <a:xfrm>
          <a:off x="0" y="0"/>
          <a:ext cx="1245393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2D45-EA55-4399-A082-0F374EEB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FCAAFD7-A26C-4C98-8824-55BA64F73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6</xdr:col>
      <xdr:colOff>1381123</xdr:colOff>
      <xdr:row>8</xdr:row>
      <xdr:rowOff>1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3CF530E4-FD00-415B-BCFF-3FD132C105BF}"/>
            </a:ext>
          </a:extLst>
        </xdr:cNvPr>
        <xdr:cNvSpPr/>
      </xdr:nvSpPr>
      <xdr:spPr>
        <a:xfrm>
          <a:off x="0" y="1143001"/>
          <a:ext cx="12453936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47626</xdr:rowOff>
    </xdr:from>
    <xdr:to>
      <xdr:col>6</xdr:col>
      <xdr:colOff>1297781</xdr:colOff>
      <xdr:row>7</xdr:row>
      <xdr:rowOff>190500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31EAB09-EB49-48B0-91F3-D5D3F1D8DE62}"/>
            </a:ext>
          </a:extLst>
        </xdr:cNvPr>
        <xdr:cNvSpPr txBox="1"/>
      </xdr:nvSpPr>
      <xdr:spPr>
        <a:xfrm>
          <a:off x="0" y="1190626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2023     Fecha Actualización: 18-03-2024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14</xdr:row>
      <xdr:rowOff>3971</xdr:rowOff>
    </xdr:from>
    <xdr:to>
      <xdr:col>17</xdr:col>
      <xdr:colOff>416718</xdr:colOff>
      <xdr:row>31</xdr:row>
      <xdr:rowOff>11906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3967</xdr:colOff>
      <xdr:row>32</xdr:row>
      <xdr:rowOff>3971</xdr:rowOff>
    </xdr:from>
    <xdr:to>
      <xdr:col>18</xdr:col>
      <xdr:colOff>238125</xdr:colOff>
      <xdr:row>49</xdr:row>
      <xdr:rowOff>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559593</xdr:colOff>
      <xdr:row>32</xdr:row>
      <xdr:rowOff>1587</xdr:rowOff>
    </xdr:from>
    <xdr:to>
      <xdr:col>30</xdr:col>
      <xdr:colOff>365125</xdr:colOff>
      <xdr:row>49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758031</xdr:colOff>
      <xdr:row>50</xdr:row>
      <xdr:rowOff>1</xdr:rowOff>
    </xdr:from>
    <xdr:to>
      <xdr:col>30</xdr:col>
      <xdr:colOff>440530</xdr:colOff>
      <xdr:row>70</xdr:row>
      <xdr:rowOff>107156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23016</xdr:colOff>
      <xdr:row>14</xdr:row>
      <xdr:rowOff>3175</xdr:rowOff>
    </xdr:from>
    <xdr:to>
      <xdr:col>28</xdr:col>
      <xdr:colOff>698500</xdr:colOff>
      <xdr:row>30</xdr:row>
      <xdr:rowOff>171450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1067857</xdr:colOff>
      <xdr:row>49</xdr:row>
      <xdr:rowOff>174888</xdr:rowOff>
    </xdr:from>
    <xdr:to>
      <xdr:col>17</xdr:col>
      <xdr:colOff>433916</xdr:colOff>
      <xdr:row>70</xdr:row>
      <xdr:rowOff>181238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380999</xdr:colOff>
      <xdr:row>72</xdr:row>
      <xdr:rowOff>10582</xdr:rowOff>
    </xdr:from>
    <xdr:to>
      <xdr:col>25</xdr:col>
      <xdr:colOff>391583</xdr:colOff>
      <xdr:row>86</xdr:row>
      <xdr:rowOff>47625</xdr:rowOff>
    </xdr:to>
    <xdr:graphicFrame macro="">
      <xdr:nvGraphicFramePr>
        <xdr:cNvPr id="12" name="3 Gráfico">
          <a:extLst>
            <a:ext uri="{FF2B5EF4-FFF2-40B4-BE49-F238E27FC236}">
              <a16:creationId xmlns:a16="http://schemas.microsoft.com/office/drawing/2014/main" id="{E5F65925-EFB9-4D10-B27D-33675AB6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7</xdr:col>
      <xdr:colOff>0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BB963402-E647-4442-871C-2D340596DAB1}"/>
            </a:ext>
          </a:extLst>
        </xdr:cNvPr>
        <xdr:cNvSpPr/>
      </xdr:nvSpPr>
      <xdr:spPr>
        <a:xfrm>
          <a:off x="0" y="0"/>
          <a:ext cx="12477750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622408D-8AEA-4E7F-9CE1-39B17A9CD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 editAs="oneCell">
    <xdr:from>
      <xdr:col>0</xdr:col>
      <xdr:colOff>3476623</xdr:colOff>
      <xdr:row>1</xdr:row>
      <xdr:rowOff>11907</xdr:rowOff>
    </xdr:from>
    <xdr:to>
      <xdr:col>2</xdr:col>
      <xdr:colOff>228599</xdr:colOff>
      <xdr:row>5</xdr:row>
      <xdr:rowOff>35719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7820C112-4955-4E1A-B3C0-B8F9608E8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3388" r="1826" b="1724"/>
        <a:stretch/>
      </xdr:blipFill>
      <xdr:spPr>
        <a:xfrm>
          <a:off x="3476623" y="202407"/>
          <a:ext cx="2305051" cy="7858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7</xdr:col>
      <xdr:colOff>0</xdr:colOff>
      <xdr:row>8</xdr:row>
      <xdr:rowOff>1</xdr:rowOff>
    </xdr:to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CBD8862B-3446-4B0B-8D79-D195DA6093E1}"/>
            </a:ext>
          </a:extLst>
        </xdr:cNvPr>
        <xdr:cNvSpPr/>
      </xdr:nvSpPr>
      <xdr:spPr>
        <a:xfrm>
          <a:off x="0" y="1143001"/>
          <a:ext cx="12477750" cy="392906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142876</xdr:colOff>
      <xdr:row>6</xdr:row>
      <xdr:rowOff>47626</xdr:rowOff>
    </xdr:from>
    <xdr:to>
      <xdr:col>7</xdr:col>
      <xdr:colOff>35720</xdr:colOff>
      <xdr:row>7</xdr:row>
      <xdr:rowOff>190500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3839EB5C-98E0-41DD-B1B9-AF74C2F6E85E}"/>
            </a:ext>
          </a:extLst>
        </xdr:cNvPr>
        <xdr:cNvSpPr txBox="1"/>
      </xdr:nvSpPr>
      <xdr:spPr>
        <a:xfrm>
          <a:off x="142876" y="1190626"/>
          <a:ext cx="12370594" cy="333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Dirección Nacional de Nutrición y Desarrollo Intantil CEN CINAI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 Nutrición y Desarrollo Infantil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2023     Fecha Actualización: 18-03-2024</a:t>
          </a:r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P110"/>
  <sheetViews>
    <sheetView showGridLines="0" tabSelected="1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44140625" style="3" customWidth="1"/>
    <col min="2" max="6" width="20.6640625" style="3" customWidth="1"/>
    <col min="7" max="7" width="20.5546875" style="3" customWidth="1"/>
    <col min="8" max="16384" width="11.44140625" style="3"/>
  </cols>
  <sheetData>
    <row r="8" spans="1:7" ht="15.75" customHeight="1" x14ac:dyDescent="0.3"/>
    <row r="9" spans="1:7" ht="21" customHeight="1" x14ac:dyDescent="0.35">
      <c r="A9" s="49" t="s">
        <v>0</v>
      </c>
      <c r="B9" s="52" t="s">
        <v>40</v>
      </c>
      <c r="C9" s="57" t="s">
        <v>41</v>
      </c>
      <c r="D9" s="57"/>
      <c r="E9" s="57"/>
      <c r="F9" s="57"/>
      <c r="G9" s="57"/>
    </row>
    <row r="10" spans="1:7" ht="17.25" customHeight="1" x14ac:dyDescent="0.3">
      <c r="A10" s="50"/>
      <c r="B10" s="52"/>
      <c r="C10" s="54" t="s">
        <v>42</v>
      </c>
      <c r="D10" s="55"/>
      <c r="E10" s="54" t="s">
        <v>43</v>
      </c>
      <c r="F10" s="56"/>
      <c r="G10" s="55"/>
    </row>
    <row r="11" spans="1:7" ht="54" customHeight="1" thickBot="1" x14ac:dyDescent="0.35">
      <c r="A11" s="51"/>
      <c r="B11" s="53"/>
      <c r="C11" s="42" t="s">
        <v>44</v>
      </c>
      <c r="D11" s="43" t="s">
        <v>45</v>
      </c>
      <c r="E11" s="43" t="s">
        <v>46</v>
      </c>
      <c r="F11" s="43" t="s">
        <v>47</v>
      </c>
      <c r="G11" s="43" t="s">
        <v>48</v>
      </c>
    </row>
    <row r="12" spans="1:7" ht="16.2" thickTop="1" x14ac:dyDescent="0.35">
      <c r="A12" s="10"/>
      <c r="B12" s="10"/>
      <c r="C12" s="10"/>
      <c r="D12" s="10"/>
      <c r="E12" s="10"/>
      <c r="F12" s="10"/>
      <c r="G12" s="10"/>
    </row>
    <row r="13" spans="1:7" ht="15.6" x14ac:dyDescent="0.35">
      <c r="A13" s="11" t="s">
        <v>1</v>
      </c>
      <c r="B13" s="10"/>
      <c r="C13" s="10"/>
      <c r="D13" s="10"/>
      <c r="E13" s="10"/>
      <c r="F13" s="10"/>
      <c r="G13" s="10"/>
    </row>
    <row r="14" spans="1:7" ht="15.6" x14ac:dyDescent="0.35">
      <c r="A14" s="10"/>
      <c r="B14" s="10"/>
      <c r="C14" s="10"/>
      <c r="D14" s="10"/>
      <c r="E14" s="10"/>
      <c r="F14" s="10"/>
      <c r="G14" s="10"/>
    </row>
    <row r="15" spans="1:7" ht="15.6" x14ac:dyDescent="0.35">
      <c r="A15" s="11" t="s">
        <v>2</v>
      </c>
      <c r="B15" s="10"/>
      <c r="C15" s="10"/>
      <c r="D15" s="10"/>
      <c r="E15" s="10"/>
      <c r="F15" s="10"/>
      <c r="G15" s="10"/>
    </row>
    <row r="16" spans="1:7" ht="15.6" x14ac:dyDescent="0.35">
      <c r="A16" s="12" t="s">
        <v>52</v>
      </c>
      <c r="B16" s="13">
        <f>+SUM(C16:G16)</f>
        <v>135466.33333333331</v>
      </c>
      <c r="C16" s="16">
        <v>21752.333333333299</v>
      </c>
      <c r="D16" s="16">
        <v>13361.333333333334</v>
      </c>
      <c r="E16" s="16">
        <v>5961</v>
      </c>
      <c r="F16" s="16">
        <v>84691.333333333328</v>
      </c>
      <c r="G16" s="16">
        <v>9700.3333333333339</v>
      </c>
    </row>
    <row r="17" spans="1:8" ht="15.6" x14ac:dyDescent="0.35">
      <c r="A17" s="12" t="s">
        <v>78</v>
      </c>
      <c r="B17" s="13">
        <f>+SUM(C17:G17)</f>
        <v>133377.53333333335</v>
      </c>
      <c r="C17" s="16">
        <v>24487.066666666698</v>
      </c>
      <c r="D17" s="16">
        <v>12666.666666666666</v>
      </c>
      <c r="E17" s="16">
        <v>8257</v>
      </c>
      <c r="F17" s="16">
        <v>80000</v>
      </c>
      <c r="G17" s="16">
        <v>7966.8</v>
      </c>
    </row>
    <row r="18" spans="1:8" ht="15.6" x14ac:dyDescent="0.35">
      <c r="A18" s="12" t="s">
        <v>79</v>
      </c>
      <c r="B18" s="16">
        <f t="shared" ref="B18:B19" si="0">+SUM(C18:G18)</f>
        <v>127217.33333333333</v>
      </c>
      <c r="C18" s="16">
        <v>13568</v>
      </c>
      <c r="D18" s="16">
        <v>9870.6666666666661</v>
      </c>
      <c r="E18" s="16">
        <v>8297</v>
      </c>
      <c r="F18" s="16">
        <v>84195.333333333328</v>
      </c>
      <c r="G18" s="16">
        <v>11286.333333333334</v>
      </c>
    </row>
    <row r="19" spans="1:8" ht="15.6" x14ac:dyDescent="0.35">
      <c r="A19" s="12" t="s">
        <v>80</v>
      </c>
      <c r="B19" s="13">
        <f t="shared" si="0"/>
        <v>152327.44916666669</v>
      </c>
      <c r="C19" s="16">
        <v>30338.333333333299</v>
      </c>
      <c r="D19" s="16">
        <v>14493.641666666699</v>
      </c>
      <c r="E19" s="16">
        <v>9215.8575000000001</v>
      </c>
      <c r="F19" s="16">
        <v>81467.75</v>
      </c>
      <c r="G19" s="16">
        <v>16811.866666666701</v>
      </c>
    </row>
    <row r="20" spans="1:8" ht="15.6" x14ac:dyDescent="0.35">
      <c r="A20" s="10"/>
      <c r="B20" s="14"/>
      <c r="C20" s="14"/>
      <c r="D20" s="14"/>
      <c r="E20" s="14"/>
      <c r="F20" s="14"/>
      <c r="G20" s="14"/>
    </row>
    <row r="21" spans="1:8" ht="15.6" x14ac:dyDescent="0.35">
      <c r="A21" s="15" t="s">
        <v>3</v>
      </c>
      <c r="B21" s="14"/>
      <c r="C21" s="14"/>
      <c r="D21" s="14"/>
      <c r="E21" s="14"/>
      <c r="F21" s="14"/>
      <c r="G21" s="14"/>
    </row>
    <row r="22" spans="1:8" ht="15.6" x14ac:dyDescent="0.35">
      <c r="A22" s="12" t="s">
        <v>52</v>
      </c>
      <c r="B22" s="16">
        <f t="shared" ref="B22:B26" si="1">+SUM(C22:G22)</f>
        <v>2677143621.3400002</v>
      </c>
      <c r="C22" s="16">
        <v>1138331505.1454</v>
      </c>
      <c r="D22" s="16">
        <v>272218026.85180002</v>
      </c>
      <c r="E22" s="16">
        <v>104410053.9994</v>
      </c>
      <c r="F22" s="16">
        <v>933961017.8046</v>
      </c>
      <c r="G22" s="16">
        <v>228223017.5388</v>
      </c>
    </row>
    <row r="23" spans="1:8" ht="15.6" x14ac:dyDescent="0.35">
      <c r="A23" s="12" t="s">
        <v>78</v>
      </c>
      <c r="B23" s="16">
        <f t="shared" si="1"/>
        <v>6805330320.6958199</v>
      </c>
      <c r="C23" s="16">
        <v>3422157624.9759598</v>
      </c>
      <c r="D23" s="16">
        <v>530042168.16142714</v>
      </c>
      <c r="E23" s="16">
        <v>891600670.19310689</v>
      </c>
      <c r="F23" s="16">
        <v>1746718808.3820443</v>
      </c>
      <c r="G23" s="16">
        <v>214811048.98328182</v>
      </c>
    </row>
    <row r="24" spans="1:8" ht="15.6" x14ac:dyDescent="0.35">
      <c r="A24" s="12" t="s">
        <v>79</v>
      </c>
      <c r="B24" s="16">
        <f>+SUM(C24:G24)</f>
        <v>2570697594.6799998</v>
      </c>
      <c r="C24" s="16">
        <v>686720596.36255205</v>
      </c>
      <c r="D24" s="16">
        <v>582632375.15181994</v>
      </c>
      <c r="E24" s="16">
        <v>374808602.25725603</v>
      </c>
      <c r="F24" s="16">
        <v>741035424.78597999</v>
      </c>
      <c r="G24" s="16">
        <v>185500596.122392</v>
      </c>
    </row>
    <row r="25" spans="1:8" ht="15.6" x14ac:dyDescent="0.35">
      <c r="A25" s="12" t="s">
        <v>80</v>
      </c>
      <c r="B25" s="16">
        <f t="shared" si="1"/>
        <v>32294407085.000023</v>
      </c>
      <c r="C25" s="16">
        <v>16959574645.510099</v>
      </c>
      <c r="D25" s="16">
        <v>2425970922.1752</v>
      </c>
      <c r="E25" s="16">
        <v>3980587668.416976</v>
      </c>
      <c r="F25" s="16">
        <v>7115062560.0783157</v>
      </c>
      <c r="G25" s="16">
        <v>1813211288.8194315</v>
      </c>
    </row>
    <row r="26" spans="1:8" ht="15.6" x14ac:dyDescent="0.35">
      <c r="A26" s="12" t="s">
        <v>81</v>
      </c>
      <c r="B26" s="16">
        <f t="shared" si="1"/>
        <v>2570697594.6799998</v>
      </c>
      <c r="C26" s="16">
        <f>+C24</f>
        <v>686720596.36255205</v>
      </c>
      <c r="D26" s="16">
        <f t="shared" ref="D26:G26" si="2">+D24</f>
        <v>582632375.15181994</v>
      </c>
      <c r="E26" s="16">
        <f t="shared" si="2"/>
        <v>374808602.25725603</v>
      </c>
      <c r="F26" s="16">
        <f t="shared" si="2"/>
        <v>741035424.78597999</v>
      </c>
      <c r="G26" s="16">
        <f t="shared" si="2"/>
        <v>185500596.122392</v>
      </c>
      <c r="H26" s="16"/>
    </row>
    <row r="27" spans="1:8" ht="15.6" x14ac:dyDescent="0.35">
      <c r="A27" s="10"/>
      <c r="B27" s="14"/>
      <c r="C27" s="14"/>
      <c r="D27" s="14"/>
      <c r="E27" s="14"/>
      <c r="F27" s="14"/>
      <c r="G27" s="14"/>
    </row>
    <row r="28" spans="1:8" ht="15.6" x14ac:dyDescent="0.35">
      <c r="A28" s="15" t="s">
        <v>4</v>
      </c>
      <c r="B28" s="14"/>
      <c r="C28" s="14"/>
      <c r="D28" s="14"/>
      <c r="E28" s="14"/>
      <c r="F28" s="14"/>
      <c r="G28" s="14"/>
    </row>
    <row r="29" spans="1:8" ht="15.6" x14ac:dyDescent="0.35">
      <c r="A29" s="12" t="s">
        <v>78</v>
      </c>
      <c r="B29" s="14">
        <f>B23</f>
        <v>6805330320.6958199</v>
      </c>
      <c r="C29" s="14"/>
      <c r="D29" s="14"/>
      <c r="E29" s="14"/>
      <c r="F29" s="14"/>
      <c r="G29" s="14"/>
    </row>
    <row r="30" spans="1:8" ht="15.6" x14ac:dyDescent="0.35">
      <c r="A30" s="12" t="s">
        <v>79</v>
      </c>
      <c r="B30" s="14">
        <v>10257493155.75</v>
      </c>
      <c r="C30" s="14"/>
      <c r="D30" s="14"/>
      <c r="E30" s="14"/>
      <c r="F30" s="14"/>
      <c r="G30" s="14"/>
    </row>
    <row r="31" spans="1:8" ht="15.6" x14ac:dyDescent="0.35">
      <c r="A31" s="10"/>
      <c r="B31" s="10"/>
      <c r="C31" s="10"/>
      <c r="D31" s="10"/>
      <c r="E31" s="10"/>
      <c r="F31" s="10"/>
      <c r="G31" s="10"/>
    </row>
    <row r="32" spans="1:8" ht="15.6" x14ac:dyDescent="0.35">
      <c r="A32" s="11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12" t="s">
        <v>53</v>
      </c>
      <c r="B33" s="29">
        <v>1.0573999999999999</v>
      </c>
      <c r="C33" s="29">
        <v>1.0573999999999999</v>
      </c>
      <c r="D33" s="29">
        <v>1.0573999999999999</v>
      </c>
      <c r="E33" s="29">
        <v>1.0573999999999999</v>
      </c>
      <c r="F33" s="29">
        <v>1.0573999999999999</v>
      </c>
      <c r="G33" s="29">
        <v>1.0573999999999999</v>
      </c>
    </row>
    <row r="34" spans="1:7" ht="15.6" x14ac:dyDescent="0.35">
      <c r="A34" s="12" t="s">
        <v>82</v>
      </c>
      <c r="B34" s="29">
        <v>1.1041000000000001</v>
      </c>
      <c r="C34" s="29">
        <v>1.1041000000000001</v>
      </c>
      <c r="D34" s="29">
        <v>1.1041000000000001</v>
      </c>
      <c r="E34" s="29">
        <v>1.1041000000000001</v>
      </c>
      <c r="F34" s="29">
        <v>1.1041000000000001</v>
      </c>
      <c r="G34" s="29">
        <v>1.1041000000000001</v>
      </c>
    </row>
    <row r="35" spans="1:7" ht="15.6" x14ac:dyDescent="0.35">
      <c r="A35" s="12" t="s">
        <v>6</v>
      </c>
      <c r="B35" s="14">
        <v>83446</v>
      </c>
      <c r="C35" s="14"/>
      <c r="D35" s="14"/>
      <c r="E35" s="14"/>
      <c r="F35" s="14"/>
      <c r="G35" s="14"/>
    </row>
    <row r="36" spans="1:7" ht="15.6" x14ac:dyDescent="0.35">
      <c r="A36" s="10"/>
      <c r="B36" s="14"/>
      <c r="C36" s="14"/>
      <c r="D36" s="14"/>
      <c r="E36" s="17"/>
      <c r="F36" s="17"/>
      <c r="G36" s="14"/>
    </row>
    <row r="37" spans="1:7" ht="15.6" x14ac:dyDescent="0.35">
      <c r="A37" s="11" t="s">
        <v>7</v>
      </c>
      <c r="B37" s="14"/>
      <c r="C37" s="14"/>
      <c r="D37" s="13"/>
      <c r="E37" s="13"/>
      <c r="F37" s="13"/>
      <c r="G37" s="28"/>
    </row>
    <row r="38" spans="1:7" ht="15.6" x14ac:dyDescent="0.35">
      <c r="A38" s="10" t="s">
        <v>54</v>
      </c>
      <c r="B38" s="16">
        <f>B22/B33</f>
        <v>2531817307.8683567</v>
      </c>
      <c r="C38" s="16">
        <f t="shared" ref="C38:E38" si="3">C22/C33</f>
        <v>1076538211.7887273</v>
      </c>
      <c r="D38" s="16">
        <f t="shared" si="3"/>
        <v>257440918.14999059</v>
      </c>
      <c r="E38" s="16">
        <f t="shared" si="3"/>
        <v>98742248.911859289</v>
      </c>
      <c r="F38" s="16">
        <f>F22/F33</f>
        <v>883261791.00113499</v>
      </c>
      <c r="G38" s="16">
        <f>G22/G33</f>
        <v>215834138.01664463</v>
      </c>
    </row>
    <row r="39" spans="1:7" ht="15.6" x14ac:dyDescent="0.35">
      <c r="A39" s="10" t="s">
        <v>83</v>
      </c>
      <c r="B39" s="16">
        <f t="shared" ref="B39" si="4">B24/B34</f>
        <v>2328319531.4554839</v>
      </c>
      <c r="C39" s="16">
        <f t="shared" ref="C39:F39" si="5">C24/C34</f>
        <v>621973187.53967214</v>
      </c>
      <c r="D39" s="16">
        <f t="shared" si="5"/>
        <v>527698917.80800641</v>
      </c>
      <c r="E39" s="16">
        <f t="shared" si="5"/>
        <v>339469796.44711167</v>
      </c>
      <c r="F39" s="16">
        <f t="shared" si="5"/>
        <v>671166945.73496962</v>
      </c>
      <c r="G39" s="16">
        <f>G24/G34</f>
        <v>168010683.92572412</v>
      </c>
    </row>
    <row r="40" spans="1:7" ht="15.6" x14ac:dyDescent="0.35">
      <c r="A40" s="10" t="s">
        <v>55</v>
      </c>
      <c r="B40" s="16">
        <f t="shared" ref="B40" si="6">B38/B16</f>
        <v>18689.64225700622</v>
      </c>
      <c r="C40" s="16">
        <f t="shared" ref="C40:F40" si="7">C38/C16</f>
        <v>49490.700390244521</v>
      </c>
      <c r="D40" s="16">
        <f t="shared" si="7"/>
        <v>19267.606886787042</v>
      </c>
      <c r="E40" s="16">
        <f t="shared" si="7"/>
        <v>16564.712114051214</v>
      </c>
      <c r="F40" s="16">
        <f t="shared" si="7"/>
        <v>10429.18745327505</v>
      </c>
      <c r="G40" s="16">
        <f>G38/G16</f>
        <v>22250.177452662585</v>
      </c>
    </row>
    <row r="41" spans="1:7" ht="15.6" x14ac:dyDescent="0.35">
      <c r="A41" s="10" t="s">
        <v>84</v>
      </c>
      <c r="B41" s="16">
        <f t="shared" ref="B41" si="8">B39/B18</f>
        <v>18301.904861932995</v>
      </c>
      <c r="C41" s="16">
        <f t="shared" ref="C41:G41" si="9">C39/C18</f>
        <v>45841.184223148004</v>
      </c>
      <c r="D41" s="16">
        <f t="shared" si="9"/>
        <v>53461.3249163859</v>
      </c>
      <c r="E41" s="16">
        <f t="shared" si="9"/>
        <v>40914.76394445121</v>
      </c>
      <c r="F41" s="16">
        <f t="shared" si="9"/>
        <v>7971.5456803025863</v>
      </c>
      <c r="G41" s="16">
        <f t="shared" si="9"/>
        <v>14886.206083380262</v>
      </c>
    </row>
    <row r="42" spans="1:7" ht="15.6" x14ac:dyDescent="0.35">
      <c r="A42" s="10"/>
      <c r="B42" s="10"/>
      <c r="C42" s="10"/>
      <c r="D42" s="10"/>
      <c r="E42" s="10"/>
      <c r="F42" s="10"/>
      <c r="G42" s="10"/>
    </row>
    <row r="43" spans="1:7" ht="15.6" x14ac:dyDescent="0.35">
      <c r="A43" s="11" t="s">
        <v>8</v>
      </c>
      <c r="B43" s="10"/>
      <c r="C43" s="10"/>
      <c r="D43" s="10"/>
      <c r="E43" s="10"/>
      <c r="F43" s="10"/>
      <c r="G43" s="10"/>
    </row>
    <row r="44" spans="1:7" ht="15.6" x14ac:dyDescent="0.35">
      <c r="A44" s="10"/>
      <c r="B44" s="10"/>
      <c r="C44" s="10"/>
      <c r="D44" s="10"/>
      <c r="E44" s="10"/>
      <c r="F44" s="10"/>
      <c r="G44" s="10"/>
    </row>
    <row r="45" spans="1:7" ht="15.6" x14ac:dyDescent="0.35">
      <c r="A45" s="11" t="s">
        <v>9</v>
      </c>
      <c r="B45" s="10"/>
      <c r="C45" s="10"/>
      <c r="D45" s="10"/>
      <c r="E45" s="10"/>
      <c r="F45" s="10"/>
      <c r="G45" s="10"/>
    </row>
    <row r="46" spans="1:7" ht="15.6" x14ac:dyDescent="0.35">
      <c r="A46" s="10" t="s">
        <v>10</v>
      </c>
      <c r="B46" s="19">
        <f t="shared" ref="B46" si="10">(B17/B35)*100</f>
        <v>159.83694045650282</v>
      </c>
      <c r="C46" s="19"/>
      <c r="D46" s="19"/>
      <c r="E46" s="19"/>
      <c r="F46" s="19"/>
      <c r="G46" s="19"/>
    </row>
    <row r="47" spans="1:7" ht="15.6" x14ac:dyDescent="0.35">
      <c r="A47" s="10" t="s">
        <v>11</v>
      </c>
      <c r="B47" s="19">
        <f t="shared" ref="B47" si="11">(B18/B35)*100</f>
        <v>152.4546812709217</v>
      </c>
      <c r="C47" s="19"/>
      <c r="D47" s="19"/>
      <c r="E47" s="19"/>
      <c r="F47" s="19"/>
      <c r="G47" s="19"/>
    </row>
    <row r="48" spans="1:7" ht="15.6" x14ac:dyDescent="0.35">
      <c r="A48" s="10"/>
      <c r="B48" s="19"/>
      <c r="C48" s="19"/>
      <c r="D48" s="19"/>
      <c r="E48" s="19"/>
      <c r="F48" s="19"/>
      <c r="G48" s="19"/>
    </row>
    <row r="49" spans="1:7" ht="15.6" x14ac:dyDescent="0.35">
      <c r="A49" s="11" t="s">
        <v>12</v>
      </c>
      <c r="B49" s="19"/>
      <c r="C49" s="19"/>
      <c r="D49" s="19"/>
      <c r="E49" s="19"/>
      <c r="F49" s="19"/>
      <c r="G49" s="19"/>
    </row>
    <row r="50" spans="1:7" ht="15.6" x14ac:dyDescent="0.35">
      <c r="A50" s="10" t="s">
        <v>13</v>
      </c>
      <c r="B50" s="19">
        <f t="shared" ref="B50" si="12">B18/B17*100</f>
        <v>95.381381072174548</v>
      </c>
      <c r="C50" s="19">
        <f t="shared" ref="C50:G50" si="13">C18/C17*100</f>
        <v>55.408841674244293</v>
      </c>
      <c r="D50" s="19">
        <f t="shared" si="13"/>
        <v>77.926315789473691</v>
      </c>
      <c r="E50" s="19">
        <f t="shared" si="13"/>
        <v>100.48443744701466</v>
      </c>
      <c r="F50" s="19">
        <f t="shared" si="13"/>
        <v>105.24416666666664</v>
      </c>
      <c r="G50" s="19">
        <f t="shared" si="13"/>
        <v>141.66708506970596</v>
      </c>
    </row>
    <row r="51" spans="1:7" ht="15.6" x14ac:dyDescent="0.35">
      <c r="A51" s="10" t="s">
        <v>14</v>
      </c>
      <c r="B51" s="19">
        <f>B24/B23*100</f>
        <v>37.774765860552016</v>
      </c>
      <c r="C51" s="19">
        <f t="shared" ref="C51:G51" si="14">C24/C23*100</f>
        <v>20.066889711644308</v>
      </c>
      <c r="D51" s="19">
        <f t="shared" si="14"/>
        <v>109.92189115307825</v>
      </c>
      <c r="E51" s="19">
        <f t="shared" si="14"/>
        <v>42.037721009796719</v>
      </c>
      <c r="F51" s="19">
        <f t="shared" si="14"/>
        <v>42.424425799387159</v>
      </c>
      <c r="G51" s="19">
        <f t="shared" si="14"/>
        <v>86.35523963985159</v>
      </c>
    </row>
    <row r="52" spans="1:7" ht="15.6" x14ac:dyDescent="0.35">
      <c r="A52" s="10" t="s">
        <v>15</v>
      </c>
      <c r="B52" s="19">
        <f>AVERAGE(B50:B51)</f>
        <v>66.578073466363278</v>
      </c>
      <c r="C52" s="19">
        <f t="shared" ref="C52:G52" si="15">AVERAGE(C50:C51)</f>
        <v>37.737865692944297</v>
      </c>
      <c r="D52" s="19">
        <f t="shared" si="15"/>
        <v>93.92410347127597</v>
      </c>
      <c r="E52" s="19">
        <f t="shared" si="15"/>
        <v>71.261079228405691</v>
      </c>
      <c r="F52" s="19">
        <f t="shared" si="15"/>
        <v>73.834296233026905</v>
      </c>
      <c r="G52" s="19">
        <f t="shared" si="15"/>
        <v>114.01116235477878</v>
      </c>
    </row>
    <row r="53" spans="1:7" ht="15.6" x14ac:dyDescent="0.35">
      <c r="A53" s="10"/>
      <c r="B53" s="19"/>
      <c r="C53" s="19"/>
      <c r="D53" s="19"/>
      <c r="E53" s="19"/>
      <c r="F53" s="19"/>
      <c r="G53" s="19"/>
    </row>
    <row r="54" spans="1:7" ht="15.6" x14ac:dyDescent="0.35">
      <c r="A54" s="11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10" t="s">
        <v>17</v>
      </c>
      <c r="B55" s="20">
        <f t="shared" ref="B55:G55" si="16">((B18/B19)*100)</f>
        <v>83.515698601465118</v>
      </c>
      <c r="C55" s="20">
        <f t="shared" si="16"/>
        <v>44.722298522221656</v>
      </c>
      <c r="D55" s="20">
        <f t="shared" si="16"/>
        <v>68.103426962512714</v>
      </c>
      <c r="E55" s="20">
        <f t="shared" si="16"/>
        <v>90.029603864860107</v>
      </c>
      <c r="F55" s="20">
        <f t="shared" si="16"/>
        <v>103.34805285936255</v>
      </c>
      <c r="G55" s="20">
        <f t="shared" si="16"/>
        <v>67.133136118138637</v>
      </c>
    </row>
    <row r="56" spans="1:7" ht="15.6" x14ac:dyDescent="0.35">
      <c r="A56" s="10" t="s">
        <v>18</v>
      </c>
      <c r="B56" s="20">
        <f>B24/B25*100</f>
        <v>7.9601944321623028</v>
      </c>
      <c r="C56" s="20">
        <f t="shared" ref="C56:G56" si="17">C24/C25*100</f>
        <v>4.0491616724854325</v>
      </c>
      <c r="D56" s="20">
        <f t="shared" si="17"/>
        <v>24.016461608262553</v>
      </c>
      <c r="E56" s="20">
        <f t="shared" si="17"/>
        <v>9.4159112542875398</v>
      </c>
      <c r="F56" s="20">
        <f t="shared" si="17"/>
        <v>10.415023318892974</v>
      </c>
      <c r="G56" s="20">
        <f t="shared" si="17"/>
        <v>10.230500839379291</v>
      </c>
    </row>
    <row r="57" spans="1:7" ht="15.6" x14ac:dyDescent="0.35">
      <c r="A57" s="10" t="s">
        <v>19</v>
      </c>
      <c r="B57" s="20">
        <f>(B55+B56)/2</f>
        <v>45.737946516813707</v>
      </c>
      <c r="C57" s="20">
        <f t="shared" ref="C57:G57" si="18">(C55+C56)/2</f>
        <v>24.385730097353544</v>
      </c>
      <c r="D57" s="20">
        <f t="shared" si="18"/>
        <v>46.05994428538763</v>
      </c>
      <c r="E57" s="20">
        <f t="shared" si="18"/>
        <v>49.722757559573822</v>
      </c>
      <c r="F57" s="20">
        <f t="shared" si="18"/>
        <v>56.881538089127766</v>
      </c>
      <c r="G57" s="20">
        <f t="shared" si="18"/>
        <v>38.681818478758963</v>
      </c>
    </row>
    <row r="58" spans="1:7" ht="15.6" x14ac:dyDescent="0.35">
      <c r="A58" s="10"/>
      <c r="B58" s="19"/>
      <c r="C58" s="19"/>
      <c r="D58" s="19"/>
      <c r="E58" s="19"/>
      <c r="F58" s="19"/>
      <c r="G58" s="19"/>
    </row>
    <row r="59" spans="1:7" ht="15.6" x14ac:dyDescent="0.35">
      <c r="A59" s="11" t="s">
        <v>34</v>
      </c>
      <c r="B59" s="19"/>
      <c r="C59" s="19"/>
      <c r="D59" s="19"/>
      <c r="E59" s="19"/>
      <c r="F59" s="19"/>
      <c r="G59" s="19"/>
    </row>
    <row r="60" spans="1:7" ht="15.6" x14ac:dyDescent="0.35">
      <c r="A60" s="10" t="s">
        <v>20</v>
      </c>
      <c r="B60" s="19">
        <f>B26/B24*100</f>
        <v>100</v>
      </c>
      <c r="C60" s="19"/>
      <c r="D60" s="19"/>
      <c r="E60" s="19"/>
      <c r="F60" s="19"/>
      <c r="G60" s="19"/>
    </row>
    <row r="61" spans="1:7" ht="15.6" x14ac:dyDescent="0.35">
      <c r="A61" s="10"/>
      <c r="B61" s="19"/>
      <c r="C61" s="19"/>
      <c r="D61" s="19"/>
      <c r="E61" s="19"/>
      <c r="F61" s="19"/>
      <c r="G61" s="19"/>
    </row>
    <row r="62" spans="1:7" ht="15.6" x14ac:dyDescent="0.35">
      <c r="A62" s="11" t="s">
        <v>21</v>
      </c>
      <c r="B62" s="19"/>
      <c r="C62" s="19"/>
      <c r="D62" s="19"/>
      <c r="E62" s="19"/>
      <c r="F62" s="19"/>
      <c r="G62" s="19"/>
    </row>
    <row r="63" spans="1:7" ht="15.6" x14ac:dyDescent="0.35">
      <c r="A63" s="10" t="s">
        <v>22</v>
      </c>
      <c r="B63" s="19">
        <f>((B18/B16)-1)*100</f>
        <v>-6.0893358497437156</v>
      </c>
      <c r="C63" s="19">
        <f t="shared" ref="C63:G63" si="19">((C18/C16)-1)*100</f>
        <v>-37.625082366642559</v>
      </c>
      <c r="D63" s="19">
        <f t="shared" si="19"/>
        <v>-26.125137211855108</v>
      </c>
      <c r="E63" s="19">
        <f t="shared" si="19"/>
        <v>39.188055695353128</v>
      </c>
      <c r="F63" s="19">
        <f t="shared" si="19"/>
        <v>-0.58565614742162042</v>
      </c>
      <c r="G63" s="19">
        <f t="shared" si="19"/>
        <v>16.349953609841595</v>
      </c>
    </row>
    <row r="64" spans="1:7" ht="15.6" x14ac:dyDescent="0.35">
      <c r="A64" s="10" t="s">
        <v>23</v>
      </c>
      <c r="B64" s="19">
        <f>((B39/B38)-1)*100</f>
        <v>-8.0376169236399679</v>
      </c>
      <c r="C64" s="19">
        <f t="shared" ref="C64:F64" si="20">((C39/C38)-1)*100</f>
        <v>-42.22469943670373</v>
      </c>
      <c r="D64" s="19">
        <f t="shared" si="20"/>
        <v>104.97864970344679</v>
      </c>
      <c r="E64" s="19">
        <f t="shared" si="20"/>
        <v>243.7938675572743</v>
      </c>
      <c r="F64" s="19">
        <f t="shared" si="20"/>
        <v>-24.012682018743959</v>
      </c>
      <c r="G64" s="19">
        <f>((G39/G38)-1)*100</f>
        <v>-22.157502298006481</v>
      </c>
    </row>
    <row r="65" spans="1:8" ht="15.6" x14ac:dyDescent="0.35">
      <c r="A65" s="10" t="s">
        <v>24</v>
      </c>
      <c r="B65" s="19">
        <f>((B41/B40)-1)*100</f>
        <v>-2.0746111120873545</v>
      </c>
      <c r="C65" s="19">
        <f t="shared" ref="C65:G65" si="21">((C41/C40)-1)*100</f>
        <v>-7.3741453208770906</v>
      </c>
      <c r="D65" s="19">
        <f t="shared" si="21"/>
        <v>177.46738466543837</v>
      </c>
      <c r="E65" s="19">
        <f t="shared" si="21"/>
        <v>146.99954736759219</v>
      </c>
      <c r="F65" s="19">
        <f t="shared" si="21"/>
        <v>-23.565035953023326</v>
      </c>
      <c r="G65" s="19">
        <f t="shared" si="21"/>
        <v>-33.09623658035639</v>
      </c>
    </row>
    <row r="66" spans="1:8" ht="15.6" x14ac:dyDescent="0.35">
      <c r="A66" s="10"/>
      <c r="B66" s="19"/>
      <c r="C66" s="19"/>
      <c r="D66" s="19"/>
      <c r="E66" s="19"/>
      <c r="F66" s="19"/>
      <c r="G66" s="19"/>
    </row>
    <row r="67" spans="1:8" ht="15.6" x14ac:dyDescent="0.35">
      <c r="A67" s="11" t="s">
        <v>25</v>
      </c>
      <c r="B67" s="19"/>
      <c r="C67" s="19"/>
      <c r="D67" s="19"/>
      <c r="E67" s="19"/>
      <c r="F67" s="19"/>
      <c r="G67" s="19"/>
    </row>
    <row r="68" spans="1:8" ht="15.6" x14ac:dyDescent="0.35">
      <c r="A68" s="10" t="s">
        <v>37</v>
      </c>
      <c r="B68" s="19">
        <f>B23/(B17*3)</f>
        <v>17007.687753249342</v>
      </c>
      <c r="C68" s="19">
        <f t="shared" ref="C68:G68" si="22">C23/(C17*3)</f>
        <v>46584.559263610659</v>
      </c>
      <c r="D68" s="19">
        <f t="shared" si="22"/>
        <v>13948.478109511241</v>
      </c>
      <c r="E68" s="19">
        <f t="shared" si="22"/>
        <v>35993.729368741951</v>
      </c>
      <c r="F68" s="19">
        <f t="shared" si="22"/>
        <v>7277.9950349251849</v>
      </c>
      <c r="G68" s="19">
        <f t="shared" si="22"/>
        <v>8987.7595765460756</v>
      </c>
    </row>
    <row r="69" spans="1:8" ht="15.6" x14ac:dyDescent="0.35">
      <c r="A69" s="10" t="s">
        <v>38</v>
      </c>
      <c r="B69" s="19">
        <f>B24/(B18*3)</f>
        <v>6735.71105268674</v>
      </c>
      <c r="C69" s="19">
        <f t="shared" ref="C69:G69" si="23">C24/(C18*3)</f>
        <v>16871.083833592573</v>
      </c>
      <c r="D69" s="19">
        <f t="shared" si="23"/>
        <v>19675.549613393894</v>
      </c>
      <c r="E69" s="19">
        <f t="shared" si="23"/>
        <v>15057.99695702286</v>
      </c>
      <c r="F69" s="19">
        <f t="shared" si="23"/>
        <v>2933.794528540695</v>
      </c>
      <c r="G69" s="19">
        <f t="shared" si="23"/>
        <v>5478.6200455533835</v>
      </c>
    </row>
    <row r="70" spans="1:8" ht="15.6" x14ac:dyDescent="0.35">
      <c r="A70" s="10" t="s">
        <v>28</v>
      </c>
      <c r="B70" s="19">
        <f>(B69/B68)*B52</f>
        <v>26.367526957231195</v>
      </c>
      <c r="C70" s="19">
        <f t="shared" ref="C70:G70" si="24">(C69/C68)*C52</f>
        <v>13.667161520273506</v>
      </c>
      <c r="D70" s="19">
        <f t="shared" si="24"/>
        <v>132.48817134268612</v>
      </c>
      <c r="E70" s="19">
        <f t="shared" si="24"/>
        <v>29.812112637246376</v>
      </c>
      <c r="F70" s="19">
        <f t="shared" si="24"/>
        <v>29.762957142403973</v>
      </c>
      <c r="G70" s="19">
        <f t="shared" si="24"/>
        <v>69.497168251330805</v>
      </c>
    </row>
    <row r="71" spans="1:8" ht="15.6" x14ac:dyDescent="0.35">
      <c r="A71" s="10" t="s">
        <v>33</v>
      </c>
      <c r="B71" s="19">
        <f>B23/B17</f>
        <v>51023.063259748036</v>
      </c>
      <c r="C71" s="19">
        <f t="shared" ref="C71:G71" si="25">C23/C17</f>
        <v>139753.67779083198</v>
      </c>
      <c r="D71" s="19">
        <f t="shared" si="25"/>
        <v>41845.434328533724</v>
      </c>
      <c r="E71" s="19">
        <f t="shared" si="25"/>
        <v>107981.18810622586</v>
      </c>
      <c r="F71" s="19">
        <f t="shared" si="25"/>
        <v>21833.985104775555</v>
      </c>
      <c r="G71" s="19">
        <f t="shared" si="25"/>
        <v>26963.278729638227</v>
      </c>
    </row>
    <row r="72" spans="1:8" ht="15.6" x14ac:dyDescent="0.35">
      <c r="A72" s="10" t="s">
        <v>32</v>
      </c>
      <c r="B72" s="19">
        <f>B24/B18</f>
        <v>20207.13315806022</v>
      </c>
      <c r="C72" s="19">
        <f t="shared" ref="C72:G72" si="26">C24/C18</f>
        <v>50613.251500777718</v>
      </c>
      <c r="D72" s="19">
        <f t="shared" si="26"/>
        <v>59026.648840181682</v>
      </c>
      <c r="E72" s="19">
        <f t="shared" si="26"/>
        <v>45173.990871068585</v>
      </c>
      <c r="F72" s="19">
        <f t="shared" si="26"/>
        <v>8801.3835856220849</v>
      </c>
      <c r="G72" s="19">
        <f t="shared" si="26"/>
        <v>16435.860136660147</v>
      </c>
    </row>
    <row r="73" spans="1:8" ht="15.6" x14ac:dyDescent="0.35">
      <c r="A73" s="10"/>
      <c r="B73" s="19"/>
      <c r="C73" s="19"/>
      <c r="D73" s="19"/>
      <c r="E73" s="19"/>
      <c r="F73" s="19"/>
      <c r="G73" s="19"/>
    </row>
    <row r="74" spans="1:8" ht="15.6" x14ac:dyDescent="0.35">
      <c r="A74" s="11" t="s">
        <v>29</v>
      </c>
      <c r="B74" s="19"/>
      <c r="C74" s="19"/>
      <c r="D74" s="19"/>
      <c r="E74" s="19"/>
      <c r="F74" s="19"/>
      <c r="G74" s="19"/>
    </row>
    <row r="75" spans="1:8" ht="15.6" x14ac:dyDescent="0.35">
      <c r="A75" s="10" t="s">
        <v>30</v>
      </c>
      <c r="B75" s="19">
        <f>(B30/B29)*100</f>
        <v>150.72733684294121</v>
      </c>
      <c r="C75" s="19"/>
      <c r="D75" s="19"/>
      <c r="E75" s="19"/>
      <c r="F75" s="19"/>
      <c r="G75" s="19"/>
    </row>
    <row r="76" spans="1:8" ht="16.2" thickBot="1" x14ac:dyDescent="0.4">
      <c r="A76" s="21" t="s">
        <v>31</v>
      </c>
      <c r="B76" s="23">
        <f>(B24/B30)*100</f>
        <v>25.061655471239135</v>
      </c>
      <c r="C76" s="23"/>
      <c r="D76" s="23"/>
      <c r="E76" s="23"/>
      <c r="F76" s="23"/>
      <c r="G76" s="23"/>
    </row>
    <row r="77" spans="1:8" ht="16.2" thickTop="1" x14ac:dyDescent="0.35">
      <c r="A77" s="61" t="s">
        <v>85</v>
      </c>
      <c r="B77" s="61"/>
      <c r="C77" s="61"/>
      <c r="D77" s="61"/>
      <c r="E77" s="61"/>
      <c r="F77" s="61"/>
      <c r="G77" s="10"/>
      <c r="H77" s="10"/>
    </row>
    <row r="78" spans="1:8" ht="15.6" x14ac:dyDescent="0.35">
      <c r="B78" s="10"/>
      <c r="C78" s="10"/>
      <c r="D78" s="10"/>
      <c r="E78" s="10"/>
      <c r="F78" s="10"/>
      <c r="G78" s="10"/>
      <c r="H78" s="10"/>
    </row>
    <row r="79" spans="1:8" ht="15.6" x14ac:dyDescent="0.35">
      <c r="A79" s="11" t="s">
        <v>49</v>
      </c>
      <c r="B79" s="10"/>
      <c r="C79" s="10"/>
      <c r="D79" s="10"/>
      <c r="E79" s="10"/>
      <c r="F79" s="10"/>
      <c r="G79" s="10"/>
      <c r="H79" s="10"/>
    </row>
    <row r="80" spans="1:8" ht="15.6" x14ac:dyDescent="0.35">
      <c r="A80" s="11"/>
      <c r="B80" s="10"/>
      <c r="C80" s="10"/>
      <c r="D80" s="10"/>
      <c r="E80" s="10"/>
      <c r="F80" s="10"/>
      <c r="G80" s="10"/>
      <c r="H80" s="10"/>
    </row>
    <row r="81" spans="1:7" ht="37.5" customHeight="1" x14ac:dyDescent="0.3">
      <c r="A81" s="59" t="s">
        <v>86</v>
      </c>
      <c r="B81" s="59"/>
      <c r="C81" s="59"/>
      <c r="D81" s="59"/>
      <c r="E81" s="59"/>
      <c r="F81" s="59"/>
      <c r="G81" s="59"/>
    </row>
    <row r="82" spans="1:7" ht="15.6" x14ac:dyDescent="0.3">
      <c r="A82" s="44"/>
      <c r="B82" s="44"/>
      <c r="C82" s="44"/>
      <c r="D82" s="44"/>
      <c r="E82" s="44"/>
      <c r="F82" s="44"/>
      <c r="G82" s="44"/>
    </row>
    <row r="83" spans="1:7" s="10" customFormat="1" ht="70.5" customHeight="1" x14ac:dyDescent="0.35">
      <c r="A83" s="60" t="s">
        <v>87</v>
      </c>
      <c r="B83" s="60"/>
      <c r="C83" s="60"/>
      <c r="D83" s="60"/>
      <c r="E83" s="60"/>
      <c r="F83" s="60"/>
      <c r="G83" s="60"/>
    </row>
    <row r="84" spans="1:7" ht="15.6" x14ac:dyDescent="0.35">
      <c r="A84" s="10"/>
      <c r="B84" s="10"/>
      <c r="C84" s="10"/>
      <c r="D84" s="10"/>
      <c r="E84" s="10"/>
      <c r="F84" s="10"/>
      <c r="G84" s="10"/>
    </row>
    <row r="85" spans="1:7" ht="37.5" customHeight="1" x14ac:dyDescent="0.3">
      <c r="A85" s="59" t="s">
        <v>129</v>
      </c>
      <c r="B85" s="59"/>
      <c r="C85" s="59"/>
      <c r="D85" s="59"/>
      <c r="E85" s="59"/>
      <c r="F85" s="59"/>
      <c r="G85" s="59"/>
    </row>
    <row r="86" spans="1:7" ht="15.6" x14ac:dyDescent="0.35">
      <c r="A86" s="10"/>
      <c r="B86" s="10"/>
      <c r="C86" s="10"/>
      <c r="D86" s="10"/>
      <c r="E86" s="10"/>
      <c r="F86" s="10"/>
      <c r="G86" s="10"/>
    </row>
    <row r="87" spans="1:7" ht="75.75" customHeight="1" x14ac:dyDescent="0.35">
      <c r="A87" s="58" t="s">
        <v>124</v>
      </c>
      <c r="B87" s="58"/>
      <c r="C87" s="58"/>
      <c r="D87" s="58"/>
      <c r="E87" s="58"/>
      <c r="F87" s="58"/>
      <c r="G87" s="58"/>
    </row>
    <row r="88" spans="1:7" ht="15.6" x14ac:dyDescent="0.35">
      <c r="A88" s="10"/>
      <c r="B88" s="10"/>
      <c r="C88" s="10"/>
      <c r="D88" s="10"/>
      <c r="E88" s="10"/>
      <c r="F88" s="10"/>
      <c r="G88" s="10"/>
    </row>
    <row r="89" spans="1:7" ht="15.6" x14ac:dyDescent="0.35">
      <c r="A89" s="10"/>
      <c r="B89" s="10"/>
      <c r="C89" s="10"/>
      <c r="D89" s="10"/>
      <c r="E89" s="10"/>
      <c r="F89" s="10"/>
      <c r="G89" s="10"/>
    </row>
    <row r="90" spans="1:7" ht="15.6" x14ac:dyDescent="0.35">
      <c r="A90" s="10"/>
      <c r="B90" s="10"/>
      <c r="C90" s="10"/>
      <c r="D90" s="10"/>
      <c r="E90" s="10"/>
      <c r="F90" s="10"/>
      <c r="G90" s="10"/>
    </row>
    <row r="91" spans="1:7" ht="15.6" x14ac:dyDescent="0.35">
      <c r="A91" s="10"/>
      <c r="B91" s="10"/>
      <c r="C91" s="10"/>
      <c r="D91" s="10"/>
      <c r="E91" s="10"/>
      <c r="F91" s="10"/>
      <c r="G91" s="10"/>
    </row>
    <row r="92" spans="1:7" ht="15.6" x14ac:dyDescent="0.35">
      <c r="A92" s="10"/>
      <c r="B92" s="10"/>
      <c r="C92" s="10"/>
      <c r="D92" s="10"/>
      <c r="E92" s="10"/>
      <c r="F92" s="10"/>
      <c r="G92" s="10"/>
    </row>
    <row r="93" spans="1:7" ht="15.6" x14ac:dyDescent="0.35">
      <c r="A93" s="10"/>
      <c r="B93" s="10"/>
      <c r="C93" s="10"/>
      <c r="D93" s="10"/>
      <c r="E93" s="10"/>
      <c r="F93" s="10"/>
      <c r="G93" s="10"/>
    </row>
    <row r="94" spans="1:7" ht="15.6" x14ac:dyDescent="0.35">
      <c r="A94" s="10"/>
      <c r="B94" s="10"/>
      <c r="C94" s="10"/>
      <c r="D94" s="10"/>
      <c r="E94" s="10"/>
      <c r="F94" s="10"/>
      <c r="G94" s="10"/>
    </row>
    <row r="109" spans="13:16" x14ac:dyDescent="0.3">
      <c r="M109" s="1"/>
      <c r="N109" s="1"/>
      <c r="O109" s="1"/>
      <c r="P109" s="1"/>
    </row>
    <row r="110" spans="13:16" x14ac:dyDescent="0.3">
      <c r="M110" s="1"/>
      <c r="N110" s="1"/>
      <c r="O110" s="1"/>
      <c r="P110" s="1"/>
    </row>
  </sheetData>
  <mergeCells count="10">
    <mergeCell ref="A87:G87"/>
    <mergeCell ref="A81:G81"/>
    <mergeCell ref="A83:G83"/>
    <mergeCell ref="A85:G85"/>
    <mergeCell ref="A77:F77"/>
    <mergeCell ref="A9:A11"/>
    <mergeCell ref="B9:B11"/>
    <mergeCell ref="C10:D10"/>
    <mergeCell ref="E10:G10"/>
    <mergeCell ref="C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H85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6" width="20.6640625" style="3" customWidth="1"/>
    <col min="7" max="7" width="20.88671875" style="3" customWidth="1"/>
    <col min="8" max="16384" width="11.44140625" style="3"/>
  </cols>
  <sheetData>
    <row r="8" spans="1:7" ht="15.75" customHeight="1" x14ac:dyDescent="0.3"/>
    <row r="9" spans="1:7" ht="21" customHeight="1" x14ac:dyDescent="0.35">
      <c r="A9" s="49" t="s">
        <v>0</v>
      </c>
      <c r="B9" s="52" t="s">
        <v>40</v>
      </c>
      <c r="C9" s="57" t="s">
        <v>41</v>
      </c>
      <c r="D9" s="57"/>
      <c r="E9" s="57"/>
      <c r="F9" s="57"/>
      <c r="G9" s="57"/>
    </row>
    <row r="10" spans="1:7" ht="17.25" customHeight="1" x14ac:dyDescent="0.3">
      <c r="A10" s="50"/>
      <c r="B10" s="52"/>
      <c r="C10" s="54" t="s">
        <v>42</v>
      </c>
      <c r="D10" s="55"/>
      <c r="E10" s="54" t="s">
        <v>43</v>
      </c>
      <c r="F10" s="56"/>
      <c r="G10" s="55"/>
    </row>
    <row r="11" spans="1:7" ht="54" customHeight="1" thickBot="1" x14ac:dyDescent="0.35">
      <c r="A11" s="51"/>
      <c r="B11" s="53"/>
      <c r="C11" s="42" t="s">
        <v>44</v>
      </c>
      <c r="D11" s="43" t="s">
        <v>45</v>
      </c>
      <c r="E11" s="43" t="s">
        <v>46</v>
      </c>
      <c r="F11" s="43" t="s">
        <v>47</v>
      </c>
      <c r="G11" s="43" t="s">
        <v>48</v>
      </c>
    </row>
    <row r="12" spans="1:7" ht="16.2" thickTop="1" x14ac:dyDescent="0.35">
      <c r="A12" s="10"/>
      <c r="B12" s="10"/>
      <c r="C12" s="10"/>
      <c r="D12" s="10"/>
      <c r="E12" s="10"/>
      <c r="F12" s="10"/>
      <c r="G12" s="10"/>
    </row>
    <row r="13" spans="1:7" ht="15.6" x14ac:dyDescent="0.35">
      <c r="A13" s="11" t="s">
        <v>1</v>
      </c>
      <c r="B13" s="10"/>
      <c r="C13" s="10"/>
      <c r="D13" s="10"/>
      <c r="E13" s="10"/>
      <c r="F13" s="10"/>
      <c r="G13" s="10"/>
    </row>
    <row r="14" spans="1:7" ht="15.6" x14ac:dyDescent="0.35">
      <c r="A14" s="10"/>
      <c r="B14" s="10"/>
      <c r="C14" s="10"/>
      <c r="D14" s="10"/>
      <c r="E14" s="10"/>
      <c r="F14" s="10"/>
      <c r="G14" s="10"/>
    </row>
    <row r="15" spans="1:7" ht="15.6" x14ac:dyDescent="0.35">
      <c r="A15" s="11" t="s">
        <v>2</v>
      </c>
      <c r="B15" s="10"/>
      <c r="C15" s="10"/>
      <c r="D15" s="10"/>
      <c r="E15" s="10"/>
      <c r="F15" s="10"/>
      <c r="G15" s="10"/>
    </row>
    <row r="16" spans="1:7" ht="15.6" x14ac:dyDescent="0.35">
      <c r="A16" s="12" t="s">
        <v>56</v>
      </c>
      <c r="B16" s="24">
        <f t="shared" ref="B16:B19" si="0">+SUM(C16:G16)</f>
        <v>148851.33333333334</v>
      </c>
      <c r="C16" s="16">
        <v>26440.333333333332</v>
      </c>
      <c r="D16" s="16">
        <v>11447.666666666666</v>
      </c>
      <c r="E16" s="16">
        <v>6944</v>
      </c>
      <c r="F16" s="16">
        <v>85910.666666666672</v>
      </c>
      <c r="G16" s="16">
        <v>18108.666666666668</v>
      </c>
    </row>
    <row r="17" spans="1:7" ht="15.6" x14ac:dyDescent="0.35">
      <c r="A17" s="12" t="s">
        <v>88</v>
      </c>
      <c r="B17" s="24">
        <f t="shared" si="0"/>
        <v>155481.16666666666</v>
      </c>
      <c r="C17" s="16">
        <v>31898.266666666666</v>
      </c>
      <c r="D17" s="16">
        <v>14749.9</v>
      </c>
      <c r="E17" s="16">
        <v>8733.3333333333339</v>
      </c>
      <c r="F17" s="16">
        <v>81957</v>
      </c>
      <c r="G17" s="16">
        <v>18142.666666666668</v>
      </c>
    </row>
    <row r="18" spans="1:7" ht="15.6" x14ac:dyDescent="0.35">
      <c r="A18" s="12" t="s">
        <v>89</v>
      </c>
      <c r="B18" s="24">
        <f t="shared" si="0"/>
        <v>139437.66666666669</v>
      </c>
      <c r="C18" s="16">
        <v>18107.333333333332</v>
      </c>
      <c r="D18" s="16">
        <v>9580.6666666666661</v>
      </c>
      <c r="E18" s="16">
        <v>8685.6666666666661</v>
      </c>
      <c r="F18" s="16">
        <v>88078.666666666672</v>
      </c>
      <c r="G18" s="16">
        <v>14985.333333333334</v>
      </c>
    </row>
    <row r="19" spans="1:7" ht="15.6" x14ac:dyDescent="0.35">
      <c r="A19" s="12" t="s">
        <v>80</v>
      </c>
      <c r="B19" s="24">
        <f t="shared" si="0"/>
        <v>152327.44916666669</v>
      </c>
      <c r="C19" s="16">
        <v>30338.333333333299</v>
      </c>
      <c r="D19" s="16">
        <v>14493.641666666699</v>
      </c>
      <c r="E19" s="16">
        <v>9215.8575000000001</v>
      </c>
      <c r="F19" s="16">
        <v>81467.75</v>
      </c>
      <c r="G19" s="16">
        <v>16811.866666666701</v>
      </c>
    </row>
    <row r="20" spans="1:7" ht="15.6" x14ac:dyDescent="0.35">
      <c r="A20" s="10"/>
      <c r="B20" s="24"/>
      <c r="C20" s="24"/>
      <c r="D20" s="24"/>
      <c r="E20" s="24"/>
      <c r="F20" s="24"/>
      <c r="G20" s="24"/>
    </row>
    <row r="21" spans="1:7" ht="15.6" x14ac:dyDescent="0.35">
      <c r="A21" s="15" t="s">
        <v>3</v>
      </c>
      <c r="B21" s="24"/>
      <c r="C21" s="24"/>
      <c r="D21" s="24"/>
      <c r="E21" s="16"/>
      <c r="F21" s="16"/>
      <c r="G21" s="24"/>
    </row>
    <row r="22" spans="1:7" ht="15.6" x14ac:dyDescent="0.35">
      <c r="A22" s="12" t="s">
        <v>56</v>
      </c>
      <c r="B22" s="25">
        <f>+SUM(C22:G22)</f>
        <v>7269468448.3100071</v>
      </c>
      <c r="C22" s="16">
        <v>3485020237.0581069</v>
      </c>
      <c r="D22" s="45">
        <v>712083619.5503</v>
      </c>
      <c r="E22" s="45">
        <v>1131349164.5018001</v>
      </c>
      <c r="F22" s="16">
        <v>1561203827.6362</v>
      </c>
      <c r="G22" s="16">
        <v>379811599.56360006</v>
      </c>
    </row>
    <row r="23" spans="1:7" ht="15.6" x14ac:dyDescent="0.35">
      <c r="A23" s="12" t="s">
        <v>88</v>
      </c>
      <c r="B23" s="25">
        <f t="shared" ref="B23:B25" si="1">+SUM(C23:G23)</f>
        <v>8296792173.8628988</v>
      </c>
      <c r="C23" s="16">
        <v>4457900081.8193703</v>
      </c>
      <c r="D23" s="45">
        <v>617215971.80243945</v>
      </c>
      <c r="E23" s="45">
        <v>943043323.5527072</v>
      </c>
      <c r="F23" s="16">
        <v>1789447917.2320905</v>
      </c>
      <c r="G23" s="16">
        <v>489184879.45629215</v>
      </c>
    </row>
    <row r="24" spans="1:7" ht="15.6" x14ac:dyDescent="0.35">
      <c r="A24" s="12" t="s">
        <v>89</v>
      </c>
      <c r="B24" s="16">
        <f t="shared" si="1"/>
        <v>3776515626.3800001</v>
      </c>
      <c r="C24" s="16">
        <v>1506097656.5792522</v>
      </c>
      <c r="D24" s="45">
        <v>634050818.45632005</v>
      </c>
      <c r="E24" s="45">
        <v>260495855.87485597</v>
      </c>
      <c r="F24" s="16">
        <v>1094896030.2839799</v>
      </c>
      <c r="G24" s="16">
        <v>280975265.185592</v>
      </c>
    </row>
    <row r="25" spans="1:7" ht="15.6" x14ac:dyDescent="0.35">
      <c r="A25" s="12" t="s">
        <v>80</v>
      </c>
      <c r="B25" s="25">
        <f t="shared" si="1"/>
        <v>32294407085.000023</v>
      </c>
      <c r="C25" s="16">
        <v>16959574645.510099</v>
      </c>
      <c r="D25" s="45">
        <v>2425970922.1752</v>
      </c>
      <c r="E25" s="45">
        <v>3980587668.416976</v>
      </c>
      <c r="F25" s="16">
        <v>7115062560.0783157</v>
      </c>
      <c r="G25" s="16">
        <v>1813211288.8194315</v>
      </c>
    </row>
    <row r="26" spans="1:7" ht="15.6" x14ac:dyDescent="0.35">
      <c r="A26" s="12" t="s">
        <v>90</v>
      </c>
      <c r="B26" s="25">
        <f>+SUM(C26:G26)</f>
        <v>3776515626.3800001</v>
      </c>
      <c r="C26" s="16">
        <f>C24</f>
        <v>1506097656.5792522</v>
      </c>
      <c r="D26" s="16">
        <f t="shared" ref="D26:G26" si="2">D24</f>
        <v>634050818.45632005</v>
      </c>
      <c r="E26" s="16">
        <f t="shared" si="2"/>
        <v>260495855.87485597</v>
      </c>
      <c r="F26" s="16">
        <f t="shared" si="2"/>
        <v>1094896030.2839799</v>
      </c>
      <c r="G26" s="16">
        <f t="shared" si="2"/>
        <v>280975265.185592</v>
      </c>
    </row>
    <row r="27" spans="1:7" ht="15.6" x14ac:dyDescent="0.35">
      <c r="A27" s="10"/>
      <c r="B27" s="24"/>
      <c r="C27" s="24"/>
      <c r="D27" s="24"/>
      <c r="E27" s="24"/>
      <c r="F27" s="24"/>
      <c r="G27" s="24"/>
    </row>
    <row r="28" spans="1:7" ht="15.6" x14ac:dyDescent="0.35">
      <c r="A28" s="15" t="s">
        <v>4</v>
      </c>
      <c r="B28" s="24"/>
      <c r="C28" s="24"/>
      <c r="D28" s="24"/>
      <c r="E28" s="24"/>
      <c r="F28" s="24"/>
      <c r="G28" s="24"/>
    </row>
    <row r="29" spans="1:7" ht="15.6" x14ac:dyDescent="0.35">
      <c r="A29" s="12" t="s">
        <v>88</v>
      </c>
      <c r="B29" s="24">
        <f>B23</f>
        <v>8296792173.8628988</v>
      </c>
      <c r="C29" s="24"/>
      <c r="D29" s="24"/>
      <c r="E29" s="24"/>
      <c r="F29" s="24"/>
      <c r="G29" s="24"/>
    </row>
    <row r="30" spans="1:7" ht="15.6" x14ac:dyDescent="0.35">
      <c r="A30" s="12" t="s">
        <v>89</v>
      </c>
      <c r="B30" s="25">
        <v>8390765929.75</v>
      </c>
      <c r="C30" s="24"/>
      <c r="D30" s="24"/>
      <c r="E30" s="24"/>
      <c r="F30" s="24"/>
      <c r="G30" s="24"/>
    </row>
    <row r="31" spans="1:7" ht="15.6" x14ac:dyDescent="0.35">
      <c r="A31" s="10"/>
      <c r="B31" s="10"/>
      <c r="C31" s="10"/>
      <c r="D31" s="10"/>
      <c r="E31" s="10"/>
      <c r="F31" s="10"/>
      <c r="G31" s="10"/>
    </row>
    <row r="32" spans="1:7" ht="15.6" x14ac:dyDescent="0.35">
      <c r="A32" s="11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12" t="s">
        <v>91</v>
      </c>
      <c r="B33" s="32">
        <v>1.121</v>
      </c>
      <c r="C33" s="32">
        <v>1.121</v>
      </c>
      <c r="D33" s="32">
        <v>1.121</v>
      </c>
      <c r="E33" s="32">
        <v>1.121</v>
      </c>
      <c r="F33" s="32">
        <v>1.121</v>
      </c>
      <c r="G33" s="32">
        <v>1.121</v>
      </c>
    </row>
    <row r="34" spans="1:7" ht="15.6" x14ac:dyDescent="0.35">
      <c r="A34" s="12" t="s">
        <v>92</v>
      </c>
      <c r="B34" s="32">
        <v>1.0973999999999999</v>
      </c>
      <c r="C34" s="32">
        <v>1.0973999999999999</v>
      </c>
      <c r="D34" s="32">
        <v>1.0973999999999999</v>
      </c>
      <c r="E34" s="32">
        <v>1.0973999999999999</v>
      </c>
      <c r="F34" s="32">
        <v>1.0973999999999999</v>
      </c>
      <c r="G34" s="32">
        <v>1.0973999999999999</v>
      </c>
    </row>
    <row r="35" spans="1:7" ht="15.6" x14ac:dyDescent="0.35">
      <c r="A35" s="12" t="s">
        <v>6</v>
      </c>
      <c r="B35" s="14">
        <v>83446</v>
      </c>
      <c r="C35" s="14"/>
      <c r="D35" s="14"/>
      <c r="E35" s="14"/>
      <c r="F35" s="14"/>
      <c r="G35" s="14"/>
    </row>
    <row r="36" spans="1:7" ht="15.6" x14ac:dyDescent="0.35">
      <c r="A36" s="10"/>
      <c r="B36" s="14"/>
      <c r="C36" s="14"/>
      <c r="D36" s="14"/>
      <c r="E36" s="14"/>
      <c r="F36" s="14"/>
      <c r="G36" s="14"/>
    </row>
    <row r="37" spans="1:7" ht="15.6" x14ac:dyDescent="0.35">
      <c r="A37" s="11" t="s">
        <v>7</v>
      </c>
      <c r="B37" s="14"/>
      <c r="C37" s="14"/>
      <c r="D37" s="13"/>
      <c r="E37" s="13"/>
      <c r="F37" s="13"/>
      <c r="G37" s="28"/>
    </row>
    <row r="38" spans="1:7" ht="15.6" x14ac:dyDescent="0.35">
      <c r="A38" s="10" t="s">
        <v>50</v>
      </c>
      <c r="B38" s="16">
        <f t="shared" ref="B38:C38" si="3">B22/B33</f>
        <v>6484806822.7564735</v>
      </c>
      <c r="C38" s="16">
        <f t="shared" si="3"/>
        <v>3108849453.2186503</v>
      </c>
      <c r="D38" s="16">
        <f t="shared" ref="D38:G38" si="4">D22/D33</f>
        <v>635221783.7201606</v>
      </c>
      <c r="E38" s="16">
        <f t="shared" si="4"/>
        <v>1009232082.5172168</v>
      </c>
      <c r="F38" s="16">
        <f t="shared" si="4"/>
        <v>1392688517.0706511</v>
      </c>
      <c r="G38" s="16">
        <f t="shared" si="4"/>
        <v>338814986.22979486</v>
      </c>
    </row>
    <row r="39" spans="1:7" ht="15.6" x14ac:dyDescent="0.35">
      <c r="A39" s="10" t="s">
        <v>57</v>
      </c>
      <c r="B39" s="16">
        <f t="shared" ref="B39:C39" si="5">B24/B34</f>
        <v>3441330076.8908334</v>
      </c>
      <c r="C39" s="16">
        <f t="shared" si="5"/>
        <v>1372423598.1221545</v>
      </c>
      <c r="D39" s="16">
        <f t="shared" ref="D39:G39" si="6">D24/D34</f>
        <v>577775486.10927653</v>
      </c>
      <c r="E39" s="16">
        <f t="shared" si="6"/>
        <v>237375483.75693092</v>
      </c>
      <c r="F39" s="16">
        <f t="shared" si="6"/>
        <v>997718270.71622014</v>
      </c>
      <c r="G39" s="16">
        <f t="shared" si="6"/>
        <v>256037238.18625116</v>
      </c>
    </row>
    <row r="40" spans="1:7" ht="15.6" x14ac:dyDescent="0.35">
      <c r="A40" s="10" t="s">
        <v>51</v>
      </c>
      <c r="B40" s="16">
        <f t="shared" ref="B40:C40" si="7">B38/B16</f>
        <v>43565.661640628947</v>
      </c>
      <c r="C40" s="16">
        <f t="shared" si="7"/>
        <v>117579.81315989399</v>
      </c>
      <c r="D40" s="16">
        <f t="shared" ref="D40:G40" si="8">D38/D16</f>
        <v>55489.192882406365</v>
      </c>
      <c r="E40" s="16">
        <f t="shared" si="8"/>
        <v>145338.72156065909</v>
      </c>
      <c r="F40" s="16">
        <f t="shared" si="8"/>
        <v>16210.891744959697</v>
      </c>
      <c r="G40" s="16">
        <f t="shared" si="8"/>
        <v>18710.101216533236</v>
      </c>
    </row>
    <row r="41" spans="1:7" ht="15.6" x14ac:dyDescent="0.35">
      <c r="A41" s="10" t="s">
        <v>58</v>
      </c>
      <c r="B41" s="16">
        <f t="shared" ref="B41:C41" si="9">B39/B18</f>
        <v>24680.060697784909</v>
      </c>
      <c r="C41" s="16">
        <f t="shared" si="9"/>
        <v>75793.799830022152</v>
      </c>
      <c r="D41" s="16">
        <f t="shared" ref="D41:G41" si="10">D39/D18</f>
        <v>60306.396852266014</v>
      </c>
      <c r="E41" s="16">
        <f t="shared" si="10"/>
        <v>27329.564081467277</v>
      </c>
      <c r="F41" s="16">
        <f t="shared" si="10"/>
        <v>11327.581450478589</v>
      </c>
      <c r="G41" s="16">
        <f t="shared" si="10"/>
        <v>17085.855382123707</v>
      </c>
    </row>
    <row r="42" spans="1:7" ht="15.6" x14ac:dyDescent="0.35">
      <c r="A42" s="10"/>
      <c r="B42" s="26"/>
      <c r="C42" s="26"/>
      <c r="D42" s="26"/>
      <c r="E42" s="26"/>
      <c r="F42" s="26"/>
      <c r="G42" s="26"/>
    </row>
    <row r="43" spans="1:7" ht="15.6" x14ac:dyDescent="0.35">
      <c r="A43" s="11" t="s">
        <v>8</v>
      </c>
      <c r="B43" s="26"/>
      <c r="C43" s="26"/>
      <c r="D43" s="26"/>
      <c r="E43" s="26"/>
      <c r="F43" s="26"/>
      <c r="G43" s="26"/>
    </row>
    <row r="44" spans="1:7" ht="15.6" x14ac:dyDescent="0.35">
      <c r="A44" s="10"/>
      <c r="B44" s="26"/>
      <c r="C44" s="26"/>
      <c r="D44" s="26"/>
      <c r="E44" s="26"/>
      <c r="F44" s="26"/>
      <c r="G44" s="26"/>
    </row>
    <row r="45" spans="1:7" ht="15.6" x14ac:dyDescent="0.35">
      <c r="A45" s="11" t="s">
        <v>9</v>
      </c>
      <c r="B45" s="26"/>
      <c r="C45" s="26"/>
      <c r="D45" s="26"/>
      <c r="E45" s="26"/>
      <c r="F45" s="26"/>
      <c r="G45" s="26"/>
    </row>
    <row r="46" spans="1:7" ht="15.6" x14ac:dyDescent="0.35">
      <c r="A46" s="10" t="s">
        <v>10</v>
      </c>
      <c r="B46" s="19">
        <f t="shared" ref="B46" si="11">(B17/B35)*100</f>
        <v>186.3254879403047</v>
      </c>
      <c r="C46" s="19"/>
      <c r="D46" s="19"/>
      <c r="E46" s="19"/>
      <c r="F46" s="19"/>
      <c r="G46" s="19"/>
    </row>
    <row r="47" spans="1:7" ht="15.6" x14ac:dyDescent="0.35">
      <c r="A47" s="10" t="s">
        <v>11</v>
      </c>
      <c r="B47" s="19">
        <f t="shared" ref="B47" si="12">(B18/B35)*100</f>
        <v>167.09928177104555</v>
      </c>
      <c r="C47" s="19"/>
      <c r="D47" s="19"/>
      <c r="E47" s="19"/>
      <c r="F47" s="19"/>
      <c r="G47" s="19"/>
    </row>
    <row r="48" spans="1:7" ht="15.6" x14ac:dyDescent="0.35">
      <c r="A48" s="10"/>
      <c r="B48" s="19"/>
      <c r="C48" s="19"/>
      <c r="D48" s="19"/>
      <c r="E48" s="19"/>
      <c r="F48" s="19"/>
      <c r="G48" s="19"/>
    </row>
    <row r="49" spans="1:7" ht="15.6" x14ac:dyDescent="0.35">
      <c r="A49" s="11" t="s">
        <v>12</v>
      </c>
      <c r="B49" s="19"/>
      <c r="C49" s="19"/>
      <c r="D49" s="19"/>
      <c r="E49" s="19"/>
      <c r="F49" s="19"/>
      <c r="G49" s="19"/>
    </row>
    <row r="50" spans="1:7" ht="15.6" x14ac:dyDescent="0.35">
      <c r="A50" s="10" t="s">
        <v>13</v>
      </c>
      <c r="B50" s="19">
        <f t="shared" ref="B50" si="13">B18/B17*100</f>
        <v>89.681386920388022</v>
      </c>
      <c r="C50" s="19">
        <f t="shared" ref="C50:G50" si="14">C18/C17*100</f>
        <v>56.765884875667226</v>
      </c>
      <c r="D50" s="19">
        <f t="shared" si="14"/>
        <v>64.954112683249832</v>
      </c>
      <c r="E50" s="19">
        <f t="shared" si="14"/>
        <v>99.454198473282432</v>
      </c>
      <c r="F50" s="19">
        <f t="shared" si="14"/>
        <v>107.46936401608976</v>
      </c>
      <c r="G50" s="19">
        <f t="shared" si="14"/>
        <v>82.597192621444833</v>
      </c>
    </row>
    <row r="51" spans="1:7" ht="15.6" x14ac:dyDescent="0.35">
      <c r="A51" s="10" t="s">
        <v>14</v>
      </c>
      <c r="B51" s="19">
        <f>B24/B23*100</f>
        <v>45.517780212417861</v>
      </c>
      <c r="C51" s="19">
        <f t="shared" ref="C51:G51" si="15">C24/C23*100</f>
        <v>33.784912827489386</v>
      </c>
      <c r="D51" s="19">
        <f t="shared" si="15"/>
        <v>102.72754553073509</v>
      </c>
      <c r="E51" s="19">
        <f t="shared" si="15"/>
        <v>27.622893812926367</v>
      </c>
      <c r="F51" s="19">
        <f t="shared" si="15"/>
        <v>61.186247430858998</v>
      </c>
      <c r="G51" s="19">
        <f t="shared" si="15"/>
        <v>57.437438683281428</v>
      </c>
    </row>
    <row r="52" spans="1:7" ht="15.6" x14ac:dyDescent="0.35">
      <c r="A52" s="10" t="s">
        <v>15</v>
      </c>
      <c r="B52" s="19">
        <f>AVERAGE(B50:B51)</f>
        <v>67.599583566402941</v>
      </c>
      <c r="C52" s="19">
        <f t="shared" ref="C52:G52" si="16">AVERAGE(C50:C51)</f>
        <v>45.275398851578302</v>
      </c>
      <c r="D52" s="19">
        <f t="shared" si="16"/>
        <v>83.840829106992459</v>
      </c>
      <c r="E52" s="19">
        <f t="shared" si="16"/>
        <v>63.538546143104398</v>
      </c>
      <c r="F52" s="19">
        <f t="shared" si="16"/>
        <v>84.32780572347437</v>
      </c>
      <c r="G52" s="19">
        <f t="shared" si="16"/>
        <v>70.017315652363123</v>
      </c>
    </row>
    <row r="53" spans="1:7" ht="15.6" x14ac:dyDescent="0.35">
      <c r="A53" s="10"/>
      <c r="B53" s="19"/>
      <c r="C53" s="19"/>
      <c r="D53" s="19"/>
      <c r="E53" s="19"/>
      <c r="F53" s="19"/>
      <c r="G53" s="19"/>
    </row>
    <row r="54" spans="1:7" ht="15.6" x14ac:dyDescent="0.35">
      <c r="A54" s="11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10" t="s">
        <v>17</v>
      </c>
      <c r="B55" s="19">
        <f t="shared" ref="B55" si="17">((B18/B19)*100)</f>
        <v>91.538109138887464</v>
      </c>
      <c r="C55" s="19">
        <f t="shared" ref="C55:G55" si="18">((C18/C19)*100)</f>
        <v>59.684667362522724</v>
      </c>
      <c r="D55" s="19">
        <f t="shared" si="18"/>
        <v>66.102549566275172</v>
      </c>
      <c r="E55" s="19">
        <f t="shared" si="18"/>
        <v>94.246972315562232</v>
      </c>
      <c r="F55" s="19">
        <f t="shared" si="18"/>
        <v>108.11476524964378</v>
      </c>
      <c r="G55" s="19">
        <f t="shared" si="18"/>
        <v>89.135451942675232</v>
      </c>
    </row>
    <row r="56" spans="1:7" ht="15.6" x14ac:dyDescent="0.35">
      <c r="A56" s="10" t="s">
        <v>18</v>
      </c>
      <c r="B56" s="19">
        <f>B24/B25*100</f>
        <v>11.694023725037209</v>
      </c>
      <c r="C56" s="19">
        <f t="shared" ref="C56:G56" si="19">C24/C25*100</f>
        <v>8.8805155085536214</v>
      </c>
      <c r="D56" s="19">
        <f t="shared" si="19"/>
        <v>26.135961179939066</v>
      </c>
      <c r="E56" s="19">
        <f t="shared" si="19"/>
        <v>6.5441557270977402</v>
      </c>
      <c r="F56" s="19">
        <f t="shared" si="19"/>
        <v>15.388424501385245</v>
      </c>
      <c r="G56" s="19">
        <f t="shared" si="19"/>
        <v>15.496002419471639</v>
      </c>
    </row>
    <row r="57" spans="1:7" ht="15.6" x14ac:dyDescent="0.35">
      <c r="A57" s="10" t="s">
        <v>19</v>
      </c>
      <c r="B57" s="19">
        <f>(B55+B56)/2</f>
        <v>51.616066431962338</v>
      </c>
      <c r="C57" s="19">
        <f t="shared" ref="C57:G57" si="20">(C55+C56)/2</f>
        <v>34.282591435538173</v>
      </c>
      <c r="D57" s="19">
        <f t="shared" si="20"/>
        <v>46.119255373107123</v>
      </c>
      <c r="E57" s="19">
        <f t="shared" si="20"/>
        <v>50.395564021329989</v>
      </c>
      <c r="F57" s="19">
        <f t="shared" si="20"/>
        <v>61.751594875514513</v>
      </c>
      <c r="G57" s="19">
        <f t="shared" si="20"/>
        <v>52.315727181073434</v>
      </c>
    </row>
    <row r="58" spans="1:7" ht="15.6" x14ac:dyDescent="0.35">
      <c r="A58" s="10"/>
      <c r="B58" s="19"/>
      <c r="C58" s="19"/>
      <c r="D58" s="19"/>
      <c r="E58" s="19"/>
      <c r="F58" s="19"/>
      <c r="G58" s="19"/>
    </row>
    <row r="59" spans="1:7" ht="15.6" x14ac:dyDescent="0.35">
      <c r="A59" s="11" t="s">
        <v>34</v>
      </c>
      <c r="B59" s="19"/>
      <c r="C59" s="19"/>
      <c r="D59" s="19"/>
      <c r="E59" s="19"/>
      <c r="F59" s="19"/>
      <c r="G59" s="19"/>
    </row>
    <row r="60" spans="1:7" ht="15.6" x14ac:dyDescent="0.35">
      <c r="A60" s="10" t="s">
        <v>20</v>
      </c>
      <c r="B60" s="19">
        <f>B26/B24*100</f>
        <v>100</v>
      </c>
      <c r="C60" s="19"/>
      <c r="D60" s="19"/>
      <c r="E60" s="19"/>
      <c r="F60" s="19"/>
      <c r="G60" s="19"/>
    </row>
    <row r="61" spans="1:7" ht="15.6" x14ac:dyDescent="0.35">
      <c r="A61" s="10"/>
      <c r="B61" s="19"/>
      <c r="C61" s="19"/>
      <c r="D61" s="19"/>
      <c r="E61" s="19"/>
      <c r="F61" s="19"/>
      <c r="G61" s="19"/>
    </row>
    <row r="62" spans="1:7" ht="15.6" x14ac:dyDescent="0.35">
      <c r="A62" s="11" t="s">
        <v>21</v>
      </c>
      <c r="B62" s="19"/>
      <c r="C62" s="19"/>
      <c r="D62" s="19"/>
      <c r="E62" s="19"/>
      <c r="F62" s="19"/>
      <c r="G62" s="19"/>
    </row>
    <row r="63" spans="1:7" ht="15.6" x14ac:dyDescent="0.35">
      <c r="A63" s="10" t="s">
        <v>22</v>
      </c>
      <c r="B63" s="19">
        <f>((B18/B16)-1)*100</f>
        <v>-6.3242071507589204</v>
      </c>
      <c r="C63" s="19">
        <f t="shared" ref="C63:G63" si="21">((C18/C16)-1)*100</f>
        <v>-31.516244121985348</v>
      </c>
      <c r="D63" s="19">
        <f t="shared" si="21"/>
        <v>-16.309000378534201</v>
      </c>
      <c r="E63" s="19">
        <f t="shared" si="21"/>
        <v>25.08160522273424</v>
      </c>
      <c r="F63" s="19">
        <f t="shared" si="21"/>
        <v>2.5235515962317434</v>
      </c>
      <c r="G63" s="19">
        <f t="shared" si="21"/>
        <v>-17.247726687037513</v>
      </c>
    </row>
    <row r="64" spans="1:7" ht="15.6" x14ac:dyDescent="0.35">
      <c r="A64" s="10" t="s">
        <v>23</v>
      </c>
      <c r="B64" s="19">
        <f>((B39/B38)-1)*100</f>
        <v>-46.932419562375806</v>
      </c>
      <c r="C64" s="19">
        <f t="shared" ref="C64:G64" si="22">((C39/C38)-1)*100</f>
        <v>-55.854292117578787</v>
      </c>
      <c r="D64" s="19">
        <f t="shared" si="22"/>
        <v>-9.0435024558589987</v>
      </c>
      <c r="E64" s="19">
        <f t="shared" si="22"/>
        <v>-76.479593953764208</v>
      </c>
      <c r="F64" s="19">
        <f t="shared" si="22"/>
        <v>-28.360271626652189</v>
      </c>
      <c r="G64" s="19">
        <f t="shared" si="22"/>
        <v>-24.431548605527521</v>
      </c>
    </row>
    <row r="65" spans="1:8" ht="15.6" x14ac:dyDescent="0.35">
      <c r="A65" s="10" t="s">
        <v>24</v>
      </c>
      <c r="B65" s="19">
        <f>((B41/B40)-1)*100</f>
        <v>-43.349739752905528</v>
      </c>
      <c r="C65" s="19">
        <f t="shared" ref="C65:G65" si="23">((C41/C40)-1)*100</f>
        <v>-35.538424672480161</v>
      </c>
      <c r="D65" s="19">
        <f t="shared" si="23"/>
        <v>8.6813372471795436</v>
      </c>
      <c r="E65" s="19">
        <f t="shared" si="23"/>
        <v>-81.195951231715696</v>
      </c>
      <c r="F65" s="19">
        <f t="shared" si="23"/>
        <v>-30.123637683284333</v>
      </c>
      <c r="G65" s="19">
        <f t="shared" si="23"/>
        <v>-8.6811173045619796</v>
      </c>
    </row>
    <row r="66" spans="1:8" ht="15.6" x14ac:dyDescent="0.35">
      <c r="A66" s="10"/>
      <c r="B66" s="19"/>
      <c r="C66" s="19"/>
      <c r="D66" s="19"/>
      <c r="E66" s="19"/>
      <c r="F66" s="19"/>
      <c r="G66" s="19"/>
    </row>
    <row r="67" spans="1:8" ht="15.6" x14ac:dyDescent="0.35">
      <c r="A67" s="11" t="s">
        <v>25</v>
      </c>
      <c r="B67" s="19"/>
      <c r="C67" s="19"/>
      <c r="D67" s="19"/>
      <c r="E67" s="19"/>
      <c r="F67" s="19"/>
      <c r="G67" s="19"/>
    </row>
    <row r="68" spans="1:8" ht="15.6" x14ac:dyDescent="0.35">
      <c r="A68" s="10" t="s">
        <v>37</v>
      </c>
      <c r="B68" s="19">
        <f>B23/(B17*3)</f>
        <v>17787.346535781715</v>
      </c>
      <c r="C68" s="19">
        <f t="shared" ref="C68:G68" si="24">C23/(C17*3)</f>
        <v>46584.559263610667</v>
      </c>
      <c r="D68" s="19">
        <f t="shared" si="24"/>
        <v>13948.478109511239</v>
      </c>
      <c r="E68" s="19">
        <f t="shared" si="24"/>
        <v>35994.019982927755</v>
      </c>
      <c r="F68" s="19">
        <f t="shared" si="24"/>
        <v>7277.9950349251867</v>
      </c>
      <c r="G68" s="19">
        <f t="shared" si="24"/>
        <v>8987.7430634286065</v>
      </c>
    </row>
    <row r="69" spans="1:8" ht="15.6" x14ac:dyDescent="0.35">
      <c r="A69" s="10" t="s">
        <v>38</v>
      </c>
      <c r="B69" s="19">
        <f>B24/(B18*3)</f>
        <v>9027.9662032497181</v>
      </c>
      <c r="C69" s="19">
        <f t="shared" ref="C69:G69" si="25">C24/(C18*3)</f>
        <v>27725.371977822102</v>
      </c>
      <c r="D69" s="19">
        <f t="shared" si="25"/>
        <v>22060.079968558905</v>
      </c>
      <c r="E69" s="19">
        <f t="shared" si="25"/>
        <v>9997.1545410007275</v>
      </c>
      <c r="F69" s="19">
        <f t="shared" si="25"/>
        <v>4143.6292945850673</v>
      </c>
      <c r="G69" s="19">
        <f t="shared" si="25"/>
        <v>6250.0058987808525</v>
      </c>
    </row>
    <row r="70" spans="1:8" ht="15.6" x14ac:dyDescent="0.35">
      <c r="A70" s="10" t="s">
        <v>28</v>
      </c>
      <c r="B70" s="19">
        <f>(B69/B68)*B52</f>
        <v>34.310162820720024</v>
      </c>
      <c r="C70" s="19">
        <f t="shared" ref="C70:G70" si="26">(C69/C68)*C52</f>
        <v>26.946209096901825</v>
      </c>
      <c r="D70" s="19">
        <f t="shared" si="26"/>
        <v>132.59764830324869</v>
      </c>
      <c r="E70" s="19">
        <f t="shared" si="26"/>
        <v>17.647505485755772</v>
      </c>
      <c r="F70" s="19">
        <f t="shared" si="26"/>
        <v>48.010910211820246</v>
      </c>
      <c r="G70" s="19">
        <f t="shared" si="26"/>
        <v>48.689491094233993</v>
      </c>
    </row>
    <row r="71" spans="1:8" ht="15.6" x14ac:dyDescent="0.35">
      <c r="A71" s="10" t="s">
        <v>33</v>
      </c>
      <c r="B71" s="19">
        <f>B23/B17</f>
        <v>53362.039607345148</v>
      </c>
      <c r="C71" s="19">
        <f t="shared" ref="C71:G71" si="27">C23/C17</f>
        <v>139753.67779083201</v>
      </c>
      <c r="D71" s="19">
        <f t="shared" si="27"/>
        <v>41845.434328533716</v>
      </c>
      <c r="E71" s="19">
        <f t="shared" si="27"/>
        <v>107982.05994878327</v>
      </c>
      <c r="F71" s="19">
        <f t="shared" si="27"/>
        <v>21833.985104775558</v>
      </c>
      <c r="G71" s="19">
        <f t="shared" si="27"/>
        <v>26963.229190285816</v>
      </c>
    </row>
    <row r="72" spans="1:8" ht="15.6" x14ac:dyDescent="0.35">
      <c r="A72" s="10" t="s">
        <v>32</v>
      </c>
      <c r="B72" s="19">
        <f>B24/B18</f>
        <v>27083.898609749158</v>
      </c>
      <c r="C72" s="19">
        <f t="shared" ref="C72:G72" si="28">C24/C18</f>
        <v>83176.11593346631</v>
      </c>
      <c r="D72" s="19">
        <f t="shared" si="28"/>
        <v>66180.239905676717</v>
      </c>
      <c r="E72" s="19">
        <f t="shared" si="28"/>
        <v>29991.463623002186</v>
      </c>
      <c r="F72" s="19">
        <f t="shared" si="28"/>
        <v>12430.887883755202</v>
      </c>
      <c r="G72" s="19">
        <f t="shared" si="28"/>
        <v>18750.017696342555</v>
      </c>
    </row>
    <row r="73" spans="1:8" ht="15.6" x14ac:dyDescent="0.35">
      <c r="A73" s="10"/>
      <c r="B73" s="19"/>
      <c r="C73" s="19"/>
      <c r="D73" s="19"/>
      <c r="E73" s="19"/>
      <c r="F73" s="19"/>
      <c r="G73" s="19"/>
    </row>
    <row r="74" spans="1:8" ht="15.6" x14ac:dyDescent="0.35">
      <c r="A74" s="11" t="s">
        <v>29</v>
      </c>
      <c r="B74" s="19"/>
      <c r="C74" s="19"/>
      <c r="D74" s="19"/>
      <c r="E74" s="19"/>
      <c r="F74" s="19"/>
      <c r="G74" s="19"/>
    </row>
    <row r="75" spans="1:8" ht="15.6" x14ac:dyDescent="0.35">
      <c r="A75" s="10" t="s">
        <v>30</v>
      </c>
      <c r="B75" s="19">
        <f>(B30/B29)*100</f>
        <v>101.13265167932184</v>
      </c>
      <c r="C75" s="19"/>
      <c r="D75" s="19"/>
      <c r="E75" s="19"/>
      <c r="F75" s="19"/>
      <c r="G75" s="19"/>
    </row>
    <row r="76" spans="1:8" ht="16.2" thickBot="1" x14ac:dyDescent="0.4">
      <c r="A76" s="21" t="s">
        <v>31</v>
      </c>
      <c r="B76" s="23">
        <f>(B24/B30)*100</f>
        <v>45.00799638552806</v>
      </c>
      <c r="C76" s="23"/>
      <c r="D76" s="23"/>
      <c r="E76" s="23"/>
      <c r="F76" s="23"/>
      <c r="G76" s="23"/>
    </row>
    <row r="77" spans="1:8" ht="16.2" thickTop="1" x14ac:dyDescent="0.35">
      <c r="A77" s="61" t="s">
        <v>85</v>
      </c>
      <c r="B77" s="61"/>
      <c r="C77" s="61"/>
      <c r="D77" s="61"/>
      <c r="E77" s="61"/>
      <c r="F77" s="61"/>
      <c r="G77" s="10"/>
      <c r="H77" s="10"/>
    </row>
    <row r="78" spans="1:8" ht="15.6" x14ac:dyDescent="0.35">
      <c r="B78" s="10"/>
      <c r="C78" s="10"/>
      <c r="D78" s="10"/>
      <c r="E78" s="10"/>
      <c r="F78" s="10"/>
      <c r="G78" s="10"/>
      <c r="H78" s="10"/>
    </row>
    <row r="79" spans="1:8" ht="15.6" x14ac:dyDescent="0.35">
      <c r="A79" s="11" t="s">
        <v>49</v>
      </c>
      <c r="B79" s="10"/>
      <c r="C79" s="10"/>
      <c r="D79" s="10"/>
      <c r="E79" s="10"/>
      <c r="F79" s="10"/>
      <c r="G79" s="10"/>
      <c r="H79" s="10"/>
    </row>
    <row r="80" spans="1:8" s="10" customFormat="1" ht="15.6" x14ac:dyDescent="0.35">
      <c r="A80" s="58"/>
      <c r="B80" s="58"/>
      <c r="C80" s="58"/>
      <c r="D80" s="58"/>
      <c r="E80" s="58"/>
      <c r="F80" s="58"/>
      <c r="G80" s="58"/>
    </row>
    <row r="81" spans="1:7" s="10" customFormat="1" ht="70.5" customHeight="1" x14ac:dyDescent="0.35">
      <c r="A81" s="60" t="s">
        <v>93</v>
      </c>
      <c r="B81" s="60"/>
      <c r="C81" s="60"/>
      <c r="D81" s="60"/>
      <c r="E81" s="60"/>
      <c r="F81" s="60"/>
      <c r="G81" s="60"/>
    </row>
    <row r="82" spans="1:7" ht="15.6" x14ac:dyDescent="0.35">
      <c r="A82" s="10"/>
      <c r="B82" s="10"/>
      <c r="C82" s="10"/>
      <c r="D82" s="10"/>
      <c r="E82" s="10"/>
      <c r="F82" s="10"/>
      <c r="G82" s="10"/>
    </row>
    <row r="83" spans="1:7" ht="37.5" customHeight="1" x14ac:dyDescent="0.3">
      <c r="A83" s="59" t="s">
        <v>94</v>
      </c>
      <c r="B83" s="59"/>
      <c r="C83" s="59"/>
      <c r="D83" s="59"/>
      <c r="E83" s="59"/>
      <c r="F83" s="59"/>
      <c r="G83" s="59"/>
    </row>
    <row r="85" spans="1:7" ht="77.25" customHeight="1" x14ac:dyDescent="0.35">
      <c r="A85" s="58" t="s">
        <v>125</v>
      </c>
      <c r="B85" s="58"/>
      <c r="C85" s="58"/>
      <c r="D85" s="58"/>
      <c r="E85" s="58"/>
      <c r="F85" s="58"/>
      <c r="G85" s="58"/>
    </row>
  </sheetData>
  <mergeCells count="10">
    <mergeCell ref="A85:G85"/>
    <mergeCell ref="A80:G80"/>
    <mergeCell ref="A81:G81"/>
    <mergeCell ref="A83:G83"/>
    <mergeCell ref="A77:F77"/>
    <mergeCell ref="A9:A11"/>
    <mergeCell ref="B9:B11"/>
    <mergeCell ref="C10:D10"/>
    <mergeCell ref="E10:G10"/>
    <mergeCell ref="C9:G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I93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44140625" style="3" customWidth="1"/>
    <col min="2" max="6" width="20.6640625" style="3" customWidth="1"/>
    <col min="7" max="7" width="20.88671875" style="3" customWidth="1"/>
    <col min="8" max="16384" width="11.44140625" style="3"/>
  </cols>
  <sheetData>
    <row r="8" spans="1:9" ht="15.75" customHeight="1" x14ac:dyDescent="0.3"/>
    <row r="9" spans="1:9" ht="21" customHeight="1" x14ac:dyDescent="0.35">
      <c r="A9" s="49" t="s">
        <v>0</v>
      </c>
      <c r="B9" s="52" t="s">
        <v>40</v>
      </c>
      <c r="C9" s="57" t="s">
        <v>41</v>
      </c>
      <c r="D9" s="57"/>
      <c r="E9" s="57"/>
      <c r="F9" s="57"/>
      <c r="G9" s="57"/>
    </row>
    <row r="10" spans="1:9" ht="17.25" customHeight="1" x14ac:dyDescent="0.3">
      <c r="A10" s="50"/>
      <c r="B10" s="52"/>
      <c r="C10" s="54" t="s">
        <v>42</v>
      </c>
      <c r="D10" s="55"/>
      <c r="E10" s="54" t="s">
        <v>43</v>
      </c>
      <c r="F10" s="56"/>
      <c r="G10" s="55"/>
    </row>
    <row r="11" spans="1:9" ht="54" customHeight="1" thickBot="1" x14ac:dyDescent="0.35">
      <c r="A11" s="51"/>
      <c r="B11" s="53"/>
      <c r="C11" s="42" t="s">
        <v>44</v>
      </c>
      <c r="D11" s="43" t="s">
        <v>45</v>
      </c>
      <c r="E11" s="43" t="s">
        <v>46</v>
      </c>
      <c r="F11" s="43" t="s">
        <v>47</v>
      </c>
      <c r="G11" s="43" t="s">
        <v>48</v>
      </c>
    </row>
    <row r="12" spans="1:9" ht="16.2" thickTop="1" x14ac:dyDescent="0.35">
      <c r="A12" s="10"/>
      <c r="B12" s="46"/>
      <c r="C12" s="47"/>
      <c r="D12" s="48"/>
      <c r="E12" s="48"/>
      <c r="F12" s="46"/>
      <c r="G12" s="46"/>
      <c r="H12" s="10"/>
      <c r="I12" s="10"/>
    </row>
    <row r="13" spans="1:9" ht="15.6" x14ac:dyDescent="0.35">
      <c r="A13" s="11" t="s">
        <v>1</v>
      </c>
      <c r="B13" s="10"/>
      <c r="C13" s="10"/>
      <c r="D13" s="10"/>
      <c r="E13" s="10"/>
      <c r="F13" s="10"/>
      <c r="G13" s="10"/>
      <c r="H13" s="10"/>
      <c r="I13" s="10"/>
    </row>
    <row r="14" spans="1:9" ht="15.6" x14ac:dyDescent="0.35">
      <c r="A14" s="10"/>
      <c r="B14" s="10"/>
      <c r="C14" s="10"/>
      <c r="D14" s="10"/>
      <c r="E14" s="10"/>
      <c r="F14" s="10"/>
      <c r="G14" s="10"/>
      <c r="H14" s="10"/>
      <c r="I14" s="10"/>
    </row>
    <row r="15" spans="1:9" ht="15.6" x14ac:dyDescent="0.35">
      <c r="A15" s="11" t="s">
        <v>2</v>
      </c>
      <c r="B15" s="10"/>
      <c r="C15" s="10"/>
      <c r="D15" s="10"/>
      <c r="E15" s="10"/>
      <c r="F15" s="10"/>
      <c r="G15" s="10"/>
      <c r="H15" s="10"/>
      <c r="I15" s="10"/>
    </row>
    <row r="16" spans="1:9" ht="15.6" x14ac:dyDescent="0.35">
      <c r="A16" s="12" t="s">
        <v>59</v>
      </c>
      <c r="B16" s="24">
        <f t="shared" ref="B16:B19" si="0">+SUM(C16:G16)</f>
        <v>142158.83333333331</v>
      </c>
      <c r="C16" s="24">
        <f>+('I Trimestre'!C16+'II Trimestre'!C16)/2</f>
        <v>24096.333333333314</v>
      </c>
      <c r="D16" s="24">
        <f>+('I Trimestre'!D16+'II Trimestre'!D16)/2</f>
        <v>12404.5</v>
      </c>
      <c r="E16" s="24">
        <f>+('I Trimestre'!E16+'II Trimestre'!E16)/2</f>
        <v>6452.5</v>
      </c>
      <c r="F16" s="24">
        <f>+('I Trimestre'!F16+'II Trimestre'!F16)/2</f>
        <v>85301</v>
      </c>
      <c r="G16" s="24">
        <f>+('I Trimestre'!G16+'II Trimestre'!G16)/2</f>
        <v>13904.5</v>
      </c>
      <c r="H16" s="10"/>
      <c r="I16" s="10"/>
    </row>
    <row r="17" spans="1:9" ht="15.6" x14ac:dyDescent="0.35">
      <c r="A17" s="12" t="s">
        <v>95</v>
      </c>
      <c r="B17" s="24">
        <f t="shared" si="0"/>
        <v>144429.35000000003</v>
      </c>
      <c r="C17" s="24">
        <f>+('I Trimestre'!C17+'II Trimestre'!C17)/2</f>
        <v>28192.666666666682</v>
      </c>
      <c r="D17" s="24">
        <f>+('I Trimestre'!D17+'II Trimestre'!D17)/2</f>
        <v>13708.283333333333</v>
      </c>
      <c r="E17" s="24">
        <f>+('I Trimestre'!E17+'II Trimestre'!E17)/2</f>
        <v>8495.1666666666679</v>
      </c>
      <c r="F17" s="24">
        <f>+('I Trimestre'!F17+'II Trimestre'!F17)/2</f>
        <v>80978.5</v>
      </c>
      <c r="G17" s="24">
        <f>+('I Trimestre'!G17+'II Trimestre'!G17)/2</f>
        <v>13054.733333333334</v>
      </c>
      <c r="H17" s="10"/>
      <c r="I17" s="10"/>
    </row>
    <row r="18" spans="1:9" ht="15.6" x14ac:dyDescent="0.35">
      <c r="A18" s="12" t="s">
        <v>96</v>
      </c>
      <c r="B18" s="24">
        <f t="shared" si="0"/>
        <v>133327.5</v>
      </c>
      <c r="C18" s="24">
        <f>+('I Trimestre'!C18+'II Trimestre'!C18)/2</f>
        <v>15837.666666666666</v>
      </c>
      <c r="D18" s="24">
        <f>+('I Trimestre'!D18+'II Trimestre'!D18)/2</f>
        <v>9725.6666666666661</v>
      </c>
      <c r="E18" s="24">
        <f>+('I Trimestre'!E18+'II Trimestre'!E18)/2</f>
        <v>8491.3333333333321</v>
      </c>
      <c r="F18" s="24">
        <f>+('I Trimestre'!F18+'II Trimestre'!F18)/2</f>
        <v>86137</v>
      </c>
      <c r="G18" s="24">
        <f>+('I Trimestre'!G18+'II Trimestre'!G18)/2</f>
        <v>13135.833333333334</v>
      </c>
      <c r="H18" s="10"/>
      <c r="I18" s="10"/>
    </row>
    <row r="19" spans="1:9" ht="15.6" x14ac:dyDescent="0.35">
      <c r="A19" s="12" t="s">
        <v>80</v>
      </c>
      <c r="B19" s="24">
        <f t="shared" si="0"/>
        <v>152327.44916666669</v>
      </c>
      <c r="C19" s="24">
        <f>+'II Trimestre'!C19</f>
        <v>30338.333333333299</v>
      </c>
      <c r="D19" s="24">
        <f>+'II Trimestre'!D19</f>
        <v>14493.641666666699</v>
      </c>
      <c r="E19" s="24">
        <f>+'II Trimestre'!E19</f>
        <v>9215.8575000000001</v>
      </c>
      <c r="F19" s="24">
        <f>+'II Trimestre'!F19</f>
        <v>81467.75</v>
      </c>
      <c r="G19" s="24">
        <f>+'II Trimestre'!G19</f>
        <v>16811.866666666701</v>
      </c>
      <c r="H19" s="10"/>
      <c r="I19" s="10"/>
    </row>
    <row r="20" spans="1:9" ht="15.6" x14ac:dyDescent="0.35">
      <c r="A20" s="10"/>
      <c r="B20" s="27"/>
      <c r="C20" s="27"/>
      <c r="D20" s="27"/>
      <c r="E20" s="27"/>
      <c r="F20" s="27"/>
      <c r="G20" s="27"/>
      <c r="H20" s="10"/>
      <c r="I20" s="10"/>
    </row>
    <row r="21" spans="1:9" ht="15.6" x14ac:dyDescent="0.35">
      <c r="A21" s="15" t="s">
        <v>3</v>
      </c>
      <c r="B21" s="27"/>
      <c r="C21" s="27"/>
      <c r="D21" s="27"/>
      <c r="E21" s="27"/>
      <c r="F21" s="27"/>
      <c r="G21" s="27"/>
      <c r="H21" s="10"/>
      <c r="I21" s="10"/>
    </row>
    <row r="22" spans="1:9" ht="15.6" x14ac:dyDescent="0.35">
      <c r="A22" s="12" t="s">
        <v>59</v>
      </c>
      <c r="B22" s="27">
        <f t="shared" ref="B22:B26" si="1">+SUM(C22:G22)</f>
        <v>9946612069.6500053</v>
      </c>
      <c r="C22" s="25">
        <f>+'I Trimestre'!C22+'II Trimestre'!C22</f>
        <v>4623351742.2035065</v>
      </c>
      <c r="D22" s="25">
        <f>+'I Trimestre'!D22+'II Trimestre'!D22</f>
        <v>984301646.40210009</v>
      </c>
      <c r="E22" s="25">
        <f>+'I Trimestre'!E22+'II Trimestre'!E22</f>
        <v>1235759218.5012</v>
      </c>
      <c r="F22" s="25">
        <f>+'I Trimestre'!F22+'II Trimestre'!F22</f>
        <v>2495164845.4407997</v>
      </c>
      <c r="G22" s="25">
        <f>+'I Trimestre'!G22+'II Trimestre'!G22</f>
        <v>608034617.10240006</v>
      </c>
      <c r="H22" s="25"/>
      <c r="I22" s="10"/>
    </row>
    <row r="23" spans="1:9" ht="15.6" x14ac:dyDescent="0.35">
      <c r="A23" s="12" t="s">
        <v>95</v>
      </c>
      <c r="B23" s="27">
        <f t="shared" si="1"/>
        <v>15102122494.558718</v>
      </c>
      <c r="C23" s="25">
        <f>+'I Trimestre'!C23+'II Trimestre'!C23</f>
        <v>7880057706.79533</v>
      </c>
      <c r="D23" s="25">
        <f>+'I Trimestre'!D23+'II Trimestre'!D23</f>
        <v>1147258139.9638667</v>
      </c>
      <c r="E23" s="25">
        <f>+'I Trimestre'!E23+'II Trimestre'!E23</f>
        <v>1834643993.7458141</v>
      </c>
      <c r="F23" s="25">
        <f>+'I Trimestre'!F23+'II Trimestre'!F23</f>
        <v>3536166725.6141348</v>
      </c>
      <c r="G23" s="25">
        <f>+'I Trimestre'!G23+'II Trimestre'!G23</f>
        <v>703995928.439574</v>
      </c>
      <c r="H23" s="25"/>
      <c r="I23" s="10"/>
    </row>
    <row r="24" spans="1:9" ht="15.6" x14ac:dyDescent="0.35">
      <c r="A24" s="12" t="s">
        <v>96</v>
      </c>
      <c r="B24" s="27">
        <f t="shared" si="1"/>
        <v>6347213221.0600004</v>
      </c>
      <c r="C24" s="25">
        <f>+'I Trimestre'!C24+'II Trimestre'!C24</f>
        <v>2192818252.9418044</v>
      </c>
      <c r="D24" s="25">
        <f>+'I Trimestre'!D24+'II Trimestre'!D24</f>
        <v>1216683193.60814</v>
      </c>
      <c r="E24" s="25">
        <f>+'I Trimestre'!E24+'II Trimestre'!E24</f>
        <v>635304458.13211203</v>
      </c>
      <c r="F24" s="25">
        <f>+'I Trimestre'!F24+'II Trimestre'!F24</f>
        <v>1835931455.0699599</v>
      </c>
      <c r="G24" s="25">
        <f>+'I Trimestre'!G24+'II Trimestre'!G24</f>
        <v>466475861.30798399</v>
      </c>
      <c r="H24" s="25"/>
      <c r="I24" s="10"/>
    </row>
    <row r="25" spans="1:9" ht="15.6" x14ac:dyDescent="0.35">
      <c r="A25" s="12" t="s">
        <v>80</v>
      </c>
      <c r="B25" s="27">
        <f t="shared" si="1"/>
        <v>32294407085.000023</v>
      </c>
      <c r="C25" s="25">
        <f>+'II Trimestre'!C25</f>
        <v>16959574645.510099</v>
      </c>
      <c r="D25" s="25">
        <f>+'II Trimestre'!D25</f>
        <v>2425970922.1752</v>
      </c>
      <c r="E25" s="25">
        <f>+'II Trimestre'!E25</f>
        <v>3980587668.416976</v>
      </c>
      <c r="F25" s="25">
        <f>+'II Trimestre'!F25</f>
        <v>7115062560.0783157</v>
      </c>
      <c r="G25" s="25">
        <f>+'II Trimestre'!G25</f>
        <v>1813211288.8194315</v>
      </c>
      <c r="H25" s="25"/>
      <c r="I25" s="10"/>
    </row>
    <row r="26" spans="1:9" ht="15.6" x14ac:dyDescent="0.35">
      <c r="A26" s="12" t="s">
        <v>97</v>
      </c>
      <c r="B26" s="27">
        <f t="shared" si="1"/>
        <v>6347213221.0600004</v>
      </c>
      <c r="C26" s="25">
        <f>+C24</f>
        <v>2192818252.9418044</v>
      </c>
      <c r="D26" s="25">
        <f t="shared" ref="D26:G26" si="2">+D24</f>
        <v>1216683193.60814</v>
      </c>
      <c r="E26" s="25">
        <f t="shared" si="2"/>
        <v>635304458.13211203</v>
      </c>
      <c r="F26" s="25">
        <f t="shared" si="2"/>
        <v>1835931455.0699599</v>
      </c>
      <c r="G26" s="25">
        <f t="shared" si="2"/>
        <v>466475861.30798399</v>
      </c>
      <c r="H26" s="25"/>
      <c r="I26" s="10"/>
    </row>
    <row r="27" spans="1:9" ht="15.6" x14ac:dyDescent="0.35">
      <c r="A27" s="10"/>
      <c r="B27" s="27"/>
      <c r="C27" s="27"/>
      <c r="D27" s="27"/>
      <c r="E27" s="27"/>
      <c r="F27" s="27"/>
      <c r="G27" s="27"/>
      <c r="H27" s="10"/>
      <c r="I27" s="10"/>
    </row>
    <row r="28" spans="1:9" ht="15.6" x14ac:dyDescent="0.35">
      <c r="A28" s="15" t="s">
        <v>4</v>
      </c>
      <c r="B28" s="27"/>
      <c r="C28" s="27"/>
      <c r="D28" s="27"/>
      <c r="E28" s="27"/>
      <c r="F28" s="27"/>
      <c r="G28" s="27"/>
      <c r="H28" s="10"/>
      <c r="I28" s="10"/>
    </row>
    <row r="29" spans="1:9" ht="15.6" x14ac:dyDescent="0.35">
      <c r="A29" s="12" t="s">
        <v>95</v>
      </c>
      <c r="B29" s="27">
        <f>+B23</f>
        <v>15102122494.558718</v>
      </c>
      <c r="C29" s="27"/>
      <c r="D29" s="27"/>
      <c r="E29" s="27"/>
      <c r="F29" s="27"/>
      <c r="G29" s="27"/>
      <c r="H29" s="10"/>
      <c r="I29" s="10"/>
    </row>
    <row r="30" spans="1:9" ht="15.6" x14ac:dyDescent="0.35">
      <c r="A30" s="12" t="s">
        <v>96</v>
      </c>
      <c r="B30" s="27">
        <f>+'I Trimestre'!B30+'II Trimestre'!B30</f>
        <v>18648259085.5</v>
      </c>
      <c r="C30" s="27"/>
      <c r="D30" s="27"/>
      <c r="E30" s="27"/>
      <c r="F30" s="27"/>
      <c r="G30" s="27"/>
      <c r="H30" s="10"/>
      <c r="I30" s="10"/>
    </row>
    <row r="31" spans="1:9" ht="15.6" x14ac:dyDescent="0.3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5.6" x14ac:dyDescent="0.35">
      <c r="A32" s="11" t="s">
        <v>5</v>
      </c>
      <c r="B32" s="10"/>
      <c r="C32" s="10"/>
      <c r="D32" s="10"/>
      <c r="E32" s="10"/>
      <c r="F32" s="10"/>
      <c r="G32" s="10"/>
      <c r="H32" s="10"/>
      <c r="I32" s="10"/>
    </row>
    <row r="33" spans="1:9" ht="15.6" x14ac:dyDescent="0.35">
      <c r="A33" s="12" t="s">
        <v>60</v>
      </c>
      <c r="B33" s="32">
        <v>1.121</v>
      </c>
      <c r="C33" s="32">
        <v>1.121</v>
      </c>
      <c r="D33" s="32">
        <v>1.121</v>
      </c>
      <c r="E33" s="32">
        <v>1.121</v>
      </c>
      <c r="F33" s="32">
        <v>1.121</v>
      </c>
      <c r="G33" s="32">
        <v>1.121</v>
      </c>
      <c r="H33" s="10"/>
      <c r="I33" s="10"/>
    </row>
    <row r="34" spans="1:9" ht="15.6" x14ac:dyDescent="0.35">
      <c r="A34" s="12" t="s">
        <v>98</v>
      </c>
      <c r="B34" s="32">
        <v>1.0973999999999999</v>
      </c>
      <c r="C34" s="32">
        <v>1.0973999999999999</v>
      </c>
      <c r="D34" s="32">
        <v>1.0973999999999999</v>
      </c>
      <c r="E34" s="32">
        <v>1.0973999999999999</v>
      </c>
      <c r="F34" s="32">
        <v>1.0973999999999999</v>
      </c>
      <c r="G34" s="32">
        <v>1.0973999999999999</v>
      </c>
      <c r="H34" s="10"/>
      <c r="I34" s="10"/>
    </row>
    <row r="35" spans="1:9" ht="15.6" x14ac:dyDescent="0.35">
      <c r="A35" s="12" t="s">
        <v>6</v>
      </c>
      <c r="B35" s="14">
        <v>83446</v>
      </c>
      <c r="C35" s="14"/>
      <c r="D35" s="14"/>
      <c r="E35" s="14"/>
      <c r="F35" s="14"/>
      <c r="G35" s="14"/>
    </row>
    <row r="36" spans="1:9" ht="15.6" x14ac:dyDescent="0.35">
      <c r="A36" s="10"/>
      <c r="B36" s="14"/>
      <c r="C36" s="14"/>
      <c r="D36" s="14"/>
      <c r="E36" s="14"/>
      <c r="F36" s="14"/>
      <c r="G36" s="14"/>
      <c r="H36" s="10"/>
      <c r="I36" s="10"/>
    </row>
    <row r="37" spans="1:9" ht="15.6" x14ac:dyDescent="0.35">
      <c r="A37" s="11" t="s">
        <v>7</v>
      </c>
      <c r="B37" s="14"/>
      <c r="C37" s="14"/>
      <c r="D37" s="13"/>
      <c r="E37" s="13"/>
      <c r="F37" s="13"/>
      <c r="G37" s="16"/>
      <c r="H37" s="10"/>
      <c r="I37" s="10"/>
    </row>
    <row r="38" spans="1:9" ht="15.6" x14ac:dyDescent="0.35">
      <c r="A38" s="10" t="s">
        <v>61</v>
      </c>
      <c r="B38" s="16">
        <f t="shared" ref="B38:C38" si="3">B22/B33</f>
        <v>8872981328.8581676</v>
      </c>
      <c r="C38" s="16">
        <f t="shared" si="3"/>
        <v>4124310207.1396132</v>
      </c>
      <c r="D38" s="16">
        <f t="shared" ref="D38:G38" si="4">D22/D33</f>
        <v>878056776.45147192</v>
      </c>
      <c r="E38" s="16">
        <f t="shared" si="4"/>
        <v>1102372184.2115967</v>
      </c>
      <c r="F38" s="16">
        <f t="shared" si="4"/>
        <v>2225838399.1443353</v>
      </c>
      <c r="G38" s="16">
        <f t="shared" si="4"/>
        <v>542403761.91115081</v>
      </c>
      <c r="H38" s="10"/>
      <c r="I38" s="10"/>
    </row>
    <row r="39" spans="1:9" ht="15.6" x14ac:dyDescent="0.35">
      <c r="A39" s="10" t="s">
        <v>99</v>
      </c>
      <c r="B39" s="16">
        <f t="shared" ref="B39:C39" si="5">B24/B34</f>
        <v>5783864790.4683809</v>
      </c>
      <c r="C39" s="16">
        <f t="shared" si="5"/>
        <v>1998194143.376895</v>
      </c>
      <c r="D39" s="16">
        <f t="shared" ref="D39:G39" si="6">D24/D34</f>
        <v>1108696185.1723528</v>
      </c>
      <c r="E39" s="16">
        <f t="shared" si="6"/>
        <v>578917858.69519961</v>
      </c>
      <c r="F39" s="16">
        <f t="shared" si="6"/>
        <v>1672982918.7807181</v>
      </c>
      <c r="G39" s="16">
        <f t="shared" si="6"/>
        <v>425073684.44321489</v>
      </c>
      <c r="H39" s="10"/>
      <c r="I39" s="10"/>
    </row>
    <row r="40" spans="1:9" ht="15.6" x14ac:dyDescent="0.35">
      <c r="A40" s="10" t="s">
        <v>62</v>
      </c>
      <c r="B40" s="16">
        <f t="shared" ref="B40:C40" si="7">B38/B16</f>
        <v>62415.968960949795</v>
      </c>
      <c r="C40" s="16">
        <f t="shared" si="7"/>
        <v>171159.24444132371</v>
      </c>
      <c r="D40" s="16">
        <f t="shared" ref="D40:G40" si="8">D38/D16</f>
        <v>70785.34212999088</v>
      </c>
      <c r="E40" s="16">
        <f t="shared" si="8"/>
        <v>170844.19747564459</v>
      </c>
      <c r="F40" s="16">
        <f t="shared" si="8"/>
        <v>26093.930893475284</v>
      </c>
      <c r="G40" s="16">
        <f t="shared" si="8"/>
        <v>39009.224489276909</v>
      </c>
      <c r="H40" s="10"/>
      <c r="I40" s="10"/>
    </row>
    <row r="41" spans="1:9" ht="15.6" x14ac:dyDescent="0.35">
      <c r="A41" s="10" t="s">
        <v>100</v>
      </c>
      <c r="B41" s="16">
        <f t="shared" ref="B41:C41" si="9">B39/B18</f>
        <v>43380.883842180956</v>
      </c>
      <c r="C41" s="16">
        <f t="shared" si="9"/>
        <v>126167.20539916834</v>
      </c>
      <c r="D41" s="16">
        <f t="shared" ref="D41:G41" si="10">D39/D18</f>
        <v>113996.9344181053</v>
      </c>
      <c r="E41" s="16">
        <f t="shared" si="10"/>
        <v>68177.497687273266</v>
      </c>
      <c r="F41" s="16">
        <f t="shared" si="10"/>
        <v>19422.349498829983</v>
      </c>
      <c r="G41" s="16">
        <f t="shared" si="10"/>
        <v>32359.856710769389</v>
      </c>
      <c r="H41" s="10"/>
      <c r="I41" s="10"/>
    </row>
    <row r="42" spans="1:9" ht="15.6" x14ac:dyDescent="0.3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15.6" x14ac:dyDescent="0.35">
      <c r="A43" s="11" t="s">
        <v>8</v>
      </c>
      <c r="B43" s="10"/>
      <c r="C43" s="10"/>
      <c r="D43" s="10"/>
      <c r="E43" s="10"/>
      <c r="F43" s="10"/>
      <c r="G43" s="10"/>
      <c r="H43" s="10"/>
      <c r="I43" s="10"/>
    </row>
    <row r="44" spans="1:9" ht="15.6" x14ac:dyDescent="0.35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15.6" x14ac:dyDescent="0.35">
      <c r="A45" s="11" t="s">
        <v>9</v>
      </c>
      <c r="B45" s="10"/>
      <c r="C45" s="10"/>
      <c r="D45" s="10"/>
      <c r="E45" s="10"/>
      <c r="F45" s="10"/>
      <c r="G45" s="10"/>
      <c r="H45" s="10"/>
      <c r="I45" s="10"/>
    </row>
    <row r="46" spans="1:9" ht="15.6" x14ac:dyDescent="0.35">
      <c r="A46" s="10" t="s">
        <v>10</v>
      </c>
      <c r="B46" s="18">
        <f t="shared" ref="B46" si="11">(B17/B35)*100</f>
        <v>173.08121419840381</v>
      </c>
      <c r="C46" s="18"/>
      <c r="D46" s="18"/>
      <c r="E46" s="18"/>
      <c r="F46" s="18"/>
      <c r="G46" s="18"/>
      <c r="H46" s="10"/>
      <c r="I46" s="10"/>
    </row>
    <row r="47" spans="1:9" ht="15.6" x14ac:dyDescent="0.35">
      <c r="A47" s="10" t="s">
        <v>11</v>
      </c>
      <c r="B47" s="18">
        <f t="shared" ref="B47" si="12">(B18/B35)*100</f>
        <v>159.77698152098364</v>
      </c>
      <c r="C47" s="18"/>
      <c r="D47" s="18"/>
      <c r="E47" s="18"/>
      <c r="F47" s="18"/>
      <c r="G47" s="18"/>
      <c r="H47" s="10"/>
      <c r="I47" s="10"/>
    </row>
    <row r="48" spans="1:9" ht="15.6" x14ac:dyDescent="0.35">
      <c r="A48" s="10"/>
      <c r="B48" s="18"/>
      <c r="C48" s="18"/>
      <c r="D48" s="18"/>
      <c r="E48" s="18"/>
      <c r="F48" s="18"/>
      <c r="G48" s="18"/>
      <c r="H48" s="10"/>
      <c r="I48" s="10"/>
    </row>
    <row r="49" spans="1:9" ht="15.6" x14ac:dyDescent="0.35">
      <c r="A49" s="11" t="s">
        <v>12</v>
      </c>
      <c r="B49" s="18"/>
      <c r="C49" s="18"/>
      <c r="D49" s="18"/>
      <c r="E49" s="18"/>
      <c r="F49" s="18"/>
      <c r="G49" s="18"/>
      <c r="H49" s="10"/>
      <c r="I49" s="10"/>
    </row>
    <row r="50" spans="1:9" ht="15.6" x14ac:dyDescent="0.35">
      <c r="A50" s="10" t="s">
        <v>13</v>
      </c>
      <c r="B50" s="19">
        <f t="shared" ref="B50" si="13">B18/B17*100</f>
        <v>92.313300586065068</v>
      </c>
      <c r="C50" s="19">
        <f t="shared" ref="C50:G50" si="14">C18/C17*100</f>
        <v>56.176547092624531</v>
      </c>
      <c r="D50" s="19">
        <f t="shared" si="14"/>
        <v>70.947371236612412</v>
      </c>
      <c r="E50" s="19">
        <f t="shared" si="14"/>
        <v>99.954876302211034</v>
      </c>
      <c r="F50" s="19">
        <f t="shared" si="14"/>
        <v>106.37020937656291</v>
      </c>
      <c r="G50" s="19">
        <f t="shared" si="14"/>
        <v>100.62123061367269</v>
      </c>
      <c r="H50" s="10"/>
      <c r="I50" s="10"/>
    </row>
    <row r="51" spans="1:9" ht="15.6" x14ac:dyDescent="0.35">
      <c r="A51" s="10" t="s">
        <v>14</v>
      </c>
      <c r="B51" s="19">
        <f>B24/B23*100</f>
        <v>42.028616993054428</v>
      </c>
      <c r="C51" s="19">
        <f t="shared" ref="C51:G51" si="15">C24/C23*100</f>
        <v>27.827439018001581</v>
      </c>
      <c r="D51" s="19">
        <f t="shared" si="15"/>
        <v>106.05138906632294</v>
      </c>
      <c r="E51" s="19">
        <f t="shared" si="15"/>
        <v>34.628214536325572</v>
      </c>
      <c r="F51" s="19">
        <f t="shared" si="15"/>
        <v>51.918690421790259</v>
      </c>
      <c r="G51" s="19">
        <f t="shared" si="15"/>
        <v>66.261158973169103</v>
      </c>
      <c r="H51" s="10"/>
      <c r="I51" s="10"/>
    </row>
    <row r="52" spans="1:9" ht="15.6" x14ac:dyDescent="0.35">
      <c r="A52" s="10" t="s">
        <v>15</v>
      </c>
      <c r="B52" s="19">
        <f>AVERAGE(B50:B51)</f>
        <v>67.170958789559748</v>
      </c>
      <c r="C52" s="19">
        <f t="shared" ref="C52:G52" si="16">AVERAGE(C50:C51)</f>
        <v>42.001993055313058</v>
      </c>
      <c r="D52" s="19">
        <f t="shared" si="16"/>
        <v>88.499380151467676</v>
      </c>
      <c r="E52" s="19">
        <f t="shared" si="16"/>
        <v>67.291545419268303</v>
      </c>
      <c r="F52" s="19">
        <f t="shared" si="16"/>
        <v>79.144449899176578</v>
      </c>
      <c r="G52" s="19">
        <f t="shared" si="16"/>
        <v>83.441194793420891</v>
      </c>
      <c r="H52" s="10"/>
      <c r="I52" s="10"/>
    </row>
    <row r="53" spans="1:9" ht="15.6" x14ac:dyDescent="0.35">
      <c r="A53" s="10"/>
      <c r="B53" s="18"/>
      <c r="C53" s="18"/>
      <c r="D53" s="18"/>
      <c r="E53" s="18"/>
      <c r="F53" s="18"/>
      <c r="G53" s="18"/>
      <c r="H53" s="10"/>
      <c r="I53" s="10"/>
    </row>
    <row r="54" spans="1:9" ht="15.6" x14ac:dyDescent="0.35">
      <c r="A54" s="11" t="s">
        <v>16</v>
      </c>
      <c r="B54" s="18"/>
      <c r="C54" s="18"/>
      <c r="D54" s="18"/>
      <c r="E54" s="18"/>
      <c r="F54" s="18"/>
      <c r="G54" s="18"/>
      <c r="H54" s="10"/>
      <c r="I54" s="10"/>
    </row>
    <row r="55" spans="1:9" ht="15.6" x14ac:dyDescent="0.35">
      <c r="A55" s="10" t="s">
        <v>17</v>
      </c>
      <c r="B55" s="20">
        <f t="shared" ref="B55" si="17">((B18/B19)*100)</f>
        <v>87.526903870176284</v>
      </c>
      <c r="C55" s="20">
        <f t="shared" ref="C55:G55" si="18">((C18/C19)*100)</f>
        <v>52.20348294237219</v>
      </c>
      <c r="D55" s="20">
        <f t="shared" si="18"/>
        <v>67.102988264393943</v>
      </c>
      <c r="E55" s="20">
        <f t="shared" si="18"/>
        <v>92.138288090211162</v>
      </c>
      <c r="F55" s="20">
        <f t="shared" si="18"/>
        <v>105.73140905450316</v>
      </c>
      <c r="G55" s="20">
        <f t="shared" si="18"/>
        <v>78.134294030406934</v>
      </c>
      <c r="H55" s="10"/>
      <c r="I55" s="10"/>
    </row>
    <row r="56" spans="1:9" ht="15.6" x14ac:dyDescent="0.35">
      <c r="A56" s="10" t="s">
        <v>18</v>
      </c>
      <c r="B56" s="20">
        <f>B24/B25*100</f>
        <v>19.654218157199512</v>
      </c>
      <c r="C56" s="20">
        <f t="shared" ref="C56:G56" si="19">C24/C25*100</f>
        <v>12.929677181039054</v>
      </c>
      <c r="D56" s="20">
        <f t="shared" si="19"/>
        <v>50.152422788201619</v>
      </c>
      <c r="E56" s="20">
        <f t="shared" si="19"/>
        <v>15.960066981385282</v>
      </c>
      <c r="F56" s="20">
        <f t="shared" si="19"/>
        <v>25.803447820278219</v>
      </c>
      <c r="G56" s="20">
        <f t="shared" si="19"/>
        <v>25.726503258850929</v>
      </c>
      <c r="H56" s="10"/>
      <c r="I56" s="10"/>
    </row>
    <row r="57" spans="1:9" ht="15.6" x14ac:dyDescent="0.35">
      <c r="A57" s="10" t="s">
        <v>19</v>
      </c>
      <c r="B57" s="20">
        <f>(B55+B56)/2</f>
        <v>53.590561013687896</v>
      </c>
      <c r="C57" s="20">
        <f t="shared" ref="C57:G57" si="20">(C55+C56)/2</f>
        <v>32.566580061705622</v>
      </c>
      <c r="D57" s="20">
        <f t="shared" si="20"/>
        <v>58.627705526297781</v>
      </c>
      <c r="E57" s="20">
        <f t="shared" si="20"/>
        <v>54.049177535798222</v>
      </c>
      <c r="F57" s="20">
        <f t="shared" si="20"/>
        <v>65.767428437390691</v>
      </c>
      <c r="G57" s="20">
        <f t="shared" si="20"/>
        <v>51.93039864462893</v>
      </c>
      <c r="H57" s="10"/>
      <c r="I57" s="10"/>
    </row>
    <row r="58" spans="1:9" ht="15.6" x14ac:dyDescent="0.35">
      <c r="A58" s="10"/>
      <c r="B58" s="18"/>
      <c r="C58" s="18"/>
      <c r="D58" s="18"/>
      <c r="E58" s="18"/>
      <c r="F58" s="18"/>
      <c r="G58" s="18"/>
      <c r="H58" s="10"/>
      <c r="I58" s="10"/>
    </row>
    <row r="59" spans="1:9" ht="15.6" x14ac:dyDescent="0.35">
      <c r="A59" s="11" t="s">
        <v>34</v>
      </c>
      <c r="B59" s="18"/>
      <c r="C59" s="18"/>
      <c r="D59" s="18"/>
      <c r="E59" s="18"/>
      <c r="F59" s="18"/>
      <c r="G59" s="18"/>
      <c r="H59" s="10"/>
      <c r="I59" s="10"/>
    </row>
    <row r="60" spans="1:9" ht="15.6" x14ac:dyDescent="0.35">
      <c r="A60" s="10" t="s">
        <v>20</v>
      </c>
      <c r="B60" s="18">
        <f>B26/B24*100</f>
        <v>100</v>
      </c>
      <c r="C60" s="18"/>
      <c r="D60" s="18"/>
      <c r="E60" s="18"/>
      <c r="F60" s="18"/>
      <c r="G60" s="18"/>
      <c r="H60" s="10"/>
      <c r="I60" s="10"/>
    </row>
    <row r="61" spans="1:9" ht="15.6" x14ac:dyDescent="0.35">
      <c r="A61" s="10"/>
      <c r="B61" s="18"/>
      <c r="C61" s="18"/>
      <c r="D61" s="18"/>
      <c r="E61" s="18"/>
      <c r="F61" s="18"/>
      <c r="G61" s="18"/>
      <c r="H61" s="10"/>
      <c r="I61" s="10"/>
    </row>
    <row r="62" spans="1:9" ht="15.6" x14ac:dyDescent="0.35">
      <c r="A62" s="11" t="s">
        <v>21</v>
      </c>
      <c r="B62" s="18"/>
      <c r="C62" s="18"/>
      <c r="D62" s="18"/>
      <c r="E62" s="18"/>
      <c r="F62" s="18"/>
      <c r="G62" s="18"/>
      <c r="H62" s="10"/>
      <c r="I62" s="10"/>
    </row>
    <row r="63" spans="1:9" ht="15.6" x14ac:dyDescent="0.35">
      <c r="A63" s="10" t="s">
        <v>22</v>
      </c>
      <c r="B63" s="29">
        <f>((B18/B16)-1)*100</f>
        <v>-6.2123000915642379</v>
      </c>
      <c r="C63" s="29">
        <f t="shared" ref="C63:G63" si="21">((C18/C16)-1)*100</f>
        <v>-34.273540926005289</v>
      </c>
      <c r="D63" s="29">
        <f t="shared" si="21"/>
        <v>-21.59565748988943</v>
      </c>
      <c r="E63" s="29">
        <f t="shared" si="21"/>
        <v>31.597572000516582</v>
      </c>
      <c r="F63" s="29">
        <f t="shared" si="21"/>
        <v>0.98005885042380392</v>
      </c>
      <c r="G63" s="29">
        <f t="shared" si="21"/>
        <v>-5.5281863185779105</v>
      </c>
      <c r="H63" s="10"/>
      <c r="I63" s="10"/>
    </row>
    <row r="64" spans="1:9" ht="15.6" x14ac:dyDescent="0.35">
      <c r="A64" s="10" t="s">
        <v>23</v>
      </c>
      <c r="B64" s="29">
        <f>((B39/B38)-1)*100</f>
        <v>-34.814865758173688</v>
      </c>
      <c r="C64" s="29">
        <f t="shared" ref="C64:G64" si="22">((C39/C38)-1)*100</f>
        <v>-51.550828065313524</v>
      </c>
      <c r="D64" s="29">
        <f t="shared" si="22"/>
        <v>26.267026792159577</v>
      </c>
      <c r="E64" s="29">
        <f t="shared" si="22"/>
        <v>-47.484355375926448</v>
      </c>
      <c r="F64" s="29">
        <f t="shared" si="22"/>
        <v>-24.838078118166528</v>
      </c>
      <c r="G64" s="29">
        <f t="shared" si="22"/>
        <v>-21.63150142147342</v>
      </c>
      <c r="H64" s="10"/>
      <c r="I64" s="10"/>
    </row>
    <row r="65" spans="1:9" ht="15.6" x14ac:dyDescent="0.35">
      <c r="A65" s="10" t="s">
        <v>24</v>
      </c>
      <c r="B65" s="29">
        <f>((B41/B40)-1)*100</f>
        <v>-30.497139491142132</v>
      </c>
      <c r="C65" s="29">
        <f t="shared" ref="C65:G65" si="23">((C41/C40)-1)*100</f>
        <v>-26.286654389608156</v>
      </c>
      <c r="D65" s="29">
        <f t="shared" si="23"/>
        <v>61.045960912020789</v>
      </c>
      <c r="E65" s="29">
        <f t="shared" si="23"/>
        <v>-60.093758702578938</v>
      </c>
      <c r="F65" s="29">
        <f t="shared" si="23"/>
        <v>-25.567559835584262</v>
      </c>
      <c r="G65" s="29">
        <f t="shared" si="23"/>
        <v>-17.045629246834526</v>
      </c>
      <c r="H65" s="10"/>
      <c r="I65" s="10"/>
    </row>
    <row r="66" spans="1:9" ht="15.6" x14ac:dyDescent="0.35">
      <c r="A66" s="10"/>
      <c r="B66" s="18"/>
      <c r="C66" s="18"/>
      <c r="D66" s="18"/>
      <c r="E66" s="18"/>
      <c r="F66" s="18"/>
      <c r="G66" s="18"/>
      <c r="H66" s="10"/>
      <c r="I66" s="10"/>
    </row>
    <row r="67" spans="1:9" ht="15.6" x14ac:dyDescent="0.35">
      <c r="A67" s="11" t="s">
        <v>25</v>
      </c>
      <c r="B67" s="18"/>
      <c r="C67" s="18"/>
      <c r="D67" s="18"/>
      <c r="E67" s="18"/>
      <c r="F67" s="18"/>
      <c r="G67" s="18"/>
      <c r="H67" s="10"/>
      <c r="I67" s="10"/>
    </row>
    <row r="68" spans="1:9" ht="15.6" x14ac:dyDescent="0.35">
      <c r="A68" s="10" t="s">
        <v>37</v>
      </c>
      <c r="B68" s="19">
        <f>B23/(B17*6)</f>
        <v>17427.347113033367</v>
      </c>
      <c r="C68" s="19">
        <f t="shared" ref="C68:G68" si="24">C23/(C17*6)</f>
        <v>46584.559263610667</v>
      </c>
      <c r="D68" s="19">
        <f t="shared" si="24"/>
        <v>13948.478109511241</v>
      </c>
      <c r="E68" s="19">
        <f t="shared" si="24"/>
        <v>35993.878749599062</v>
      </c>
      <c r="F68" s="19">
        <f t="shared" si="24"/>
        <v>7277.9950349251858</v>
      </c>
      <c r="G68" s="19">
        <f t="shared" si="24"/>
        <v>8987.7481020878004</v>
      </c>
      <c r="H68" s="10"/>
      <c r="I68" s="10"/>
    </row>
    <row r="69" spans="1:9" ht="15.6" x14ac:dyDescent="0.35">
      <c r="A69" s="10" t="s">
        <v>38</v>
      </c>
      <c r="B69" s="19">
        <f>B24/(B18*6)</f>
        <v>7934.3636547348951</v>
      </c>
      <c r="C69" s="19">
        <f t="shared" ref="C69:G69" si="25">C24/(C18*6)</f>
        <v>23075.981867507886</v>
      </c>
      <c r="D69" s="19">
        <f t="shared" si="25"/>
        <v>20850.039305071459</v>
      </c>
      <c r="E69" s="19">
        <f t="shared" si="25"/>
        <v>12469.66432700228</v>
      </c>
      <c r="F69" s="19">
        <f t="shared" si="25"/>
        <v>3552.3477233360031</v>
      </c>
      <c r="G69" s="19">
        <f t="shared" si="25"/>
        <v>5918.6177923997211</v>
      </c>
      <c r="H69" s="10"/>
      <c r="I69" s="10"/>
    </row>
    <row r="70" spans="1:9" ht="15.6" x14ac:dyDescent="0.35">
      <c r="A70" s="10" t="s">
        <v>28</v>
      </c>
      <c r="B70" s="19">
        <f>(B69/B68)*B52</f>
        <v>30.581752381290158</v>
      </c>
      <c r="C70" s="19">
        <f t="shared" ref="C70:G70" si="26">(C69/C68)*C52</f>
        <v>20.805976174614404</v>
      </c>
      <c r="D70" s="19">
        <f t="shared" si="26"/>
        <v>132.28794855937289</v>
      </c>
      <c r="E70" s="19">
        <f t="shared" si="26"/>
        <v>23.312380120546205</v>
      </c>
      <c r="F70" s="19">
        <f t="shared" si="26"/>
        <v>38.629953038558284</v>
      </c>
      <c r="G70" s="19">
        <f t="shared" si="26"/>
        <v>54.947750483651397</v>
      </c>
      <c r="H70" s="10"/>
      <c r="I70" s="10"/>
    </row>
    <row r="71" spans="1:9" ht="15.6" x14ac:dyDescent="0.35">
      <c r="A71" s="10" t="s">
        <v>33</v>
      </c>
      <c r="B71" s="19">
        <f>B23/B17</f>
        <v>104564.0826782002</v>
      </c>
      <c r="C71" s="19">
        <f t="shared" ref="C71:G71" si="27">C23/C17</f>
        <v>279507.35558166401</v>
      </c>
      <c r="D71" s="19">
        <f t="shared" si="27"/>
        <v>83690.868657067447</v>
      </c>
      <c r="E71" s="19">
        <f t="shared" si="27"/>
        <v>215963.27249759439</v>
      </c>
      <c r="F71" s="19">
        <f t="shared" si="27"/>
        <v>43667.970209551109</v>
      </c>
      <c r="G71" s="19">
        <f t="shared" si="27"/>
        <v>53926.488612526795</v>
      </c>
      <c r="H71" s="10"/>
      <c r="I71" s="10"/>
    </row>
    <row r="72" spans="1:9" ht="15.6" x14ac:dyDescent="0.35">
      <c r="A72" s="10" t="s">
        <v>32</v>
      </c>
      <c r="B72" s="19">
        <f>B24/B18</f>
        <v>47606.181928409373</v>
      </c>
      <c r="C72" s="19">
        <f t="shared" ref="C72:G72" si="28">C24/C18</f>
        <v>138455.89120504732</v>
      </c>
      <c r="D72" s="19">
        <f t="shared" si="28"/>
        <v>125100.23583042876</v>
      </c>
      <c r="E72" s="19">
        <f t="shared" si="28"/>
        <v>74817.98596201367</v>
      </c>
      <c r="F72" s="19">
        <f t="shared" si="28"/>
        <v>21314.08634001602</v>
      </c>
      <c r="G72" s="19">
        <f t="shared" si="28"/>
        <v>35511.706754398321</v>
      </c>
      <c r="H72" s="10"/>
      <c r="I72" s="10"/>
    </row>
    <row r="73" spans="1:9" ht="15.6" x14ac:dyDescent="0.35">
      <c r="A73" s="10"/>
      <c r="B73" s="18"/>
      <c r="C73" s="18"/>
      <c r="D73" s="18"/>
      <c r="E73" s="18"/>
      <c r="F73" s="18"/>
      <c r="G73" s="18"/>
      <c r="H73" s="10"/>
      <c r="I73" s="10"/>
    </row>
    <row r="74" spans="1:9" ht="15.6" x14ac:dyDescent="0.35">
      <c r="A74" s="11" t="s">
        <v>29</v>
      </c>
      <c r="B74" s="18"/>
      <c r="C74" s="18"/>
      <c r="D74" s="18"/>
      <c r="E74" s="18"/>
      <c r="F74" s="18"/>
      <c r="G74" s="18"/>
      <c r="H74" s="10"/>
      <c r="I74" s="10"/>
    </row>
    <row r="75" spans="1:9" ht="15.6" x14ac:dyDescent="0.35">
      <c r="A75" s="10" t="s">
        <v>30</v>
      </c>
      <c r="B75" s="18">
        <f>(B30/B29)*100</f>
        <v>123.48104772835045</v>
      </c>
      <c r="C75" s="18"/>
      <c r="D75" s="18"/>
      <c r="E75" s="18"/>
      <c r="F75" s="18"/>
      <c r="G75" s="18"/>
      <c r="H75" s="10"/>
      <c r="I75" s="10"/>
    </row>
    <row r="76" spans="1:9" ht="16.2" thickBot="1" x14ac:dyDescent="0.4">
      <c r="A76" s="21" t="s">
        <v>31</v>
      </c>
      <c r="B76" s="22">
        <f>(B24/B30)*100</f>
        <v>34.036492049787597</v>
      </c>
      <c r="C76" s="22"/>
      <c r="D76" s="22"/>
      <c r="E76" s="22"/>
      <c r="F76" s="22"/>
      <c r="G76" s="22"/>
      <c r="H76" s="10"/>
      <c r="I76" s="10"/>
    </row>
    <row r="77" spans="1:9" ht="16.2" thickTop="1" x14ac:dyDescent="0.35">
      <c r="A77" s="61" t="s">
        <v>85</v>
      </c>
      <c r="B77" s="61"/>
      <c r="C77" s="61"/>
      <c r="D77" s="61"/>
      <c r="E77" s="61"/>
      <c r="F77" s="61"/>
      <c r="G77" s="10"/>
      <c r="H77" s="10"/>
    </row>
    <row r="78" spans="1:9" ht="15.6" x14ac:dyDescent="0.3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5.6" x14ac:dyDescent="0.3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5.6" x14ac:dyDescent="0.3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5.6" x14ac:dyDescent="0.3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5.6" x14ac:dyDescent="0.3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5.6" x14ac:dyDescent="0.35">
      <c r="A83" s="10"/>
      <c r="B83" s="10"/>
      <c r="C83" s="10"/>
      <c r="D83" s="10"/>
      <c r="E83" s="10"/>
      <c r="F83" s="10"/>
      <c r="G83" s="10"/>
      <c r="H83" s="10"/>
      <c r="I83" s="10"/>
    </row>
    <row r="87" spans="1:9" ht="15.6" x14ac:dyDescent="0.3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5.6" x14ac:dyDescent="0.3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5.6" x14ac:dyDescent="0.3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.6" x14ac:dyDescent="0.3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6" x14ac:dyDescent="0.3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6" x14ac:dyDescent="0.35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6" x14ac:dyDescent="0.35">
      <c r="A93" s="10"/>
      <c r="B93" s="10"/>
      <c r="C93" s="10"/>
      <c r="D93" s="10"/>
      <c r="E93" s="10"/>
      <c r="F93" s="10"/>
      <c r="G93" s="10"/>
      <c r="H93" s="10"/>
      <c r="I93" s="10"/>
    </row>
  </sheetData>
  <mergeCells count="6">
    <mergeCell ref="A77:F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H83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6640625" style="3" customWidth="1"/>
    <col min="8" max="16384" width="11.44140625" style="3"/>
  </cols>
  <sheetData>
    <row r="8" spans="1:7" ht="15.75" customHeight="1" x14ac:dyDescent="0.3"/>
    <row r="9" spans="1:7" ht="21" customHeight="1" x14ac:dyDescent="0.35">
      <c r="A9" s="49" t="s">
        <v>0</v>
      </c>
      <c r="B9" s="52" t="s">
        <v>40</v>
      </c>
      <c r="C9" s="57" t="s">
        <v>41</v>
      </c>
      <c r="D9" s="57"/>
      <c r="E9" s="57"/>
      <c r="F9" s="57"/>
      <c r="G9" s="57"/>
    </row>
    <row r="10" spans="1:7" ht="17.25" customHeight="1" x14ac:dyDescent="0.3">
      <c r="A10" s="50"/>
      <c r="B10" s="52"/>
      <c r="C10" s="54" t="s">
        <v>42</v>
      </c>
      <c r="D10" s="55"/>
      <c r="E10" s="54" t="s">
        <v>43</v>
      </c>
      <c r="F10" s="56"/>
      <c r="G10" s="55"/>
    </row>
    <row r="11" spans="1:7" ht="54" customHeight="1" thickBot="1" x14ac:dyDescent="0.35">
      <c r="A11" s="51"/>
      <c r="B11" s="53"/>
      <c r="C11" s="42" t="s">
        <v>44</v>
      </c>
      <c r="D11" s="43" t="s">
        <v>45</v>
      </c>
      <c r="E11" s="43" t="s">
        <v>46</v>
      </c>
      <c r="F11" s="43" t="s">
        <v>47</v>
      </c>
      <c r="G11" s="43" t="s">
        <v>48</v>
      </c>
    </row>
    <row r="12" spans="1:7" ht="16.2" thickTop="1" x14ac:dyDescent="0.35">
      <c r="A12" s="10"/>
      <c r="B12" s="10"/>
      <c r="C12" s="10"/>
      <c r="D12" s="10"/>
      <c r="E12" s="10"/>
      <c r="F12" s="10"/>
      <c r="G12" s="10"/>
    </row>
    <row r="13" spans="1:7" ht="15.6" x14ac:dyDescent="0.35">
      <c r="A13" s="11" t="s">
        <v>1</v>
      </c>
      <c r="B13" s="10"/>
      <c r="C13" s="10"/>
      <c r="D13" s="10"/>
      <c r="E13" s="10"/>
      <c r="F13" s="10"/>
      <c r="G13" s="10"/>
    </row>
    <row r="14" spans="1:7" ht="15.6" x14ac:dyDescent="0.35">
      <c r="A14" s="10"/>
      <c r="B14" s="10"/>
      <c r="C14" s="10"/>
      <c r="D14" s="10"/>
      <c r="E14" s="10"/>
      <c r="F14" s="10"/>
      <c r="G14" s="10"/>
    </row>
    <row r="15" spans="1:7" ht="15.6" x14ac:dyDescent="0.35">
      <c r="A15" s="11" t="s">
        <v>2</v>
      </c>
      <c r="B15" s="10"/>
      <c r="C15" s="10"/>
      <c r="D15" s="10"/>
      <c r="E15" s="10"/>
      <c r="F15" s="10"/>
      <c r="G15" s="10"/>
    </row>
    <row r="16" spans="1:7" ht="15.6" x14ac:dyDescent="0.35">
      <c r="A16" s="12" t="s">
        <v>63</v>
      </c>
      <c r="B16" s="24">
        <f>+SUM(C16:G16)</f>
        <v>155309.33333333334</v>
      </c>
      <c r="C16" s="24">
        <v>28849</v>
      </c>
      <c r="D16" s="24">
        <v>11625</v>
      </c>
      <c r="E16" s="24">
        <v>8764</v>
      </c>
      <c r="F16" s="24">
        <v>83726.666666666672</v>
      </c>
      <c r="G16" s="24">
        <v>22344.666666666668</v>
      </c>
    </row>
    <row r="17" spans="1:7" ht="15.6" x14ac:dyDescent="0.35">
      <c r="A17" s="12" t="s">
        <v>101</v>
      </c>
      <c r="B17" s="24">
        <f>+SUM(C17:G17)</f>
        <v>160144.15</v>
      </c>
      <c r="C17" s="24">
        <v>32484</v>
      </c>
      <c r="D17" s="24">
        <v>15279</v>
      </c>
      <c r="E17" s="24">
        <v>9855.15</v>
      </c>
      <c r="F17" s="24">
        <v>81957</v>
      </c>
      <c r="G17" s="24">
        <v>20569</v>
      </c>
    </row>
    <row r="18" spans="1:7" ht="15.6" x14ac:dyDescent="0.35">
      <c r="A18" s="12" t="s">
        <v>102</v>
      </c>
      <c r="B18" s="24">
        <f t="shared" ref="B18:B19" si="0">+SUM(C18:G18)</f>
        <v>165868.33333333331</v>
      </c>
      <c r="C18" s="24">
        <v>24148.333333333332</v>
      </c>
      <c r="D18" s="24">
        <v>8633</v>
      </c>
      <c r="E18" s="24">
        <v>9075.3333333333339</v>
      </c>
      <c r="F18" s="24">
        <v>105669</v>
      </c>
      <c r="G18" s="24">
        <v>18342.666666666668</v>
      </c>
    </row>
    <row r="19" spans="1:7" ht="15.6" x14ac:dyDescent="0.35">
      <c r="A19" s="12" t="s">
        <v>80</v>
      </c>
      <c r="B19" s="24">
        <f t="shared" si="0"/>
        <v>152327.44916666666</v>
      </c>
      <c r="C19" s="24">
        <v>30338.333333333332</v>
      </c>
      <c r="D19" s="16">
        <v>14493.641666666666</v>
      </c>
      <c r="E19" s="16">
        <v>9215.8575000000001</v>
      </c>
      <c r="F19" s="24">
        <v>81467.75</v>
      </c>
      <c r="G19" s="16">
        <v>16811.866666666669</v>
      </c>
    </row>
    <row r="20" spans="1:7" ht="15.6" x14ac:dyDescent="0.35">
      <c r="A20" s="10"/>
      <c r="B20" s="27"/>
      <c r="C20" s="27"/>
      <c r="D20" s="27"/>
      <c r="E20" s="27"/>
      <c r="F20" s="27"/>
      <c r="G20" s="27"/>
    </row>
    <row r="21" spans="1:7" ht="15.6" x14ac:dyDescent="0.35">
      <c r="A21" s="15" t="s">
        <v>3</v>
      </c>
      <c r="B21" s="27"/>
      <c r="C21" s="27"/>
      <c r="D21" s="27"/>
      <c r="E21" s="27"/>
      <c r="F21" s="27"/>
      <c r="G21" s="27"/>
    </row>
    <row r="22" spans="1:7" ht="15.6" x14ac:dyDescent="0.35">
      <c r="A22" s="12" t="s">
        <v>63</v>
      </c>
      <c r="B22" s="27">
        <f>+SUM(C22:G22)</f>
        <v>7747704790.1939945</v>
      </c>
      <c r="C22" s="16">
        <v>4773971026.4793949</v>
      </c>
      <c r="D22" s="16">
        <v>591584976.94500005</v>
      </c>
      <c r="E22" s="16">
        <v>1157173249.2458</v>
      </c>
      <c r="F22" s="16">
        <v>977607512.71219993</v>
      </c>
      <c r="G22" s="16">
        <v>247368024.81160003</v>
      </c>
    </row>
    <row r="23" spans="1:7" ht="15.6" x14ac:dyDescent="0.35">
      <c r="A23" s="12" t="s">
        <v>101</v>
      </c>
      <c r="B23" s="27">
        <f>+SUM(C23:G23)</f>
        <v>8587349855.9893236</v>
      </c>
      <c r="C23" s="16">
        <v>4539758469.3573866</v>
      </c>
      <c r="D23" s="16">
        <v>639356391.10566664</v>
      </c>
      <c r="E23" s="16">
        <v>1064179398.1042514</v>
      </c>
      <c r="F23" s="16">
        <v>1789447917.2320905</v>
      </c>
      <c r="G23" s="16">
        <v>554607680.18992877</v>
      </c>
    </row>
    <row r="24" spans="1:7" ht="15.6" x14ac:dyDescent="0.35">
      <c r="A24" s="12" t="s">
        <v>102</v>
      </c>
      <c r="B24" s="27">
        <f t="shared" ref="B24:B26" si="1">+SUM(C24:G24)</f>
        <v>8161919878.1100006</v>
      </c>
      <c r="C24" s="16">
        <v>4457307012.1499805</v>
      </c>
      <c r="D24" s="16">
        <v>831219036.22189987</v>
      </c>
      <c r="E24" s="16">
        <v>1347261176.4762399</v>
      </c>
      <c r="F24" s="16">
        <v>1215163774.9642</v>
      </c>
      <c r="G24" s="16">
        <v>310968878.29768002</v>
      </c>
    </row>
    <row r="25" spans="1:7" ht="15.6" x14ac:dyDescent="0.35">
      <c r="A25" s="12" t="s">
        <v>80</v>
      </c>
      <c r="B25" s="27">
        <f t="shared" si="1"/>
        <v>32294407085.000023</v>
      </c>
      <c r="C25" s="16">
        <v>16959574645.510099</v>
      </c>
      <c r="D25" s="16">
        <v>2425970922.1752</v>
      </c>
      <c r="E25" s="16">
        <v>3980587668.416976</v>
      </c>
      <c r="F25" s="16">
        <v>7115062560.0783157</v>
      </c>
      <c r="G25" s="16">
        <v>1813211288.8194315</v>
      </c>
    </row>
    <row r="26" spans="1:7" ht="15.6" x14ac:dyDescent="0.35">
      <c r="A26" s="12" t="s">
        <v>103</v>
      </c>
      <c r="B26" s="27">
        <f t="shared" si="1"/>
        <v>8161919878.1100006</v>
      </c>
      <c r="C26" s="13">
        <f>+C24</f>
        <v>4457307012.1499805</v>
      </c>
      <c r="D26" s="13">
        <f t="shared" ref="D26:G26" si="2">+D24</f>
        <v>831219036.22189987</v>
      </c>
      <c r="E26" s="13">
        <f t="shared" si="2"/>
        <v>1347261176.4762399</v>
      </c>
      <c r="F26" s="13">
        <f t="shared" si="2"/>
        <v>1215163774.9642</v>
      </c>
      <c r="G26" s="13">
        <f t="shared" si="2"/>
        <v>310968878.29768002</v>
      </c>
    </row>
    <row r="27" spans="1:7" ht="15.6" x14ac:dyDescent="0.35">
      <c r="A27" s="10"/>
      <c r="B27" s="27"/>
      <c r="C27" s="27"/>
      <c r="D27" s="27"/>
      <c r="E27" s="27"/>
      <c r="F27" s="27"/>
      <c r="G27" s="27"/>
    </row>
    <row r="28" spans="1:7" ht="15.6" x14ac:dyDescent="0.35">
      <c r="A28" s="15" t="s">
        <v>4</v>
      </c>
      <c r="B28" s="27"/>
      <c r="C28" s="27"/>
      <c r="D28" s="27"/>
      <c r="E28" s="27"/>
      <c r="F28" s="27"/>
      <c r="G28" s="27"/>
    </row>
    <row r="29" spans="1:7" ht="15.6" x14ac:dyDescent="0.35">
      <c r="A29" s="12" t="s">
        <v>101</v>
      </c>
      <c r="B29" s="27">
        <f>B23</f>
        <v>8587349855.9893236</v>
      </c>
      <c r="C29" s="27"/>
      <c r="D29" s="27"/>
      <c r="E29" s="27"/>
      <c r="F29" s="27"/>
      <c r="G29" s="27"/>
    </row>
    <row r="30" spans="1:7" ht="15.6" x14ac:dyDescent="0.35">
      <c r="A30" s="12" t="s">
        <v>102</v>
      </c>
      <c r="B30" s="27">
        <v>9156640261.8699989</v>
      </c>
      <c r="C30" s="27"/>
      <c r="D30" s="27"/>
      <c r="E30" s="27"/>
      <c r="F30" s="27"/>
      <c r="G30" s="27"/>
    </row>
    <row r="31" spans="1:7" ht="15.6" x14ac:dyDescent="0.35">
      <c r="A31" s="10"/>
      <c r="B31" s="10"/>
      <c r="C31" s="10"/>
      <c r="D31" s="10"/>
      <c r="E31" s="10"/>
      <c r="F31" s="10"/>
      <c r="G31" s="10"/>
    </row>
    <row r="32" spans="1:7" ht="15.6" x14ac:dyDescent="0.35">
      <c r="A32" s="11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12" t="s">
        <v>64</v>
      </c>
      <c r="B33" s="29">
        <v>1.1197999999999999</v>
      </c>
      <c r="C33" s="29">
        <v>1.1197999999999999</v>
      </c>
      <c r="D33" s="29">
        <v>1.1197999999999999</v>
      </c>
      <c r="E33" s="29">
        <v>1.1197999999999999</v>
      </c>
      <c r="F33" s="29">
        <v>1.1197999999999999</v>
      </c>
      <c r="G33" s="29">
        <v>1.1197999999999999</v>
      </c>
    </row>
    <row r="34" spans="1:7" ht="15.6" x14ac:dyDescent="0.35">
      <c r="A34" s="12" t="s">
        <v>104</v>
      </c>
      <c r="B34" s="29">
        <v>1.0948</v>
      </c>
      <c r="C34" s="29">
        <v>1.0948</v>
      </c>
      <c r="D34" s="29">
        <v>1.0948</v>
      </c>
      <c r="E34" s="29">
        <v>1.0948</v>
      </c>
      <c r="F34" s="29">
        <v>1.0948</v>
      </c>
      <c r="G34" s="29">
        <v>1.0948</v>
      </c>
    </row>
    <row r="35" spans="1:7" ht="15.6" x14ac:dyDescent="0.35">
      <c r="A35" s="12" t="s">
        <v>6</v>
      </c>
      <c r="B35" s="14">
        <v>83446</v>
      </c>
      <c r="C35" s="14"/>
      <c r="D35" s="14"/>
      <c r="E35" s="14"/>
      <c r="F35" s="14"/>
      <c r="G35" s="14"/>
    </row>
    <row r="36" spans="1:7" ht="15.6" x14ac:dyDescent="0.35">
      <c r="A36" s="10"/>
      <c r="B36" s="14"/>
      <c r="C36" s="14"/>
      <c r="D36" s="14"/>
      <c r="E36" s="14"/>
      <c r="F36" s="14"/>
      <c r="G36" s="14"/>
    </row>
    <row r="37" spans="1:7" ht="15.6" x14ac:dyDescent="0.35">
      <c r="A37" s="11" t="s">
        <v>7</v>
      </c>
      <c r="B37" s="14"/>
      <c r="C37" s="14"/>
      <c r="D37" s="13"/>
      <c r="E37" s="13"/>
      <c r="F37" s="13"/>
      <c r="G37" s="28"/>
    </row>
    <row r="38" spans="1:7" ht="15.6" x14ac:dyDescent="0.35">
      <c r="A38" s="10" t="s">
        <v>65</v>
      </c>
      <c r="B38" s="16">
        <f t="shared" ref="B38:G38" si="3">B22/B33</f>
        <v>6918829067.8639002</v>
      </c>
      <c r="C38" s="16">
        <f t="shared" si="3"/>
        <v>4263235422.8249645</v>
      </c>
      <c r="D38" s="16">
        <f t="shared" si="3"/>
        <v>528295210.70280415</v>
      </c>
      <c r="E38" s="16">
        <f t="shared" si="3"/>
        <v>1033374932.3502412</v>
      </c>
      <c r="F38" s="16">
        <f t="shared" si="3"/>
        <v>873019747.01928914</v>
      </c>
      <c r="G38" s="16">
        <f t="shared" si="3"/>
        <v>220903754.96660122</v>
      </c>
    </row>
    <row r="39" spans="1:7" ht="15.6" x14ac:dyDescent="0.35">
      <c r="A39" s="10" t="s">
        <v>105</v>
      </c>
      <c r="B39" s="16">
        <f t="shared" ref="B39:G39" si="4">B24/B34</f>
        <v>7455169782.7091713</v>
      </c>
      <c r="C39" s="16">
        <f t="shared" si="4"/>
        <v>4071343635.5041838</v>
      </c>
      <c r="D39" s="16">
        <f t="shared" si="4"/>
        <v>759242817.15555346</v>
      </c>
      <c r="E39" s="16">
        <f t="shared" si="4"/>
        <v>1230600270.804019</v>
      </c>
      <c r="F39" s="16">
        <f t="shared" si="4"/>
        <v>1109941336.2844355</v>
      </c>
      <c r="G39" s="16">
        <f t="shared" si="4"/>
        <v>284041722.96097922</v>
      </c>
    </row>
    <row r="40" spans="1:7" ht="15.6" x14ac:dyDescent="0.35">
      <c r="A40" s="10" t="s">
        <v>66</v>
      </c>
      <c r="B40" s="16">
        <f t="shared" ref="B40:G40" si="5">B38/B16</f>
        <v>44548.701094571908</v>
      </c>
      <c r="C40" s="16">
        <f t="shared" si="5"/>
        <v>147777.58060331258</v>
      </c>
      <c r="D40" s="16">
        <f t="shared" si="5"/>
        <v>45444.749307768099</v>
      </c>
      <c r="E40" s="16">
        <f t="shared" si="5"/>
        <v>117911.33413398462</v>
      </c>
      <c r="F40" s="16">
        <f t="shared" si="5"/>
        <v>10427.021423114369</v>
      </c>
      <c r="G40" s="16">
        <f t="shared" si="5"/>
        <v>9886.196033353277</v>
      </c>
    </row>
    <row r="41" spans="1:7" ht="15.6" x14ac:dyDescent="0.35">
      <c r="A41" s="10" t="s">
        <v>106</v>
      </c>
      <c r="B41" s="16">
        <f t="shared" ref="B41:G41" si="6">B39/B18</f>
        <v>44946.311528476435</v>
      </c>
      <c r="C41" s="16">
        <f t="shared" si="6"/>
        <v>168597.29320881431</v>
      </c>
      <c r="D41" s="16">
        <f t="shared" si="6"/>
        <v>87946.57907512493</v>
      </c>
      <c r="E41" s="16">
        <f t="shared" si="6"/>
        <v>135598.35496995726</v>
      </c>
      <c r="F41" s="16">
        <f t="shared" si="6"/>
        <v>10503.944735773362</v>
      </c>
      <c r="G41" s="16">
        <f t="shared" si="6"/>
        <v>15485.301462581552</v>
      </c>
    </row>
    <row r="42" spans="1:7" ht="15.6" x14ac:dyDescent="0.35">
      <c r="A42" s="10"/>
      <c r="B42" s="18"/>
      <c r="C42" s="18"/>
      <c r="D42" s="18"/>
      <c r="E42" s="18"/>
      <c r="F42" s="18"/>
      <c r="G42" s="18"/>
    </row>
    <row r="43" spans="1:7" ht="15.6" x14ac:dyDescent="0.35">
      <c r="A43" s="11" t="s">
        <v>8</v>
      </c>
      <c r="B43" s="18"/>
      <c r="C43" s="18"/>
      <c r="D43" s="18"/>
      <c r="E43" s="18"/>
      <c r="F43" s="18"/>
      <c r="G43" s="18"/>
    </row>
    <row r="44" spans="1:7" ht="15.6" x14ac:dyDescent="0.35">
      <c r="A44" s="10"/>
      <c r="B44" s="18"/>
      <c r="C44" s="18"/>
      <c r="D44" s="18"/>
      <c r="E44" s="18"/>
      <c r="F44" s="18"/>
      <c r="G44" s="18"/>
    </row>
    <row r="45" spans="1:7" ht="15.6" x14ac:dyDescent="0.35">
      <c r="A45" s="11" t="s">
        <v>9</v>
      </c>
      <c r="B45" s="18"/>
      <c r="C45" s="18"/>
      <c r="D45" s="18"/>
      <c r="E45" s="18"/>
      <c r="F45" s="18"/>
      <c r="G45" s="18"/>
    </row>
    <row r="46" spans="1:7" ht="15.6" x14ac:dyDescent="0.35">
      <c r="A46" s="10" t="s">
        <v>10</v>
      </c>
      <c r="B46" s="18">
        <f t="shared" ref="B46" si="7">(B17/B35)*100</f>
        <v>191.91351293051792</v>
      </c>
      <c r="C46" s="18"/>
      <c r="D46" s="18"/>
      <c r="E46" s="18"/>
      <c r="F46" s="18"/>
      <c r="G46" s="18"/>
    </row>
    <row r="47" spans="1:7" ht="15.6" x14ac:dyDescent="0.35">
      <c r="A47" s="10" t="s">
        <v>11</v>
      </c>
      <c r="B47" s="18">
        <f t="shared" ref="B47" si="8">(B18/B35)*100</f>
        <v>198.77325855443436</v>
      </c>
      <c r="C47" s="18"/>
      <c r="D47" s="18"/>
      <c r="E47" s="18"/>
      <c r="F47" s="18"/>
      <c r="G47" s="18"/>
    </row>
    <row r="48" spans="1:7" ht="15.6" x14ac:dyDescent="0.35">
      <c r="A48" s="10"/>
      <c r="B48" s="18"/>
      <c r="C48" s="18"/>
      <c r="D48" s="18"/>
      <c r="E48" s="18"/>
      <c r="F48" s="18"/>
      <c r="G48" s="18"/>
    </row>
    <row r="49" spans="1:7" ht="15.6" x14ac:dyDescent="0.35">
      <c r="A49" s="11" t="s">
        <v>12</v>
      </c>
      <c r="B49" s="18"/>
      <c r="C49" s="18"/>
      <c r="D49" s="18"/>
      <c r="E49" s="18"/>
      <c r="F49" s="18"/>
      <c r="G49" s="18"/>
    </row>
    <row r="50" spans="1:7" ht="15.6" x14ac:dyDescent="0.35">
      <c r="A50" s="10" t="s">
        <v>13</v>
      </c>
      <c r="B50" s="19">
        <f t="shared" ref="B50" si="9">B18/B17*100</f>
        <v>103.57439427748896</v>
      </c>
      <c r="C50" s="19">
        <f t="shared" ref="C50:G50" si="10">C18/C17*100</f>
        <v>74.339161843779493</v>
      </c>
      <c r="D50" s="19">
        <f t="shared" si="10"/>
        <v>56.502388899797104</v>
      </c>
      <c r="E50" s="19">
        <f t="shared" si="10"/>
        <v>92.087216666751232</v>
      </c>
      <c r="F50" s="19">
        <f t="shared" si="10"/>
        <v>128.93224495772174</v>
      </c>
      <c r="G50" s="19">
        <f t="shared" si="10"/>
        <v>89.176268494660263</v>
      </c>
    </row>
    <row r="51" spans="1:7" ht="15.6" x14ac:dyDescent="0.35">
      <c r="A51" s="10" t="s">
        <v>14</v>
      </c>
      <c r="B51" s="19">
        <f>B24/B23*100</f>
        <v>95.045852503812895</v>
      </c>
      <c r="C51" s="19">
        <f t="shared" ref="C51:G51" si="11">C24/C23*100</f>
        <v>98.183791984442792</v>
      </c>
      <c r="D51" s="19">
        <f t="shared" si="11"/>
        <v>130.00871623171497</v>
      </c>
      <c r="E51" s="19">
        <f t="shared" si="11"/>
        <v>126.60094518614771</v>
      </c>
      <c r="F51" s="19">
        <f t="shared" si="11"/>
        <v>67.907188762655338</v>
      </c>
      <c r="G51" s="19">
        <f t="shared" si="11"/>
        <v>56.07006347102638</v>
      </c>
    </row>
    <row r="52" spans="1:7" ht="15.6" x14ac:dyDescent="0.35">
      <c r="A52" s="10" t="s">
        <v>15</v>
      </c>
      <c r="B52" s="19">
        <f>AVERAGE(B50:B51)</f>
        <v>99.310123390650929</v>
      </c>
      <c r="C52" s="19">
        <f t="shared" ref="C52:G52" si="12">AVERAGE(C50:C51)</f>
        <v>86.261476914111142</v>
      </c>
      <c r="D52" s="19">
        <f t="shared" si="12"/>
        <v>93.255552565756034</v>
      </c>
      <c r="E52" s="19">
        <f t="shared" si="12"/>
        <v>109.34408092644946</v>
      </c>
      <c r="F52" s="19">
        <f t="shared" si="12"/>
        <v>98.419716860188544</v>
      </c>
      <c r="G52" s="19">
        <f t="shared" si="12"/>
        <v>72.623165982843318</v>
      </c>
    </row>
    <row r="53" spans="1:7" ht="15.6" x14ac:dyDescent="0.35">
      <c r="A53" s="10"/>
      <c r="B53" s="19"/>
      <c r="C53" s="19"/>
      <c r="D53" s="19"/>
      <c r="E53" s="19"/>
      <c r="F53" s="19"/>
      <c r="G53" s="19"/>
    </row>
    <row r="54" spans="1:7" ht="15.6" x14ac:dyDescent="0.35">
      <c r="A54" s="11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10" t="s">
        <v>17</v>
      </c>
      <c r="B55" s="19">
        <f t="shared" ref="B55" si="13">((B18/B19)*100)</f>
        <v>108.88932640882807</v>
      </c>
      <c r="C55" s="19">
        <f t="shared" ref="C55:G55" si="14">((C18/C19)*100)</f>
        <v>79.596769763225836</v>
      </c>
      <c r="D55" s="19">
        <f t="shared" si="14"/>
        <v>59.564050212823204</v>
      </c>
      <c r="E55" s="19">
        <f t="shared" si="14"/>
        <v>98.475191628487451</v>
      </c>
      <c r="F55" s="19">
        <f t="shared" si="14"/>
        <v>129.70654031810133</v>
      </c>
      <c r="G55" s="19">
        <f t="shared" si="14"/>
        <v>109.1054731181943</v>
      </c>
    </row>
    <row r="56" spans="1:7" ht="15.6" x14ac:dyDescent="0.35">
      <c r="A56" s="10" t="s">
        <v>18</v>
      </c>
      <c r="B56" s="19">
        <f>B24/B25*100</f>
        <v>25.273478025552652</v>
      </c>
      <c r="C56" s="19">
        <f t="shared" ref="C56:G56" si="15">C24/C25*100</f>
        <v>26.281950492962476</v>
      </c>
      <c r="D56" s="19">
        <f t="shared" si="15"/>
        <v>34.263355286905231</v>
      </c>
      <c r="E56" s="19">
        <f t="shared" si="15"/>
        <v>33.845785816143746</v>
      </c>
      <c r="F56" s="19">
        <f t="shared" si="15"/>
        <v>17.078750393318039</v>
      </c>
      <c r="G56" s="19">
        <f t="shared" si="15"/>
        <v>17.150173298344594</v>
      </c>
    </row>
    <row r="57" spans="1:7" ht="15.6" x14ac:dyDescent="0.35">
      <c r="A57" s="10" t="s">
        <v>19</v>
      </c>
      <c r="B57" s="19">
        <f>(B55+B56)/2</f>
        <v>67.081402217190359</v>
      </c>
      <c r="C57" s="19">
        <f t="shared" ref="C57:G57" si="16">(C55+C56)/2</f>
        <v>52.939360128094158</v>
      </c>
      <c r="D57" s="19">
        <f t="shared" si="16"/>
        <v>46.913702749864214</v>
      </c>
      <c r="E57" s="19">
        <f t="shared" si="16"/>
        <v>66.160488722315591</v>
      </c>
      <c r="F57" s="19">
        <f t="shared" si="16"/>
        <v>73.392645355709689</v>
      </c>
      <c r="G57" s="19">
        <f t="shared" si="16"/>
        <v>63.127823208269447</v>
      </c>
    </row>
    <row r="58" spans="1:7" ht="15.6" x14ac:dyDescent="0.35">
      <c r="A58" s="10"/>
      <c r="B58" s="18"/>
      <c r="C58" s="18"/>
      <c r="D58" s="18"/>
      <c r="E58" s="18"/>
      <c r="F58" s="18"/>
      <c r="G58" s="18"/>
    </row>
    <row r="59" spans="1:7" ht="15.6" x14ac:dyDescent="0.35">
      <c r="A59" s="11" t="s">
        <v>34</v>
      </c>
      <c r="B59" s="18"/>
      <c r="C59" s="18"/>
      <c r="D59" s="18"/>
      <c r="E59" s="18"/>
      <c r="F59" s="18"/>
      <c r="G59" s="18"/>
    </row>
    <row r="60" spans="1:7" ht="15.6" x14ac:dyDescent="0.35">
      <c r="A60" s="10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7" ht="15.6" x14ac:dyDescent="0.35">
      <c r="A61" s="10"/>
      <c r="B61" s="18"/>
      <c r="C61" s="18"/>
      <c r="D61" s="18"/>
      <c r="E61" s="18"/>
      <c r="F61" s="18"/>
      <c r="G61" s="18"/>
    </row>
    <row r="62" spans="1:7" ht="15.6" x14ac:dyDescent="0.35">
      <c r="A62" s="11" t="s">
        <v>21</v>
      </c>
      <c r="B62" s="18"/>
      <c r="C62" s="18"/>
      <c r="D62" s="18"/>
      <c r="E62" s="18"/>
      <c r="F62" s="18"/>
      <c r="G62" s="18"/>
    </row>
    <row r="63" spans="1:7" ht="15.6" x14ac:dyDescent="0.35">
      <c r="A63" s="10" t="s">
        <v>22</v>
      </c>
      <c r="B63" s="29">
        <f>((B18/B16)-1)*100</f>
        <v>6.7986899263405398</v>
      </c>
      <c r="C63" s="29">
        <f t="shared" ref="C63:G63" si="17">((C18/C16)-1)*100</f>
        <v>-16.294036766150189</v>
      </c>
      <c r="D63" s="29">
        <f t="shared" si="17"/>
        <v>-25.737634408602151</v>
      </c>
      <c r="E63" s="29">
        <f t="shared" si="17"/>
        <v>3.5524113798874213</v>
      </c>
      <c r="F63" s="29">
        <f t="shared" si="17"/>
        <v>26.207102476311796</v>
      </c>
      <c r="G63" s="29">
        <f t="shared" si="17"/>
        <v>-17.910314168929197</v>
      </c>
    </row>
    <row r="64" spans="1:7" ht="15.6" x14ac:dyDescent="0.35">
      <c r="A64" s="10" t="s">
        <v>23</v>
      </c>
      <c r="B64" s="29">
        <f>((B39/B38)-1)*100</f>
        <v>7.7519000626338652</v>
      </c>
      <c r="C64" s="29">
        <f t="shared" ref="C64:G64" si="18">((C39/C38)-1)*100</f>
        <v>-4.501083526689853</v>
      </c>
      <c r="D64" s="29">
        <f t="shared" si="18"/>
        <v>43.715635079393202</v>
      </c>
      <c r="E64" s="29">
        <f t="shared" si="18"/>
        <v>19.085554746835331</v>
      </c>
      <c r="F64" s="29">
        <f t="shared" si="18"/>
        <v>27.138170708515673</v>
      </c>
      <c r="G64" s="29">
        <f t="shared" si="18"/>
        <v>28.581663541176084</v>
      </c>
    </row>
    <row r="65" spans="1:8" ht="15.6" x14ac:dyDescent="0.35">
      <c r="A65" s="10" t="s">
        <v>24</v>
      </c>
      <c r="B65" s="29">
        <f>((B41/B40)-1)*100</f>
        <v>0.89252980251981473</v>
      </c>
      <c r="C65" s="29">
        <f t="shared" ref="C65:G65" si="19">((C41/C40)-1)*100</f>
        <v>14.088546124861256</v>
      </c>
      <c r="D65" s="29">
        <f t="shared" si="19"/>
        <v>93.52418137356031</v>
      </c>
      <c r="E65" s="29">
        <f t="shared" si="19"/>
        <v>15.000271997494806</v>
      </c>
      <c r="F65" s="29">
        <f t="shared" si="19"/>
        <v>0.73773045568383822</v>
      </c>
      <c r="G65" s="29">
        <f t="shared" si="19"/>
        <v>56.635589769193828</v>
      </c>
    </row>
    <row r="66" spans="1:8" ht="15.6" x14ac:dyDescent="0.35">
      <c r="A66" s="10"/>
      <c r="B66" s="18"/>
      <c r="C66" s="18"/>
      <c r="D66" s="18"/>
      <c r="E66" s="18"/>
      <c r="F66" s="18"/>
      <c r="G66" s="18"/>
    </row>
    <row r="67" spans="1:8" ht="15.6" x14ac:dyDescent="0.35">
      <c r="A67" s="11" t="s">
        <v>25</v>
      </c>
      <c r="B67" s="18"/>
      <c r="C67" s="18"/>
      <c r="D67" s="18"/>
      <c r="E67" s="18"/>
      <c r="F67" s="18"/>
      <c r="G67" s="18"/>
    </row>
    <row r="68" spans="1:8" ht="15.6" x14ac:dyDescent="0.35">
      <c r="A68" s="10" t="s">
        <v>37</v>
      </c>
      <c r="B68" s="20">
        <f>B23/(B17*3)</f>
        <v>17874.208655117538</v>
      </c>
      <c r="C68" s="20">
        <f t="shared" ref="C68:G68" si="20">C23/(C17*3)</f>
        <v>46584.559263610667</v>
      </c>
      <c r="D68" s="20">
        <f t="shared" si="20"/>
        <v>13948.478109511238</v>
      </c>
      <c r="E68" s="20">
        <f t="shared" si="20"/>
        <v>35994.019982927755</v>
      </c>
      <c r="F68" s="20">
        <f t="shared" si="20"/>
        <v>7277.9950349251867</v>
      </c>
      <c r="G68" s="20">
        <f t="shared" si="20"/>
        <v>8987.7595765460774</v>
      </c>
    </row>
    <row r="69" spans="1:8" ht="15.6" x14ac:dyDescent="0.35">
      <c r="A69" s="10" t="s">
        <v>38</v>
      </c>
      <c r="B69" s="20">
        <f>B24/(B18*3)</f>
        <v>16402.407287125334</v>
      </c>
      <c r="C69" s="20">
        <f t="shared" ref="C69:G69" si="21">C24/(C18*3)</f>
        <v>61526.772201669963</v>
      </c>
      <c r="D69" s="20">
        <f t="shared" si="21"/>
        <v>32094.638257148919</v>
      </c>
      <c r="E69" s="20">
        <f t="shared" si="21"/>
        <v>49484.359673703075</v>
      </c>
      <c r="F69" s="20">
        <f t="shared" si="21"/>
        <v>3833.2395655748928</v>
      </c>
      <c r="G69" s="20">
        <f t="shared" si="21"/>
        <v>5651.1026804114272</v>
      </c>
    </row>
    <row r="70" spans="1:8" ht="15.6" x14ac:dyDescent="0.35">
      <c r="A70" s="10" t="s">
        <v>28</v>
      </c>
      <c r="B70" s="20">
        <f>(B69/B68)*B52</f>
        <v>91.132710992592877</v>
      </c>
      <c r="C70" s="20">
        <f t="shared" ref="C70:G70" si="22">(C69/C68)*C52</f>
        <v>113.93024478005472</v>
      </c>
      <c r="D70" s="20">
        <f t="shared" si="22"/>
        <v>214.57561187464577</v>
      </c>
      <c r="E70" s="20">
        <f t="shared" si="22"/>
        <v>150.32557717424496</v>
      </c>
      <c r="F70" s="20">
        <f t="shared" si="22"/>
        <v>51.836577366534456</v>
      </c>
      <c r="G70" s="20">
        <f t="shared" si="22"/>
        <v>45.662210303952484</v>
      </c>
    </row>
    <row r="71" spans="1:8" ht="15.6" x14ac:dyDescent="0.35">
      <c r="A71" s="10" t="s">
        <v>33</v>
      </c>
      <c r="B71" s="20">
        <f>B23/B17</f>
        <v>53622.625965352614</v>
      </c>
      <c r="C71" s="20">
        <f t="shared" ref="C71:G71" si="23">C23/C17</f>
        <v>139753.67779083201</v>
      </c>
      <c r="D71" s="20">
        <f t="shared" si="23"/>
        <v>41845.434328533716</v>
      </c>
      <c r="E71" s="20">
        <f t="shared" si="23"/>
        <v>107982.05994878327</v>
      </c>
      <c r="F71" s="20">
        <f t="shared" si="23"/>
        <v>21833.985104775558</v>
      </c>
      <c r="G71" s="20">
        <f t="shared" si="23"/>
        <v>26963.27872963823</v>
      </c>
    </row>
    <row r="72" spans="1:8" ht="15.6" x14ac:dyDescent="0.35">
      <c r="A72" s="10" t="s">
        <v>32</v>
      </c>
      <c r="B72" s="20">
        <f>B24/B18</f>
        <v>49207.221861375998</v>
      </c>
      <c r="C72" s="20">
        <f t="shared" ref="C72:G72" si="24">C24/C18</f>
        <v>184580.3166050099</v>
      </c>
      <c r="D72" s="20">
        <f t="shared" si="24"/>
        <v>96283.914771446754</v>
      </c>
      <c r="E72" s="20">
        <f t="shared" si="24"/>
        <v>148453.07902110921</v>
      </c>
      <c r="F72" s="20">
        <f t="shared" si="24"/>
        <v>11499.718696724678</v>
      </c>
      <c r="G72" s="20">
        <f t="shared" si="24"/>
        <v>16953.308041234282</v>
      </c>
    </row>
    <row r="73" spans="1:8" ht="15.6" x14ac:dyDescent="0.35">
      <c r="A73" s="10"/>
      <c r="B73" s="18"/>
      <c r="C73" s="18"/>
      <c r="D73" s="18"/>
      <c r="E73" s="18"/>
      <c r="F73" s="18"/>
      <c r="G73" s="18"/>
    </row>
    <row r="74" spans="1:8" ht="15.6" x14ac:dyDescent="0.35">
      <c r="A74" s="11" t="s">
        <v>29</v>
      </c>
      <c r="B74" s="18"/>
      <c r="C74" s="18"/>
      <c r="D74" s="18"/>
      <c r="E74" s="18"/>
      <c r="F74" s="18"/>
      <c r="G74" s="18"/>
    </row>
    <row r="75" spans="1:8" ht="15.6" x14ac:dyDescent="0.35">
      <c r="A75" s="10" t="s">
        <v>30</v>
      </c>
      <c r="B75" s="18">
        <f>(B30/B29)*100</f>
        <v>106.62940738909828</v>
      </c>
      <c r="C75" s="18"/>
      <c r="D75" s="18"/>
      <c r="E75" s="18"/>
      <c r="F75" s="18"/>
      <c r="G75" s="18"/>
    </row>
    <row r="76" spans="1:8" ht="16.2" thickBot="1" x14ac:dyDescent="0.4">
      <c r="A76" s="21" t="s">
        <v>31</v>
      </c>
      <c r="B76" s="22">
        <f>(B24/B30)*100</f>
        <v>89.136622655121613</v>
      </c>
      <c r="C76" s="22"/>
      <c r="D76" s="22"/>
      <c r="E76" s="22"/>
      <c r="F76" s="22"/>
      <c r="G76" s="22"/>
    </row>
    <row r="77" spans="1:8" ht="16.2" thickTop="1" x14ac:dyDescent="0.35">
      <c r="A77" s="61" t="s">
        <v>85</v>
      </c>
      <c r="B77" s="61"/>
      <c r="C77" s="61"/>
      <c r="D77" s="61"/>
      <c r="E77" s="61"/>
      <c r="F77" s="61"/>
      <c r="G77" s="10"/>
      <c r="H77" s="10"/>
    </row>
    <row r="78" spans="1:8" ht="15.6" x14ac:dyDescent="0.35">
      <c r="B78" s="10"/>
      <c r="C78" s="10"/>
      <c r="D78" s="10"/>
      <c r="E78" s="10"/>
      <c r="F78" s="10"/>
      <c r="G78" s="10"/>
      <c r="H78" s="10"/>
    </row>
    <row r="79" spans="1:8" ht="15.6" x14ac:dyDescent="0.35">
      <c r="A79" s="11" t="s">
        <v>49</v>
      </c>
      <c r="B79" s="10"/>
      <c r="C79" s="10"/>
      <c r="D79" s="10"/>
      <c r="E79" s="10"/>
      <c r="F79" s="10"/>
      <c r="G79" s="10"/>
      <c r="H79" s="10"/>
    </row>
    <row r="80" spans="1:8" s="10" customFormat="1" ht="15.6" x14ac:dyDescent="0.35">
      <c r="A80" s="58"/>
      <c r="B80" s="58"/>
      <c r="C80" s="58"/>
      <c r="D80" s="58"/>
      <c r="E80" s="58"/>
      <c r="F80" s="58"/>
      <c r="G80" s="58"/>
    </row>
    <row r="81" spans="1:7" s="10" customFormat="1" ht="70.5" customHeight="1" x14ac:dyDescent="0.35">
      <c r="A81" s="60" t="s">
        <v>93</v>
      </c>
      <c r="B81" s="60"/>
      <c r="C81" s="60"/>
      <c r="D81" s="60"/>
      <c r="E81" s="60"/>
      <c r="F81" s="60"/>
      <c r="G81" s="60"/>
    </row>
    <row r="82" spans="1:7" ht="15.6" x14ac:dyDescent="0.35">
      <c r="A82" s="10"/>
      <c r="B82" s="10"/>
      <c r="C82" s="10"/>
      <c r="D82" s="10"/>
      <c r="E82" s="10"/>
      <c r="F82" s="10"/>
      <c r="G82" s="10"/>
    </row>
    <row r="83" spans="1:7" ht="75.75" customHeight="1" x14ac:dyDescent="0.35">
      <c r="A83" s="58" t="s">
        <v>126</v>
      </c>
      <c r="B83" s="58"/>
      <c r="C83" s="58"/>
      <c r="D83" s="58"/>
      <c r="E83" s="58"/>
      <c r="F83" s="58"/>
      <c r="G83" s="58"/>
    </row>
  </sheetData>
  <mergeCells count="9">
    <mergeCell ref="A83:G83"/>
    <mergeCell ref="A80:G80"/>
    <mergeCell ref="A81:G81"/>
    <mergeCell ref="A77:F77"/>
    <mergeCell ref="A9:A11"/>
    <mergeCell ref="B9:B11"/>
    <mergeCell ref="C10:D10"/>
    <mergeCell ref="E10:G10"/>
    <mergeCell ref="C9:G9"/>
  </mergeCells>
  <pageMargins left="0.7" right="0.7" top="0.75" bottom="0.75" header="0.3" footer="0.3"/>
  <pageSetup paperSize="9" scale="1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H229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6640625" style="3" customWidth="1"/>
    <col min="8" max="16384" width="11.44140625" style="3"/>
  </cols>
  <sheetData>
    <row r="8" spans="1:7" ht="15.75" customHeight="1" x14ac:dyDescent="0.3"/>
    <row r="9" spans="1:7" customFormat="1" ht="21" customHeight="1" x14ac:dyDescent="0.35">
      <c r="A9" s="66" t="s">
        <v>0</v>
      </c>
      <c r="B9" s="69" t="s">
        <v>40</v>
      </c>
      <c r="C9" s="65" t="s">
        <v>41</v>
      </c>
      <c r="D9" s="65"/>
      <c r="E9" s="65"/>
      <c r="F9" s="65"/>
      <c r="G9" s="65"/>
    </row>
    <row r="10" spans="1:7" customFormat="1" ht="17.25" customHeight="1" x14ac:dyDescent="0.3">
      <c r="A10" s="67"/>
      <c r="B10" s="69"/>
      <c r="C10" s="71" t="s">
        <v>42</v>
      </c>
      <c r="D10" s="72"/>
      <c r="E10" s="71" t="s">
        <v>43</v>
      </c>
      <c r="F10" s="73"/>
      <c r="G10" s="72"/>
    </row>
    <row r="11" spans="1:7" customFormat="1" ht="54" customHeight="1" thickBot="1" x14ac:dyDescent="0.35">
      <c r="A11" s="68"/>
      <c r="B11" s="70"/>
      <c r="C11" s="33" t="s">
        <v>44</v>
      </c>
      <c r="D11" s="34" t="s">
        <v>45</v>
      </c>
      <c r="E11" s="34" t="s">
        <v>46</v>
      </c>
      <c r="F11" s="34" t="s">
        <v>47</v>
      </c>
      <c r="G11" s="34" t="s">
        <v>48</v>
      </c>
    </row>
    <row r="12" spans="1:7" customFormat="1" ht="16.2" thickTop="1" x14ac:dyDescent="0.35">
      <c r="A12" s="35"/>
      <c r="B12" s="35"/>
      <c r="C12" s="35"/>
      <c r="D12" s="35"/>
      <c r="E12" s="35"/>
      <c r="F12" s="35"/>
      <c r="G12" s="35"/>
    </row>
    <row r="13" spans="1:7" customFormat="1" ht="15.6" x14ac:dyDescent="0.35">
      <c r="A13" s="36" t="s">
        <v>1</v>
      </c>
      <c r="B13" s="35"/>
      <c r="C13" s="35"/>
      <c r="D13" s="35"/>
      <c r="E13" s="35"/>
      <c r="F13" s="35"/>
      <c r="G13" s="35"/>
    </row>
    <row r="14" spans="1:7" customFormat="1" ht="15.6" x14ac:dyDescent="0.35">
      <c r="A14" s="35"/>
      <c r="B14" s="35"/>
      <c r="C14" s="35"/>
      <c r="D14" s="35"/>
      <c r="E14" s="35"/>
      <c r="F14" s="35"/>
      <c r="G14" s="35"/>
    </row>
    <row r="15" spans="1:7" customFormat="1" ht="15.6" x14ac:dyDescent="0.35">
      <c r="A15" s="36" t="s">
        <v>2</v>
      </c>
      <c r="B15" s="35"/>
      <c r="C15" s="35"/>
      <c r="D15" s="35"/>
      <c r="E15" s="35"/>
      <c r="F15" s="35"/>
      <c r="G15" s="35"/>
    </row>
    <row r="16" spans="1:7" ht="15.6" x14ac:dyDescent="0.35">
      <c r="A16" s="37" t="s">
        <v>67</v>
      </c>
      <c r="B16" s="25">
        <f>+SUM(C16:G16)</f>
        <v>146542.33333333331</v>
      </c>
      <c r="C16" s="25">
        <f>(+'I Trimestre'!C16+'II Trimestre'!C16+'III Trimestre'!C16)/3</f>
        <v>25680.555555555544</v>
      </c>
      <c r="D16" s="25">
        <f>(+'I Trimestre'!D16+'II Trimestre'!D16+'III Trimestre'!D16)/3</f>
        <v>12144.666666666666</v>
      </c>
      <c r="E16" s="25">
        <f>(+'I Trimestre'!E16+'II Trimestre'!E16+'III Trimestre'!E16)/3</f>
        <v>7223</v>
      </c>
      <c r="F16" s="25">
        <f>(+'I Trimestre'!F16+'II Trimestre'!F16+'III Trimestre'!F16)/3</f>
        <v>84776.222222222234</v>
      </c>
      <c r="G16" s="25">
        <f>(+'I Trimestre'!G16+'II Trimestre'!G16+'III Trimestre'!G16)/3</f>
        <v>16717.888888888891</v>
      </c>
    </row>
    <row r="17" spans="1:7" ht="15.6" x14ac:dyDescent="0.35">
      <c r="A17" s="37" t="s">
        <v>107</v>
      </c>
      <c r="B17" s="25">
        <f>+SUM(C17:G17)</f>
        <v>149667.61666666667</v>
      </c>
      <c r="C17" s="25">
        <f>(+'I Trimestre'!C17+'II Trimestre'!C17+'III Trimestre'!C17)/3</f>
        <v>29623.111111111124</v>
      </c>
      <c r="D17" s="25">
        <f>(+'I Trimestre'!D17+'II Trimestre'!D17+'III Trimestre'!D17)/3</f>
        <v>14231.855555555556</v>
      </c>
      <c r="E17" s="25">
        <f>(+'I Trimestre'!E17+'II Trimestre'!E17+'III Trimestre'!E17)/3</f>
        <v>8948.4944444444463</v>
      </c>
      <c r="F17" s="25">
        <f>(+'I Trimestre'!F17+'II Trimestre'!F17+'III Trimestre'!F17)/3</f>
        <v>81304.666666666672</v>
      </c>
      <c r="G17" s="25">
        <f>(+'I Trimestre'!G17+'II Trimestre'!G17+'III Trimestre'!G17)/3</f>
        <v>15559.488888888889</v>
      </c>
    </row>
    <row r="18" spans="1:7" ht="15.6" x14ac:dyDescent="0.35">
      <c r="A18" s="37" t="s">
        <v>108</v>
      </c>
      <c r="B18" s="25">
        <f t="shared" ref="B18:B19" si="0">+SUM(C18:G18)</f>
        <v>144174.44444444444</v>
      </c>
      <c r="C18" s="25">
        <f>(+'I Trimestre'!C18+'II Trimestre'!C18+'III Trimestre'!C18)/3</f>
        <v>18607.888888888887</v>
      </c>
      <c r="D18" s="25">
        <f>(+'I Trimestre'!D18+'II Trimestre'!D18+'III Trimestre'!D18)/3</f>
        <v>9361.4444444444434</v>
      </c>
      <c r="E18" s="25">
        <f>(+'I Trimestre'!E18+'II Trimestre'!E18+'III Trimestre'!E18)/3</f>
        <v>8686</v>
      </c>
      <c r="F18" s="25">
        <f>(+'I Trimestre'!F18+'II Trimestre'!F18+'III Trimestre'!F18)/3</f>
        <v>92647.666666666672</v>
      </c>
      <c r="G18" s="25">
        <f>(+'I Trimestre'!G18+'II Trimestre'!G18+'III Trimestre'!G18)/3</f>
        <v>14871.444444444445</v>
      </c>
    </row>
    <row r="19" spans="1:7" ht="15.6" x14ac:dyDescent="0.35">
      <c r="A19" s="37" t="s">
        <v>80</v>
      </c>
      <c r="B19" s="25">
        <f t="shared" si="0"/>
        <v>152327.44916666666</v>
      </c>
      <c r="C19" s="13">
        <f>+'III Trimestre'!C19</f>
        <v>30338.333333333332</v>
      </c>
      <c r="D19" s="13">
        <f>+'III Trimestre'!D19</f>
        <v>14493.641666666666</v>
      </c>
      <c r="E19" s="13">
        <f>+'III Trimestre'!E19</f>
        <v>9215.8575000000001</v>
      </c>
      <c r="F19" s="13">
        <f>+'III Trimestre'!F19</f>
        <v>81467.75</v>
      </c>
      <c r="G19" s="13">
        <f>+'III Trimestre'!G19</f>
        <v>16811.866666666669</v>
      </c>
    </row>
    <row r="20" spans="1:7" ht="15.6" x14ac:dyDescent="0.35">
      <c r="A20" s="36"/>
      <c r="B20" s="27"/>
      <c r="C20" s="27"/>
      <c r="D20" s="27"/>
      <c r="E20" s="27"/>
      <c r="F20" s="27"/>
      <c r="G20" s="27"/>
    </row>
    <row r="21" spans="1:7" ht="15.6" x14ac:dyDescent="0.35">
      <c r="A21" s="41" t="s">
        <v>3</v>
      </c>
      <c r="B21" s="27"/>
      <c r="C21" s="27"/>
      <c r="D21" s="27"/>
      <c r="E21" s="27"/>
      <c r="F21" s="27"/>
      <c r="G21" s="27"/>
    </row>
    <row r="22" spans="1:7" ht="15.6" x14ac:dyDescent="0.35">
      <c r="A22" s="37" t="s">
        <v>67</v>
      </c>
      <c r="B22" s="25">
        <f>+SUM(C22:G22)</f>
        <v>17694316859.844002</v>
      </c>
      <c r="C22" s="25">
        <f>+'I Trimestre'!C22+'II Trimestre'!C22+'III Trimestre'!C22</f>
        <v>9397322768.6829014</v>
      </c>
      <c r="D22" s="25">
        <f>+'I Trimestre'!D22+'II Trimestre'!D22+'III Trimestre'!D22</f>
        <v>1575886623.3471003</v>
      </c>
      <c r="E22" s="25">
        <f>+'I Trimestre'!E22+'II Trimestre'!E22+'III Trimestre'!E22</f>
        <v>2392932467.7469997</v>
      </c>
      <c r="F22" s="25">
        <f>+'I Trimestre'!F22+'II Trimestre'!F22+'III Trimestre'!F22</f>
        <v>3472772358.1529999</v>
      </c>
      <c r="G22" s="25">
        <f>+'I Trimestre'!G22+'II Trimestre'!G22+'III Trimestre'!G22</f>
        <v>855402641.91400003</v>
      </c>
    </row>
    <row r="23" spans="1:7" ht="15.6" x14ac:dyDescent="0.35">
      <c r="A23" s="37" t="s">
        <v>107</v>
      </c>
      <c r="B23" s="25">
        <f>+SUM(C23:G23)</f>
        <v>23689472350.548042</v>
      </c>
      <c r="C23" s="25">
        <f>+'I Trimestre'!C23+'II Trimestre'!C23+'III Trimestre'!C23</f>
        <v>12419816176.152718</v>
      </c>
      <c r="D23" s="25">
        <f>+'I Trimestre'!D23+'II Trimestre'!D23+'III Trimestre'!D23</f>
        <v>1786614531.0695333</v>
      </c>
      <c r="E23" s="25">
        <f>+'I Trimestre'!E23+'II Trimestre'!E23+'III Trimestre'!E23</f>
        <v>2898823391.8500652</v>
      </c>
      <c r="F23" s="25">
        <f>+'I Trimestre'!F23+'II Trimestre'!F23+'III Trimestre'!F23</f>
        <v>5325614642.8462257</v>
      </c>
      <c r="G23" s="25">
        <f>+'I Trimestre'!G23+'II Trimestre'!G23+'III Trimestre'!G23</f>
        <v>1258603608.6295028</v>
      </c>
    </row>
    <row r="24" spans="1:7" ht="15.6" x14ac:dyDescent="0.35">
      <c r="A24" s="37" t="s">
        <v>108</v>
      </c>
      <c r="B24" s="25">
        <f t="shared" ref="B24:B26" si="1">+SUM(C24:G24)</f>
        <v>14509133099.170002</v>
      </c>
      <c r="C24" s="25">
        <f>+'I Trimestre'!C24+'II Trimestre'!C24+'III Trimestre'!C24</f>
        <v>6650125265.0917854</v>
      </c>
      <c r="D24" s="25">
        <f>+'I Trimestre'!D24+'II Trimestre'!D24+'III Trimestre'!D24</f>
        <v>2047902229.83004</v>
      </c>
      <c r="E24" s="25">
        <f>+'I Trimestre'!E24+'II Trimestre'!E24+'III Trimestre'!E24</f>
        <v>1982565634.6083519</v>
      </c>
      <c r="F24" s="25">
        <f>+'I Trimestre'!F24+'II Trimestre'!F24+'III Trimestre'!F24</f>
        <v>3051095230.0341597</v>
      </c>
      <c r="G24" s="25">
        <f>+'I Trimestre'!G24+'II Trimestre'!G24+'III Trimestre'!G24</f>
        <v>777444739.60566401</v>
      </c>
    </row>
    <row r="25" spans="1:7" ht="15.6" x14ac:dyDescent="0.35">
      <c r="A25" s="37" t="s">
        <v>80</v>
      </c>
      <c r="B25" s="25">
        <f t="shared" si="1"/>
        <v>32294407085.000023</v>
      </c>
      <c r="C25" s="25">
        <f>+'III Trimestre'!C25</f>
        <v>16959574645.510099</v>
      </c>
      <c r="D25" s="25">
        <f>+'III Trimestre'!D25</f>
        <v>2425970922.1752</v>
      </c>
      <c r="E25" s="25">
        <f>+'III Trimestre'!E25</f>
        <v>3980587668.416976</v>
      </c>
      <c r="F25" s="25">
        <f>+'III Trimestre'!F25</f>
        <v>7115062560.0783157</v>
      </c>
      <c r="G25" s="25">
        <f>+'III Trimestre'!G25</f>
        <v>1813211288.8194315</v>
      </c>
    </row>
    <row r="26" spans="1:7" ht="15.6" x14ac:dyDescent="0.35">
      <c r="A26" s="37" t="s">
        <v>109</v>
      </c>
      <c r="B26" s="25">
        <f t="shared" si="1"/>
        <v>14509133099.170002</v>
      </c>
      <c r="C26" s="13">
        <f>C24</f>
        <v>6650125265.0917854</v>
      </c>
      <c r="D26" s="13">
        <f t="shared" ref="D26:G26" si="2">D24</f>
        <v>2047902229.83004</v>
      </c>
      <c r="E26" s="13">
        <f t="shared" si="2"/>
        <v>1982565634.6083519</v>
      </c>
      <c r="F26" s="13">
        <f t="shared" si="2"/>
        <v>3051095230.0341597</v>
      </c>
      <c r="G26" s="13">
        <f t="shared" si="2"/>
        <v>777444739.60566401</v>
      </c>
    </row>
    <row r="27" spans="1:7" ht="15.6" x14ac:dyDescent="0.35">
      <c r="A27" s="35"/>
      <c r="B27" s="27"/>
      <c r="C27" s="27"/>
      <c r="D27" s="27"/>
      <c r="E27" s="27"/>
      <c r="F27" s="27"/>
      <c r="G27" s="27"/>
    </row>
    <row r="28" spans="1:7" ht="15.6" x14ac:dyDescent="0.35">
      <c r="A28" s="38" t="s">
        <v>4</v>
      </c>
      <c r="B28" s="27"/>
      <c r="C28" s="27"/>
      <c r="D28" s="27"/>
      <c r="E28" s="27"/>
      <c r="F28" s="27"/>
      <c r="G28" s="27"/>
    </row>
    <row r="29" spans="1:7" ht="15.6" x14ac:dyDescent="0.35">
      <c r="A29" s="37" t="s">
        <v>107</v>
      </c>
      <c r="B29" s="24">
        <f>+B23</f>
        <v>23689472350.548042</v>
      </c>
      <c r="C29" s="27"/>
      <c r="D29" s="27"/>
      <c r="E29" s="27"/>
      <c r="F29" s="27"/>
      <c r="G29" s="27"/>
    </row>
    <row r="30" spans="1:7" ht="15.6" x14ac:dyDescent="0.35">
      <c r="A30" s="37" t="s">
        <v>108</v>
      </c>
      <c r="B30" s="24">
        <f>+'I Trimestre'!B30+'II Trimestre'!B30+'III Trimestre'!B30</f>
        <v>27804899347.369999</v>
      </c>
      <c r="C30" s="27"/>
      <c r="D30" s="27"/>
      <c r="E30" s="27"/>
      <c r="F30" s="27"/>
      <c r="G30" s="27"/>
    </row>
    <row r="31" spans="1:7" ht="15.6" x14ac:dyDescent="0.35">
      <c r="A31" s="36"/>
      <c r="B31" s="10"/>
      <c r="C31" s="10"/>
      <c r="D31" s="10"/>
      <c r="E31" s="10"/>
      <c r="F31" s="10"/>
      <c r="G31" s="10"/>
    </row>
    <row r="32" spans="1:7" ht="15.6" x14ac:dyDescent="0.35">
      <c r="A32" s="36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37" t="s">
        <v>68</v>
      </c>
      <c r="B33" s="40">
        <v>1.1197999999999999</v>
      </c>
      <c r="C33" s="40">
        <v>1.1197999999999999</v>
      </c>
      <c r="D33" s="40">
        <v>1.1197999999999999</v>
      </c>
      <c r="E33" s="40">
        <v>1.1197999999999999</v>
      </c>
      <c r="F33" s="40">
        <v>1.1197999999999999</v>
      </c>
      <c r="G33" s="40">
        <v>1.1197999999999999</v>
      </c>
    </row>
    <row r="34" spans="1:7" ht="15.6" x14ac:dyDescent="0.35">
      <c r="A34" s="37" t="s">
        <v>110</v>
      </c>
      <c r="B34" s="40">
        <v>1.0948</v>
      </c>
      <c r="C34" s="40">
        <v>1.0948</v>
      </c>
      <c r="D34" s="40">
        <v>1.0948</v>
      </c>
      <c r="E34" s="40">
        <v>1.0948</v>
      </c>
      <c r="F34" s="40">
        <v>1.0948</v>
      </c>
      <c r="G34" s="40">
        <v>1.0948</v>
      </c>
    </row>
    <row r="35" spans="1:7" ht="15.6" x14ac:dyDescent="0.35">
      <c r="A35" s="37" t="s">
        <v>6</v>
      </c>
      <c r="B35" s="14">
        <v>83446</v>
      </c>
      <c r="C35" s="14"/>
      <c r="D35" s="14"/>
      <c r="E35" s="14"/>
      <c r="F35" s="14"/>
      <c r="G35" s="14"/>
    </row>
    <row r="36" spans="1:7" ht="15.6" x14ac:dyDescent="0.35">
      <c r="A36" s="35"/>
      <c r="B36" s="14"/>
      <c r="C36" s="14"/>
      <c r="D36" s="14"/>
      <c r="E36" s="14"/>
      <c r="F36" s="14"/>
      <c r="G36" s="14"/>
    </row>
    <row r="37" spans="1:7" ht="15.6" x14ac:dyDescent="0.35">
      <c r="A37" s="36" t="s">
        <v>7</v>
      </c>
      <c r="B37" s="14"/>
      <c r="C37" s="14"/>
      <c r="D37" s="13"/>
      <c r="E37" s="14"/>
      <c r="F37" s="14"/>
      <c r="G37" s="28"/>
    </row>
    <row r="38" spans="1:7" ht="15.6" x14ac:dyDescent="0.35">
      <c r="A38" s="35" t="s">
        <v>69</v>
      </c>
      <c r="B38" s="16">
        <f t="shared" ref="B38:G38" si="3">B22/B33</f>
        <v>15801318860.371498</v>
      </c>
      <c r="C38" s="16">
        <f t="shared" si="3"/>
        <v>8391965322.9888391</v>
      </c>
      <c r="D38" s="16">
        <f t="shared" si="3"/>
        <v>1407292930.2974641</v>
      </c>
      <c r="E38" s="16">
        <f t="shared" si="3"/>
        <v>2136928440.5670655</v>
      </c>
      <c r="F38" s="16">
        <f t="shared" si="3"/>
        <v>3101243398.95785</v>
      </c>
      <c r="G38" s="16">
        <f t="shared" si="3"/>
        <v>763888767.56027877</v>
      </c>
    </row>
    <row r="39" spans="1:7" ht="15.6" x14ac:dyDescent="0.35">
      <c r="A39" s="35" t="s">
        <v>111</v>
      </c>
      <c r="B39" s="16">
        <f t="shared" ref="B39:G39" si="4">B24/B34</f>
        <v>13252770459.599928</v>
      </c>
      <c r="C39" s="16">
        <f t="shared" si="4"/>
        <v>6074283216.1963692</v>
      </c>
      <c r="D39" s="16">
        <f t="shared" si="4"/>
        <v>1870572003.8637559</v>
      </c>
      <c r="E39" s="16">
        <f t="shared" si="4"/>
        <v>1810892980.0953159</v>
      </c>
      <c r="F39" s="16">
        <f t="shared" si="4"/>
        <v>2786897360.2796488</v>
      </c>
      <c r="G39" s="16">
        <f t="shared" si="4"/>
        <v>710124899.16483748</v>
      </c>
    </row>
    <row r="40" spans="1:7" ht="15.6" x14ac:dyDescent="0.35">
      <c r="A40" s="35" t="s">
        <v>70</v>
      </c>
      <c r="B40" s="16">
        <f t="shared" ref="B40:G40" si="5">B38/B16</f>
        <v>107827.67341658838</v>
      </c>
      <c r="C40" s="16">
        <f t="shared" si="5"/>
        <v>326782.85735813773</v>
      </c>
      <c r="D40" s="16">
        <f t="shared" si="5"/>
        <v>115877.4438956028</v>
      </c>
      <c r="E40" s="16">
        <f t="shared" si="5"/>
        <v>295850.53863589442</v>
      </c>
      <c r="F40" s="16">
        <f t="shared" si="5"/>
        <v>36581.523895091974</v>
      </c>
      <c r="G40" s="16">
        <f t="shared" si="5"/>
        <v>45692.8965515483</v>
      </c>
    </row>
    <row r="41" spans="1:7" ht="15.6" x14ac:dyDescent="0.35">
      <c r="A41" s="35" t="s">
        <v>112</v>
      </c>
      <c r="B41" s="16">
        <f t="shared" ref="B41:G41" si="6">B39/B18</f>
        <v>91921.772340913682</v>
      </c>
      <c r="C41" s="16">
        <f t="shared" si="6"/>
        <v>326435.91395386262</v>
      </c>
      <c r="D41" s="16">
        <f t="shared" si="6"/>
        <v>199816.60041510456</v>
      </c>
      <c r="E41" s="16">
        <f t="shared" si="6"/>
        <v>208484.11007314251</v>
      </c>
      <c r="F41" s="16">
        <f t="shared" si="6"/>
        <v>30080.599550407624</v>
      </c>
      <c r="G41" s="16">
        <f t="shared" si="6"/>
        <v>47750.902867415833</v>
      </c>
    </row>
    <row r="42" spans="1:7" ht="15.6" x14ac:dyDescent="0.35">
      <c r="A42" s="35"/>
      <c r="B42" s="10"/>
      <c r="C42" s="10"/>
      <c r="D42" s="10"/>
      <c r="E42" s="10"/>
      <c r="F42" s="10"/>
      <c r="G42" s="10"/>
    </row>
    <row r="43" spans="1:7" ht="15.6" x14ac:dyDescent="0.35">
      <c r="A43" s="36" t="s">
        <v>8</v>
      </c>
      <c r="B43" s="10"/>
      <c r="C43" s="10"/>
      <c r="D43" s="10"/>
      <c r="E43" s="10"/>
      <c r="F43" s="10"/>
      <c r="G43" s="10"/>
    </row>
    <row r="44" spans="1:7" ht="15.6" x14ac:dyDescent="0.35">
      <c r="A44" s="35"/>
      <c r="B44" s="10"/>
      <c r="C44" s="10"/>
      <c r="D44" s="10"/>
      <c r="E44" s="10"/>
      <c r="F44" s="10"/>
      <c r="G44" s="10"/>
    </row>
    <row r="45" spans="1:7" ht="15.6" x14ac:dyDescent="0.35">
      <c r="A45" s="36" t="s">
        <v>9</v>
      </c>
      <c r="B45" s="10"/>
      <c r="C45" s="10"/>
      <c r="D45" s="10"/>
      <c r="E45" s="10"/>
      <c r="F45" s="10"/>
      <c r="G45" s="10"/>
    </row>
    <row r="46" spans="1:7" ht="15.6" x14ac:dyDescent="0.35">
      <c r="A46" s="35" t="s">
        <v>10</v>
      </c>
      <c r="B46" s="18">
        <f t="shared" ref="B46" si="7">(B17/B35)*100</f>
        <v>179.35864710910849</v>
      </c>
      <c r="C46" s="18"/>
      <c r="D46" s="18"/>
      <c r="E46" s="18"/>
      <c r="F46" s="18"/>
      <c r="G46" s="18"/>
    </row>
    <row r="47" spans="1:7" ht="15.6" x14ac:dyDescent="0.35">
      <c r="A47" s="35" t="s">
        <v>11</v>
      </c>
      <c r="B47" s="18">
        <f t="shared" ref="B47" si="8">(B18/B35)*100</f>
        <v>172.77574053213388</v>
      </c>
      <c r="C47" s="18"/>
      <c r="D47" s="18"/>
      <c r="E47" s="18"/>
      <c r="F47" s="18"/>
      <c r="G47" s="18"/>
    </row>
    <row r="48" spans="1:7" ht="15.6" x14ac:dyDescent="0.35">
      <c r="A48" s="35"/>
      <c r="B48" s="18"/>
      <c r="C48" s="18"/>
      <c r="D48" s="18"/>
      <c r="E48" s="18"/>
      <c r="F48" s="18"/>
      <c r="G48" s="18"/>
    </row>
    <row r="49" spans="1:7" ht="15.6" x14ac:dyDescent="0.35">
      <c r="A49" s="36" t="s">
        <v>12</v>
      </c>
      <c r="B49" s="18"/>
      <c r="C49" s="18"/>
      <c r="D49" s="18"/>
      <c r="E49" s="18"/>
      <c r="F49" s="18"/>
      <c r="G49" s="18"/>
    </row>
    <row r="50" spans="1:7" ht="15.6" x14ac:dyDescent="0.35">
      <c r="A50" s="35" t="s">
        <v>13</v>
      </c>
      <c r="B50" s="19">
        <f t="shared" ref="B50" si="9">B18/B17*100</f>
        <v>96.32975232414077</v>
      </c>
      <c r="C50" s="19">
        <f t="shared" ref="C50:G50" si="10">C18/C17*100</f>
        <v>62.815444397767472</v>
      </c>
      <c r="D50" s="19">
        <f t="shared" si="10"/>
        <v>65.778101863815678</v>
      </c>
      <c r="E50" s="19">
        <f t="shared" si="10"/>
        <v>97.066607728550224</v>
      </c>
      <c r="F50" s="19">
        <f t="shared" si="10"/>
        <v>113.95122871175907</v>
      </c>
      <c r="G50" s="19">
        <f t="shared" si="10"/>
        <v>95.577975283392632</v>
      </c>
    </row>
    <row r="51" spans="1:7" ht="15.6" x14ac:dyDescent="0.35">
      <c r="A51" s="35" t="s">
        <v>14</v>
      </c>
      <c r="B51" s="19">
        <f>B24/B23*100</f>
        <v>61.247177161522302</v>
      </c>
      <c r="C51" s="19">
        <f t="shared" ref="C51:G51" si="11">C24/C23*100</f>
        <v>53.54447417555734</v>
      </c>
      <c r="D51" s="19">
        <f t="shared" si="11"/>
        <v>114.6247382530853</v>
      </c>
      <c r="E51" s="19">
        <f t="shared" si="11"/>
        <v>68.392080738076771</v>
      </c>
      <c r="F51" s="19">
        <f t="shared" si="11"/>
        <v>57.290950146620631</v>
      </c>
      <c r="G51" s="19">
        <f t="shared" si="11"/>
        <v>61.77042035118793</v>
      </c>
    </row>
    <row r="52" spans="1:7" ht="15.6" x14ac:dyDescent="0.35">
      <c r="A52" s="35" t="s">
        <v>15</v>
      </c>
      <c r="B52" s="19">
        <f>AVERAGE(B50:B51)</f>
        <v>78.788464742831536</v>
      </c>
      <c r="C52" s="19">
        <f t="shared" ref="C52:G52" si="12">AVERAGE(C50:C51)</f>
        <v>58.17995928666241</v>
      </c>
      <c r="D52" s="19">
        <f t="shared" si="12"/>
        <v>90.201420058450481</v>
      </c>
      <c r="E52" s="19">
        <f t="shared" si="12"/>
        <v>82.729344233313498</v>
      </c>
      <c r="F52" s="19">
        <f t="shared" si="12"/>
        <v>85.621089429189851</v>
      </c>
      <c r="G52" s="19">
        <f t="shared" si="12"/>
        <v>78.674197817290278</v>
      </c>
    </row>
    <row r="53" spans="1:7" ht="15.6" x14ac:dyDescent="0.35">
      <c r="A53" s="35"/>
      <c r="B53" s="18"/>
      <c r="C53" s="18"/>
      <c r="D53" s="18"/>
      <c r="E53" s="18"/>
      <c r="F53" s="18"/>
      <c r="G53" s="18"/>
    </row>
    <row r="54" spans="1:7" ht="15.6" x14ac:dyDescent="0.35">
      <c r="A54" s="36" t="s">
        <v>16</v>
      </c>
      <c r="B54" s="18"/>
      <c r="C54" s="18"/>
      <c r="D54" s="18"/>
      <c r="E54" s="18"/>
      <c r="F54" s="18"/>
      <c r="G54" s="18"/>
    </row>
    <row r="55" spans="1:7" ht="15.6" x14ac:dyDescent="0.35">
      <c r="A55" s="35" t="s">
        <v>17</v>
      </c>
      <c r="B55" s="20">
        <f t="shared" ref="B55" si="13">((B18/B19)*100)</f>
        <v>94.647711383060226</v>
      </c>
      <c r="C55" s="20">
        <f t="shared" ref="C55:G55" si="14">((C18/C19)*100)</f>
        <v>61.334578549323368</v>
      </c>
      <c r="D55" s="20">
        <f t="shared" si="14"/>
        <v>64.590008913870463</v>
      </c>
      <c r="E55" s="20">
        <f t="shared" si="14"/>
        <v>94.250589269636592</v>
      </c>
      <c r="F55" s="20">
        <f t="shared" si="14"/>
        <v>113.72311947570255</v>
      </c>
      <c r="G55" s="20">
        <f t="shared" si="14"/>
        <v>88.458020393002826</v>
      </c>
    </row>
    <row r="56" spans="1:7" ht="15.6" x14ac:dyDescent="0.35">
      <c r="A56" s="35" t="s">
        <v>18</v>
      </c>
      <c r="B56" s="20">
        <f>B24/B25*100</f>
        <v>44.927696182752172</v>
      </c>
      <c r="C56" s="20">
        <f t="shared" ref="C56:G56" si="15">C24/C25*100</f>
        <v>39.211627674001534</v>
      </c>
      <c r="D56" s="20">
        <f t="shared" si="15"/>
        <v>84.415778075106857</v>
      </c>
      <c r="E56" s="20">
        <f t="shared" si="15"/>
        <v>49.805852797529027</v>
      </c>
      <c r="F56" s="20">
        <f t="shared" si="15"/>
        <v>42.882198213596254</v>
      </c>
      <c r="G56" s="20">
        <f t="shared" si="15"/>
        <v>42.876676557195523</v>
      </c>
    </row>
    <row r="57" spans="1:7" ht="15.6" x14ac:dyDescent="0.35">
      <c r="A57" s="35" t="s">
        <v>19</v>
      </c>
      <c r="B57" s="20">
        <f>(B55+B56)/2</f>
        <v>69.787703782906192</v>
      </c>
      <c r="C57" s="20">
        <f t="shared" ref="C57:G57" si="16">(C55+C56)/2</f>
        <v>50.273103111662451</v>
      </c>
      <c r="D57" s="20">
        <f t="shared" si="16"/>
        <v>74.50289349448866</v>
      </c>
      <c r="E57" s="20">
        <f t="shared" si="16"/>
        <v>72.02822103358281</v>
      </c>
      <c r="F57" s="20">
        <f t="shared" si="16"/>
        <v>78.3026588446494</v>
      </c>
      <c r="G57" s="20">
        <f t="shared" si="16"/>
        <v>65.667348475099175</v>
      </c>
    </row>
    <row r="58" spans="1:7" ht="15.6" x14ac:dyDescent="0.35">
      <c r="A58" s="35"/>
      <c r="B58" s="18"/>
      <c r="C58" s="18"/>
      <c r="D58" s="18"/>
      <c r="E58" s="18"/>
      <c r="F58" s="18"/>
      <c r="G58" s="18"/>
    </row>
    <row r="59" spans="1:7" ht="15.6" x14ac:dyDescent="0.35">
      <c r="A59" s="36" t="s">
        <v>34</v>
      </c>
      <c r="B59" s="18"/>
      <c r="C59" s="18"/>
      <c r="D59" s="18"/>
      <c r="E59" s="18"/>
      <c r="F59" s="18"/>
      <c r="G59" s="18"/>
    </row>
    <row r="60" spans="1:7" ht="15.6" x14ac:dyDescent="0.35">
      <c r="A60" s="35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7" ht="15.6" x14ac:dyDescent="0.35">
      <c r="A61" s="35"/>
      <c r="B61" s="18"/>
      <c r="C61" s="18"/>
      <c r="D61" s="18"/>
      <c r="E61" s="18"/>
      <c r="F61" s="18"/>
      <c r="G61" s="18"/>
    </row>
    <row r="62" spans="1:7" ht="15.6" x14ac:dyDescent="0.35">
      <c r="A62" s="36" t="s">
        <v>21</v>
      </c>
      <c r="B62" s="18"/>
      <c r="C62" s="18"/>
      <c r="D62" s="18"/>
      <c r="E62" s="18"/>
      <c r="F62" s="18"/>
      <c r="G62" s="18"/>
    </row>
    <row r="63" spans="1:7" ht="15.6" x14ac:dyDescent="0.35">
      <c r="A63" s="35" t="s">
        <v>22</v>
      </c>
      <c r="B63" s="29">
        <f>((B18/B16)-1)*100</f>
        <v>-1.615839488172166</v>
      </c>
      <c r="C63" s="29">
        <f t="shared" ref="C63:G63" si="17">((C18/C16)-1)*100</f>
        <v>-27.540941049215771</v>
      </c>
      <c r="D63" s="29">
        <f t="shared" si="17"/>
        <v>-22.917238476880573</v>
      </c>
      <c r="E63" s="29">
        <f t="shared" si="17"/>
        <v>20.254741797037234</v>
      </c>
      <c r="F63" s="29">
        <f t="shared" si="17"/>
        <v>9.2849672208926481</v>
      </c>
      <c r="G63" s="29">
        <f t="shared" si="17"/>
        <v>-11.04472255268808</v>
      </c>
    </row>
    <row r="64" spans="1:7" ht="15.6" x14ac:dyDescent="0.35">
      <c r="A64" s="35" t="s">
        <v>23</v>
      </c>
      <c r="B64" s="29">
        <f>((B39/B38)-1)*100</f>
        <v>-16.128706871191213</v>
      </c>
      <c r="C64" s="29">
        <f t="shared" ref="C64:G64" si="18">((C39/C38)-1)*100</f>
        <v>-27.617870398528012</v>
      </c>
      <c r="D64" s="29">
        <f t="shared" si="18"/>
        <v>32.919875002027268</v>
      </c>
      <c r="E64" s="29">
        <f t="shared" si="18"/>
        <v>-15.257200675621652</v>
      </c>
      <c r="F64" s="29">
        <f t="shared" si="18"/>
        <v>-10.136129230741286</v>
      </c>
      <c r="G64" s="29">
        <f t="shared" si="18"/>
        <v>-7.038180253278659</v>
      </c>
    </row>
    <row r="65" spans="1:8" ht="15.6" x14ac:dyDescent="0.35">
      <c r="A65" s="35" t="s">
        <v>24</v>
      </c>
      <c r="B65" s="29">
        <f>((B41/B40)-1)*100</f>
        <v>-14.751223476948095</v>
      </c>
      <c r="C65" s="29">
        <f t="shared" ref="C65:G65" si="19">((C41/C40)-1)*100</f>
        <v>-0.10616940162649913</v>
      </c>
      <c r="D65" s="29">
        <f t="shared" si="19"/>
        <v>72.43787375489994</v>
      </c>
      <c r="E65" s="29">
        <f t="shared" si="19"/>
        <v>-29.530596417224864</v>
      </c>
      <c r="F65" s="29">
        <f t="shared" si="19"/>
        <v>-17.77105941055823</v>
      </c>
      <c r="G65" s="29">
        <f t="shared" si="19"/>
        <v>4.5039961814322682</v>
      </c>
    </row>
    <row r="66" spans="1:8" ht="15.6" x14ac:dyDescent="0.35">
      <c r="A66" s="35"/>
      <c r="B66" s="18"/>
      <c r="C66" s="18"/>
      <c r="D66" s="18"/>
      <c r="E66" s="18"/>
      <c r="F66" s="18"/>
      <c r="G66" s="18"/>
    </row>
    <row r="67" spans="1:8" ht="15.6" x14ac:dyDescent="0.35">
      <c r="A67" s="36" t="s">
        <v>25</v>
      </c>
      <c r="B67" s="18"/>
      <c r="C67" s="18"/>
      <c r="D67" s="18"/>
      <c r="E67" s="18"/>
      <c r="F67" s="18"/>
      <c r="G67" s="18"/>
    </row>
    <row r="68" spans="1:8" ht="15.6" x14ac:dyDescent="0.35">
      <c r="A68" s="35" t="s">
        <v>26</v>
      </c>
      <c r="B68" s="19">
        <f>B23/(B17*9)</f>
        <v>17586.727530829736</v>
      </c>
      <c r="C68" s="19">
        <f t="shared" ref="C68:G68" si="20">C23/(C17*9)</f>
        <v>46584.559263610667</v>
      </c>
      <c r="D68" s="19">
        <f t="shared" si="20"/>
        <v>13948.478109511241</v>
      </c>
      <c r="E68" s="19">
        <f t="shared" si="20"/>
        <v>35993.930597264531</v>
      </c>
      <c r="F68" s="19">
        <f t="shared" si="20"/>
        <v>7277.9950349251867</v>
      </c>
      <c r="G68" s="19">
        <f t="shared" si="20"/>
        <v>8987.7531583406962</v>
      </c>
    </row>
    <row r="69" spans="1:8" ht="15.6" x14ac:dyDescent="0.35">
      <c r="A69" s="35" t="s">
        <v>27</v>
      </c>
      <c r="B69" s="19">
        <f>B24/(B18*9)</f>
        <v>11181.772928759143</v>
      </c>
      <c r="C69" s="19">
        <f t="shared" ref="C69:G69" si="21">C24/(C18*9)</f>
        <v>39709.115399632094</v>
      </c>
      <c r="D69" s="19">
        <f t="shared" si="21"/>
        <v>24306.579348272942</v>
      </c>
      <c r="E69" s="19">
        <f t="shared" si="21"/>
        <v>25360.933745341827</v>
      </c>
      <c r="F69" s="19">
        <f t="shared" si="21"/>
        <v>3659.1378208651408</v>
      </c>
      <c r="G69" s="19">
        <f t="shared" si="21"/>
        <v>5808.6320510274281</v>
      </c>
    </row>
    <row r="70" spans="1:8" ht="15.6" x14ac:dyDescent="0.35">
      <c r="A70" s="35" t="s">
        <v>28</v>
      </c>
      <c r="B70" s="19">
        <f>(B69/B68)*B52</f>
        <v>50.094295292600286</v>
      </c>
      <c r="C70" s="19">
        <f t="shared" ref="C70:G70" si="22">(C69/C68)*C52</f>
        <v>49.593143174043853</v>
      </c>
      <c r="D70" s="19">
        <f t="shared" si="22"/>
        <v>157.18474494236065</v>
      </c>
      <c r="E70" s="19">
        <f t="shared" si="22"/>
        <v>58.290200127687406</v>
      </c>
      <c r="F70" s="19">
        <f t="shared" si="22"/>
        <v>43.047482870018975</v>
      </c>
      <c r="G70" s="19">
        <f t="shared" si="22"/>
        <v>50.845796383081023</v>
      </c>
    </row>
    <row r="71" spans="1:8" ht="15.6" x14ac:dyDescent="0.35">
      <c r="A71" s="35" t="s">
        <v>35</v>
      </c>
      <c r="B71" s="19">
        <f>B23/B17</f>
        <v>158280.54777746761</v>
      </c>
      <c r="C71" s="19">
        <f t="shared" ref="C71:G71" si="23">C23/C17</f>
        <v>419261.03337249596</v>
      </c>
      <c r="D71" s="19">
        <f t="shared" si="23"/>
        <v>125536.30298560116</v>
      </c>
      <c r="E71" s="19">
        <f t="shared" si="23"/>
        <v>323945.37537538074</v>
      </c>
      <c r="F71" s="19">
        <f t="shared" si="23"/>
        <v>65501.955314326675</v>
      </c>
      <c r="G71" s="19">
        <f t="shared" si="23"/>
        <v>80889.778425066266</v>
      </c>
    </row>
    <row r="72" spans="1:8" ht="15.6" x14ac:dyDescent="0.35">
      <c r="A72" s="35" t="s">
        <v>36</v>
      </c>
      <c r="B72" s="19">
        <f>B24/B18</f>
        <v>100635.95635883229</v>
      </c>
      <c r="C72" s="19">
        <f t="shared" ref="C72:G72" si="24">C24/C18</f>
        <v>357382.03859668883</v>
      </c>
      <c r="D72" s="19">
        <f t="shared" si="24"/>
        <v>218759.21413445647</v>
      </c>
      <c r="E72" s="19">
        <f t="shared" si="24"/>
        <v>228248.40370807642</v>
      </c>
      <c r="F72" s="19">
        <f t="shared" si="24"/>
        <v>32932.240387786267</v>
      </c>
      <c r="G72" s="19">
        <f t="shared" si="24"/>
        <v>52277.688459246849</v>
      </c>
    </row>
    <row r="73" spans="1:8" ht="15.6" x14ac:dyDescent="0.35">
      <c r="A73" s="35"/>
      <c r="B73" s="18"/>
      <c r="C73" s="18"/>
      <c r="D73" s="18"/>
      <c r="E73" s="18"/>
      <c r="F73" s="18"/>
      <c r="G73" s="18"/>
    </row>
    <row r="74" spans="1:8" ht="15.6" x14ac:dyDescent="0.35">
      <c r="A74" s="36" t="s">
        <v>29</v>
      </c>
      <c r="B74" s="18"/>
      <c r="C74" s="18"/>
      <c r="D74" s="18"/>
      <c r="E74" s="18"/>
      <c r="F74" s="18"/>
      <c r="G74" s="18"/>
    </row>
    <row r="75" spans="1:8" ht="15.6" x14ac:dyDescent="0.35">
      <c r="A75" s="35" t="s">
        <v>30</v>
      </c>
      <c r="B75" s="18">
        <f>(B30/B29)*100</f>
        <v>117.37238776754243</v>
      </c>
      <c r="C75" s="18"/>
      <c r="D75" s="18"/>
      <c r="E75" s="18"/>
      <c r="F75" s="18"/>
      <c r="G75" s="18"/>
    </row>
    <row r="76" spans="1:8" ht="16.2" thickBot="1" x14ac:dyDescent="0.4">
      <c r="A76" s="39" t="s">
        <v>31</v>
      </c>
      <c r="B76" s="22">
        <f>(B24/B30)*100</f>
        <v>52.181929946609884</v>
      </c>
      <c r="C76" s="22"/>
      <c r="D76" s="22"/>
      <c r="E76" s="22"/>
      <c r="F76" s="22"/>
      <c r="G76" s="22"/>
    </row>
    <row r="77" spans="1:8" customFormat="1" ht="16.2" thickTop="1" x14ac:dyDescent="0.35">
      <c r="A77" s="64" t="s">
        <v>85</v>
      </c>
      <c r="B77" s="64"/>
      <c r="C77" s="64"/>
      <c r="D77" s="64"/>
      <c r="E77" s="64"/>
      <c r="F77" s="64"/>
      <c r="G77" s="35"/>
      <c r="H77" s="35"/>
    </row>
    <row r="78" spans="1:8" customFormat="1" ht="15.6" x14ac:dyDescent="0.35">
      <c r="B78" s="35"/>
      <c r="C78" s="35"/>
      <c r="D78" s="35"/>
      <c r="E78" s="35"/>
      <c r="F78" s="35"/>
      <c r="G78" s="35"/>
      <c r="H78" s="35"/>
    </row>
    <row r="79" spans="1:8" customFormat="1" ht="15.6" x14ac:dyDescent="0.35">
      <c r="A79" s="36" t="s">
        <v>49</v>
      </c>
      <c r="B79" s="35"/>
      <c r="C79" s="35"/>
      <c r="D79" s="35"/>
      <c r="E79" s="35"/>
      <c r="F79" s="35"/>
      <c r="G79" s="35"/>
      <c r="H79" s="35"/>
    </row>
    <row r="80" spans="1:8" s="35" customFormat="1" ht="15.6" x14ac:dyDescent="0.35">
      <c r="A80" s="62"/>
      <c r="B80" s="62"/>
      <c r="C80" s="62"/>
      <c r="D80" s="62"/>
      <c r="E80" s="62"/>
      <c r="F80" s="62"/>
      <c r="G80" s="62"/>
    </row>
    <row r="81" spans="1:7" s="35" customFormat="1" ht="70.5" customHeight="1" x14ac:dyDescent="0.35">
      <c r="A81" s="63" t="s">
        <v>93</v>
      </c>
      <c r="B81" s="63"/>
      <c r="C81" s="63"/>
      <c r="D81" s="63"/>
      <c r="E81" s="63"/>
      <c r="F81" s="63"/>
      <c r="G81" s="63"/>
    </row>
    <row r="82" spans="1:7" customFormat="1" ht="15.6" x14ac:dyDescent="0.35">
      <c r="A82" s="35"/>
      <c r="B82" s="35"/>
      <c r="C82" s="35"/>
      <c r="D82" s="35"/>
      <c r="E82" s="35"/>
      <c r="F82" s="35"/>
      <c r="G82" s="35"/>
    </row>
    <row r="83" spans="1:7" customFormat="1" ht="15.6" x14ac:dyDescent="0.35">
      <c r="A83" s="35"/>
      <c r="B83" s="35"/>
      <c r="C83" s="35"/>
      <c r="D83" s="35"/>
      <c r="E83" s="35"/>
      <c r="F83" s="35"/>
      <c r="G83" s="35"/>
    </row>
    <row r="84" spans="1:7" customFormat="1" ht="15.6" x14ac:dyDescent="0.35">
      <c r="A84" s="35"/>
      <c r="B84" s="35"/>
      <c r="C84" s="35"/>
      <c r="D84" s="35"/>
      <c r="E84" s="35"/>
      <c r="F84" s="35"/>
      <c r="G84" s="35"/>
    </row>
    <row r="85" spans="1:7" customFormat="1" ht="15.6" x14ac:dyDescent="0.35">
      <c r="A85" s="35"/>
      <c r="B85" s="35"/>
      <c r="C85" s="35"/>
      <c r="D85" s="35"/>
      <c r="E85" s="35"/>
      <c r="F85" s="35"/>
      <c r="G85" s="35"/>
    </row>
    <row r="86" spans="1:7" customFormat="1" ht="15.6" x14ac:dyDescent="0.35">
      <c r="A86" s="35"/>
      <c r="B86" s="35"/>
      <c r="C86" s="35"/>
      <c r="D86" s="35"/>
      <c r="E86" s="35"/>
      <c r="F86" s="35"/>
      <c r="G86" s="35"/>
    </row>
    <row r="87" spans="1:7" customFormat="1" ht="15.6" x14ac:dyDescent="0.35">
      <c r="A87" s="35"/>
      <c r="B87" s="35"/>
      <c r="C87" s="35"/>
      <c r="D87" s="35"/>
      <c r="E87" s="35"/>
      <c r="F87" s="35"/>
      <c r="G87" s="35"/>
    </row>
    <row r="88" spans="1:7" customFormat="1" ht="15.6" x14ac:dyDescent="0.35">
      <c r="A88" s="35"/>
      <c r="B88" s="35"/>
      <c r="C88" s="35"/>
      <c r="D88" s="35"/>
      <c r="E88" s="35"/>
      <c r="F88" s="35"/>
      <c r="G88" s="35"/>
    </row>
    <row r="89" spans="1:7" customFormat="1" ht="15.6" x14ac:dyDescent="0.35">
      <c r="A89" s="35"/>
      <c r="B89" s="35"/>
      <c r="C89" s="35"/>
      <c r="D89" s="35"/>
      <c r="E89" s="35"/>
      <c r="F89" s="35"/>
      <c r="G89" s="35"/>
    </row>
    <row r="90" spans="1:7" customFormat="1" ht="15.6" x14ac:dyDescent="0.35">
      <c r="A90" s="35"/>
      <c r="B90" s="35"/>
      <c r="C90" s="35"/>
      <c r="D90" s="35"/>
      <c r="E90" s="35"/>
      <c r="F90" s="35"/>
      <c r="G90" s="35"/>
    </row>
    <row r="91" spans="1:7" customFormat="1" ht="15.6" x14ac:dyDescent="0.35">
      <c r="A91" s="35"/>
      <c r="B91" s="35"/>
      <c r="C91" s="35"/>
      <c r="D91" s="35"/>
      <c r="E91" s="35"/>
      <c r="F91" s="35"/>
      <c r="G91" s="35"/>
    </row>
    <row r="92" spans="1:7" customFormat="1" ht="15.6" x14ac:dyDescent="0.35">
      <c r="A92" s="35"/>
      <c r="B92" s="35"/>
      <c r="C92" s="35"/>
      <c r="D92" s="35"/>
      <c r="E92" s="35"/>
      <c r="F92" s="35"/>
      <c r="G92" s="35"/>
    </row>
    <row r="93" spans="1:7" customFormat="1" ht="15.6" x14ac:dyDescent="0.35">
      <c r="A93" s="35"/>
      <c r="B93" s="35"/>
      <c r="C93" s="35"/>
      <c r="D93" s="35"/>
      <c r="E93" s="35"/>
      <c r="F93" s="35"/>
      <c r="G93" s="35"/>
    </row>
    <row r="94" spans="1:7" customFormat="1" ht="15.6" x14ac:dyDescent="0.35">
      <c r="A94" s="35"/>
      <c r="B94" s="35"/>
      <c r="C94" s="35"/>
      <c r="D94" s="35"/>
      <c r="E94" s="35"/>
      <c r="F94" s="35"/>
      <c r="G94" s="35"/>
    </row>
    <row r="95" spans="1:7" customFormat="1" ht="15.6" x14ac:dyDescent="0.35">
      <c r="A95" s="35"/>
      <c r="B95" s="35"/>
      <c r="C95" s="35"/>
      <c r="D95" s="35"/>
      <c r="E95" s="35"/>
      <c r="F95" s="35"/>
      <c r="G95" s="35"/>
    </row>
    <row r="96" spans="1:7" customFormat="1" ht="15.6" x14ac:dyDescent="0.35">
      <c r="A96" s="35"/>
      <c r="B96" s="35"/>
      <c r="C96" s="35"/>
      <c r="D96" s="35"/>
      <c r="E96" s="35"/>
      <c r="F96" s="35"/>
      <c r="G96" s="35"/>
    </row>
    <row r="97" spans="1:7" customFormat="1" ht="15.6" x14ac:dyDescent="0.35">
      <c r="A97" s="35"/>
      <c r="B97" s="35"/>
      <c r="C97" s="35"/>
      <c r="D97" s="35"/>
      <c r="E97" s="35"/>
      <c r="F97" s="35"/>
      <c r="G97" s="35"/>
    </row>
    <row r="98" spans="1:7" customFormat="1" ht="15.6" x14ac:dyDescent="0.35">
      <c r="A98" s="35"/>
      <c r="B98" s="35"/>
      <c r="C98" s="35"/>
      <c r="D98" s="35"/>
      <c r="E98" s="35"/>
      <c r="F98" s="35"/>
      <c r="G98" s="35"/>
    </row>
    <row r="99" spans="1:7" customFormat="1" ht="15.6" x14ac:dyDescent="0.35">
      <c r="A99" s="35"/>
      <c r="B99" s="35"/>
      <c r="C99" s="35"/>
      <c r="D99" s="35"/>
      <c r="E99" s="35"/>
      <c r="F99" s="35"/>
      <c r="G99" s="35"/>
    </row>
    <row r="100" spans="1:7" customFormat="1" ht="15.6" x14ac:dyDescent="0.35">
      <c r="A100" s="35"/>
      <c r="B100" s="35"/>
      <c r="C100" s="35"/>
      <c r="D100" s="35"/>
      <c r="E100" s="35"/>
      <c r="F100" s="35"/>
      <c r="G100" s="35"/>
    </row>
    <row r="101" spans="1:7" ht="15.6" x14ac:dyDescent="0.35">
      <c r="A101" s="10"/>
      <c r="B101" s="10"/>
      <c r="C101" s="10"/>
      <c r="D101" s="10"/>
      <c r="E101" s="10"/>
      <c r="F101" s="10"/>
      <c r="G101" s="10"/>
    </row>
    <row r="102" spans="1:7" ht="15.6" x14ac:dyDescent="0.35">
      <c r="A102" s="10"/>
      <c r="B102" s="10"/>
      <c r="C102" s="10"/>
      <c r="D102" s="10"/>
      <c r="E102" s="10"/>
      <c r="F102" s="10"/>
      <c r="G102" s="10"/>
    </row>
    <row r="103" spans="1:7" ht="15.6" x14ac:dyDescent="0.35">
      <c r="A103" s="10"/>
      <c r="B103" s="10"/>
      <c r="C103" s="10"/>
      <c r="D103" s="10"/>
      <c r="E103" s="10"/>
      <c r="F103" s="10"/>
      <c r="G103" s="10"/>
    </row>
    <row r="104" spans="1:7" ht="15.6" x14ac:dyDescent="0.35">
      <c r="A104" s="10"/>
      <c r="B104" s="10"/>
      <c r="C104" s="10"/>
      <c r="D104" s="10"/>
      <c r="E104" s="10"/>
      <c r="F104" s="10"/>
      <c r="G104" s="10"/>
    </row>
    <row r="105" spans="1:7" ht="15.6" x14ac:dyDescent="0.35">
      <c r="A105" s="10"/>
      <c r="B105" s="10"/>
      <c r="C105" s="10"/>
      <c r="D105" s="10"/>
      <c r="E105" s="10"/>
      <c r="F105" s="10"/>
      <c r="G105" s="10"/>
    </row>
    <row r="106" spans="1:7" ht="15.6" x14ac:dyDescent="0.35">
      <c r="A106" s="10"/>
      <c r="B106" s="10"/>
      <c r="C106" s="10"/>
      <c r="D106" s="10"/>
      <c r="E106" s="10"/>
      <c r="F106" s="10"/>
      <c r="G106" s="10"/>
    </row>
    <row r="107" spans="1:7" ht="15.6" x14ac:dyDescent="0.35">
      <c r="A107" s="10"/>
      <c r="B107" s="10"/>
      <c r="C107" s="10"/>
      <c r="D107" s="10"/>
      <c r="E107" s="10"/>
      <c r="F107" s="10"/>
      <c r="G107" s="10"/>
    </row>
    <row r="108" spans="1:7" ht="15.6" x14ac:dyDescent="0.35">
      <c r="A108" s="10"/>
      <c r="B108" s="10"/>
      <c r="C108" s="10"/>
      <c r="D108" s="10"/>
      <c r="E108" s="10"/>
      <c r="F108" s="10"/>
      <c r="G108" s="10"/>
    </row>
    <row r="109" spans="1:7" ht="15.6" x14ac:dyDescent="0.35">
      <c r="A109" s="10"/>
      <c r="B109" s="10"/>
      <c r="C109" s="10"/>
      <c r="D109" s="10"/>
      <c r="E109" s="10"/>
      <c r="F109" s="10"/>
      <c r="G109" s="10"/>
    </row>
    <row r="110" spans="1:7" ht="15.6" x14ac:dyDescent="0.35">
      <c r="A110" s="10"/>
      <c r="B110" s="10"/>
      <c r="C110" s="10"/>
      <c r="D110" s="10"/>
      <c r="E110" s="10"/>
      <c r="F110" s="10"/>
      <c r="G110" s="10"/>
    </row>
    <row r="111" spans="1:7" ht="15.6" x14ac:dyDescent="0.35">
      <c r="A111" s="10"/>
      <c r="B111" s="10"/>
      <c r="C111" s="10"/>
      <c r="D111" s="10"/>
      <c r="E111" s="10"/>
      <c r="F111" s="10"/>
      <c r="G111" s="10"/>
    </row>
    <row r="112" spans="1:7" ht="15.6" x14ac:dyDescent="0.35">
      <c r="A112" s="10"/>
      <c r="B112" s="10"/>
      <c r="C112" s="10"/>
      <c r="D112" s="10"/>
      <c r="E112" s="10"/>
      <c r="F112" s="10"/>
      <c r="G112" s="10"/>
    </row>
    <row r="113" spans="1:7" ht="15.6" x14ac:dyDescent="0.35">
      <c r="A113" s="10"/>
      <c r="B113" s="10"/>
      <c r="C113" s="10"/>
      <c r="D113" s="10"/>
      <c r="E113" s="10"/>
      <c r="F113" s="10"/>
      <c r="G113" s="10"/>
    </row>
    <row r="114" spans="1:7" ht="15.6" x14ac:dyDescent="0.35">
      <c r="A114" s="10"/>
      <c r="B114" s="10"/>
      <c r="C114" s="10"/>
      <c r="D114" s="10"/>
      <c r="E114" s="10"/>
      <c r="F114" s="10"/>
      <c r="G114" s="10"/>
    </row>
    <row r="115" spans="1:7" ht="15.6" x14ac:dyDescent="0.35">
      <c r="A115" s="10"/>
      <c r="B115" s="10"/>
      <c r="C115" s="10"/>
      <c r="D115" s="10"/>
      <c r="E115" s="10"/>
      <c r="F115" s="10"/>
      <c r="G115" s="10"/>
    </row>
    <row r="116" spans="1:7" ht="15.6" x14ac:dyDescent="0.35">
      <c r="A116" s="10"/>
      <c r="B116" s="10"/>
      <c r="C116" s="10"/>
      <c r="D116" s="10"/>
      <c r="E116" s="10"/>
      <c r="F116" s="10"/>
      <c r="G116" s="10"/>
    </row>
    <row r="117" spans="1:7" ht="15.6" x14ac:dyDescent="0.35">
      <c r="A117" s="10"/>
      <c r="B117" s="10"/>
      <c r="C117" s="10"/>
      <c r="D117" s="10"/>
      <c r="E117" s="10"/>
      <c r="F117" s="10"/>
      <c r="G117" s="10"/>
    </row>
    <row r="118" spans="1:7" ht="15.6" x14ac:dyDescent="0.35">
      <c r="A118" s="10"/>
      <c r="B118" s="10"/>
      <c r="C118" s="10"/>
      <c r="D118" s="10"/>
      <c r="E118" s="10"/>
      <c r="F118" s="10"/>
      <c r="G118" s="10"/>
    </row>
    <row r="119" spans="1:7" ht="15.6" x14ac:dyDescent="0.35">
      <c r="A119" s="10"/>
      <c r="B119" s="10"/>
      <c r="C119" s="10"/>
      <c r="D119" s="10"/>
      <c r="E119" s="10"/>
      <c r="F119" s="10"/>
      <c r="G119" s="10"/>
    </row>
    <row r="120" spans="1:7" ht="15.6" x14ac:dyDescent="0.35">
      <c r="A120" s="10"/>
      <c r="B120" s="10"/>
      <c r="C120" s="10"/>
      <c r="D120" s="10"/>
      <c r="E120" s="10"/>
      <c r="F120" s="10"/>
      <c r="G120" s="10"/>
    </row>
    <row r="121" spans="1:7" ht="15.6" x14ac:dyDescent="0.35">
      <c r="A121" s="10"/>
      <c r="B121" s="10"/>
      <c r="C121" s="10"/>
      <c r="D121" s="10"/>
      <c r="E121" s="10"/>
      <c r="F121" s="10"/>
      <c r="G121" s="10"/>
    </row>
    <row r="122" spans="1:7" ht="15.6" x14ac:dyDescent="0.35">
      <c r="A122" s="10"/>
      <c r="B122" s="10"/>
      <c r="C122" s="10"/>
      <c r="D122" s="10"/>
      <c r="E122" s="10"/>
      <c r="F122" s="10"/>
      <c r="G122" s="10"/>
    </row>
    <row r="123" spans="1:7" ht="15.6" x14ac:dyDescent="0.35">
      <c r="A123" s="10"/>
      <c r="B123" s="10"/>
      <c r="C123" s="10"/>
      <c r="D123" s="10"/>
      <c r="E123" s="10"/>
      <c r="F123" s="10"/>
      <c r="G123" s="10"/>
    </row>
    <row r="124" spans="1:7" ht="15.6" x14ac:dyDescent="0.35">
      <c r="A124" s="10"/>
      <c r="B124" s="10"/>
      <c r="C124" s="10"/>
      <c r="D124" s="10"/>
      <c r="E124" s="10"/>
      <c r="F124" s="10"/>
      <c r="G124" s="10"/>
    </row>
    <row r="125" spans="1:7" ht="15.6" x14ac:dyDescent="0.35">
      <c r="A125" s="10"/>
      <c r="B125" s="10"/>
      <c r="C125" s="10"/>
      <c r="D125" s="10"/>
      <c r="E125" s="10"/>
      <c r="F125" s="10"/>
      <c r="G125" s="10"/>
    </row>
    <row r="126" spans="1:7" ht="15.6" x14ac:dyDescent="0.35">
      <c r="A126" s="10"/>
      <c r="B126" s="10"/>
      <c r="C126" s="10"/>
      <c r="D126" s="10"/>
      <c r="E126" s="10"/>
      <c r="F126" s="10"/>
      <c r="G126" s="10"/>
    </row>
    <row r="127" spans="1:7" ht="15.6" x14ac:dyDescent="0.35">
      <c r="A127" s="10"/>
      <c r="B127" s="10"/>
      <c r="C127" s="10"/>
      <c r="D127" s="10"/>
      <c r="E127" s="10"/>
      <c r="F127" s="10"/>
      <c r="G127" s="10"/>
    </row>
    <row r="128" spans="1:7" ht="15.6" x14ac:dyDescent="0.35">
      <c r="A128" s="10"/>
      <c r="B128" s="10"/>
      <c r="C128" s="10"/>
      <c r="D128" s="10"/>
      <c r="E128" s="10"/>
      <c r="F128" s="10"/>
      <c r="G128" s="10"/>
    </row>
    <row r="129" spans="1:7" ht="15.6" x14ac:dyDescent="0.35">
      <c r="A129" s="10"/>
      <c r="B129" s="10"/>
      <c r="C129" s="10"/>
      <c r="D129" s="10"/>
      <c r="E129" s="10"/>
      <c r="F129" s="10"/>
      <c r="G129" s="10"/>
    </row>
    <row r="130" spans="1:7" ht="15.6" x14ac:dyDescent="0.35">
      <c r="A130" s="10"/>
      <c r="B130" s="10"/>
      <c r="C130" s="10"/>
      <c r="D130" s="10"/>
      <c r="E130" s="10"/>
      <c r="F130" s="10"/>
      <c r="G130" s="10"/>
    </row>
    <row r="131" spans="1:7" ht="15.6" x14ac:dyDescent="0.35">
      <c r="A131" s="10"/>
      <c r="B131" s="10"/>
      <c r="C131" s="10"/>
      <c r="D131" s="10"/>
      <c r="E131" s="10"/>
      <c r="F131" s="10"/>
      <c r="G131" s="10"/>
    </row>
    <row r="132" spans="1:7" ht="15.6" x14ac:dyDescent="0.35">
      <c r="A132" s="10"/>
      <c r="B132" s="10"/>
      <c r="C132" s="10"/>
      <c r="D132" s="10"/>
      <c r="E132" s="10"/>
      <c r="F132" s="10"/>
      <c r="G132" s="10"/>
    </row>
    <row r="133" spans="1:7" ht="15.6" x14ac:dyDescent="0.35">
      <c r="A133" s="10"/>
      <c r="B133" s="10"/>
      <c r="C133" s="10"/>
      <c r="D133" s="10"/>
      <c r="E133" s="10"/>
      <c r="F133" s="10"/>
      <c r="G133" s="10"/>
    </row>
    <row r="134" spans="1:7" ht="15.6" x14ac:dyDescent="0.35">
      <c r="A134" s="10"/>
      <c r="B134" s="10"/>
      <c r="C134" s="10"/>
      <c r="D134" s="10"/>
      <c r="E134" s="10"/>
      <c r="F134" s="10"/>
      <c r="G134" s="10"/>
    </row>
    <row r="135" spans="1:7" ht="15.6" x14ac:dyDescent="0.35">
      <c r="A135" s="10"/>
      <c r="B135" s="10"/>
      <c r="C135" s="10"/>
      <c r="D135" s="10"/>
      <c r="E135" s="10"/>
      <c r="F135" s="10"/>
      <c r="G135" s="10"/>
    </row>
    <row r="136" spans="1:7" ht="15.6" x14ac:dyDescent="0.35">
      <c r="A136" s="10"/>
      <c r="B136" s="10"/>
      <c r="C136" s="10"/>
      <c r="D136" s="10"/>
      <c r="E136" s="10"/>
      <c r="F136" s="10"/>
      <c r="G136" s="10"/>
    </row>
    <row r="137" spans="1:7" ht="15.6" x14ac:dyDescent="0.35">
      <c r="A137" s="10"/>
      <c r="B137" s="10"/>
      <c r="C137" s="10"/>
      <c r="D137" s="10"/>
      <c r="E137" s="10"/>
      <c r="F137" s="10"/>
      <c r="G137" s="10"/>
    </row>
    <row r="138" spans="1:7" ht="15.6" x14ac:dyDescent="0.35">
      <c r="A138" s="10"/>
      <c r="B138" s="10"/>
      <c r="C138" s="10"/>
      <c r="D138" s="10"/>
      <c r="E138" s="10"/>
      <c r="F138" s="10"/>
      <c r="G138" s="10"/>
    </row>
    <row r="139" spans="1:7" ht="15.6" x14ac:dyDescent="0.35">
      <c r="A139" s="10"/>
      <c r="B139" s="10"/>
      <c r="C139" s="10"/>
      <c r="D139" s="10"/>
      <c r="E139" s="10"/>
      <c r="F139" s="10"/>
      <c r="G139" s="10"/>
    </row>
    <row r="140" spans="1:7" ht="15.6" x14ac:dyDescent="0.35">
      <c r="A140" s="10"/>
      <c r="B140" s="10"/>
      <c r="C140" s="10"/>
      <c r="D140" s="10"/>
      <c r="E140" s="10"/>
      <c r="F140" s="10"/>
      <c r="G140" s="10"/>
    </row>
    <row r="141" spans="1:7" ht="15.6" x14ac:dyDescent="0.35">
      <c r="A141" s="10"/>
      <c r="B141" s="10"/>
      <c r="C141" s="10"/>
      <c r="D141" s="10"/>
      <c r="E141" s="10"/>
      <c r="F141" s="10"/>
      <c r="G141" s="10"/>
    </row>
    <row r="142" spans="1:7" ht="15.6" x14ac:dyDescent="0.35">
      <c r="A142" s="10"/>
      <c r="B142" s="10"/>
      <c r="C142" s="10"/>
      <c r="D142" s="10"/>
      <c r="E142" s="10"/>
      <c r="F142" s="10"/>
      <c r="G142" s="10"/>
    </row>
    <row r="143" spans="1:7" ht="15.6" x14ac:dyDescent="0.35">
      <c r="A143" s="10"/>
      <c r="B143" s="10"/>
      <c r="C143" s="10"/>
      <c r="D143" s="10"/>
      <c r="E143" s="10"/>
      <c r="F143" s="10"/>
      <c r="G143" s="10"/>
    </row>
    <row r="144" spans="1:7" ht="15.6" x14ac:dyDescent="0.35">
      <c r="A144" s="10"/>
      <c r="B144" s="10"/>
      <c r="C144" s="10"/>
      <c r="D144" s="10"/>
      <c r="E144" s="10"/>
      <c r="F144" s="10"/>
      <c r="G144" s="10"/>
    </row>
    <row r="145" spans="1:7" ht="15.6" x14ac:dyDescent="0.35">
      <c r="A145" s="10"/>
      <c r="B145" s="10"/>
      <c r="C145" s="10"/>
      <c r="D145" s="10"/>
      <c r="E145" s="10"/>
      <c r="F145" s="10"/>
      <c r="G145" s="10"/>
    </row>
    <row r="146" spans="1:7" ht="15.6" x14ac:dyDescent="0.35">
      <c r="A146" s="10"/>
      <c r="B146" s="10"/>
      <c r="C146" s="10"/>
      <c r="D146" s="10"/>
      <c r="E146" s="10"/>
      <c r="F146" s="10"/>
      <c r="G146" s="10"/>
    </row>
    <row r="147" spans="1:7" ht="15.6" x14ac:dyDescent="0.35">
      <c r="A147" s="10"/>
      <c r="B147" s="10"/>
      <c r="C147" s="10"/>
      <c r="D147" s="10"/>
      <c r="E147" s="10"/>
      <c r="F147" s="10"/>
      <c r="G147" s="10"/>
    </row>
    <row r="148" spans="1:7" ht="15.6" x14ac:dyDescent="0.35">
      <c r="A148" s="10"/>
      <c r="B148" s="10"/>
      <c r="C148" s="10"/>
      <c r="D148" s="10"/>
      <c r="E148" s="10"/>
      <c r="F148" s="10"/>
      <c r="G148" s="10"/>
    </row>
    <row r="149" spans="1:7" ht="15.6" x14ac:dyDescent="0.35">
      <c r="A149" s="10"/>
      <c r="B149" s="10"/>
      <c r="C149" s="10"/>
      <c r="D149" s="10"/>
      <c r="E149" s="10"/>
      <c r="F149" s="10"/>
      <c r="G149" s="10"/>
    </row>
    <row r="150" spans="1:7" ht="15.6" x14ac:dyDescent="0.35">
      <c r="A150" s="10"/>
      <c r="B150" s="10"/>
      <c r="C150" s="10"/>
      <c r="D150" s="10"/>
      <c r="E150" s="10"/>
      <c r="F150" s="10"/>
      <c r="G150" s="10"/>
    </row>
    <row r="151" spans="1:7" ht="15.6" x14ac:dyDescent="0.35">
      <c r="A151" s="10"/>
      <c r="B151" s="10"/>
      <c r="C151" s="10"/>
      <c r="D151" s="10"/>
      <c r="E151" s="10"/>
      <c r="F151" s="10"/>
      <c r="G151" s="10"/>
    </row>
    <row r="152" spans="1:7" ht="15.6" x14ac:dyDescent="0.35">
      <c r="A152" s="10"/>
      <c r="B152" s="10"/>
      <c r="C152" s="10"/>
      <c r="D152" s="10"/>
      <c r="E152" s="10"/>
      <c r="F152" s="10"/>
      <c r="G152" s="10"/>
    </row>
    <row r="153" spans="1:7" ht="15.6" x14ac:dyDescent="0.35">
      <c r="A153" s="10"/>
      <c r="B153" s="10"/>
      <c r="C153" s="10"/>
      <c r="D153" s="10"/>
      <c r="E153" s="10"/>
      <c r="F153" s="10"/>
      <c r="G153" s="10"/>
    </row>
    <row r="154" spans="1:7" ht="15.6" x14ac:dyDescent="0.35">
      <c r="A154" s="10"/>
      <c r="B154" s="10"/>
      <c r="C154" s="10"/>
      <c r="D154" s="10"/>
      <c r="E154" s="10"/>
      <c r="F154" s="10"/>
      <c r="G154" s="10"/>
    </row>
    <row r="155" spans="1:7" ht="15.6" x14ac:dyDescent="0.35">
      <c r="A155" s="10"/>
      <c r="B155" s="10"/>
      <c r="C155" s="10"/>
      <c r="D155" s="10"/>
      <c r="E155" s="10"/>
      <c r="F155" s="10"/>
      <c r="G155" s="10"/>
    </row>
    <row r="156" spans="1:7" ht="15.6" x14ac:dyDescent="0.35">
      <c r="A156" s="10"/>
      <c r="B156" s="10"/>
      <c r="C156" s="10"/>
      <c r="D156" s="10"/>
      <c r="E156" s="10"/>
      <c r="F156" s="10"/>
      <c r="G156" s="10"/>
    </row>
    <row r="157" spans="1:7" ht="15.6" x14ac:dyDescent="0.35">
      <c r="A157" s="10"/>
      <c r="B157" s="10"/>
      <c r="C157" s="10"/>
      <c r="D157" s="10"/>
      <c r="E157" s="10"/>
      <c r="F157" s="10"/>
      <c r="G157" s="10"/>
    </row>
    <row r="158" spans="1:7" ht="15.6" x14ac:dyDescent="0.35">
      <c r="A158" s="10"/>
      <c r="B158" s="10"/>
      <c r="C158" s="10"/>
      <c r="D158" s="10"/>
      <c r="E158" s="10"/>
      <c r="F158" s="10"/>
      <c r="G158" s="10"/>
    </row>
    <row r="159" spans="1:7" ht="15.6" x14ac:dyDescent="0.35">
      <c r="A159" s="10"/>
      <c r="B159" s="10"/>
      <c r="C159" s="10"/>
      <c r="D159" s="10"/>
      <c r="E159" s="10"/>
      <c r="F159" s="10"/>
      <c r="G159" s="10"/>
    </row>
    <row r="160" spans="1:7" ht="15.6" x14ac:dyDescent="0.35">
      <c r="A160" s="10"/>
      <c r="B160" s="10"/>
      <c r="C160" s="10"/>
      <c r="D160" s="10"/>
      <c r="E160" s="10"/>
      <c r="F160" s="10"/>
      <c r="G160" s="10"/>
    </row>
    <row r="161" spans="1:7" ht="15.6" x14ac:dyDescent="0.35">
      <c r="A161" s="10"/>
      <c r="B161" s="10"/>
      <c r="C161" s="10"/>
      <c r="D161" s="10"/>
      <c r="E161" s="10"/>
      <c r="F161" s="10"/>
      <c r="G161" s="10"/>
    </row>
    <row r="162" spans="1:7" ht="15.6" x14ac:dyDescent="0.35">
      <c r="A162" s="10"/>
      <c r="B162" s="10"/>
      <c r="C162" s="10"/>
      <c r="D162" s="10"/>
      <c r="E162" s="10"/>
      <c r="F162" s="10"/>
      <c r="G162" s="10"/>
    </row>
    <row r="163" spans="1:7" ht="15.6" x14ac:dyDescent="0.35">
      <c r="A163" s="10"/>
      <c r="B163" s="10"/>
      <c r="C163" s="10"/>
      <c r="D163" s="10"/>
      <c r="E163" s="10"/>
      <c r="F163" s="10"/>
      <c r="G163" s="10"/>
    </row>
    <row r="164" spans="1:7" ht="15.6" x14ac:dyDescent="0.35">
      <c r="A164" s="10"/>
      <c r="B164" s="10"/>
      <c r="C164" s="10"/>
      <c r="D164" s="10"/>
      <c r="E164" s="10"/>
      <c r="F164" s="10"/>
      <c r="G164" s="10"/>
    </row>
    <row r="165" spans="1:7" ht="15.6" x14ac:dyDescent="0.35">
      <c r="A165" s="10"/>
      <c r="B165" s="10"/>
      <c r="C165" s="10"/>
      <c r="D165" s="10"/>
      <c r="E165" s="10"/>
      <c r="F165" s="10"/>
      <c r="G165" s="10"/>
    </row>
    <row r="166" spans="1:7" ht="15.6" x14ac:dyDescent="0.35">
      <c r="A166" s="10"/>
      <c r="B166" s="10"/>
      <c r="C166" s="10"/>
      <c r="D166" s="10"/>
      <c r="E166" s="10"/>
      <c r="F166" s="10"/>
      <c r="G166" s="10"/>
    </row>
    <row r="167" spans="1:7" ht="15.6" x14ac:dyDescent="0.35">
      <c r="A167" s="10"/>
      <c r="B167" s="10"/>
      <c r="C167" s="10"/>
      <c r="D167" s="10"/>
      <c r="E167" s="10"/>
      <c r="F167" s="10"/>
      <c r="G167" s="10"/>
    </row>
    <row r="168" spans="1:7" ht="15.6" x14ac:dyDescent="0.35">
      <c r="A168" s="10"/>
      <c r="B168" s="10"/>
      <c r="C168" s="10"/>
      <c r="D168" s="10"/>
      <c r="E168" s="10"/>
      <c r="F168" s="10"/>
      <c r="G168" s="10"/>
    </row>
    <row r="169" spans="1:7" ht="15.6" x14ac:dyDescent="0.35">
      <c r="A169" s="10"/>
      <c r="B169" s="10"/>
      <c r="C169" s="10"/>
      <c r="D169" s="10"/>
      <c r="E169" s="10"/>
      <c r="F169" s="10"/>
      <c r="G169" s="10"/>
    </row>
    <row r="170" spans="1:7" ht="15.6" x14ac:dyDescent="0.35">
      <c r="A170" s="10"/>
      <c r="B170" s="10"/>
      <c r="C170" s="10"/>
      <c r="D170" s="10"/>
      <c r="E170" s="10"/>
      <c r="F170" s="10"/>
      <c r="G170" s="10"/>
    </row>
    <row r="171" spans="1:7" ht="15.6" x14ac:dyDescent="0.35">
      <c r="A171" s="10"/>
      <c r="B171" s="10"/>
      <c r="C171" s="10"/>
      <c r="D171" s="10"/>
      <c r="E171" s="10"/>
      <c r="F171" s="10"/>
      <c r="G171" s="10"/>
    </row>
    <row r="172" spans="1:7" ht="15.6" x14ac:dyDescent="0.35">
      <c r="A172" s="10"/>
      <c r="B172" s="10"/>
      <c r="C172" s="10"/>
      <c r="D172" s="10"/>
      <c r="E172" s="10"/>
      <c r="F172" s="10"/>
      <c r="G172" s="10"/>
    </row>
    <row r="173" spans="1:7" ht="15.6" x14ac:dyDescent="0.35">
      <c r="A173" s="10"/>
      <c r="B173" s="10"/>
      <c r="C173" s="10"/>
      <c r="D173" s="10"/>
      <c r="E173" s="10"/>
      <c r="F173" s="10"/>
      <c r="G173" s="10"/>
    </row>
    <row r="174" spans="1:7" ht="15.6" x14ac:dyDescent="0.35">
      <c r="A174" s="10"/>
      <c r="B174" s="10"/>
      <c r="C174" s="10"/>
      <c r="D174" s="10"/>
      <c r="E174" s="10"/>
      <c r="F174" s="10"/>
      <c r="G174" s="10"/>
    </row>
    <row r="175" spans="1:7" ht="15.6" x14ac:dyDescent="0.35">
      <c r="A175" s="10"/>
      <c r="B175" s="10"/>
      <c r="C175" s="10"/>
      <c r="D175" s="10"/>
      <c r="E175" s="10"/>
      <c r="F175" s="10"/>
      <c r="G175" s="10"/>
    </row>
    <row r="176" spans="1:7" ht="15.6" x14ac:dyDescent="0.35">
      <c r="A176" s="10"/>
      <c r="B176" s="10"/>
      <c r="C176" s="10"/>
      <c r="D176" s="10"/>
      <c r="E176" s="10"/>
      <c r="F176" s="10"/>
      <c r="G176" s="10"/>
    </row>
    <row r="177" spans="1:7" ht="15.6" x14ac:dyDescent="0.35">
      <c r="A177" s="10"/>
      <c r="B177" s="10"/>
      <c r="C177" s="10"/>
      <c r="D177" s="10"/>
      <c r="E177" s="10"/>
      <c r="F177" s="10"/>
      <c r="G177" s="10"/>
    </row>
    <row r="178" spans="1:7" ht="15.6" x14ac:dyDescent="0.35">
      <c r="A178" s="10"/>
      <c r="B178" s="10"/>
      <c r="C178" s="10"/>
      <c r="D178" s="10"/>
      <c r="E178" s="10"/>
      <c r="F178" s="10"/>
      <c r="G178" s="10"/>
    </row>
    <row r="179" spans="1:7" ht="15.6" x14ac:dyDescent="0.35">
      <c r="A179" s="10"/>
      <c r="B179" s="10"/>
      <c r="C179" s="10"/>
      <c r="D179" s="10"/>
      <c r="E179" s="10"/>
      <c r="F179" s="10"/>
      <c r="G179" s="10"/>
    </row>
    <row r="180" spans="1:7" ht="15.6" x14ac:dyDescent="0.35">
      <c r="A180" s="10"/>
      <c r="B180" s="10"/>
      <c r="C180" s="10"/>
      <c r="D180" s="10"/>
      <c r="E180" s="10"/>
      <c r="F180" s="10"/>
      <c r="G180" s="10"/>
    </row>
    <row r="181" spans="1:7" ht="15.6" x14ac:dyDescent="0.35">
      <c r="A181" s="10"/>
      <c r="B181" s="10"/>
      <c r="C181" s="10"/>
      <c r="D181" s="10"/>
      <c r="E181" s="10"/>
      <c r="F181" s="10"/>
      <c r="G181" s="10"/>
    </row>
    <row r="182" spans="1:7" ht="15.6" x14ac:dyDescent="0.35">
      <c r="A182" s="10"/>
      <c r="B182" s="10"/>
      <c r="C182" s="10"/>
      <c r="D182" s="10"/>
      <c r="E182" s="10"/>
      <c r="F182" s="10"/>
      <c r="G182" s="10"/>
    </row>
    <row r="183" spans="1:7" ht="15.6" x14ac:dyDescent="0.35">
      <c r="A183" s="10"/>
      <c r="B183" s="10"/>
      <c r="C183" s="10"/>
      <c r="D183" s="10"/>
      <c r="E183" s="10"/>
      <c r="F183" s="10"/>
      <c r="G183" s="10"/>
    </row>
    <row r="184" spans="1:7" ht="15.6" x14ac:dyDescent="0.35">
      <c r="A184" s="10"/>
      <c r="B184" s="10"/>
      <c r="C184" s="10"/>
      <c r="D184" s="10"/>
      <c r="E184" s="10"/>
      <c r="F184" s="10"/>
      <c r="G184" s="10"/>
    </row>
    <row r="185" spans="1:7" ht="15.6" x14ac:dyDescent="0.35">
      <c r="A185" s="10"/>
      <c r="B185" s="10"/>
      <c r="C185" s="10"/>
      <c r="D185" s="10"/>
      <c r="E185" s="10"/>
      <c r="F185" s="10"/>
      <c r="G185" s="10"/>
    </row>
    <row r="186" spans="1:7" ht="15.6" x14ac:dyDescent="0.35">
      <c r="A186" s="10"/>
      <c r="B186" s="10"/>
      <c r="C186" s="10"/>
      <c r="D186" s="10"/>
      <c r="E186" s="10"/>
      <c r="F186" s="10"/>
      <c r="G186" s="10"/>
    </row>
    <row r="187" spans="1:7" ht="15.6" x14ac:dyDescent="0.35">
      <c r="A187" s="10"/>
      <c r="B187" s="10"/>
      <c r="C187" s="10"/>
      <c r="D187" s="10"/>
      <c r="E187" s="10"/>
      <c r="F187" s="10"/>
      <c r="G187" s="10"/>
    </row>
    <row r="188" spans="1:7" ht="15.6" x14ac:dyDescent="0.35">
      <c r="A188" s="10"/>
      <c r="B188" s="10"/>
      <c r="C188" s="10"/>
      <c r="D188" s="10"/>
      <c r="E188" s="10"/>
      <c r="F188" s="10"/>
      <c r="G188" s="10"/>
    </row>
    <row r="189" spans="1:7" ht="15.6" x14ac:dyDescent="0.35">
      <c r="A189" s="10"/>
      <c r="B189" s="10"/>
      <c r="C189" s="10"/>
      <c r="D189" s="10"/>
      <c r="E189" s="10"/>
      <c r="F189" s="10"/>
      <c r="G189" s="10"/>
    </row>
    <row r="190" spans="1:7" ht="15.6" x14ac:dyDescent="0.35">
      <c r="A190" s="10"/>
      <c r="B190" s="10"/>
      <c r="C190" s="10"/>
      <c r="D190" s="10"/>
      <c r="E190" s="10"/>
      <c r="F190" s="10"/>
      <c r="G190" s="10"/>
    </row>
    <row r="191" spans="1:7" ht="15.6" x14ac:dyDescent="0.35">
      <c r="A191" s="10"/>
      <c r="B191" s="10"/>
      <c r="C191" s="10"/>
      <c r="D191" s="10"/>
      <c r="E191" s="10"/>
      <c r="F191" s="10"/>
      <c r="G191" s="10"/>
    </row>
    <row r="192" spans="1:7" ht="15.6" x14ac:dyDescent="0.35">
      <c r="A192" s="10"/>
      <c r="B192" s="10"/>
      <c r="C192" s="10"/>
      <c r="D192" s="10"/>
      <c r="E192" s="10"/>
      <c r="F192" s="10"/>
      <c r="G192" s="10"/>
    </row>
    <row r="193" spans="1:7" ht="15.6" x14ac:dyDescent="0.35">
      <c r="A193" s="10"/>
      <c r="B193" s="10"/>
      <c r="C193" s="10"/>
      <c r="D193" s="10"/>
      <c r="E193" s="10"/>
      <c r="F193" s="10"/>
      <c r="G193" s="10"/>
    </row>
    <row r="194" spans="1:7" ht="15.6" x14ac:dyDescent="0.35">
      <c r="A194" s="10"/>
      <c r="B194" s="10"/>
      <c r="C194" s="10"/>
      <c r="D194" s="10"/>
      <c r="E194" s="10"/>
      <c r="F194" s="10"/>
      <c r="G194" s="10"/>
    </row>
    <row r="195" spans="1:7" ht="15.6" x14ac:dyDescent="0.35">
      <c r="A195" s="10"/>
      <c r="B195" s="10"/>
      <c r="C195" s="10"/>
      <c r="D195" s="10"/>
      <c r="E195" s="10"/>
      <c r="F195" s="10"/>
      <c r="G195" s="10"/>
    </row>
    <row r="196" spans="1:7" ht="15.6" x14ac:dyDescent="0.35">
      <c r="A196" s="10"/>
      <c r="B196" s="10"/>
      <c r="C196" s="10"/>
      <c r="D196" s="10"/>
      <c r="E196" s="10"/>
      <c r="F196" s="10"/>
      <c r="G196" s="10"/>
    </row>
    <row r="197" spans="1:7" ht="15.6" x14ac:dyDescent="0.35">
      <c r="A197" s="10"/>
      <c r="B197" s="10"/>
      <c r="C197" s="10"/>
      <c r="D197" s="10"/>
      <c r="E197" s="10"/>
      <c r="F197" s="10"/>
      <c r="G197" s="10"/>
    </row>
    <row r="198" spans="1:7" ht="15.6" x14ac:dyDescent="0.35">
      <c r="A198" s="10"/>
      <c r="B198" s="10"/>
      <c r="C198" s="10"/>
      <c r="D198" s="10"/>
      <c r="E198" s="10"/>
      <c r="F198" s="10"/>
      <c r="G198" s="10"/>
    </row>
    <row r="199" spans="1:7" ht="15.6" x14ac:dyDescent="0.35">
      <c r="A199" s="10"/>
      <c r="B199" s="10"/>
      <c r="C199" s="10"/>
      <c r="D199" s="10"/>
      <c r="E199" s="10"/>
      <c r="F199" s="10"/>
      <c r="G199" s="10"/>
    </row>
    <row r="200" spans="1:7" ht="15.6" x14ac:dyDescent="0.35">
      <c r="A200" s="10"/>
      <c r="B200" s="10"/>
      <c r="C200" s="10"/>
      <c r="D200" s="10"/>
      <c r="E200" s="10"/>
      <c r="F200" s="10"/>
      <c r="G200" s="10"/>
    </row>
    <row r="201" spans="1:7" ht="15.6" x14ac:dyDescent="0.35">
      <c r="A201" s="10"/>
      <c r="B201" s="10"/>
      <c r="C201" s="10"/>
      <c r="D201" s="10"/>
      <c r="E201" s="10"/>
      <c r="F201" s="10"/>
      <c r="G201" s="10"/>
    </row>
    <row r="202" spans="1:7" ht="15.6" x14ac:dyDescent="0.35">
      <c r="A202" s="10"/>
      <c r="B202" s="10"/>
      <c r="C202" s="10"/>
      <c r="D202" s="10"/>
      <c r="E202" s="10"/>
      <c r="F202" s="10"/>
      <c r="G202" s="10"/>
    </row>
    <row r="203" spans="1:7" ht="15.6" x14ac:dyDescent="0.35">
      <c r="A203" s="10"/>
      <c r="B203" s="10"/>
      <c r="C203" s="10"/>
      <c r="D203" s="10"/>
      <c r="E203" s="10"/>
      <c r="F203" s="10"/>
      <c r="G203" s="10"/>
    </row>
    <row r="204" spans="1:7" ht="15.6" x14ac:dyDescent="0.35">
      <c r="A204" s="10"/>
      <c r="B204" s="10"/>
      <c r="C204" s="10"/>
      <c r="D204" s="10"/>
      <c r="E204" s="10"/>
      <c r="F204" s="10"/>
      <c r="G204" s="10"/>
    </row>
    <row r="205" spans="1:7" ht="15.6" x14ac:dyDescent="0.35">
      <c r="A205" s="10"/>
      <c r="B205" s="10"/>
      <c r="C205" s="10"/>
      <c r="D205" s="10"/>
      <c r="E205" s="10"/>
      <c r="F205" s="10"/>
      <c r="G205" s="10"/>
    </row>
    <row r="206" spans="1:7" ht="15.6" x14ac:dyDescent="0.35">
      <c r="A206" s="10"/>
      <c r="B206" s="10"/>
      <c r="C206" s="10"/>
      <c r="D206" s="10"/>
      <c r="E206" s="10"/>
      <c r="F206" s="10"/>
      <c r="G206" s="10"/>
    </row>
    <row r="207" spans="1:7" ht="15.6" x14ac:dyDescent="0.35">
      <c r="A207" s="10"/>
      <c r="B207" s="10"/>
      <c r="C207" s="10"/>
      <c r="D207" s="10"/>
      <c r="E207" s="10"/>
      <c r="F207" s="10"/>
      <c r="G207" s="10"/>
    </row>
    <row r="208" spans="1:7" ht="15.6" x14ac:dyDescent="0.35">
      <c r="A208" s="10"/>
      <c r="B208" s="10"/>
      <c r="C208" s="10"/>
      <c r="D208" s="10"/>
      <c r="E208" s="10"/>
      <c r="F208" s="10"/>
      <c r="G208" s="10"/>
    </row>
    <row r="209" spans="1:7" ht="15.6" x14ac:dyDescent="0.35">
      <c r="A209" s="10"/>
      <c r="B209" s="10"/>
      <c r="C209" s="10"/>
      <c r="D209" s="10"/>
      <c r="E209" s="10"/>
      <c r="F209" s="10"/>
      <c r="G209" s="10"/>
    </row>
    <row r="210" spans="1:7" ht="15.6" x14ac:dyDescent="0.35">
      <c r="A210" s="10"/>
      <c r="B210" s="10"/>
      <c r="C210" s="10"/>
      <c r="D210" s="10"/>
      <c r="E210" s="10"/>
      <c r="F210" s="10"/>
      <c r="G210" s="10"/>
    </row>
    <row r="211" spans="1:7" ht="15.6" x14ac:dyDescent="0.35">
      <c r="A211" s="10"/>
      <c r="B211" s="10"/>
      <c r="C211" s="10"/>
      <c r="D211" s="10"/>
      <c r="E211" s="10"/>
      <c r="F211" s="10"/>
      <c r="G211" s="10"/>
    </row>
    <row r="212" spans="1:7" ht="15.6" x14ac:dyDescent="0.35">
      <c r="A212" s="10"/>
      <c r="B212" s="10"/>
      <c r="C212" s="10"/>
      <c r="D212" s="10"/>
      <c r="E212" s="10"/>
      <c r="F212" s="10"/>
      <c r="G212" s="10"/>
    </row>
    <row r="213" spans="1:7" ht="15.6" x14ac:dyDescent="0.35">
      <c r="A213" s="10"/>
      <c r="B213" s="10"/>
      <c r="C213" s="10"/>
      <c r="D213" s="10"/>
      <c r="E213" s="10"/>
      <c r="F213" s="10"/>
      <c r="G213" s="10"/>
    </row>
    <row r="214" spans="1:7" ht="15.6" x14ac:dyDescent="0.35">
      <c r="A214" s="10"/>
      <c r="B214" s="10"/>
      <c r="C214" s="10"/>
      <c r="D214" s="10"/>
      <c r="E214" s="10"/>
      <c r="F214" s="10"/>
      <c r="G214" s="10"/>
    </row>
    <row r="215" spans="1:7" ht="15.6" x14ac:dyDescent="0.35">
      <c r="A215" s="10"/>
      <c r="B215" s="10"/>
      <c r="C215" s="10"/>
      <c r="D215" s="10"/>
      <c r="E215" s="10"/>
      <c r="F215" s="10"/>
      <c r="G215" s="10"/>
    </row>
    <row r="216" spans="1:7" ht="15.6" x14ac:dyDescent="0.35">
      <c r="A216" s="10"/>
      <c r="B216" s="10"/>
      <c r="C216" s="10"/>
      <c r="D216" s="10"/>
      <c r="E216" s="10"/>
      <c r="F216" s="10"/>
      <c r="G216" s="10"/>
    </row>
    <row r="217" spans="1:7" ht="15.6" x14ac:dyDescent="0.35">
      <c r="A217" s="10"/>
      <c r="B217" s="10"/>
      <c r="C217" s="10"/>
      <c r="D217" s="10"/>
      <c r="E217" s="10"/>
      <c r="F217" s="10"/>
      <c r="G217" s="10"/>
    </row>
    <row r="218" spans="1:7" ht="15.6" x14ac:dyDescent="0.35">
      <c r="A218" s="10"/>
      <c r="B218" s="10"/>
      <c r="C218" s="10"/>
      <c r="D218" s="10"/>
      <c r="E218" s="10"/>
      <c r="F218" s="10"/>
      <c r="G218" s="10"/>
    </row>
    <row r="219" spans="1:7" ht="15.6" x14ac:dyDescent="0.35">
      <c r="A219" s="10"/>
      <c r="B219" s="10"/>
      <c r="C219" s="10"/>
      <c r="D219" s="10"/>
      <c r="E219" s="10"/>
      <c r="F219" s="10"/>
      <c r="G219" s="10"/>
    </row>
    <row r="220" spans="1:7" ht="15.6" x14ac:dyDescent="0.35">
      <c r="A220" s="10"/>
      <c r="B220" s="10"/>
      <c r="C220" s="10"/>
      <c r="D220" s="10"/>
      <c r="E220" s="10"/>
      <c r="F220" s="10"/>
      <c r="G220" s="10"/>
    </row>
    <row r="221" spans="1:7" ht="15.6" x14ac:dyDescent="0.35">
      <c r="A221" s="10"/>
      <c r="B221" s="10"/>
      <c r="C221" s="10"/>
      <c r="D221" s="10"/>
      <c r="E221" s="10"/>
      <c r="F221" s="10"/>
      <c r="G221" s="10"/>
    </row>
    <row r="222" spans="1:7" ht="15.6" x14ac:dyDescent="0.35">
      <c r="A222" s="10"/>
      <c r="B222" s="10"/>
      <c r="C222" s="10"/>
      <c r="D222" s="10"/>
      <c r="E222" s="10"/>
      <c r="F222" s="10"/>
      <c r="G222" s="10"/>
    </row>
    <row r="223" spans="1:7" ht="15.6" x14ac:dyDescent="0.35">
      <c r="A223" s="10"/>
      <c r="B223" s="10"/>
      <c r="C223" s="10"/>
      <c r="D223" s="10"/>
      <c r="E223" s="10"/>
      <c r="F223" s="10"/>
      <c r="G223" s="10"/>
    </row>
    <row r="224" spans="1:7" ht="15.6" x14ac:dyDescent="0.35">
      <c r="A224" s="10"/>
      <c r="B224" s="10"/>
      <c r="C224" s="10"/>
      <c r="D224" s="10"/>
      <c r="E224" s="10"/>
      <c r="F224" s="10"/>
      <c r="G224" s="10"/>
    </row>
    <row r="225" spans="1:7" ht="15.6" x14ac:dyDescent="0.35">
      <c r="A225" s="10"/>
      <c r="B225" s="10"/>
      <c r="C225" s="10"/>
      <c r="D225" s="10"/>
      <c r="E225" s="10"/>
      <c r="F225" s="10"/>
      <c r="G225" s="10"/>
    </row>
    <row r="226" spans="1:7" ht="15.6" x14ac:dyDescent="0.35">
      <c r="A226" s="10"/>
      <c r="B226" s="10"/>
      <c r="C226" s="10"/>
      <c r="D226" s="10"/>
      <c r="E226" s="10"/>
      <c r="F226" s="10"/>
      <c r="G226" s="10"/>
    </row>
    <row r="227" spans="1:7" ht="15.6" x14ac:dyDescent="0.35">
      <c r="A227" s="10"/>
      <c r="B227" s="10"/>
      <c r="C227" s="10"/>
      <c r="D227" s="10"/>
      <c r="E227" s="10"/>
      <c r="F227" s="10"/>
      <c r="G227" s="10"/>
    </row>
    <row r="228" spans="1:7" ht="15.6" x14ac:dyDescent="0.35">
      <c r="A228" s="10"/>
      <c r="B228" s="10"/>
      <c r="C228" s="10"/>
      <c r="D228" s="10"/>
      <c r="E228" s="10"/>
      <c r="F228" s="10"/>
      <c r="G228" s="10"/>
    </row>
    <row r="229" spans="1:7" ht="15.6" x14ac:dyDescent="0.35">
      <c r="A229" s="10"/>
      <c r="B229" s="10"/>
      <c r="C229" s="10"/>
      <c r="D229" s="10"/>
      <c r="E229" s="10"/>
      <c r="F229" s="10"/>
      <c r="G229" s="10"/>
    </row>
  </sheetData>
  <mergeCells count="8">
    <mergeCell ref="A80:G80"/>
    <mergeCell ref="A81:G81"/>
    <mergeCell ref="A77:F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I77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7" width="20.6640625" style="3" customWidth="1"/>
    <col min="8" max="8" width="11.44140625" style="3"/>
    <col min="9" max="9" width="14.5546875" style="3" bestFit="1" customWidth="1"/>
    <col min="10" max="16384" width="11.44140625" style="3"/>
  </cols>
  <sheetData>
    <row r="8" spans="1:7" ht="15.75" customHeight="1" x14ac:dyDescent="0.3"/>
    <row r="9" spans="1:7" ht="21" customHeight="1" x14ac:dyDescent="0.35">
      <c r="A9" s="49" t="s">
        <v>0</v>
      </c>
      <c r="B9" s="52" t="s">
        <v>40</v>
      </c>
      <c r="C9" s="57" t="s">
        <v>41</v>
      </c>
      <c r="D9" s="57"/>
      <c r="E9" s="57"/>
      <c r="F9" s="57"/>
      <c r="G9" s="57"/>
    </row>
    <row r="10" spans="1:7" ht="17.25" customHeight="1" x14ac:dyDescent="0.3">
      <c r="A10" s="50"/>
      <c r="B10" s="52"/>
      <c r="C10" s="54" t="s">
        <v>42</v>
      </c>
      <c r="D10" s="55"/>
      <c r="E10" s="54" t="s">
        <v>43</v>
      </c>
      <c r="F10" s="56"/>
      <c r="G10" s="55"/>
    </row>
    <row r="11" spans="1:7" ht="54" customHeight="1" thickBot="1" x14ac:dyDescent="0.35">
      <c r="A11" s="51"/>
      <c r="B11" s="53"/>
      <c r="C11" s="42" t="s">
        <v>44</v>
      </c>
      <c r="D11" s="43" t="s">
        <v>45</v>
      </c>
      <c r="E11" s="43" t="s">
        <v>46</v>
      </c>
      <c r="F11" s="43" t="s">
        <v>47</v>
      </c>
      <c r="G11" s="43" t="s">
        <v>48</v>
      </c>
    </row>
    <row r="12" spans="1:7" ht="16.2" thickTop="1" x14ac:dyDescent="0.35">
      <c r="A12" s="10"/>
      <c r="B12" s="10"/>
      <c r="C12" s="10"/>
      <c r="D12" s="10"/>
      <c r="E12" s="10"/>
      <c r="F12" s="10"/>
      <c r="G12" s="10"/>
    </row>
    <row r="13" spans="1:7" ht="15.6" x14ac:dyDescent="0.35">
      <c r="A13" s="11" t="s">
        <v>1</v>
      </c>
      <c r="B13" s="10"/>
      <c r="C13" s="10"/>
      <c r="D13" s="10"/>
      <c r="E13" s="10"/>
      <c r="F13" s="10"/>
      <c r="G13" s="10"/>
    </row>
    <row r="14" spans="1:7" ht="15.6" x14ac:dyDescent="0.35">
      <c r="A14" s="10"/>
      <c r="B14" s="10"/>
      <c r="C14" s="10"/>
      <c r="D14" s="10"/>
      <c r="E14" s="10"/>
      <c r="F14" s="10"/>
      <c r="G14" s="10"/>
    </row>
    <row r="15" spans="1:7" ht="15.6" x14ac:dyDescent="0.35">
      <c r="A15" s="11" t="s">
        <v>2</v>
      </c>
      <c r="B15" s="10"/>
      <c r="C15" s="10"/>
      <c r="D15" s="10"/>
      <c r="E15" s="10"/>
      <c r="F15" s="10"/>
      <c r="G15" s="10"/>
    </row>
    <row r="16" spans="1:7" ht="15.6" x14ac:dyDescent="0.35">
      <c r="A16" s="12" t="s">
        <v>71</v>
      </c>
      <c r="B16" s="16">
        <f>+SUM(C16:G16)</f>
        <v>182299</v>
      </c>
      <c r="C16" s="16">
        <v>28153</v>
      </c>
      <c r="D16" s="16">
        <v>12013</v>
      </c>
      <c r="E16" s="16">
        <v>8667</v>
      </c>
      <c r="F16" s="16">
        <v>114185</v>
      </c>
      <c r="G16" s="16">
        <v>19281</v>
      </c>
    </row>
    <row r="17" spans="1:9" ht="15.6" x14ac:dyDescent="0.35">
      <c r="A17" s="12" t="s">
        <v>113</v>
      </c>
      <c r="B17" s="16">
        <f>+SUM(C17:G17)</f>
        <v>160307</v>
      </c>
      <c r="C17" s="16">
        <v>32484</v>
      </c>
      <c r="D17" s="16">
        <v>15279</v>
      </c>
      <c r="E17" s="24">
        <v>10018</v>
      </c>
      <c r="F17" s="16">
        <v>81957</v>
      </c>
      <c r="G17" s="24">
        <v>20569</v>
      </c>
    </row>
    <row r="18" spans="1:9" ht="15.6" x14ac:dyDescent="0.35">
      <c r="A18" s="12" t="s">
        <v>114</v>
      </c>
      <c r="B18" s="16">
        <f>+SUM(C18:G18)</f>
        <v>168391.66666666666</v>
      </c>
      <c r="C18" s="16">
        <v>25159.333333333332</v>
      </c>
      <c r="D18" s="16">
        <v>8088</v>
      </c>
      <c r="E18" s="16">
        <v>9457</v>
      </c>
      <c r="F18" s="16">
        <v>106049.66666666667</v>
      </c>
      <c r="G18" s="16">
        <v>19637.666666666668</v>
      </c>
    </row>
    <row r="19" spans="1:9" ht="15.6" x14ac:dyDescent="0.35">
      <c r="A19" s="12" t="s">
        <v>80</v>
      </c>
      <c r="B19" s="16">
        <f>+SUM(C19:G19)</f>
        <v>152327.44916666666</v>
      </c>
      <c r="C19" s="16">
        <v>30338.333333333332</v>
      </c>
      <c r="D19" s="16">
        <v>14493.641666666666</v>
      </c>
      <c r="E19" s="24">
        <v>9215.8575000000001</v>
      </c>
      <c r="F19" s="16">
        <v>81467.75</v>
      </c>
      <c r="G19" s="24">
        <v>16811.866666666669</v>
      </c>
    </row>
    <row r="20" spans="1:9" ht="15.6" x14ac:dyDescent="0.35">
      <c r="A20" s="10"/>
      <c r="B20" s="14"/>
      <c r="C20" s="14"/>
      <c r="D20" s="14"/>
      <c r="E20" s="14"/>
      <c r="F20" s="14"/>
      <c r="G20" s="14"/>
    </row>
    <row r="21" spans="1:9" ht="15.6" x14ac:dyDescent="0.35">
      <c r="A21" s="15" t="s">
        <v>3</v>
      </c>
      <c r="B21" s="14"/>
      <c r="C21" s="14"/>
      <c r="D21" s="14"/>
      <c r="E21" s="14"/>
      <c r="F21" s="14"/>
      <c r="G21" s="14"/>
    </row>
    <row r="22" spans="1:9" ht="15.6" x14ac:dyDescent="0.35">
      <c r="A22" s="12" t="s">
        <v>71</v>
      </c>
      <c r="B22" s="16">
        <f>+C22+D22+E22+F22+G22</f>
        <v>11053602110.68998</v>
      </c>
      <c r="C22" s="16">
        <v>6268454779.4756794</v>
      </c>
      <c r="D22" s="16">
        <v>864107787.7155</v>
      </c>
      <c r="E22" s="16">
        <v>1347805804.3849001</v>
      </c>
      <c r="F22" s="16">
        <v>2066006011.1441002</v>
      </c>
      <c r="G22" s="16">
        <v>507227727.9698</v>
      </c>
    </row>
    <row r="23" spans="1:9" ht="15.6" x14ac:dyDescent="0.35">
      <c r="A23" s="12" t="s">
        <v>113</v>
      </c>
      <c r="B23" s="16">
        <f>+C23+D23+E23+F23+G23</f>
        <v>8604934734.4519825</v>
      </c>
      <c r="C23" s="16">
        <v>4539758469.3573866</v>
      </c>
      <c r="D23" s="16">
        <v>639356391.10566664</v>
      </c>
      <c r="E23" s="16">
        <v>1081764276.5669107</v>
      </c>
      <c r="F23" s="16">
        <v>1789447917.2320905</v>
      </c>
      <c r="G23" s="16">
        <v>554607680.18992877</v>
      </c>
      <c r="I23" s="30"/>
    </row>
    <row r="24" spans="1:9" ht="15.6" x14ac:dyDescent="0.35">
      <c r="A24" s="12" t="s">
        <v>114</v>
      </c>
      <c r="B24" s="16">
        <f>+SUM(C24:G24)</f>
        <v>14785095705.419998</v>
      </c>
      <c r="C24" s="16">
        <v>8675140661.6386833</v>
      </c>
      <c r="D24" s="16">
        <v>1471645889.4863901</v>
      </c>
      <c r="E24" s="16">
        <v>1647243972.041852</v>
      </c>
      <c r="F24" s="16">
        <v>2422628842.76791</v>
      </c>
      <c r="G24" s="16">
        <v>568436339.48516381</v>
      </c>
      <c r="I24" s="30"/>
    </row>
    <row r="25" spans="1:9" ht="15.6" x14ac:dyDescent="0.35">
      <c r="A25" s="12" t="s">
        <v>80</v>
      </c>
      <c r="B25" s="16">
        <f>+SUM(C25:G25)</f>
        <v>32294407085.000023</v>
      </c>
      <c r="C25" s="16">
        <v>16959574645.510099</v>
      </c>
      <c r="D25" s="16">
        <v>2425970922.1752</v>
      </c>
      <c r="E25" s="16">
        <v>3980587668.416976</v>
      </c>
      <c r="F25" s="16">
        <v>7115062560.0783157</v>
      </c>
      <c r="G25" s="16">
        <v>1813211288.8194315</v>
      </c>
      <c r="I25" s="30"/>
    </row>
    <row r="26" spans="1:9" ht="15.6" x14ac:dyDescent="0.35">
      <c r="A26" s="12" t="s">
        <v>115</v>
      </c>
      <c r="B26" s="16">
        <f>+SUM(C26:G26)</f>
        <v>14785095705.419998</v>
      </c>
      <c r="C26" s="16">
        <f>C24</f>
        <v>8675140661.6386833</v>
      </c>
      <c r="D26" s="16">
        <f t="shared" ref="D26:G26" si="0">D24</f>
        <v>1471645889.4863901</v>
      </c>
      <c r="E26" s="16">
        <f t="shared" si="0"/>
        <v>1647243972.041852</v>
      </c>
      <c r="F26" s="16">
        <f t="shared" si="0"/>
        <v>2422628842.76791</v>
      </c>
      <c r="G26" s="16">
        <f t="shared" si="0"/>
        <v>568436339.48516381</v>
      </c>
      <c r="I26" s="30"/>
    </row>
    <row r="27" spans="1:9" ht="15.6" x14ac:dyDescent="0.35">
      <c r="A27" s="10"/>
      <c r="B27" s="14"/>
      <c r="C27" s="14"/>
      <c r="D27" s="14"/>
      <c r="E27" s="14"/>
      <c r="F27" s="14"/>
      <c r="G27" s="14"/>
      <c r="I27" s="30"/>
    </row>
    <row r="28" spans="1:9" ht="15.6" x14ac:dyDescent="0.35">
      <c r="A28" s="15" t="s">
        <v>4</v>
      </c>
      <c r="B28" s="14"/>
      <c r="C28" s="14"/>
      <c r="D28" s="14"/>
      <c r="E28" s="14"/>
      <c r="F28" s="14"/>
      <c r="G28" s="14"/>
    </row>
    <row r="29" spans="1:9" ht="15.6" x14ac:dyDescent="0.35">
      <c r="A29" s="12" t="s">
        <v>113</v>
      </c>
      <c r="B29" s="14">
        <f>B23</f>
        <v>8604934734.4519825</v>
      </c>
      <c r="C29" s="14"/>
      <c r="D29" s="14"/>
      <c r="E29" s="14"/>
      <c r="F29" s="14"/>
      <c r="G29" s="14"/>
    </row>
    <row r="30" spans="1:9" ht="15.6" x14ac:dyDescent="0.35">
      <c r="A30" s="12" t="s">
        <v>114</v>
      </c>
      <c r="B30" s="14">
        <v>4489507737.6300001</v>
      </c>
      <c r="C30" s="14"/>
      <c r="D30" s="14"/>
      <c r="E30" s="14"/>
      <c r="F30" s="14"/>
      <c r="G30" s="14"/>
    </row>
    <row r="31" spans="1:9" ht="15.6" x14ac:dyDescent="0.35">
      <c r="A31" s="10"/>
      <c r="B31" s="10"/>
      <c r="C31" s="10"/>
      <c r="D31" s="31"/>
      <c r="E31" s="10"/>
      <c r="F31" s="10"/>
      <c r="G31" s="10"/>
    </row>
    <row r="32" spans="1:9" ht="15.6" x14ac:dyDescent="0.35">
      <c r="A32" s="11" t="s">
        <v>5</v>
      </c>
      <c r="B32" s="10"/>
      <c r="C32" s="10"/>
      <c r="D32" s="10"/>
      <c r="E32" s="10"/>
      <c r="F32" s="10"/>
      <c r="G32" s="10"/>
    </row>
    <row r="33" spans="1:7" ht="15.6" x14ac:dyDescent="0.35">
      <c r="A33" s="12" t="s">
        <v>72</v>
      </c>
      <c r="B33" s="29">
        <v>1.1144000000000001</v>
      </c>
      <c r="C33" s="29">
        <v>1.1144000000000001</v>
      </c>
      <c r="D33" s="29">
        <v>1.1144000000000001</v>
      </c>
      <c r="E33" s="29">
        <v>1.1144000000000001</v>
      </c>
      <c r="F33" s="29">
        <v>1.1144000000000001</v>
      </c>
      <c r="G33" s="29">
        <v>1.1144000000000001</v>
      </c>
    </row>
    <row r="34" spans="1:7" ht="15.6" x14ac:dyDescent="0.35">
      <c r="A34" s="12" t="s">
        <v>116</v>
      </c>
      <c r="B34" s="29">
        <v>1.0947</v>
      </c>
      <c r="C34" s="29">
        <v>1.0947</v>
      </c>
      <c r="D34" s="29">
        <v>1.0947</v>
      </c>
      <c r="E34" s="29">
        <v>1.0947</v>
      </c>
      <c r="F34" s="29">
        <v>1.0947</v>
      </c>
      <c r="G34" s="29">
        <v>1.0947</v>
      </c>
    </row>
    <row r="35" spans="1:7" ht="15.6" x14ac:dyDescent="0.35">
      <c r="A35" s="12" t="s">
        <v>6</v>
      </c>
      <c r="B35" s="14">
        <v>83446</v>
      </c>
      <c r="C35" s="14"/>
      <c r="D35" s="14"/>
      <c r="E35" s="14"/>
      <c r="F35" s="14"/>
      <c r="G35" s="14"/>
    </row>
    <row r="36" spans="1:7" ht="15.6" x14ac:dyDescent="0.35">
      <c r="A36" s="10"/>
      <c r="B36" s="14"/>
      <c r="C36" s="14"/>
      <c r="D36" s="14"/>
      <c r="E36" s="14"/>
      <c r="F36" s="14"/>
      <c r="G36" s="14"/>
    </row>
    <row r="37" spans="1:7" ht="15.6" x14ac:dyDescent="0.35">
      <c r="A37" s="11" t="s">
        <v>7</v>
      </c>
      <c r="B37" s="14"/>
      <c r="C37" s="14"/>
      <c r="D37" s="13"/>
      <c r="E37" s="13"/>
      <c r="F37" s="13"/>
      <c r="G37" s="14"/>
    </row>
    <row r="38" spans="1:7" ht="15.6" x14ac:dyDescent="0.35">
      <c r="A38" s="10" t="s">
        <v>73</v>
      </c>
      <c r="B38" s="16">
        <f t="shared" ref="B38" si="1">B22/B33</f>
        <v>9918882008.874712</v>
      </c>
      <c r="C38" s="16">
        <f t="shared" ref="C38:G38" si="2">C22/C33</f>
        <v>5624959421.6400566</v>
      </c>
      <c r="D38" s="16">
        <f t="shared" si="2"/>
        <v>775401819.55805814</v>
      </c>
      <c r="E38" s="16">
        <f t="shared" si="2"/>
        <v>1209445265.9591708</v>
      </c>
      <c r="F38" s="16">
        <f t="shared" si="2"/>
        <v>1853917813.3023152</v>
      </c>
      <c r="G38" s="16">
        <f t="shared" si="2"/>
        <v>455157688.41511124</v>
      </c>
    </row>
    <row r="39" spans="1:7" ht="15.6" x14ac:dyDescent="0.35">
      <c r="A39" s="10" t="s">
        <v>117</v>
      </c>
      <c r="B39" s="16">
        <f t="shared" ref="B39" si="3">B24/B34</f>
        <v>13506070800.602903</v>
      </c>
      <c r="C39" s="16">
        <f t="shared" ref="C39:G39" si="4">C24/C34</f>
        <v>7924674030.911376</v>
      </c>
      <c r="D39" s="16">
        <f t="shared" si="4"/>
        <v>1344337160.396812</v>
      </c>
      <c r="E39" s="16">
        <f t="shared" si="4"/>
        <v>1504744653.3679109</v>
      </c>
      <c r="F39" s="16">
        <f t="shared" si="4"/>
        <v>2213052747.5727687</v>
      </c>
      <c r="G39" s="16">
        <f t="shared" si="4"/>
        <v>519262208.35403657</v>
      </c>
    </row>
    <row r="40" spans="1:7" ht="15.6" x14ac:dyDescent="0.35">
      <c r="A40" s="10" t="s">
        <v>74</v>
      </c>
      <c r="B40" s="16">
        <f t="shared" ref="B40" si="5">B38/B16</f>
        <v>54409.963899279275</v>
      </c>
      <c r="C40" s="16">
        <f t="shared" ref="C40:G40" si="6">C38/C16</f>
        <v>199799.64556672669</v>
      </c>
      <c r="D40" s="16">
        <f t="shared" si="6"/>
        <v>64546.892496300519</v>
      </c>
      <c r="E40" s="16">
        <f t="shared" si="6"/>
        <v>139546.00968722405</v>
      </c>
      <c r="F40" s="16">
        <f t="shared" si="6"/>
        <v>16236.088919755794</v>
      </c>
      <c r="G40" s="16">
        <f t="shared" si="6"/>
        <v>23606.53951636903</v>
      </c>
    </row>
    <row r="41" spans="1:7" ht="15.6" x14ac:dyDescent="0.35">
      <c r="A41" s="10" t="s">
        <v>118</v>
      </c>
      <c r="B41" s="16">
        <f t="shared" ref="B41" si="7">B39/B18</f>
        <v>80206.289705168922</v>
      </c>
      <c r="C41" s="16">
        <f t="shared" ref="C41:G41" si="8">C39/C18</f>
        <v>314979.4919411501</v>
      </c>
      <c r="D41" s="16">
        <f t="shared" si="8"/>
        <v>166213.79332304795</v>
      </c>
      <c r="E41" s="16">
        <f t="shared" si="8"/>
        <v>159114.37595092639</v>
      </c>
      <c r="F41" s="16">
        <f t="shared" si="8"/>
        <v>20868.078298904933</v>
      </c>
      <c r="G41" s="16">
        <f t="shared" si="8"/>
        <v>26442.154109655079</v>
      </c>
    </row>
    <row r="42" spans="1:7" ht="15.6" x14ac:dyDescent="0.35">
      <c r="A42" s="10"/>
      <c r="B42" s="10"/>
      <c r="C42" s="10"/>
      <c r="D42" s="10"/>
      <c r="E42" s="10"/>
      <c r="F42" s="10"/>
      <c r="G42" s="10"/>
    </row>
    <row r="43" spans="1:7" ht="15.6" x14ac:dyDescent="0.35">
      <c r="A43" s="11" t="s">
        <v>8</v>
      </c>
      <c r="B43" s="10"/>
      <c r="C43" s="10"/>
      <c r="D43" s="10"/>
      <c r="E43" s="10"/>
      <c r="F43" s="10"/>
      <c r="G43" s="10"/>
    </row>
    <row r="44" spans="1:7" ht="15.6" x14ac:dyDescent="0.35">
      <c r="A44" s="10"/>
      <c r="B44" s="10"/>
      <c r="C44" s="10"/>
      <c r="D44" s="10"/>
      <c r="E44" s="10"/>
      <c r="F44" s="10"/>
      <c r="G44" s="10"/>
    </row>
    <row r="45" spans="1:7" ht="15.6" x14ac:dyDescent="0.35">
      <c r="A45" s="11" t="s">
        <v>9</v>
      </c>
      <c r="B45" s="10"/>
      <c r="C45" s="10"/>
      <c r="D45" s="10"/>
      <c r="E45" s="10"/>
      <c r="F45" s="10"/>
      <c r="G45" s="10"/>
    </row>
    <row r="46" spans="1:7" ht="15.6" x14ac:dyDescent="0.35">
      <c r="A46" s="10" t="s">
        <v>10</v>
      </c>
      <c r="B46" s="18">
        <f t="shared" ref="B46" si="9">(B17/B35)*100</f>
        <v>192.10866907940465</v>
      </c>
      <c r="C46" s="18"/>
      <c r="D46" s="18"/>
      <c r="E46" s="18"/>
      <c r="F46" s="18"/>
      <c r="G46" s="18"/>
    </row>
    <row r="47" spans="1:7" ht="15.6" x14ac:dyDescent="0.35">
      <c r="A47" s="10" t="s">
        <v>11</v>
      </c>
      <c r="B47" s="18">
        <f t="shared" ref="B47" si="10">(B18/B35)*100</f>
        <v>201.79717022585461</v>
      </c>
      <c r="C47" s="18"/>
      <c r="D47" s="18"/>
      <c r="E47" s="18"/>
      <c r="F47" s="18"/>
      <c r="G47" s="18"/>
    </row>
    <row r="48" spans="1:7" ht="15.6" x14ac:dyDescent="0.35">
      <c r="A48" s="10"/>
      <c r="B48" s="18"/>
      <c r="C48" s="18"/>
      <c r="D48" s="18"/>
      <c r="E48" s="18"/>
      <c r="F48" s="18"/>
      <c r="G48" s="18"/>
    </row>
    <row r="49" spans="1:7" ht="15.6" x14ac:dyDescent="0.35">
      <c r="A49" s="11" t="s">
        <v>12</v>
      </c>
      <c r="B49" s="18"/>
      <c r="C49" s="18"/>
      <c r="D49" s="18"/>
      <c r="E49" s="18"/>
      <c r="F49" s="18"/>
      <c r="G49" s="18"/>
    </row>
    <row r="50" spans="1:7" ht="15.6" x14ac:dyDescent="0.35">
      <c r="A50" s="10" t="s">
        <v>13</v>
      </c>
      <c r="B50" s="19">
        <f t="shared" ref="B50" si="11">B18/B17*100</f>
        <v>105.04323995001256</v>
      </c>
      <c r="C50" s="19">
        <f t="shared" ref="C50:G50" si="12">C18/C17*100</f>
        <v>77.451463284488781</v>
      </c>
      <c r="D50" s="19">
        <f t="shared" si="12"/>
        <v>52.93540153151384</v>
      </c>
      <c r="E50" s="19">
        <f t="shared" si="12"/>
        <v>94.400079856258728</v>
      </c>
      <c r="F50" s="19">
        <f t="shared" si="12"/>
        <v>129.3967161641674</v>
      </c>
      <c r="G50" s="19">
        <f t="shared" si="12"/>
        <v>95.472150647414395</v>
      </c>
    </row>
    <row r="51" spans="1:7" ht="15.6" x14ac:dyDescent="0.35">
      <c r="A51" s="10" t="s">
        <v>14</v>
      </c>
      <c r="B51" s="19">
        <f>B24/B23*100</f>
        <v>171.82112545519044</v>
      </c>
      <c r="C51" s="19">
        <f t="shared" ref="C51:G51" si="13">C24/C23*100</f>
        <v>191.09255966356884</v>
      </c>
      <c r="D51" s="19">
        <f t="shared" si="13"/>
        <v>230.17614431622545</v>
      </c>
      <c r="E51" s="19">
        <f t="shared" si="13"/>
        <v>152.27383707562879</v>
      </c>
      <c r="F51" s="19">
        <f t="shared" si="13"/>
        <v>135.38414945964007</v>
      </c>
      <c r="G51" s="19">
        <f t="shared" si="13"/>
        <v>102.49341287349272</v>
      </c>
    </row>
    <row r="52" spans="1:7" ht="15.6" x14ac:dyDescent="0.35">
      <c r="A52" s="10" t="s">
        <v>15</v>
      </c>
      <c r="B52" s="19">
        <f>AVERAGE(B50:B51)</f>
        <v>138.43218270260149</v>
      </c>
      <c r="C52" s="19">
        <f t="shared" ref="C52:G52" si="14">AVERAGE(C50:C51)</f>
        <v>134.2720114740288</v>
      </c>
      <c r="D52" s="19">
        <f t="shared" si="14"/>
        <v>141.55577292386965</v>
      </c>
      <c r="E52" s="19">
        <f t="shared" si="14"/>
        <v>123.33695846594375</v>
      </c>
      <c r="F52" s="19">
        <f t="shared" si="14"/>
        <v>132.39043281190374</v>
      </c>
      <c r="G52" s="19">
        <f t="shared" si="14"/>
        <v>98.982781760453548</v>
      </c>
    </row>
    <row r="53" spans="1:7" ht="15.6" x14ac:dyDescent="0.35">
      <c r="A53" s="10"/>
      <c r="B53" s="19"/>
      <c r="C53" s="19"/>
      <c r="D53" s="19"/>
      <c r="E53" s="19"/>
      <c r="F53" s="19"/>
      <c r="G53" s="19"/>
    </row>
    <row r="54" spans="1:7" ht="15.6" x14ac:dyDescent="0.35">
      <c r="A54" s="11" t="s">
        <v>16</v>
      </c>
      <c r="B54" s="19"/>
      <c r="C54" s="19"/>
      <c r="D54" s="19"/>
      <c r="E54" s="19"/>
      <c r="F54" s="19"/>
      <c r="G54" s="19"/>
    </row>
    <row r="55" spans="1:7" ht="15.6" x14ac:dyDescent="0.35">
      <c r="A55" s="10" t="s">
        <v>17</v>
      </c>
      <c r="B55" s="19">
        <f t="shared" ref="B55" si="15">((B18/B19)*100)</f>
        <v>110.54584553728304</v>
      </c>
      <c r="C55" s="19">
        <f t="shared" ref="C55:G55" si="16">((C18/C19)*100)</f>
        <v>82.929187496566499</v>
      </c>
      <c r="D55" s="19">
        <f t="shared" si="16"/>
        <v>55.803780623342305</v>
      </c>
      <c r="E55" s="19">
        <f t="shared" si="16"/>
        <v>102.61660404362807</v>
      </c>
      <c r="F55" s="19">
        <f t="shared" si="16"/>
        <v>130.17380088030745</v>
      </c>
      <c r="G55" s="19">
        <f t="shared" si="16"/>
        <v>116.80836551959331</v>
      </c>
    </row>
    <row r="56" spans="1:7" ht="15.6" x14ac:dyDescent="0.35">
      <c r="A56" s="10" t="s">
        <v>18</v>
      </c>
      <c r="B56" s="19">
        <f>B24/B25*100</f>
        <v>45.782217541585766</v>
      </c>
      <c r="C56" s="19">
        <f t="shared" ref="C56:G56" si="17">C24/C25*100</f>
        <v>51.151876405905917</v>
      </c>
      <c r="D56" s="19">
        <f t="shared" si="17"/>
        <v>60.662140507721638</v>
      </c>
      <c r="E56" s="19">
        <f t="shared" si="17"/>
        <v>41.381929234005241</v>
      </c>
      <c r="F56" s="19">
        <f t="shared" si="17"/>
        <v>34.049297842593305</v>
      </c>
      <c r="G56" s="19">
        <f t="shared" si="17"/>
        <v>31.349702210119624</v>
      </c>
    </row>
    <row r="57" spans="1:7" ht="15.6" x14ac:dyDescent="0.35">
      <c r="A57" s="10" t="s">
        <v>19</v>
      </c>
      <c r="B57" s="19">
        <f>(B55+B56)/2</f>
        <v>78.164031539434404</v>
      </c>
      <c r="C57" s="19">
        <f t="shared" ref="C57:G57" si="18">(C55+C56)/2</f>
        <v>67.040531951236204</v>
      </c>
      <c r="D57" s="19">
        <f t="shared" si="18"/>
        <v>58.232960565531968</v>
      </c>
      <c r="E57" s="19">
        <f t="shared" si="18"/>
        <v>71.999266638816664</v>
      </c>
      <c r="F57" s="19">
        <f t="shared" si="18"/>
        <v>82.111549361450386</v>
      </c>
      <c r="G57" s="19">
        <f t="shared" si="18"/>
        <v>74.07903386485647</v>
      </c>
    </row>
    <row r="58" spans="1:7" ht="15.6" x14ac:dyDescent="0.35">
      <c r="A58" s="10"/>
      <c r="B58" s="18"/>
      <c r="C58" s="18"/>
      <c r="D58" s="18"/>
      <c r="E58" s="18"/>
      <c r="F58" s="18"/>
      <c r="G58" s="18"/>
    </row>
    <row r="59" spans="1:7" ht="15.6" x14ac:dyDescent="0.35">
      <c r="A59" s="11" t="s">
        <v>34</v>
      </c>
      <c r="B59" s="18"/>
      <c r="C59" s="18"/>
      <c r="D59" s="18"/>
      <c r="E59" s="18"/>
      <c r="F59" s="18"/>
      <c r="G59" s="18"/>
    </row>
    <row r="60" spans="1:7" ht="15.6" x14ac:dyDescent="0.35">
      <c r="A60" s="10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7" ht="15.6" x14ac:dyDescent="0.35">
      <c r="A61" s="10"/>
      <c r="B61" s="18"/>
      <c r="C61" s="18"/>
      <c r="D61" s="18"/>
      <c r="E61" s="18"/>
      <c r="F61" s="18"/>
      <c r="G61" s="18"/>
    </row>
    <row r="62" spans="1:7" ht="15.6" x14ac:dyDescent="0.35">
      <c r="A62" s="11" t="s">
        <v>21</v>
      </c>
      <c r="B62" s="18"/>
      <c r="C62" s="18"/>
      <c r="D62" s="18"/>
      <c r="E62" s="18"/>
      <c r="F62" s="18"/>
      <c r="G62" s="18"/>
    </row>
    <row r="63" spans="1:7" ht="15.6" x14ac:dyDescent="0.35">
      <c r="A63" s="10" t="s">
        <v>22</v>
      </c>
      <c r="B63" s="29">
        <f>((B18/B16)-1)*100</f>
        <v>-7.628858816193917</v>
      </c>
      <c r="C63" s="29">
        <f t="shared" ref="C63:G63" si="19">((C18/C16)-1)*100</f>
        <v>-10.633561846576445</v>
      </c>
      <c r="D63" s="29">
        <f t="shared" si="19"/>
        <v>-32.672937650878218</v>
      </c>
      <c r="E63" s="29">
        <f t="shared" si="19"/>
        <v>9.1150340371524141</v>
      </c>
      <c r="F63" s="29">
        <f t="shared" si="19"/>
        <v>-7.124695304403672</v>
      </c>
      <c r="G63" s="29">
        <f t="shared" si="19"/>
        <v>1.8498348979133272</v>
      </c>
    </row>
    <row r="64" spans="1:7" ht="15.6" x14ac:dyDescent="0.35">
      <c r="A64" s="10" t="s">
        <v>23</v>
      </c>
      <c r="B64" s="29">
        <f>((B39/B38)-1)*100</f>
        <v>36.16525318598034</v>
      </c>
      <c r="C64" s="29">
        <f t="shared" ref="C64:G64" si="20">((C39/C38)-1)*100</f>
        <v>40.884110211070592</v>
      </c>
      <c r="D64" s="29">
        <f t="shared" si="20"/>
        <v>73.372969535075327</v>
      </c>
      <c r="E64" s="29">
        <f t="shared" si="20"/>
        <v>24.416101804701995</v>
      </c>
      <c r="F64" s="29">
        <f t="shared" si="20"/>
        <v>19.371675038320046</v>
      </c>
      <c r="G64" s="29">
        <f t="shared" si="20"/>
        <v>14.084024409681284</v>
      </c>
    </row>
    <row r="65" spans="1:8" ht="15.6" x14ac:dyDescent="0.35">
      <c r="A65" s="10" t="s">
        <v>24</v>
      </c>
      <c r="B65" s="29">
        <f>((B41/B40)-1)*100</f>
        <v>47.411032754299164</v>
      </c>
      <c r="C65" s="29">
        <f t="shared" ref="C65:G65" si="21">((C41/C40)-1)*100</f>
        <v>57.647673021500445</v>
      </c>
      <c r="D65" s="29">
        <f t="shared" si="21"/>
        <v>157.50859087844461</v>
      </c>
      <c r="E65" s="29">
        <f t="shared" si="21"/>
        <v>14.022877692857371</v>
      </c>
      <c r="F65" s="29">
        <f t="shared" si="21"/>
        <v>28.528972722691947</v>
      </c>
      <c r="G65" s="29">
        <f t="shared" si="21"/>
        <v>12.011987573696704</v>
      </c>
    </row>
    <row r="66" spans="1:8" ht="15.6" x14ac:dyDescent="0.35">
      <c r="A66" s="10"/>
      <c r="B66" s="18"/>
      <c r="C66" s="18"/>
      <c r="D66" s="18"/>
      <c r="E66" s="18"/>
      <c r="F66" s="18"/>
      <c r="G66" s="18"/>
    </row>
    <row r="67" spans="1:8" ht="15.6" x14ac:dyDescent="0.35">
      <c r="A67" s="11" t="s">
        <v>25</v>
      </c>
      <c r="B67" s="18"/>
      <c r="C67" s="18"/>
      <c r="D67" s="18"/>
      <c r="E67" s="18"/>
      <c r="F67" s="18"/>
      <c r="G67" s="18"/>
    </row>
    <row r="68" spans="1:8" ht="15.6" x14ac:dyDescent="0.35">
      <c r="A68" s="10" t="s">
        <v>37</v>
      </c>
      <c r="B68" s="19">
        <f>B23/(B17*3)</f>
        <v>17892.615906670704</v>
      </c>
      <c r="C68" s="19">
        <f t="shared" ref="C68:G68" si="22">C23/(C17*3)</f>
        <v>46584.559263610667</v>
      </c>
      <c r="D68" s="19">
        <f t="shared" si="22"/>
        <v>13948.478109511238</v>
      </c>
      <c r="E68" s="19">
        <f t="shared" si="22"/>
        <v>35994.019982927755</v>
      </c>
      <c r="F68" s="19">
        <f t="shared" si="22"/>
        <v>7277.9950349251867</v>
      </c>
      <c r="G68" s="19">
        <f t="shared" si="22"/>
        <v>8987.7595765460774</v>
      </c>
    </row>
    <row r="69" spans="1:8" ht="15.6" x14ac:dyDescent="0.35">
      <c r="A69" s="10" t="s">
        <v>38</v>
      </c>
      <c r="B69" s="19">
        <f>B24/(B18*3)</f>
        <v>29267.275113416141</v>
      </c>
      <c r="C69" s="19">
        <f t="shared" ref="C69:G69" si="23">C24/(C18*3)</f>
        <v>114936.01660932567</v>
      </c>
      <c r="D69" s="19">
        <f t="shared" si="23"/>
        <v>60651.413183580204</v>
      </c>
      <c r="E69" s="19">
        <f t="shared" si="23"/>
        <v>58060.835784493036</v>
      </c>
      <c r="F69" s="19">
        <f t="shared" si="23"/>
        <v>7614.7617712704114</v>
      </c>
      <c r="G69" s="19">
        <f t="shared" si="23"/>
        <v>9648.7420346131385</v>
      </c>
    </row>
    <row r="70" spans="1:8" ht="15.6" x14ac:dyDescent="0.35">
      <c r="A70" s="10" t="s">
        <v>28</v>
      </c>
      <c r="B70" s="19">
        <f>(B69/B68)*B52</f>
        <v>226.43602237039232</v>
      </c>
      <c r="C70" s="19">
        <f t="shared" ref="C70:G70" si="24">(C69/C68)*C52</f>
        <v>331.28337768780227</v>
      </c>
      <c r="D70" s="19">
        <f t="shared" si="24"/>
        <v>615.51931362836808</v>
      </c>
      <c r="E70" s="19">
        <f t="shared" si="24"/>
        <v>198.95101728138559</v>
      </c>
      <c r="F70" s="19">
        <f t="shared" si="24"/>
        <v>138.51639109676739</v>
      </c>
      <c r="G70" s="19">
        <f t="shared" si="24"/>
        <v>106.26222463352188</v>
      </c>
    </row>
    <row r="71" spans="1:8" ht="15.6" x14ac:dyDescent="0.35">
      <c r="A71" s="10" t="s">
        <v>33</v>
      </c>
      <c r="B71" s="19">
        <f>B23/B17</f>
        <v>53677.84772001212</v>
      </c>
      <c r="C71" s="19">
        <f t="shared" ref="C71:G71" si="25">C23/C17</f>
        <v>139753.67779083201</v>
      </c>
      <c r="D71" s="19">
        <f t="shared" si="25"/>
        <v>41845.434328533716</v>
      </c>
      <c r="E71" s="19">
        <f t="shared" si="25"/>
        <v>107982.05994878327</v>
      </c>
      <c r="F71" s="19">
        <f t="shared" si="25"/>
        <v>21833.985104775558</v>
      </c>
      <c r="G71" s="19">
        <f t="shared" si="25"/>
        <v>26963.27872963823</v>
      </c>
    </row>
    <row r="72" spans="1:8" ht="15.6" x14ac:dyDescent="0.35">
      <c r="A72" s="10" t="s">
        <v>32</v>
      </c>
      <c r="B72" s="19">
        <f>B24/B18</f>
        <v>87801.825340248426</v>
      </c>
      <c r="C72" s="19">
        <f t="shared" ref="C72:G72" si="26">C24/C18</f>
        <v>344808.04982797703</v>
      </c>
      <c r="D72" s="19">
        <f t="shared" si="26"/>
        <v>181954.2395507406</v>
      </c>
      <c r="E72" s="19">
        <f t="shared" si="26"/>
        <v>174182.50735347913</v>
      </c>
      <c r="F72" s="19">
        <f t="shared" si="26"/>
        <v>22844.285313811233</v>
      </c>
      <c r="G72" s="19">
        <f t="shared" si="26"/>
        <v>28946.226103839414</v>
      </c>
    </row>
    <row r="73" spans="1:8" ht="15.6" x14ac:dyDescent="0.35">
      <c r="A73" s="10"/>
      <c r="B73" s="18"/>
      <c r="C73" s="18"/>
      <c r="D73" s="18"/>
      <c r="E73" s="18"/>
      <c r="F73" s="18"/>
      <c r="G73" s="18"/>
    </row>
    <row r="74" spans="1:8" ht="15.6" x14ac:dyDescent="0.35">
      <c r="A74" s="11" t="s">
        <v>29</v>
      </c>
      <c r="B74" s="18"/>
      <c r="C74" s="18"/>
      <c r="D74" s="18"/>
      <c r="E74" s="18"/>
      <c r="F74" s="18"/>
      <c r="G74" s="18"/>
    </row>
    <row r="75" spans="1:8" ht="15.6" x14ac:dyDescent="0.35">
      <c r="A75" s="10" t="s">
        <v>30</v>
      </c>
      <c r="B75" s="18">
        <f>(B30/B29)*100</f>
        <v>52.173640779111849</v>
      </c>
      <c r="C75" s="18"/>
      <c r="D75" s="18"/>
      <c r="E75" s="18"/>
      <c r="F75" s="18"/>
      <c r="G75" s="18"/>
    </row>
    <row r="76" spans="1:8" ht="16.2" thickBot="1" x14ac:dyDescent="0.4">
      <c r="A76" s="21" t="s">
        <v>31</v>
      </c>
      <c r="B76" s="22">
        <f>(B24/B30)*100</f>
        <v>329.3255423416424</v>
      </c>
      <c r="C76" s="22"/>
      <c r="D76" s="22"/>
      <c r="E76" s="22"/>
      <c r="F76" s="22"/>
      <c r="G76" s="22"/>
    </row>
    <row r="77" spans="1:8" ht="16.2" thickTop="1" x14ac:dyDescent="0.35">
      <c r="A77" s="61" t="s">
        <v>85</v>
      </c>
      <c r="B77" s="61"/>
      <c r="C77" s="61"/>
      <c r="D77" s="61"/>
      <c r="E77" s="61"/>
      <c r="F77" s="61"/>
      <c r="G77" s="10"/>
      <c r="H77" s="10"/>
    </row>
  </sheetData>
  <mergeCells count="6">
    <mergeCell ref="A77:F77"/>
    <mergeCell ref="C9:G9"/>
    <mergeCell ref="A9:A11"/>
    <mergeCell ref="B9:B11"/>
    <mergeCell ref="C10:D10"/>
    <mergeCell ref="E10:G1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8:I84"/>
  <sheetViews>
    <sheetView showGridLines="0" zoomScale="80" zoomScaleNormal="80" workbookViewId="0">
      <pane ySplit="11" topLeftCell="A12" activePane="bottomLeft" state="frozen"/>
      <selection pane="bottomLeft" activeCell="A9" sqref="A9:A11"/>
    </sheetView>
  </sheetViews>
  <sheetFormatPr baseColWidth="10" defaultColWidth="11.44140625" defaultRowHeight="14.4" x14ac:dyDescent="0.3"/>
  <cols>
    <col min="1" max="1" width="62.5546875" style="3" customWidth="1"/>
    <col min="2" max="6" width="20.6640625" style="3" customWidth="1"/>
    <col min="7" max="7" width="21" style="3" customWidth="1"/>
    <col min="8" max="9" width="15.6640625" style="3" customWidth="1"/>
    <col min="10" max="16384" width="11.44140625" style="3"/>
  </cols>
  <sheetData>
    <row r="8" spans="1:9" ht="15.75" customHeight="1" x14ac:dyDescent="0.3"/>
    <row r="9" spans="1:9" ht="21" customHeight="1" x14ac:dyDescent="0.35">
      <c r="A9" s="49" t="s">
        <v>0</v>
      </c>
      <c r="B9" s="52" t="s">
        <v>40</v>
      </c>
      <c r="C9" s="57" t="s">
        <v>41</v>
      </c>
      <c r="D9" s="57"/>
      <c r="E9" s="57"/>
      <c r="F9" s="57"/>
      <c r="G9" s="57"/>
    </row>
    <row r="10" spans="1:9" ht="17.25" customHeight="1" x14ac:dyDescent="0.3">
      <c r="A10" s="50"/>
      <c r="B10" s="52"/>
      <c r="C10" s="54" t="s">
        <v>42</v>
      </c>
      <c r="D10" s="55"/>
      <c r="E10" s="54" t="s">
        <v>43</v>
      </c>
      <c r="F10" s="56"/>
      <c r="G10" s="55"/>
    </row>
    <row r="11" spans="1:9" ht="54" customHeight="1" thickBot="1" x14ac:dyDescent="0.35">
      <c r="A11" s="51"/>
      <c r="B11" s="53"/>
      <c r="C11" s="42" t="s">
        <v>44</v>
      </c>
      <c r="D11" s="43" t="s">
        <v>45</v>
      </c>
      <c r="E11" s="43" t="s">
        <v>46</v>
      </c>
      <c r="F11" s="43" t="s">
        <v>47</v>
      </c>
      <c r="G11" s="43" t="s">
        <v>48</v>
      </c>
    </row>
    <row r="12" spans="1:9" ht="15" thickTop="1" x14ac:dyDescent="0.3"/>
    <row r="13" spans="1:9" ht="15.6" x14ac:dyDescent="0.35">
      <c r="A13" s="11" t="s">
        <v>1</v>
      </c>
      <c r="B13" s="10"/>
      <c r="C13" s="10"/>
      <c r="D13" s="10"/>
      <c r="E13" s="10"/>
      <c r="F13" s="10"/>
      <c r="G13" s="10"/>
    </row>
    <row r="14" spans="1:9" ht="15.6" x14ac:dyDescent="0.35">
      <c r="A14" s="10"/>
      <c r="B14" s="10"/>
      <c r="C14" s="10"/>
      <c r="D14" s="10"/>
      <c r="E14" s="10"/>
      <c r="F14" s="10"/>
      <c r="G14" s="10"/>
    </row>
    <row r="15" spans="1:9" ht="15.6" x14ac:dyDescent="0.35">
      <c r="A15" s="11" t="s">
        <v>2</v>
      </c>
      <c r="B15" s="10"/>
      <c r="C15" s="10"/>
      <c r="D15" s="10"/>
      <c r="E15" s="10"/>
      <c r="F15" s="10"/>
      <c r="G15" s="10"/>
    </row>
    <row r="16" spans="1:9" ht="15.6" x14ac:dyDescent="0.35">
      <c r="A16" s="12" t="s">
        <v>75</v>
      </c>
      <c r="B16" s="25">
        <f>+SUM(C16:G16)</f>
        <v>155481.49999999997</v>
      </c>
      <c r="C16" s="25">
        <f>(+'I Trimestre'!C16+'II Trimestre'!C16+'III Trimestre'!C16+'IV Trimestre'!C16)/4</f>
        <v>26298.666666666657</v>
      </c>
      <c r="D16" s="25">
        <f>(+'I Trimestre'!D16+'II Trimestre'!D16+'III Trimestre'!D16+'IV Trimestre'!D16)/4</f>
        <v>12111.75</v>
      </c>
      <c r="E16" s="25">
        <f>(+'I Trimestre'!E16+'II Trimestre'!E16+'III Trimestre'!E16+'IV Trimestre'!E16)/4</f>
        <v>7584</v>
      </c>
      <c r="F16" s="25">
        <f>(+'I Trimestre'!F16+'II Trimestre'!F16+'III Trimestre'!F16+'IV Trimestre'!F16)/4</f>
        <v>92128.416666666672</v>
      </c>
      <c r="G16" s="25">
        <f>(+'I Trimestre'!G16+'II Trimestre'!G16+'III Trimestre'!G16+'IV Trimestre'!G16)/4</f>
        <v>17358.666666666668</v>
      </c>
      <c r="H16" s="7"/>
      <c r="I16" s="7"/>
    </row>
    <row r="17" spans="1:9" ht="15.6" x14ac:dyDescent="0.35">
      <c r="A17" s="12" t="s">
        <v>119</v>
      </c>
      <c r="B17" s="25">
        <f>+SUM(C17:G17)</f>
        <v>152327.46249999999</v>
      </c>
      <c r="C17" s="25">
        <f>(+'I Trimestre'!C17+'II Trimestre'!C17+'III Trimestre'!C17+'IV Trimestre'!C17)/4</f>
        <v>30338.333333333343</v>
      </c>
      <c r="D17" s="25">
        <f>(+'I Trimestre'!D17+'II Trimestre'!D17+'III Trimestre'!D17+'IV Trimestre'!D17)/4</f>
        <v>14493.641666666666</v>
      </c>
      <c r="E17" s="25">
        <f>(+'I Trimestre'!E17+'II Trimestre'!E17+'III Trimestre'!E17+'IV Trimestre'!E17)/4</f>
        <v>9215.8708333333343</v>
      </c>
      <c r="F17" s="25">
        <f>(+'I Trimestre'!F17+'II Trimestre'!F17+'III Trimestre'!F17+'IV Trimestre'!F17)/4</f>
        <v>81467.75</v>
      </c>
      <c r="G17" s="25">
        <f>(+'I Trimestre'!G17+'II Trimestre'!G17+'III Trimestre'!G17+'IV Trimestre'!G17)/4</f>
        <v>16811.866666666669</v>
      </c>
      <c r="H17" s="7"/>
      <c r="I17" s="7"/>
    </row>
    <row r="18" spans="1:9" ht="15.6" x14ac:dyDescent="0.35">
      <c r="A18" s="12" t="s">
        <v>120</v>
      </c>
      <c r="B18" s="25">
        <f>+SUM(C18:G18)</f>
        <v>150228.75</v>
      </c>
      <c r="C18" s="25">
        <f>(+'I Trimestre'!C18+'II Trimestre'!C18+'III Trimestre'!C18+'IV Trimestre'!C18)/4</f>
        <v>20245.75</v>
      </c>
      <c r="D18" s="25">
        <f>(+'I Trimestre'!D18+'II Trimestre'!D18+'III Trimestre'!D18+'IV Trimestre'!D18)/4</f>
        <v>9043.0833333333321</v>
      </c>
      <c r="E18" s="25">
        <f>(+'I Trimestre'!E18+'II Trimestre'!E18+'III Trimestre'!E18+'IV Trimestre'!E18)/4</f>
        <v>8878.75</v>
      </c>
      <c r="F18" s="25">
        <f>(+'I Trimestre'!F18+'II Trimestre'!F18+'III Trimestre'!F18+'IV Trimestre'!F18)/4</f>
        <v>95998.166666666672</v>
      </c>
      <c r="G18" s="25">
        <f>(+'I Trimestre'!G18+'II Trimestre'!G18+'III Trimestre'!G18+'IV Trimestre'!G18)/4</f>
        <v>16063</v>
      </c>
      <c r="H18" s="7"/>
      <c r="I18" s="7"/>
    </row>
    <row r="19" spans="1:9" ht="15.6" x14ac:dyDescent="0.35">
      <c r="A19" s="12" t="s">
        <v>80</v>
      </c>
      <c r="B19" s="25">
        <f t="shared" ref="B19" si="0">+SUM(C19:G19)</f>
        <v>152327.44916666666</v>
      </c>
      <c r="C19" s="13">
        <f>+'IV Trimestre'!C19</f>
        <v>30338.333333333332</v>
      </c>
      <c r="D19" s="13">
        <f>+'IV Trimestre'!D19</f>
        <v>14493.641666666666</v>
      </c>
      <c r="E19" s="13">
        <f>+'IV Trimestre'!E19</f>
        <v>9215.8575000000001</v>
      </c>
      <c r="F19" s="13">
        <f>+'IV Trimestre'!F19</f>
        <v>81467.75</v>
      </c>
      <c r="G19" s="13">
        <f>+'IV Trimestre'!G19</f>
        <v>16811.866666666669</v>
      </c>
      <c r="H19" s="6"/>
      <c r="I19" s="6"/>
    </row>
    <row r="20" spans="1:9" ht="15.6" x14ac:dyDescent="0.35">
      <c r="A20" s="10"/>
      <c r="B20" s="27"/>
      <c r="C20" s="27"/>
      <c r="D20" s="27"/>
      <c r="E20" s="27"/>
      <c r="F20" s="27"/>
      <c r="G20" s="27"/>
    </row>
    <row r="21" spans="1:9" ht="15.6" x14ac:dyDescent="0.35">
      <c r="A21" s="15" t="s">
        <v>3</v>
      </c>
      <c r="B21" s="27"/>
      <c r="C21" s="27"/>
      <c r="D21" s="27"/>
      <c r="E21" s="27"/>
      <c r="F21" s="27"/>
      <c r="G21" s="27"/>
      <c r="H21" s="8"/>
      <c r="I21" s="8"/>
    </row>
    <row r="22" spans="1:9" ht="15.6" x14ac:dyDescent="0.35">
      <c r="A22" s="12" t="s">
        <v>75</v>
      </c>
      <c r="B22" s="24">
        <f>+SUM(C22:G22)</f>
        <v>28747918970.533981</v>
      </c>
      <c r="C22" s="24">
        <f>+'I Trimestre'!C22+'II Trimestre'!C22+'III Trimestre'!C22+'IV Trimestre'!C22</f>
        <v>15665777548.158581</v>
      </c>
      <c r="D22" s="24">
        <f>+'I Trimestre'!D22+'II Trimestre'!D22+'III Trimestre'!D22+'IV Trimestre'!D22</f>
        <v>2439994411.0626001</v>
      </c>
      <c r="E22" s="24">
        <f>+'I Trimestre'!E22+'II Trimestre'!E22+'III Trimestre'!E22+'IV Trimestre'!E22</f>
        <v>3740738272.1318998</v>
      </c>
      <c r="F22" s="24">
        <f>+'I Trimestre'!F22+'II Trimestre'!F22+'III Trimestre'!F22+'IV Trimestre'!F22</f>
        <v>5538778369.2971001</v>
      </c>
      <c r="G22" s="24">
        <f>+'I Trimestre'!G22+'II Trimestre'!G22+'III Trimestre'!G22+'IV Trimestre'!G22</f>
        <v>1362630369.8838</v>
      </c>
      <c r="H22" s="2"/>
      <c r="I22" s="2"/>
    </row>
    <row r="23" spans="1:9" ht="15.6" x14ac:dyDescent="0.35">
      <c r="A23" s="12" t="s">
        <v>119</v>
      </c>
      <c r="B23" s="24">
        <f>+SUM(C23:G23)</f>
        <v>32294407085.000031</v>
      </c>
      <c r="C23" s="24">
        <f>+'I Trimestre'!C23+'II Trimestre'!C23+'III Trimestre'!C23+'IV Trimestre'!C23</f>
        <v>16959574645.510105</v>
      </c>
      <c r="D23" s="24">
        <f>+'I Trimestre'!D23+'II Trimestre'!D23+'III Trimestre'!D23+'IV Trimestre'!D23</f>
        <v>2425970922.1752</v>
      </c>
      <c r="E23" s="24">
        <f>+'I Trimestre'!E23+'II Trimestre'!E23+'III Trimestre'!E23+'IV Trimestre'!E23</f>
        <v>3980587668.416976</v>
      </c>
      <c r="F23" s="24">
        <f>+'I Trimestre'!F23+'II Trimestre'!F23+'III Trimestre'!F23+'IV Trimestre'!F23</f>
        <v>7115062560.0783157</v>
      </c>
      <c r="G23" s="24">
        <f>+'I Trimestre'!G23+'II Trimestre'!G23+'III Trimestre'!G23+'IV Trimestre'!G23</f>
        <v>1813211288.8194315</v>
      </c>
      <c r="H23" s="2"/>
      <c r="I23" s="2"/>
    </row>
    <row r="24" spans="1:9" ht="15.6" x14ac:dyDescent="0.35">
      <c r="A24" s="12" t="s">
        <v>120</v>
      </c>
      <c r="B24" s="24">
        <f>+SUM(C24:G24)</f>
        <v>29294228804.59</v>
      </c>
      <c r="C24" s="24">
        <f>+'I Trimestre'!C24+'II Trimestre'!C24+'III Trimestre'!C24+'IV Trimestre'!C24</f>
        <v>15325265926.730469</v>
      </c>
      <c r="D24" s="24">
        <f>+'I Trimestre'!D24+'II Trimestre'!D24+'III Trimestre'!D24+'IV Trimestre'!D24</f>
        <v>3519548119.3164301</v>
      </c>
      <c r="E24" s="24">
        <f>+'I Trimestre'!E24+'II Trimestre'!E24+'III Trimestre'!E24+'IV Trimestre'!E24</f>
        <v>3629809606.6502037</v>
      </c>
      <c r="F24" s="24">
        <f>+'I Trimestre'!F24+'II Trimestre'!F24+'III Trimestre'!F24+'IV Trimestre'!F24</f>
        <v>5473724072.8020697</v>
      </c>
      <c r="G24" s="24">
        <f>+'I Trimestre'!G24+'II Trimestre'!G24+'III Trimestre'!G24+'IV Trimestre'!G24</f>
        <v>1345881079.0908279</v>
      </c>
      <c r="H24" s="2"/>
      <c r="I24" s="2"/>
    </row>
    <row r="25" spans="1:9" ht="15.6" x14ac:dyDescent="0.35">
      <c r="A25" s="12" t="s">
        <v>80</v>
      </c>
      <c r="B25" s="24">
        <f>+SUM(C25:G25)</f>
        <v>32294407085.000023</v>
      </c>
      <c r="C25" s="24">
        <f>+'IV Trimestre'!C25</f>
        <v>16959574645.510099</v>
      </c>
      <c r="D25" s="24">
        <f>+'IV Trimestre'!D25</f>
        <v>2425970922.1752</v>
      </c>
      <c r="E25" s="24">
        <f>+'IV Trimestre'!E25</f>
        <v>3980587668.416976</v>
      </c>
      <c r="F25" s="24">
        <f>+'IV Trimestre'!F25</f>
        <v>7115062560.0783157</v>
      </c>
      <c r="G25" s="24">
        <f>+'IV Trimestre'!G25</f>
        <v>1813211288.8194315</v>
      </c>
      <c r="H25" s="2"/>
      <c r="I25" s="2"/>
    </row>
    <row r="26" spans="1:9" ht="15.6" x14ac:dyDescent="0.35">
      <c r="A26" s="12" t="s">
        <v>121</v>
      </c>
      <c r="B26" s="24">
        <f t="shared" ref="B26" si="1">+SUM(C26:G26)</f>
        <v>29294228804.59</v>
      </c>
      <c r="C26" s="16">
        <f>C24</f>
        <v>15325265926.730469</v>
      </c>
      <c r="D26" s="16">
        <f t="shared" ref="D26:G26" si="2">D24</f>
        <v>3519548119.3164301</v>
      </c>
      <c r="E26" s="16">
        <f t="shared" si="2"/>
        <v>3629809606.6502037</v>
      </c>
      <c r="F26" s="16">
        <f t="shared" si="2"/>
        <v>5473724072.8020697</v>
      </c>
      <c r="G26" s="16">
        <f t="shared" si="2"/>
        <v>1345881079.0908279</v>
      </c>
      <c r="H26" s="4"/>
      <c r="I26" s="4"/>
    </row>
    <row r="27" spans="1:9" ht="15.6" x14ac:dyDescent="0.35">
      <c r="A27" s="10"/>
      <c r="B27" s="27"/>
      <c r="C27" s="27"/>
      <c r="D27" s="27"/>
      <c r="E27" s="27"/>
      <c r="F27" s="27"/>
      <c r="G27" s="27"/>
    </row>
    <row r="28" spans="1:9" ht="15.6" x14ac:dyDescent="0.35">
      <c r="A28" s="15" t="s">
        <v>4</v>
      </c>
      <c r="B28" s="27"/>
      <c r="C28" s="27" t="s">
        <v>39</v>
      </c>
      <c r="D28" s="27"/>
      <c r="E28" s="27"/>
      <c r="F28" s="27"/>
      <c r="G28" s="27"/>
    </row>
    <row r="29" spans="1:9" ht="15.6" x14ac:dyDescent="0.35">
      <c r="A29" s="12" t="s">
        <v>119</v>
      </c>
      <c r="B29" s="24">
        <f>+B23</f>
        <v>32294407085.000031</v>
      </c>
      <c r="C29" s="27"/>
      <c r="D29" s="27"/>
      <c r="E29" s="27"/>
      <c r="F29" s="27"/>
      <c r="G29" s="27"/>
    </row>
    <row r="30" spans="1:9" ht="15.6" x14ac:dyDescent="0.35">
      <c r="A30" s="12" t="s">
        <v>120</v>
      </c>
      <c r="B30" s="24">
        <f>+'I Trimestre'!B30+'II Trimestre'!B30+'III Trimestre'!B30+'IV Trimestre'!B30</f>
        <v>32294407085</v>
      </c>
      <c r="C30" s="27"/>
      <c r="D30" s="27"/>
      <c r="E30" s="27"/>
      <c r="F30" s="27"/>
      <c r="G30" s="27"/>
    </row>
    <row r="31" spans="1:9" ht="15.6" x14ac:dyDescent="0.35">
      <c r="A31" s="10"/>
      <c r="B31" s="10"/>
      <c r="C31" s="10"/>
      <c r="D31" s="10"/>
      <c r="E31" s="10"/>
      <c r="F31" s="10"/>
      <c r="G31" s="10"/>
    </row>
    <row r="32" spans="1:9" ht="15.6" x14ac:dyDescent="0.35">
      <c r="A32" s="11" t="s">
        <v>5</v>
      </c>
      <c r="B32" s="10"/>
      <c r="C32" s="10"/>
      <c r="D32" s="10"/>
      <c r="E32" s="10"/>
      <c r="F32" s="10"/>
      <c r="G32" s="10"/>
    </row>
    <row r="33" spans="1:9" ht="15.6" x14ac:dyDescent="0.35">
      <c r="A33" s="12" t="s">
        <v>72</v>
      </c>
      <c r="B33" s="29">
        <v>1.1144000000000001</v>
      </c>
      <c r="C33" s="29">
        <v>1.1144000000000001</v>
      </c>
      <c r="D33" s="29">
        <v>1.1144000000000001</v>
      </c>
      <c r="E33" s="29">
        <v>1.1144000000000001</v>
      </c>
      <c r="F33" s="29">
        <v>1.1144000000000001</v>
      </c>
      <c r="G33" s="29">
        <v>1.1144000000000001</v>
      </c>
    </row>
    <row r="34" spans="1:9" ht="15.6" x14ac:dyDescent="0.35">
      <c r="A34" s="12" t="s">
        <v>116</v>
      </c>
      <c r="B34" s="29">
        <v>1.0947</v>
      </c>
      <c r="C34" s="29">
        <v>1.0947</v>
      </c>
      <c r="D34" s="29">
        <v>1.0947</v>
      </c>
      <c r="E34" s="29">
        <v>1.0947</v>
      </c>
      <c r="F34" s="29">
        <v>1.0947</v>
      </c>
      <c r="G34" s="29">
        <v>1.0947</v>
      </c>
    </row>
    <row r="35" spans="1:9" ht="15.6" x14ac:dyDescent="0.35">
      <c r="A35" s="12" t="s">
        <v>6</v>
      </c>
      <c r="B35" s="14">
        <v>83446</v>
      </c>
      <c r="C35" s="14"/>
      <c r="D35" s="14"/>
      <c r="E35" s="14"/>
      <c r="F35" s="14"/>
      <c r="G35" s="14"/>
    </row>
    <row r="36" spans="1:9" ht="15.6" x14ac:dyDescent="0.35">
      <c r="A36" s="10"/>
      <c r="B36" s="14"/>
      <c r="C36" s="14"/>
      <c r="D36" s="14"/>
      <c r="E36" s="14"/>
      <c r="F36" s="14"/>
      <c r="G36" s="14"/>
    </row>
    <row r="37" spans="1:9" ht="15.6" x14ac:dyDescent="0.35">
      <c r="A37" s="11" t="s">
        <v>7</v>
      </c>
      <c r="B37" s="14"/>
      <c r="C37" s="14"/>
      <c r="D37" s="13"/>
      <c r="E37" s="13"/>
      <c r="F37" s="13"/>
      <c r="G37" s="14"/>
    </row>
    <row r="38" spans="1:9" ht="15.6" x14ac:dyDescent="0.35">
      <c r="A38" s="10" t="s">
        <v>76</v>
      </c>
      <c r="B38" s="16">
        <f t="shared" ref="B38:G38" si="3">B22/B33</f>
        <v>25796768638.31118</v>
      </c>
      <c r="C38" s="16">
        <f t="shared" si="3"/>
        <v>14057589328.929092</v>
      </c>
      <c r="D38" s="16">
        <f t="shared" si="3"/>
        <v>2189514008.4912062</v>
      </c>
      <c r="E38" s="16">
        <f t="shared" si="3"/>
        <v>3356728528.4744253</v>
      </c>
      <c r="F38" s="16">
        <f t="shared" si="3"/>
        <v>4970188773.5975409</v>
      </c>
      <c r="G38" s="16">
        <f t="shared" si="3"/>
        <v>1222747998.8189161</v>
      </c>
      <c r="H38" s="4"/>
      <c r="I38" s="4"/>
    </row>
    <row r="39" spans="1:9" ht="15.6" x14ac:dyDescent="0.35">
      <c r="A39" s="10" t="s">
        <v>122</v>
      </c>
      <c r="B39" s="16">
        <f t="shared" ref="B39:G39" si="4">B24/B34</f>
        <v>26760051890.554489</v>
      </c>
      <c r="C39" s="16">
        <f t="shared" si="4"/>
        <v>13999512128.1908</v>
      </c>
      <c r="D39" s="16">
        <f t="shared" si="4"/>
        <v>3215080039.5692244</v>
      </c>
      <c r="E39" s="16">
        <f t="shared" si="4"/>
        <v>3315803057.1391282</v>
      </c>
      <c r="F39" s="16">
        <f t="shared" si="4"/>
        <v>5000204688.7750702</v>
      </c>
      <c r="G39" s="16">
        <f t="shared" si="4"/>
        <v>1229451976.8802667</v>
      </c>
      <c r="H39" s="4"/>
      <c r="I39" s="4"/>
    </row>
    <row r="40" spans="1:9" ht="15.6" x14ac:dyDescent="0.35">
      <c r="A40" s="10" t="s">
        <v>77</v>
      </c>
      <c r="B40" s="16">
        <f t="shared" ref="B40:G40" si="5">B38/B16</f>
        <v>165915.35737892409</v>
      </c>
      <c r="C40" s="16">
        <f t="shared" si="5"/>
        <v>534536.19938637316</v>
      </c>
      <c r="D40" s="16">
        <f t="shared" si="5"/>
        <v>180776.02398424721</v>
      </c>
      <c r="E40" s="16">
        <f t="shared" si="5"/>
        <v>442606.60976719746</v>
      </c>
      <c r="F40" s="16">
        <f t="shared" si="5"/>
        <v>53948.487919643405</v>
      </c>
      <c r="G40" s="16">
        <f t="shared" si="5"/>
        <v>70440.202712511484</v>
      </c>
      <c r="H40" s="4"/>
      <c r="I40" s="4"/>
    </row>
    <row r="41" spans="1:9" ht="15.6" x14ac:dyDescent="0.35">
      <c r="A41" s="10" t="s">
        <v>123</v>
      </c>
      <c r="B41" s="14">
        <f t="shared" ref="B41:G41" si="6">B39/B18</f>
        <v>178128.69967003312</v>
      </c>
      <c r="C41" s="14">
        <f t="shared" si="6"/>
        <v>691479.05749062391</v>
      </c>
      <c r="D41" s="14">
        <f t="shared" si="6"/>
        <v>355529.18413548748</v>
      </c>
      <c r="E41" s="14">
        <f t="shared" si="6"/>
        <v>373453.81468552758</v>
      </c>
      <c r="F41" s="14">
        <f t="shared" si="6"/>
        <v>52086.460214779137</v>
      </c>
      <c r="G41" s="14">
        <f t="shared" si="6"/>
        <v>76539.374766872104</v>
      </c>
    </row>
    <row r="42" spans="1:9" ht="15.6" x14ac:dyDescent="0.35">
      <c r="A42" s="10"/>
      <c r="B42" s="10"/>
      <c r="C42" s="10"/>
      <c r="D42" s="10"/>
      <c r="E42" s="10"/>
      <c r="F42" s="10"/>
      <c r="G42" s="10"/>
    </row>
    <row r="43" spans="1:9" ht="15.6" x14ac:dyDescent="0.35">
      <c r="A43" s="11" t="s">
        <v>8</v>
      </c>
      <c r="B43" s="10"/>
      <c r="C43" s="10"/>
      <c r="D43" s="10"/>
      <c r="E43" s="10"/>
      <c r="F43" s="10"/>
      <c r="G43" s="10"/>
    </row>
    <row r="44" spans="1:9" ht="15.6" x14ac:dyDescent="0.35">
      <c r="A44" s="10"/>
      <c r="B44" s="10"/>
      <c r="C44" s="10"/>
      <c r="D44" s="10"/>
      <c r="E44" s="10"/>
      <c r="F44" s="10"/>
      <c r="G44" s="10"/>
    </row>
    <row r="45" spans="1:9" ht="15.6" x14ac:dyDescent="0.35">
      <c r="A45" s="11" t="s">
        <v>9</v>
      </c>
      <c r="B45" s="10"/>
      <c r="C45" s="10"/>
      <c r="D45" s="10"/>
      <c r="E45" s="10"/>
      <c r="F45" s="10"/>
      <c r="G45" s="10"/>
    </row>
    <row r="46" spans="1:9" ht="15.6" x14ac:dyDescent="0.35">
      <c r="A46" s="10" t="s">
        <v>10</v>
      </c>
      <c r="B46" s="18">
        <f t="shared" ref="B46" si="7">(B17/B35)*100</f>
        <v>182.54615260168251</v>
      </c>
      <c r="C46" s="18"/>
      <c r="D46" s="18"/>
      <c r="E46" s="18"/>
      <c r="F46" s="18"/>
      <c r="G46" s="18"/>
    </row>
    <row r="47" spans="1:9" ht="15.6" x14ac:dyDescent="0.35">
      <c r="A47" s="10" t="s">
        <v>11</v>
      </c>
      <c r="B47" s="18">
        <f t="shared" ref="B47" si="8">(B18/B35)*100</f>
        <v>180.03109795556406</v>
      </c>
      <c r="C47" s="18"/>
      <c r="D47" s="18"/>
      <c r="E47" s="18"/>
      <c r="F47" s="18"/>
      <c r="G47" s="18"/>
    </row>
    <row r="48" spans="1:9" ht="15.6" x14ac:dyDescent="0.35">
      <c r="A48" s="10"/>
      <c r="B48" s="18"/>
      <c r="C48" s="18"/>
      <c r="D48" s="18"/>
      <c r="E48" s="18"/>
      <c r="F48" s="18"/>
      <c r="G48" s="18"/>
    </row>
    <row r="49" spans="1:9" ht="15.6" x14ac:dyDescent="0.35">
      <c r="A49" s="11" t="s">
        <v>12</v>
      </c>
      <c r="B49" s="18"/>
      <c r="C49" s="18"/>
      <c r="D49" s="18"/>
      <c r="E49" s="18"/>
      <c r="F49" s="18"/>
      <c r="G49" s="18"/>
    </row>
    <row r="50" spans="1:9" ht="15.6" x14ac:dyDescent="0.35">
      <c r="A50" s="10" t="s">
        <v>13</v>
      </c>
      <c r="B50" s="19">
        <f t="shared" ref="B50:G50" si="9">B18/B17*100</f>
        <v>98.622236289139266</v>
      </c>
      <c r="C50" s="19">
        <f t="shared" si="9"/>
        <v>66.733230786134129</v>
      </c>
      <c r="D50" s="19">
        <f t="shared" si="9"/>
        <v>62.393451841238424</v>
      </c>
      <c r="E50" s="19">
        <f t="shared" si="9"/>
        <v>96.341953577365842</v>
      </c>
      <c r="F50" s="19">
        <f t="shared" si="9"/>
        <v>117.83578982685378</v>
      </c>
      <c r="G50" s="19">
        <f t="shared" si="9"/>
        <v>95.545606674650429</v>
      </c>
      <c r="H50" s="9"/>
      <c r="I50" s="9"/>
    </row>
    <row r="51" spans="1:9" ht="15.6" x14ac:dyDescent="0.35">
      <c r="A51" s="10" t="s">
        <v>14</v>
      </c>
      <c r="B51" s="19">
        <f>B24/B23*100</f>
        <v>90.709913724337923</v>
      </c>
      <c r="C51" s="19">
        <f t="shared" ref="C51:G51" si="10">C24/C23*100</f>
        <v>90.363504079907415</v>
      </c>
      <c r="D51" s="19">
        <f t="shared" si="10"/>
        <v>145.07791858282849</v>
      </c>
      <c r="E51" s="19">
        <f t="shared" si="10"/>
        <v>91.187782031534255</v>
      </c>
      <c r="F51" s="19">
        <f t="shared" si="10"/>
        <v>76.931496056189559</v>
      </c>
      <c r="G51" s="19">
        <f t="shared" si="10"/>
        <v>74.226378767315154</v>
      </c>
      <c r="H51" s="4"/>
      <c r="I51" s="4"/>
    </row>
    <row r="52" spans="1:9" ht="15.6" x14ac:dyDescent="0.35">
      <c r="A52" s="10" t="s">
        <v>15</v>
      </c>
      <c r="B52" s="19">
        <f>AVERAGE(B50:B51)</f>
        <v>94.666075006738595</v>
      </c>
      <c r="C52" s="19">
        <f t="shared" ref="C52:G52" si="11">AVERAGE(C50:C51)</f>
        <v>78.548367433020772</v>
      </c>
      <c r="D52" s="19">
        <f t="shared" si="11"/>
        <v>103.73568521203346</v>
      </c>
      <c r="E52" s="19">
        <f t="shared" si="11"/>
        <v>93.764867804450049</v>
      </c>
      <c r="F52" s="19">
        <f t="shared" si="11"/>
        <v>97.383642941521671</v>
      </c>
      <c r="G52" s="19">
        <f t="shared" si="11"/>
        <v>84.885992720982784</v>
      </c>
      <c r="H52" s="4"/>
      <c r="I52" s="4"/>
    </row>
    <row r="53" spans="1:9" ht="15.6" x14ac:dyDescent="0.35">
      <c r="A53" s="10"/>
      <c r="B53" s="18"/>
      <c r="C53" s="18"/>
      <c r="D53" s="18"/>
      <c r="E53" s="18"/>
      <c r="F53" s="18"/>
      <c r="G53" s="18"/>
    </row>
    <row r="54" spans="1:9" ht="15.6" x14ac:dyDescent="0.35">
      <c r="A54" s="11" t="s">
        <v>16</v>
      </c>
      <c r="B54" s="18"/>
      <c r="C54" s="18"/>
      <c r="D54" s="18"/>
      <c r="E54" s="18"/>
      <c r="F54" s="18"/>
      <c r="G54" s="18"/>
    </row>
    <row r="55" spans="1:9" ht="15.6" x14ac:dyDescent="0.35">
      <c r="A55" s="10" t="s">
        <v>17</v>
      </c>
      <c r="B55" s="19">
        <f t="shared" ref="B55:G55" si="12">((B18/B19)*100)</f>
        <v>98.62224492161593</v>
      </c>
      <c r="C55" s="19">
        <f t="shared" si="12"/>
        <v>66.733230786134158</v>
      </c>
      <c r="D55" s="19">
        <f t="shared" si="12"/>
        <v>62.393451841238424</v>
      </c>
      <c r="E55" s="19">
        <f t="shared" si="12"/>
        <v>96.342092963134462</v>
      </c>
      <c r="F55" s="19">
        <f t="shared" si="12"/>
        <v>117.83578982685378</v>
      </c>
      <c r="G55" s="19">
        <f t="shared" si="12"/>
        <v>95.545606674650429</v>
      </c>
      <c r="H55" s="9"/>
      <c r="I55" s="9"/>
    </row>
    <row r="56" spans="1:9" ht="15.6" x14ac:dyDescent="0.35">
      <c r="A56" s="10" t="s">
        <v>18</v>
      </c>
      <c r="B56" s="19">
        <f>B24/B25*100</f>
        <v>90.709913724337937</v>
      </c>
      <c r="C56" s="19">
        <f t="shared" ref="C56:G56" si="13">C24/C25*100</f>
        <v>90.363504079907457</v>
      </c>
      <c r="D56" s="19">
        <f t="shared" si="13"/>
        <v>145.07791858282849</v>
      </c>
      <c r="E56" s="19">
        <f t="shared" si="13"/>
        <v>91.187782031534255</v>
      </c>
      <c r="F56" s="19">
        <f t="shared" si="13"/>
        <v>76.931496056189559</v>
      </c>
      <c r="G56" s="19">
        <f t="shared" si="13"/>
        <v>74.226378767315154</v>
      </c>
      <c r="H56" s="4"/>
      <c r="I56" s="4"/>
    </row>
    <row r="57" spans="1:9" ht="15.6" x14ac:dyDescent="0.35">
      <c r="A57" s="10" t="s">
        <v>19</v>
      </c>
      <c r="B57" s="19">
        <f>(B55+B56)/2</f>
        <v>94.666079322976941</v>
      </c>
      <c r="C57" s="19">
        <f t="shared" ref="C57:G57" si="14">(C55+C56)/2</f>
        <v>78.548367433020815</v>
      </c>
      <c r="D57" s="19">
        <f t="shared" si="14"/>
        <v>103.73568521203346</v>
      </c>
      <c r="E57" s="19">
        <f t="shared" si="14"/>
        <v>93.764937497334358</v>
      </c>
      <c r="F57" s="19">
        <f t="shared" si="14"/>
        <v>97.383642941521671</v>
      </c>
      <c r="G57" s="19">
        <f t="shared" si="14"/>
        <v>84.885992720982784</v>
      </c>
      <c r="H57" s="4"/>
      <c r="I57" s="4"/>
    </row>
    <row r="58" spans="1:9" ht="15.6" x14ac:dyDescent="0.35">
      <c r="A58" s="10"/>
      <c r="B58" s="18"/>
      <c r="C58" s="18"/>
      <c r="D58" s="18"/>
      <c r="E58" s="18"/>
      <c r="F58" s="18"/>
      <c r="G58" s="18"/>
    </row>
    <row r="59" spans="1:9" ht="15.6" x14ac:dyDescent="0.35">
      <c r="A59" s="11" t="s">
        <v>34</v>
      </c>
      <c r="B59" s="18"/>
      <c r="C59" s="18"/>
      <c r="D59" s="18"/>
      <c r="E59" s="18"/>
      <c r="F59" s="18"/>
      <c r="G59" s="18"/>
    </row>
    <row r="60" spans="1:9" ht="15.6" x14ac:dyDescent="0.35">
      <c r="A60" s="10" t="s">
        <v>20</v>
      </c>
      <c r="B60" s="18">
        <f>B26/B24*100</f>
        <v>100</v>
      </c>
      <c r="C60" s="18"/>
      <c r="D60" s="18"/>
      <c r="E60" s="18"/>
      <c r="F60" s="18"/>
      <c r="G60" s="18"/>
    </row>
    <row r="61" spans="1:9" ht="15.6" x14ac:dyDescent="0.35">
      <c r="A61" s="10"/>
      <c r="B61" s="18"/>
      <c r="C61" s="18"/>
      <c r="D61" s="18"/>
      <c r="E61" s="18"/>
      <c r="F61" s="18"/>
      <c r="G61" s="18"/>
    </row>
    <row r="62" spans="1:9" ht="15.6" x14ac:dyDescent="0.35">
      <c r="A62" s="11" t="s">
        <v>21</v>
      </c>
      <c r="B62" s="18"/>
      <c r="C62" s="18"/>
      <c r="D62" s="18"/>
      <c r="E62" s="18"/>
      <c r="F62" s="18"/>
      <c r="G62" s="18"/>
    </row>
    <row r="63" spans="1:9" ht="15.6" x14ac:dyDescent="0.35">
      <c r="A63" s="10" t="s">
        <v>22</v>
      </c>
      <c r="B63" s="29">
        <f>((B18/B16)-1)*100</f>
        <v>-3.3783762055292543</v>
      </c>
      <c r="C63" s="29">
        <f t="shared" ref="C63:G63" si="15">((C18/C16)-1)*100</f>
        <v>-23.016059115797983</v>
      </c>
      <c r="D63" s="29">
        <f t="shared" si="15"/>
        <v>-25.336278132116895</v>
      </c>
      <c r="E63" s="29">
        <f t="shared" si="15"/>
        <v>17.072125527426163</v>
      </c>
      <c r="F63" s="29">
        <f t="shared" si="15"/>
        <v>4.2003869598685073</v>
      </c>
      <c r="G63" s="29">
        <f t="shared" si="15"/>
        <v>-7.4640909440049192</v>
      </c>
      <c r="H63" s="4"/>
      <c r="I63" s="4"/>
    </row>
    <row r="64" spans="1:9" ht="15.6" x14ac:dyDescent="0.35">
      <c r="A64" s="10" t="s">
        <v>23</v>
      </c>
      <c r="B64" s="29">
        <f>((B39/B38)-1)*100</f>
        <v>3.734123702659109</v>
      </c>
      <c r="C64" s="29">
        <f t="shared" ref="C64:G64" si="16">((C39/C38)-1)*100</f>
        <v>-0.41313769650942467</v>
      </c>
      <c r="D64" s="29">
        <f t="shared" si="16"/>
        <v>46.839893560888221</v>
      </c>
      <c r="E64" s="29">
        <f t="shared" si="16"/>
        <v>-1.2192070639056696</v>
      </c>
      <c r="F64" s="29">
        <f t="shared" si="16"/>
        <v>0.60391901685865612</v>
      </c>
      <c r="G64" s="29">
        <f t="shared" si="16"/>
        <v>0.54827144005356043</v>
      </c>
      <c r="H64" s="4"/>
      <c r="I64" s="4"/>
    </row>
    <row r="65" spans="1:9" ht="15.6" x14ac:dyDescent="0.35">
      <c r="A65" s="10" t="s">
        <v>24</v>
      </c>
      <c r="B65" s="29">
        <f>((B41/B40)-1)*100</f>
        <v>7.3611885506268848</v>
      </c>
      <c r="C65" s="29">
        <f t="shared" ref="C65:G65" si="17">((C41/C40)-1)*100</f>
        <v>29.360566839891298</v>
      </c>
      <c r="D65" s="29">
        <f t="shared" si="17"/>
        <v>96.668328188514764</v>
      </c>
      <c r="E65" s="29">
        <f t="shared" si="17"/>
        <v>-15.623986076042318</v>
      </c>
      <c r="F65" s="29">
        <f t="shared" si="17"/>
        <v>-3.4514919262200072</v>
      </c>
      <c r="G65" s="29">
        <f t="shared" si="17"/>
        <v>8.6586520474014605</v>
      </c>
      <c r="H65" s="4"/>
      <c r="I65" s="4"/>
    </row>
    <row r="66" spans="1:9" ht="15.6" x14ac:dyDescent="0.35">
      <c r="A66" s="11"/>
      <c r="B66" s="18"/>
      <c r="C66" s="18"/>
      <c r="D66" s="18"/>
      <c r="E66" s="18"/>
      <c r="F66" s="18"/>
      <c r="G66" s="18"/>
    </row>
    <row r="67" spans="1:9" ht="15.6" x14ac:dyDescent="0.35">
      <c r="A67" s="11" t="s">
        <v>25</v>
      </c>
      <c r="B67" s="18"/>
      <c r="C67" s="18"/>
      <c r="D67" s="18"/>
      <c r="E67" s="18"/>
      <c r="F67" s="18"/>
      <c r="G67" s="18"/>
    </row>
    <row r="68" spans="1:9" ht="15.6" x14ac:dyDescent="0.35">
      <c r="A68" s="10" t="s">
        <v>26</v>
      </c>
      <c r="B68" s="20">
        <f>B23/(B17*12)</f>
        <v>17667.205546843987</v>
      </c>
      <c r="C68" s="20">
        <f t="shared" ref="C68:G68" si="18">C23/(C17*12)</f>
        <v>46584.559263610667</v>
      </c>
      <c r="D68" s="20">
        <f t="shared" si="18"/>
        <v>13948.478109511239</v>
      </c>
      <c r="E68" s="20">
        <f t="shared" si="18"/>
        <v>35993.954888663313</v>
      </c>
      <c r="F68" s="20">
        <f t="shared" si="18"/>
        <v>7277.9950349251858</v>
      </c>
      <c r="G68" s="20">
        <f t="shared" si="18"/>
        <v>8987.7551214788327</v>
      </c>
      <c r="H68" s="6"/>
      <c r="I68" s="6"/>
    </row>
    <row r="69" spans="1:9" ht="15.6" x14ac:dyDescent="0.35">
      <c r="A69" s="10" t="s">
        <v>27</v>
      </c>
      <c r="B69" s="20">
        <f>B24/(B18*12)</f>
        <v>16249.790627398772</v>
      </c>
      <c r="C69" s="20">
        <f t="shared" ref="C69:G69" si="19">C24/(C18*12)</f>
        <v>63080.177019582174</v>
      </c>
      <c r="D69" s="20">
        <f t="shared" si="19"/>
        <v>32433.149822759849</v>
      </c>
      <c r="E69" s="20">
        <f t="shared" si="19"/>
        <v>34068.324244687254</v>
      </c>
      <c r="F69" s="20">
        <f t="shared" si="19"/>
        <v>4751.5873330932272</v>
      </c>
      <c r="G69" s="20">
        <f t="shared" si="19"/>
        <v>6982.3044631079083</v>
      </c>
      <c r="H69" s="6"/>
      <c r="I69" s="6"/>
    </row>
    <row r="70" spans="1:9" ht="15.6" x14ac:dyDescent="0.35">
      <c r="A70" s="10" t="s">
        <v>28</v>
      </c>
      <c r="B70" s="20">
        <f>(B69/B68)*B52</f>
        <v>87.071149667578737</v>
      </c>
      <c r="C70" s="20">
        <f t="shared" ref="C70:G70" si="20">(C69/C68)*C52</f>
        <v>106.36238703549549</v>
      </c>
      <c r="D70" s="20">
        <f t="shared" si="20"/>
        <v>241.20731982612168</v>
      </c>
      <c r="E70" s="20">
        <f t="shared" si="20"/>
        <v>88.748567058085513</v>
      </c>
      <c r="F70" s="20">
        <f t="shared" si="20"/>
        <v>63.578895290653996</v>
      </c>
      <c r="G70" s="20">
        <f t="shared" si="20"/>
        <v>65.945259725049283</v>
      </c>
      <c r="H70" s="6"/>
      <c r="I70" s="6"/>
    </row>
    <row r="71" spans="1:9" ht="15.6" x14ac:dyDescent="0.35">
      <c r="A71" s="10" t="s">
        <v>35</v>
      </c>
      <c r="B71" s="20">
        <f>B23/B17</f>
        <v>212006.46656212784</v>
      </c>
      <c r="C71" s="20">
        <f t="shared" ref="C71:G72" si="21">C23/C17</f>
        <v>559014.71116332803</v>
      </c>
      <c r="D71" s="20">
        <f t="shared" si="21"/>
        <v>167381.73731413487</v>
      </c>
      <c r="E71" s="20">
        <f t="shared" si="21"/>
        <v>431927.45866395975</v>
      </c>
      <c r="F71" s="20">
        <f t="shared" si="21"/>
        <v>87335.940419102233</v>
      </c>
      <c r="G71" s="20">
        <f t="shared" si="21"/>
        <v>107853.06145774599</v>
      </c>
      <c r="H71" s="6"/>
      <c r="I71" s="6"/>
    </row>
    <row r="72" spans="1:9" ht="15.6" x14ac:dyDescent="0.35">
      <c r="A72" s="10" t="s">
        <v>36</v>
      </c>
      <c r="B72" s="20">
        <f>B24/B18</f>
        <v>194997.48752878528</v>
      </c>
      <c r="C72" s="20">
        <f t="shared" si="21"/>
        <v>756962.12423498603</v>
      </c>
      <c r="D72" s="20">
        <f t="shared" si="21"/>
        <v>389197.79787311819</v>
      </c>
      <c r="E72" s="20">
        <f t="shared" si="21"/>
        <v>408819.89093624707</v>
      </c>
      <c r="F72" s="20">
        <f t="shared" si="21"/>
        <v>57019.047997118723</v>
      </c>
      <c r="G72" s="20">
        <f t="shared" si="21"/>
        <v>83787.653557294892</v>
      </c>
      <c r="H72" s="6"/>
      <c r="I72" s="6"/>
    </row>
    <row r="73" spans="1:9" ht="15.6" x14ac:dyDescent="0.35">
      <c r="A73" s="10"/>
      <c r="B73" s="18"/>
      <c r="C73" s="18"/>
      <c r="D73" s="18"/>
      <c r="E73" s="18"/>
      <c r="F73" s="18"/>
      <c r="G73" s="18"/>
    </row>
    <row r="74" spans="1:9" ht="15.6" x14ac:dyDescent="0.35">
      <c r="A74" s="11" t="s">
        <v>29</v>
      </c>
      <c r="B74" s="18"/>
      <c r="C74" s="18"/>
      <c r="D74" s="18"/>
      <c r="E74" s="18"/>
      <c r="F74" s="18"/>
      <c r="G74" s="18"/>
    </row>
    <row r="75" spans="1:9" ht="15.6" x14ac:dyDescent="0.35">
      <c r="A75" s="10" t="s">
        <v>30</v>
      </c>
      <c r="B75" s="18">
        <f>(B30/B29)*100</f>
        <v>99.999999999999901</v>
      </c>
      <c r="C75" s="18"/>
      <c r="D75" s="18"/>
      <c r="E75" s="18"/>
      <c r="F75" s="18"/>
      <c r="G75" s="18"/>
    </row>
    <row r="76" spans="1:9" ht="16.2" thickBot="1" x14ac:dyDescent="0.4">
      <c r="A76" s="21" t="s">
        <v>31</v>
      </c>
      <c r="B76" s="22">
        <f>(B24/B30)*100</f>
        <v>90.709913724338008</v>
      </c>
      <c r="C76" s="22"/>
      <c r="D76" s="22"/>
      <c r="E76" s="22"/>
      <c r="F76" s="22"/>
      <c r="G76" s="22"/>
      <c r="H76" s="5"/>
      <c r="I76" s="5"/>
    </row>
    <row r="77" spans="1:9" ht="16.2" thickTop="1" x14ac:dyDescent="0.35">
      <c r="A77" s="61" t="s">
        <v>85</v>
      </c>
      <c r="B77" s="61"/>
      <c r="C77" s="61"/>
      <c r="D77" s="61"/>
      <c r="E77" s="61"/>
      <c r="F77" s="61"/>
      <c r="G77" s="10"/>
      <c r="H77" s="10"/>
    </row>
    <row r="78" spans="1:9" ht="15.6" x14ac:dyDescent="0.35">
      <c r="B78" s="10"/>
      <c r="C78" s="10"/>
      <c r="D78" s="10"/>
      <c r="E78" s="10"/>
      <c r="F78" s="10"/>
      <c r="G78" s="10"/>
      <c r="H78" s="10"/>
    </row>
    <row r="79" spans="1:9" ht="15.6" x14ac:dyDescent="0.35">
      <c r="A79" s="11" t="s">
        <v>127</v>
      </c>
      <c r="B79" s="10"/>
      <c r="C79" s="10"/>
      <c r="D79" s="10"/>
      <c r="E79" s="10"/>
      <c r="F79" s="10"/>
      <c r="G79" s="10"/>
      <c r="H79" s="10"/>
    </row>
    <row r="80" spans="1:9" ht="15.6" x14ac:dyDescent="0.35">
      <c r="A80" s="10"/>
      <c r="B80" s="10"/>
      <c r="C80" s="10"/>
      <c r="D80" s="10"/>
      <c r="E80" s="10"/>
      <c r="F80" s="10"/>
      <c r="G80" s="10"/>
    </row>
    <row r="81" spans="1:7" ht="120" customHeight="1" x14ac:dyDescent="0.35">
      <c r="A81" s="58" t="s">
        <v>128</v>
      </c>
      <c r="B81" s="58"/>
      <c r="C81" s="58"/>
      <c r="D81" s="58"/>
      <c r="E81" s="58"/>
      <c r="F81" s="58"/>
      <c r="G81" s="58"/>
    </row>
    <row r="84" spans="1:7" ht="15.6" x14ac:dyDescent="0.35">
      <c r="A84" s="10"/>
      <c r="B84" s="10"/>
      <c r="C84" s="10"/>
      <c r="D84" s="10"/>
      <c r="E84" s="10"/>
      <c r="F84" s="10"/>
      <c r="G84" s="10"/>
    </row>
  </sheetData>
  <mergeCells count="7">
    <mergeCell ref="A77:F77"/>
    <mergeCell ref="A81:G81"/>
    <mergeCell ref="C9:G9"/>
    <mergeCell ref="A9:A11"/>
    <mergeCell ref="B9:B11"/>
    <mergeCell ref="C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catherine.mata</dc:creator>
  <cp:lastModifiedBy>Stephanie Tatiana Salas Soto</cp:lastModifiedBy>
  <dcterms:created xsi:type="dcterms:W3CDTF">2012-02-08T21:16:28Z</dcterms:created>
  <dcterms:modified xsi:type="dcterms:W3CDTF">2025-12-31T03:18:44Z</dcterms:modified>
</cp:coreProperties>
</file>