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7180055\Desktop\ACTUALIZACIÓN PW 2025\2023\Indicadores\"/>
    </mc:Choice>
  </mc:AlternateContent>
  <xr:revisionPtr revIDLastSave="0" documentId="13_ncr:1_{BF911F79-6D54-44D6-B696-4AE290F5B947}" xr6:coauthVersionLast="47" xr6:coauthVersionMax="47" xr10:uidLastSave="{00000000-0000-0000-0000-000000000000}"/>
  <bookViews>
    <workbookView xWindow="-108" yWindow="-108" windowWidth="23256" windowHeight="13896" tabRatio="661" xr2:uid="{00000000-000D-0000-FFFF-FFFF00000000}"/>
  </bookViews>
  <sheets>
    <sheet name="I Trimestre" sheetId="2" r:id="rId1"/>
    <sheet name="II Trimestre" sheetId="3" r:id="rId2"/>
    <sheet name="I semestre" sheetId="5" r:id="rId3"/>
    <sheet name="III Trimestre" sheetId="1" r:id="rId4"/>
    <sheet name="III T Acumulado" sheetId="6" r:id="rId5"/>
    <sheet name="IV Trimestre" sheetId="4" r:id="rId6"/>
    <sheet name="Anual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7" i="7" l="1"/>
  <c r="B27" i="3"/>
  <c r="B28" i="1" l="1"/>
  <c r="B28" i="3"/>
  <c r="B33" i="7" l="1"/>
  <c r="E18" i="6" l="1"/>
  <c r="D18" i="6"/>
  <c r="C18" i="6"/>
  <c r="E76" i="4"/>
  <c r="D76" i="4"/>
  <c r="C76" i="4"/>
  <c r="E75" i="4"/>
  <c r="D75" i="4"/>
  <c r="C75" i="4"/>
  <c r="E73" i="4"/>
  <c r="D73" i="4"/>
  <c r="C73" i="4"/>
  <c r="E72" i="4"/>
  <c r="D72" i="4"/>
  <c r="C72" i="4"/>
  <c r="E71" i="4"/>
  <c r="D71" i="4"/>
  <c r="C71" i="4"/>
  <c r="E76" i="1"/>
  <c r="D76" i="1"/>
  <c r="C76" i="1"/>
  <c r="E75" i="1"/>
  <c r="D75" i="1"/>
  <c r="C75" i="1"/>
  <c r="E73" i="1"/>
  <c r="D73" i="1"/>
  <c r="C73" i="1"/>
  <c r="E72" i="1"/>
  <c r="D72" i="1"/>
  <c r="C72" i="1"/>
  <c r="E71" i="1"/>
  <c r="D71" i="1"/>
  <c r="C71" i="1"/>
  <c r="E76" i="3"/>
  <c r="D76" i="3"/>
  <c r="C76" i="3"/>
  <c r="E75" i="3"/>
  <c r="D75" i="3"/>
  <c r="C75" i="3"/>
  <c r="E73" i="3"/>
  <c r="D73" i="3"/>
  <c r="C73" i="3"/>
  <c r="E72" i="3"/>
  <c r="D72" i="3"/>
  <c r="C72" i="3"/>
  <c r="E71" i="3"/>
  <c r="D71" i="3"/>
  <c r="C71" i="3"/>
  <c r="E71" i="2" l="1"/>
  <c r="D71" i="2"/>
  <c r="C71" i="2"/>
  <c r="D72" i="2"/>
  <c r="E72" i="2"/>
  <c r="D73" i="2"/>
  <c r="E73" i="2"/>
  <c r="D75" i="2"/>
  <c r="E75" i="2"/>
  <c r="D76" i="2"/>
  <c r="E76" i="2"/>
  <c r="C72" i="2"/>
  <c r="C73" i="2"/>
  <c r="C76" i="2"/>
  <c r="C75" i="2"/>
  <c r="E27" i="7"/>
  <c r="C27" i="7"/>
  <c r="E19" i="7"/>
  <c r="B27" i="1"/>
  <c r="D18" i="7" l="1"/>
  <c r="E17" i="7"/>
  <c r="E18" i="7"/>
  <c r="D17" i="7"/>
  <c r="D25" i="7" l="1"/>
  <c r="D41" i="7" s="1"/>
  <c r="E25" i="7"/>
  <c r="E41" i="7" s="1"/>
  <c r="F25" i="7"/>
  <c r="F41" i="7" s="1"/>
  <c r="D26" i="7"/>
  <c r="E26" i="7"/>
  <c r="F26" i="7"/>
  <c r="D27" i="7"/>
  <c r="E29" i="7"/>
  <c r="F27" i="7"/>
  <c r="F42" i="7" s="1"/>
  <c r="D28" i="7"/>
  <c r="E28" i="7"/>
  <c r="F28" i="7"/>
  <c r="D15" i="7"/>
  <c r="E15" i="7"/>
  <c r="D16" i="7"/>
  <c r="E16" i="7"/>
  <c r="D19" i="7"/>
  <c r="D20" i="7"/>
  <c r="E20" i="7"/>
  <c r="D21" i="7"/>
  <c r="E21" i="7"/>
  <c r="D22" i="7"/>
  <c r="E22" i="7"/>
  <c r="C15" i="7"/>
  <c r="C16" i="7"/>
  <c r="E75" i="7" l="1"/>
  <c r="E71" i="7"/>
  <c r="E76" i="7"/>
  <c r="E73" i="7"/>
  <c r="E72" i="7"/>
  <c r="D71" i="7"/>
  <c r="D75" i="7"/>
  <c r="D29" i="7"/>
  <c r="D73" i="7"/>
  <c r="D72" i="7"/>
  <c r="D76" i="7"/>
  <c r="D66" i="7"/>
  <c r="D43" i="7"/>
  <c r="E66" i="7"/>
  <c r="E43" i="7"/>
  <c r="F67" i="7"/>
  <c r="D42" i="7"/>
  <c r="E42" i="7"/>
  <c r="E66" i="4"/>
  <c r="D66" i="4"/>
  <c r="C66" i="4"/>
  <c r="F42" i="4"/>
  <c r="E42" i="4"/>
  <c r="E44" i="4" s="1"/>
  <c r="D42" i="4"/>
  <c r="C42" i="4"/>
  <c r="C44" i="4" s="1"/>
  <c r="F41" i="4"/>
  <c r="E41" i="4"/>
  <c r="E43" i="4" s="1"/>
  <c r="D41" i="4"/>
  <c r="D43" i="4" s="1"/>
  <c r="C41" i="4"/>
  <c r="C43" i="4" s="1"/>
  <c r="C18" i="7"/>
  <c r="B18" i="7" s="1"/>
  <c r="C68" i="4" l="1"/>
  <c r="D67" i="4"/>
  <c r="E44" i="7"/>
  <c r="E68" i="7" s="1"/>
  <c r="E67" i="7"/>
  <c r="F67" i="4"/>
  <c r="E68" i="4"/>
  <c r="D44" i="7"/>
  <c r="D68" i="7" s="1"/>
  <c r="D67" i="7"/>
  <c r="D44" i="4"/>
  <c r="D68" i="4" s="1"/>
  <c r="C67" i="4"/>
  <c r="E67" i="4"/>
  <c r="B15" i="7" l="1"/>
  <c r="B26" i="4"/>
  <c r="B27" i="4"/>
  <c r="B28" i="4"/>
  <c r="B25" i="4"/>
  <c r="B41" i="4" s="1"/>
  <c r="B16" i="4"/>
  <c r="B17" i="4"/>
  <c r="B18" i="4"/>
  <c r="B19" i="4"/>
  <c r="B20" i="4"/>
  <c r="B21" i="4"/>
  <c r="B22" i="4"/>
  <c r="B15" i="4"/>
  <c r="D15" i="6"/>
  <c r="E15" i="6"/>
  <c r="D16" i="6"/>
  <c r="E16" i="6"/>
  <c r="D17" i="6"/>
  <c r="E17" i="6"/>
  <c r="D19" i="6"/>
  <c r="E19" i="6"/>
  <c r="D20" i="6"/>
  <c r="E20" i="6"/>
  <c r="D21" i="6"/>
  <c r="E21" i="6"/>
  <c r="D22" i="6"/>
  <c r="E22" i="6"/>
  <c r="E66" i="1"/>
  <c r="D66" i="1"/>
  <c r="C66" i="1"/>
  <c r="F42" i="1"/>
  <c r="E42" i="1"/>
  <c r="E44" i="1" s="1"/>
  <c r="D42" i="1"/>
  <c r="C42" i="1"/>
  <c r="C44" i="1" s="1"/>
  <c r="F41" i="1"/>
  <c r="E41" i="1"/>
  <c r="E43" i="1" s="1"/>
  <c r="D41" i="1"/>
  <c r="D43" i="1" s="1"/>
  <c r="C41" i="1"/>
  <c r="C43" i="1" s="1"/>
  <c r="B26" i="1"/>
  <c r="B42" i="1"/>
  <c r="B25" i="1"/>
  <c r="B41" i="1" s="1"/>
  <c r="B16" i="1"/>
  <c r="B17" i="1"/>
  <c r="B18" i="1"/>
  <c r="B19" i="1"/>
  <c r="B20" i="1"/>
  <c r="B21" i="1"/>
  <c r="B22" i="1"/>
  <c r="B15" i="1"/>
  <c r="D15" i="5"/>
  <c r="E15" i="5"/>
  <c r="D16" i="5"/>
  <c r="E16" i="5"/>
  <c r="D17" i="5"/>
  <c r="E17" i="5"/>
  <c r="D18" i="5"/>
  <c r="E18" i="5"/>
  <c r="D19" i="5"/>
  <c r="D66" i="5" s="1"/>
  <c r="E19" i="5"/>
  <c r="E66" i="5" s="1"/>
  <c r="D20" i="5"/>
  <c r="E20" i="5"/>
  <c r="D21" i="5"/>
  <c r="E21" i="5"/>
  <c r="D22" i="5"/>
  <c r="E22" i="5"/>
  <c r="C16" i="5"/>
  <c r="C17" i="5"/>
  <c r="C18" i="5"/>
  <c r="C19" i="5"/>
  <c r="C20" i="5"/>
  <c r="B20" i="5" s="1"/>
  <c r="C15" i="5"/>
  <c r="B15" i="5" s="1"/>
  <c r="E66" i="3"/>
  <c r="D66" i="3"/>
  <c r="C66" i="3"/>
  <c r="F42" i="3"/>
  <c r="E42" i="3"/>
  <c r="E44" i="3" s="1"/>
  <c r="D42" i="3"/>
  <c r="D44" i="3" s="1"/>
  <c r="C42" i="3"/>
  <c r="C44" i="3" s="1"/>
  <c r="F41" i="3"/>
  <c r="E41" i="3"/>
  <c r="E43" i="3" s="1"/>
  <c r="D41" i="3"/>
  <c r="D43" i="3" s="1"/>
  <c r="C41" i="3"/>
  <c r="C43" i="3" s="1"/>
  <c r="B26" i="3"/>
  <c r="B25" i="3"/>
  <c r="B41" i="3" s="1"/>
  <c r="B16" i="3"/>
  <c r="B17" i="3"/>
  <c r="B18" i="3"/>
  <c r="B19" i="3"/>
  <c r="B20" i="3"/>
  <c r="B21" i="3"/>
  <c r="B22" i="3"/>
  <c r="B15" i="3"/>
  <c r="E66" i="2"/>
  <c r="D66" i="2"/>
  <c r="C66" i="2"/>
  <c r="F42" i="2"/>
  <c r="E42" i="2"/>
  <c r="E44" i="2" s="1"/>
  <c r="D42" i="2"/>
  <c r="D44" i="2" s="1"/>
  <c r="C42" i="2"/>
  <c r="C44" i="2" s="1"/>
  <c r="F41" i="2"/>
  <c r="E41" i="2"/>
  <c r="E43" i="2" s="1"/>
  <c r="D41" i="2"/>
  <c r="D43" i="2" s="1"/>
  <c r="C41" i="2"/>
  <c r="C43" i="2" s="1"/>
  <c r="B26" i="2"/>
  <c r="B27" i="2"/>
  <c r="B28" i="2"/>
  <c r="B25" i="2"/>
  <c r="B41" i="2" s="1"/>
  <c r="B22" i="2"/>
  <c r="B16" i="2"/>
  <c r="B17" i="2"/>
  <c r="B18" i="2"/>
  <c r="B19" i="2"/>
  <c r="B20" i="2"/>
  <c r="B21" i="2"/>
  <c r="B15" i="2"/>
  <c r="F67" i="2" l="1"/>
  <c r="C68" i="2"/>
  <c r="D68" i="2"/>
  <c r="B42" i="4"/>
  <c r="B67" i="4" s="1"/>
  <c r="B72" i="4"/>
  <c r="B76" i="4"/>
  <c r="B75" i="4"/>
  <c r="B71" i="4"/>
  <c r="B42" i="3"/>
  <c r="B67" i="3" s="1"/>
  <c r="B76" i="3"/>
  <c r="B72" i="3"/>
  <c r="B75" i="3"/>
  <c r="B71" i="3"/>
  <c r="B43" i="3"/>
  <c r="B66" i="3"/>
  <c r="B42" i="2"/>
  <c r="B67" i="2" s="1"/>
  <c r="B76" i="2"/>
  <c r="B72" i="2"/>
  <c r="B75" i="2"/>
  <c r="B71" i="2"/>
  <c r="B43" i="2"/>
  <c r="B75" i="1"/>
  <c r="B71" i="1"/>
  <c r="E66" i="6"/>
  <c r="B72" i="1"/>
  <c r="B76" i="1"/>
  <c r="D66" i="6"/>
  <c r="B19" i="5"/>
  <c r="B66" i="5" s="1"/>
  <c r="D67" i="1"/>
  <c r="F67" i="1"/>
  <c r="D44" i="1"/>
  <c r="D68" i="1" s="1"/>
  <c r="B66" i="1"/>
  <c r="B43" i="1"/>
  <c r="C68" i="1"/>
  <c r="E68" i="1"/>
  <c r="C68" i="3"/>
  <c r="D68" i="3"/>
  <c r="E68" i="3"/>
  <c r="F67" i="3"/>
  <c r="E68" i="2"/>
  <c r="B17" i="5"/>
  <c r="B66" i="2"/>
  <c r="B18" i="5"/>
  <c r="B16" i="5"/>
  <c r="B44" i="1"/>
  <c r="B67" i="1"/>
  <c r="E67" i="1"/>
  <c r="E67" i="2"/>
  <c r="B43" i="4"/>
  <c r="D67" i="2"/>
  <c r="C66" i="5"/>
  <c r="C67" i="3"/>
  <c r="D67" i="3"/>
  <c r="C67" i="1"/>
  <c r="C67" i="2"/>
  <c r="E67" i="3"/>
  <c r="B66" i="4"/>
  <c r="F59" i="4"/>
  <c r="E59" i="4"/>
  <c r="D59" i="4"/>
  <c r="C59" i="4"/>
  <c r="E58" i="4"/>
  <c r="D58" i="4"/>
  <c r="C58" i="4"/>
  <c r="F54" i="4"/>
  <c r="E54" i="4"/>
  <c r="D54" i="4"/>
  <c r="C54" i="4"/>
  <c r="E53" i="4"/>
  <c r="D53" i="4"/>
  <c r="C53" i="4"/>
  <c r="F59" i="1"/>
  <c r="E59" i="1"/>
  <c r="D59" i="1"/>
  <c r="C59" i="1"/>
  <c r="E58" i="1"/>
  <c r="D58" i="1"/>
  <c r="C58" i="1"/>
  <c r="F54" i="1"/>
  <c r="E54" i="1"/>
  <c r="D54" i="1"/>
  <c r="C54" i="1"/>
  <c r="E53" i="1"/>
  <c r="D53" i="1"/>
  <c r="C53" i="1"/>
  <c r="F59" i="3"/>
  <c r="E59" i="3"/>
  <c r="D59" i="3"/>
  <c r="C59" i="3"/>
  <c r="E58" i="3"/>
  <c r="D58" i="3"/>
  <c r="C58" i="3"/>
  <c r="F54" i="3"/>
  <c r="E54" i="3"/>
  <c r="D54" i="3"/>
  <c r="C54" i="3"/>
  <c r="E53" i="3"/>
  <c r="D53" i="3"/>
  <c r="C53" i="3"/>
  <c r="C58" i="2"/>
  <c r="D58" i="2"/>
  <c r="E58" i="2"/>
  <c r="C59" i="2"/>
  <c r="D59" i="2"/>
  <c r="E59" i="2"/>
  <c r="F59" i="2"/>
  <c r="C53" i="2"/>
  <c r="D53" i="2"/>
  <c r="E53" i="2"/>
  <c r="C54" i="2"/>
  <c r="D54" i="2"/>
  <c r="D55" i="2" s="1"/>
  <c r="D74" i="2" s="1"/>
  <c r="E54" i="2"/>
  <c r="F54" i="2"/>
  <c r="E55" i="1" l="1"/>
  <c r="E74" i="1" s="1"/>
  <c r="D60" i="1"/>
  <c r="C55" i="1"/>
  <c r="C74" i="1" s="1"/>
  <c r="B44" i="2"/>
  <c r="B68" i="2" s="1"/>
  <c r="B44" i="4"/>
  <c r="B68" i="4" s="1"/>
  <c r="D55" i="1"/>
  <c r="D74" i="1" s="1"/>
  <c r="B44" i="3"/>
  <c r="B68" i="3" s="1"/>
  <c r="C60" i="3"/>
  <c r="D60" i="2"/>
  <c r="E60" i="1"/>
  <c r="C60" i="1"/>
  <c r="D60" i="4"/>
  <c r="B68" i="1"/>
  <c r="E55" i="2"/>
  <c r="E74" i="2" s="1"/>
  <c r="E60" i="2"/>
  <c r="C55" i="3"/>
  <c r="C74" i="3" s="1"/>
  <c r="C60" i="2"/>
  <c r="C55" i="2"/>
  <c r="C74" i="2" s="1"/>
  <c r="D55" i="3"/>
  <c r="D74" i="3" s="1"/>
  <c r="E60" i="3"/>
  <c r="D60" i="3"/>
  <c r="E55" i="3"/>
  <c r="E74" i="3" s="1"/>
  <c r="E55" i="4"/>
  <c r="E74" i="4" s="1"/>
  <c r="C55" i="4"/>
  <c r="C74" i="4" s="1"/>
  <c r="E60" i="4"/>
  <c r="D55" i="4"/>
  <c r="D74" i="4" s="1"/>
  <c r="C60" i="4"/>
  <c r="C17" i="7"/>
  <c r="B17" i="7" s="1"/>
  <c r="D29" i="3" l="1"/>
  <c r="E29" i="3"/>
  <c r="C29" i="3"/>
  <c r="D29" i="4"/>
  <c r="E29" i="4"/>
  <c r="B58" i="4"/>
  <c r="D29" i="2"/>
  <c r="E29" i="2"/>
  <c r="C29" i="2"/>
  <c r="B29" i="3" l="1"/>
  <c r="B29" i="2"/>
  <c r="B53" i="4"/>
  <c r="C19" i="7"/>
  <c r="B19" i="7" l="1"/>
  <c r="B66" i="7" s="1"/>
  <c r="C66" i="7"/>
  <c r="B80" i="4"/>
  <c r="B54" i="4"/>
  <c r="B59" i="4"/>
  <c r="B60" i="4" s="1"/>
  <c r="B55" i="4"/>
  <c r="B74" i="4" s="1"/>
  <c r="F54" i="7"/>
  <c r="F59" i="7"/>
  <c r="D54" i="7"/>
  <c r="D59" i="7"/>
  <c r="E59" i="7"/>
  <c r="E54" i="7"/>
  <c r="E58" i="7"/>
  <c r="E53" i="7"/>
  <c r="C53" i="7"/>
  <c r="D58" i="7"/>
  <c r="D53" i="7"/>
  <c r="D58" i="6"/>
  <c r="D53" i="6"/>
  <c r="D25" i="6"/>
  <c r="D41" i="6" s="1"/>
  <c r="D43" i="6" s="1"/>
  <c r="E25" i="6"/>
  <c r="E41" i="6" s="1"/>
  <c r="E43" i="6" s="1"/>
  <c r="F25" i="6"/>
  <c r="F41" i="6" s="1"/>
  <c r="D26" i="6"/>
  <c r="E26" i="6"/>
  <c r="F26" i="6"/>
  <c r="D27" i="6"/>
  <c r="E27" i="6"/>
  <c r="F27" i="6"/>
  <c r="D28" i="6"/>
  <c r="E28" i="6"/>
  <c r="F28" i="6"/>
  <c r="E58" i="6"/>
  <c r="C22" i="6"/>
  <c r="B22" i="6" s="1"/>
  <c r="C21" i="6"/>
  <c r="B21" i="6" s="1"/>
  <c r="C16" i="6"/>
  <c r="B16" i="6" s="1"/>
  <c r="C17" i="6"/>
  <c r="B17" i="6" s="1"/>
  <c r="B18" i="6"/>
  <c r="C19" i="6"/>
  <c r="C20" i="6"/>
  <c r="B20" i="6" s="1"/>
  <c r="C15" i="6"/>
  <c r="B15" i="6" s="1"/>
  <c r="D75" i="6" l="1"/>
  <c r="D71" i="6"/>
  <c r="E72" i="6"/>
  <c r="E73" i="6"/>
  <c r="E76" i="6"/>
  <c r="E75" i="6"/>
  <c r="E71" i="6"/>
  <c r="D76" i="6"/>
  <c r="D72" i="6"/>
  <c r="D73" i="6"/>
  <c r="E59" i="6"/>
  <c r="E60" i="6" s="1"/>
  <c r="D42" i="6"/>
  <c r="F59" i="6"/>
  <c r="F42" i="6"/>
  <c r="F67" i="6" s="1"/>
  <c r="E42" i="6"/>
  <c r="E29" i="6"/>
  <c r="C66" i="6"/>
  <c r="B19" i="6"/>
  <c r="B66" i="6" s="1"/>
  <c r="D29" i="6"/>
  <c r="E60" i="7"/>
  <c r="B59" i="1"/>
  <c r="B80" i="1"/>
  <c r="D60" i="7"/>
  <c r="E55" i="7"/>
  <c r="E74" i="7" s="1"/>
  <c r="E54" i="6"/>
  <c r="D59" i="6"/>
  <c r="D60" i="6" s="1"/>
  <c r="D54" i="6"/>
  <c r="D55" i="6" s="1"/>
  <c r="F54" i="6"/>
  <c r="D55" i="7"/>
  <c r="D74" i="7" s="1"/>
  <c r="B53" i="7"/>
  <c r="C53" i="6"/>
  <c r="E53" i="6"/>
  <c r="C58" i="6"/>
  <c r="D74" i="6" l="1"/>
  <c r="E55" i="6"/>
  <c r="E74" i="6" s="1"/>
  <c r="E44" i="6"/>
  <c r="E68" i="6" s="1"/>
  <c r="E67" i="6"/>
  <c r="D44" i="6"/>
  <c r="D68" i="6" s="1"/>
  <c r="D67" i="6"/>
  <c r="B53" i="6"/>
  <c r="B58" i="6"/>
  <c r="E29" i="1"/>
  <c r="D29" i="1"/>
  <c r="C29" i="1"/>
  <c r="D25" i="5"/>
  <c r="D41" i="5" s="1"/>
  <c r="D43" i="5" s="1"/>
  <c r="E25" i="5"/>
  <c r="E41" i="5" s="1"/>
  <c r="E43" i="5" s="1"/>
  <c r="F25" i="5"/>
  <c r="F41" i="5" s="1"/>
  <c r="D26" i="5"/>
  <c r="E26" i="5"/>
  <c r="F26" i="5"/>
  <c r="D27" i="5"/>
  <c r="E27" i="5"/>
  <c r="F27" i="5"/>
  <c r="D28" i="5"/>
  <c r="E28" i="5"/>
  <c r="F28" i="5"/>
  <c r="C28" i="5"/>
  <c r="C26" i="5"/>
  <c r="C27" i="5"/>
  <c r="D72" i="5" l="1"/>
  <c r="D76" i="5"/>
  <c r="D73" i="5"/>
  <c r="E75" i="5"/>
  <c r="E71" i="5"/>
  <c r="D71" i="5"/>
  <c r="D75" i="5"/>
  <c r="E42" i="5"/>
  <c r="E44" i="5" s="1"/>
  <c r="E68" i="5" s="1"/>
  <c r="E72" i="5"/>
  <c r="E73" i="5"/>
  <c r="E76" i="5"/>
  <c r="C72" i="5"/>
  <c r="C76" i="5"/>
  <c r="C73" i="5"/>
  <c r="C71" i="5"/>
  <c r="C75" i="5"/>
  <c r="C42" i="5"/>
  <c r="B27" i="5"/>
  <c r="F54" i="5"/>
  <c r="F42" i="5"/>
  <c r="F67" i="5" s="1"/>
  <c r="B28" i="5"/>
  <c r="D54" i="5"/>
  <c r="D42" i="5"/>
  <c r="B29" i="1"/>
  <c r="B63" i="1" s="1"/>
  <c r="B26" i="5"/>
  <c r="E29" i="5"/>
  <c r="D29" i="5"/>
  <c r="B58" i="1"/>
  <c r="B60" i="1" s="1"/>
  <c r="B53" i="1"/>
  <c r="B54" i="1"/>
  <c r="B80" i="3"/>
  <c r="B54" i="3"/>
  <c r="B59" i="3"/>
  <c r="F59" i="5"/>
  <c r="B53" i="3"/>
  <c r="B58" i="3"/>
  <c r="B63" i="3"/>
  <c r="D59" i="5"/>
  <c r="C54" i="5"/>
  <c r="E54" i="5"/>
  <c r="C59" i="5"/>
  <c r="E59" i="5"/>
  <c r="D58" i="5"/>
  <c r="D53" i="5"/>
  <c r="E58" i="5"/>
  <c r="E53" i="5"/>
  <c r="E55" i="5" l="1"/>
  <c r="E74" i="5" s="1"/>
  <c r="E67" i="5"/>
  <c r="B71" i="5"/>
  <c r="B75" i="5"/>
  <c r="B42" i="5"/>
  <c r="B44" i="5" s="1"/>
  <c r="B76" i="5"/>
  <c r="B72" i="5"/>
  <c r="B55" i="3"/>
  <c r="B74" i="3" s="1"/>
  <c r="B60" i="3"/>
  <c r="D60" i="5"/>
  <c r="E60" i="5"/>
  <c r="D55" i="5"/>
  <c r="D74" i="5" s="1"/>
  <c r="D67" i="5"/>
  <c r="D44" i="5"/>
  <c r="D68" i="5" s="1"/>
  <c r="C44" i="5"/>
  <c r="B55" i="1"/>
  <c r="B74" i="1" s="1"/>
  <c r="B54" i="5"/>
  <c r="C20" i="7"/>
  <c r="B16" i="7"/>
  <c r="B20" i="7" l="1"/>
  <c r="C73" i="7"/>
  <c r="C76" i="7"/>
  <c r="C72" i="7"/>
  <c r="C26" i="7"/>
  <c r="C21" i="7"/>
  <c r="B21" i="7" s="1"/>
  <c r="C75" i="7" l="1"/>
  <c r="C71" i="7"/>
  <c r="B72" i="7"/>
  <c r="B76" i="7"/>
  <c r="B26" i="7"/>
  <c r="B32" i="7" s="1"/>
  <c r="B58" i="7"/>
  <c r="C58" i="7"/>
  <c r="C25" i="6"/>
  <c r="C25" i="5"/>
  <c r="B75" i="7" l="1"/>
  <c r="B71" i="7"/>
  <c r="B25" i="6"/>
  <c r="B41" i="6" s="1"/>
  <c r="B43" i="6" s="1"/>
  <c r="C41" i="6"/>
  <c r="C43" i="6" s="1"/>
  <c r="B25" i="5"/>
  <c r="B41" i="5" s="1"/>
  <c r="C41" i="5"/>
  <c r="C29" i="4"/>
  <c r="C27" i="6"/>
  <c r="C26" i="6"/>
  <c r="B32" i="1"/>
  <c r="B79" i="1" s="1"/>
  <c r="B32" i="3"/>
  <c r="B79" i="3" s="1"/>
  <c r="B32" i="2"/>
  <c r="B79" i="2" s="1"/>
  <c r="C22" i="7"/>
  <c r="B22" i="7" s="1"/>
  <c r="C21" i="5"/>
  <c r="B21" i="5" s="1"/>
  <c r="C22" i="5"/>
  <c r="B22" i="5" s="1"/>
  <c r="B59" i="5"/>
  <c r="C28" i="7"/>
  <c r="B28" i="7" s="1"/>
  <c r="C28" i="6"/>
  <c r="B28" i="6" s="1"/>
  <c r="C25" i="7"/>
  <c r="C41" i="7" s="1"/>
  <c r="C43" i="7" s="1"/>
  <c r="B63" i="2"/>
  <c r="B33" i="5"/>
  <c r="B80" i="5" s="1"/>
  <c r="B33" i="6"/>
  <c r="C72" i="6" l="1"/>
  <c r="C73" i="6"/>
  <c r="C76" i="6"/>
  <c r="B26" i="6"/>
  <c r="C75" i="6"/>
  <c r="C71" i="6"/>
  <c r="B27" i="6"/>
  <c r="C42" i="6"/>
  <c r="C43" i="5"/>
  <c r="C68" i="5" s="1"/>
  <c r="C67" i="5"/>
  <c r="B43" i="5"/>
  <c r="B68" i="5" s="1"/>
  <c r="B67" i="5"/>
  <c r="C42" i="7"/>
  <c r="B29" i="4"/>
  <c r="B63" i="4" s="1"/>
  <c r="B25" i="7"/>
  <c r="B41" i="7" s="1"/>
  <c r="B43" i="7" s="1"/>
  <c r="B58" i="5"/>
  <c r="B60" i="5" s="1"/>
  <c r="C58" i="5"/>
  <c r="C60" i="5" s="1"/>
  <c r="C59" i="7"/>
  <c r="C60" i="7" s="1"/>
  <c r="C54" i="7"/>
  <c r="C55" i="7" s="1"/>
  <c r="C74" i="7" s="1"/>
  <c r="C29" i="7"/>
  <c r="B29" i="7" s="1"/>
  <c r="C54" i="6"/>
  <c r="C55" i="6" s="1"/>
  <c r="B32" i="6"/>
  <c r="B79" i="6" s="1"/>
  <c r="C59" i="6"/>
  <c r="C60" i="6" s="1"/>
  <c r="C53" i="5"/>
  <c r="C55" i="5" s="1"/>
  <c r="C74" i="5" s="1"/>
  <c r="C29" i="6"/>
  <c r="B29" i="6" s="1"/>
  <c r="B54" i="2"/>
  <c r="B58" i="2"/>
  <c r="B53" i="2"/>
  <c r="B79" i="7"/>
  <c r="B32" i="4"/>
  <c r="B79" i="4" s="1"/>
  <c r="B80" i="2"/>
  <c r="B59" i="2"/>
  <c r="B32" i="5"/>
  <c r="B79" i="5" s="1"/>
  <c r="C29" i="5"/>
  <c r="B42" i="6" l="1"/>
  <c r="B67" i="6" s="1"/>
  <c r="B72" i="6"/>
  <c r="B76" i="6"/>
  <c r="C74" i="6"/>
  <c r="B75" i="6"/>
  <c r="B71" i="6"/>
  <c r="B42" i="7"/>
  <c r="C44" i="7"/>
  <c r="C68" i="7" s="1"/>
  <c r="C67" i="7"/>
  <c r="C44" i="6"/>
  <c r="C68" i="6" s="1"/>
  <c r="C67" i="6"/>
  <c r="B29" i="5"/>
  <c r="B63" i="5" s="1"/>
  <c r="B63" i="6"/>
  <c r="B63" i="7"/>
  <c r="B80" i="6"/>
  <c r="B54" i="6"/>
  <c r="B55" i="6" s="1"/>
  <c r="B59" i="6"/>
  <c r="B60" i="6" s="1"/>
  <c r="B80" i="7"/>
  <c r="B54" i="7"/>
  <c r="B55" i="7" s="1"/>
  <c r="B74" i="7" s="1"/>
  <c r="B59" i="7"/>
  <c r="B60" i="7" s="1"/>
  <c r="B53" i="5"/>
  <c r="B55" i="5" s="1"/>
  <c r="B74" i="5" s="1"/>
  <c r="B60" i="2"/>
  <c r="B55" i="2"/>
  <c r="B74" i="2" s="1"/>
  <c r="B74" i="6" l="1"/>
  <c r="B44" i="6"/>
  <c r="B68" i="6" s="1"/>
  <c r="B67" i="7"/>
  <c r="B44" i="7"/>
  <c r="B68" i="7" s="1"/>
</calcChain>
</file>

<file path=xl/sharedStrings.xml><?xml version="1.0" encoding="utf-8"?>
<sst xmlns="http://schemas.openxmlformats.org/spreadsheetml/2006/main" count="472" uniqueCount="162">
  <si>
    <t>Indicador</t>
  </si>
  <si>
    <t>Productos</t>
  </si>
  <si>
    <t>Subsidios</t>
  </si>
  <si>
    <t>Insumos</t>
  </si>
  <si>
    <t xml:space="preserve">Beneficiarios </t>
  </si>
  <si>
    <t>Gasto FODESAF</t>
  </si>
  <si>
    <t>Ingresos FODESAF</t>
  </si>
  <si>
    <t>Otros insumos</t>
  </si>
  <si>
    <t>Población objetivo</t>
  </si>
  <si>
    <t>Cálculos intermedios</t>
  </si>
  <si>
    <t>Indicadores</t>
  </si>
  <si>
    <t>De Cobertura Potencial</t>
  </si>
  <si>
    <t>Cobertura Programada</t>
  </si>
  <si>
    <t>Cobertura Efectiva</t>
  </si>
  <si>
    <t>De resultado</t>
  </si>
  <si>
    <t>Índice efectividad en beneficiarios (IEB)</t>
  </si>
  <si>
    <t xml:space="preserve">Índice efectividad en gasto (IEG) </t>
  </si>
  <si>
    <t>Índice efectividad total (IET)</t>
  </si>
  <si>
    <t xml:space="preserve">De avance </t>
  </si>
  <si>
    <t xml:space="preserve">Índice avance beneficiarios (IAB) </t>
  </si>
  <si>
    <t>Índice avance gasto (IAG)</t>
  </si>
  <si>
    <t xml:space="preserve">Índice avance total (IAT) </t>
  </si>
  <si>
    <t>Índice transferencia efectiva del gasto (ITG)</t>
  </si>
  <si>
    <t>De expansión</t>
  </si>
  <si>
    <t xml:space="preserve">Índice de crecimiento beneficiarios (ICB) </t>
  </si>
  <si>
    <t xml:space="preserve">Índice de crecimiento del gasto real (ICGR) </t>
  </si>
  <si>
    <t xml:space="preserve">Índice de crecimiento del gasto real por beneficiario (ICGRB) </t>
  </si>
  <si>
    <t>De gasto medio</t>
  </si>
  <si>
    <t xml:space="preserve">Índice de eficiencia (IE) </t>
  </si>
  <si>
    <t>De giro de recursos</t>
  </si>
  <si>
    <t>Índice de giro efectivo (IGE)</t>
  </si>
  <si>
    <t xml:space="preserve">Índice de uso de recursos (IUR) </t>
  </si>
  <si>
    <t>De composición</t>
  </si>
  <si>
    <t xml:space="preserve">Gasto mensual programado por beneficiario (GPB) </t>
  </si>
  <si>
    <t xml:space="preserve">Gasto mensual efectivo por beneficiario (GEB) </t>
  </si>
  <si>
    <t xml:space="preserve">Gasto programado trimestral por beneficiario (GPB) </t>
  </si>
  <si>
    <t xml:space="preserve">Gasto efectivo trimestral por beneficiario (GEB) </t>
  </si>
  <si>
    <t xml:space="preserve">Gasto programado anual por beneficiario (GPB) </t>
  </si>
  <si>
    <t xml:space="preserve">Gasto efectivo anual por beneficiario (GEB) </t>
  </si>
  <si>
    <t xml:space="preserve">Gasto programado semestral por beneficiario (GPB) </t>
  </si>
  <si>
    <t xml:space="preserve">Gasto efectivo semestral por beneficiario (GEB) </t>
  </si>
  <si>
    <t xml:space="preserve">Gasto programado acumulado por beneficiario (GPB) </t>
  </si>
  <si>
    <t xml:space="preserve">Gasto efectivo acumulado por beneficiario (GEB) </t>
  </si>
  <si>
    <t>Gasto mensual efectivo por subsidio</t>
  </si>
  <si>
    <t>Total programa</t>
  </si>
  <si>
    <t xml:space="preserve">Gastos FODESAF </t>
  </si>
  <si>
    <t>Subsidio para Beneficiarios Responsables de PFT</t>
  </si>
  <si>
    <t>Subsidio para Beneficiarios Responsables de  PMEGE</t>
  </si>
  <si>
    <t>Subsidio para Beneficiarios Responsables de  PGE (Extraordinarias)</t>
  </si>
  <si>
    <t>Gasto por la Admistración del Programa Atención de PFT</t>
  </si>
  <si>
    <t>Efectivos 1T 2022 (personas)</t>
  </si>
  <si>
    <t>Efectivo 1T 2022</t>
  </si>
  <si>
    <t>IPC (1T 2022)</t>
  </si>
  <si>
    <t>Gasto efectivo real 1T 2022</t>
  </si>
  <si>
    <t>Gasto efectivo real por beneficiario 1T 2022</t>
  </si>
  <si>
    <t>n.d.</t>
  </si>
  <si>
    <t>Efectivos 2T 2022 (personas)</t>
  </si>
  <si>
    <t>Efectivo 2T 2022</t>
  </si>
  <si>
    <t>IPC (2T 2022)</t>
  </si>
  <si>
    <t>Gasto efectivo real 2T 2022</t>
  </si>
  <si>
    <t>Gasto efectivo real por beneficiario 2T 2022</t>
  </si>
  <si>
    <t>Efectivos 1S 2022 (personas)</t>
  </si>
  <si>
    <t>Efectivo 1S 2022</t>
  </si>
  <si>
    <t>IPC (1S 2022)</t>
  </si>
  <si>
    <t>Gasto efectivo real 1S 2022</t>
  </si>
  <si>
    <t>Gasto efectivo real por beneficiario 1S 2022</t>
  </si>
  <si>
    <t>Efectivos 3T 2022 (personas)</t>
  </si>
  <si>
    <t>Efectivo 3T 2022</t>
  </si>
  <si>
    <t>IPC (3T 2022)</t>
  </si>
  <si>
    <t>Gasto efectivo real 3T 2022</t>
  </si>
  <si>
    <t>Gasto efectivo real por beneficiario 3T 2022</t>
  </si>
  <si>
    <t>Efectivos 3TA 2022 (personas)</t>
  </si>
  <si>
    <t>Efectivo 3TA 2022</t>
  </si>
  <si>
    <t>IPC (3TA 2022)</t>
  </si>
  <si>
    <t>Gasto efectivo real 3TA 2022</t>
  </si>
  <si>
    <t>Gasto efectivo real por beneficiario 3TA 2022</t>
  </si>
  <si>
    <t>Efectivos 4T 2022 (personas)</t>
  </si>
  <si>
    <t>Efectivo 4T 2022</t>
  </si>
  <si>
    <t>IPC (4T 2022)</t>
  </si>
  <si>
    <t>Gasto efectivo real 4T 2022</t>
  </si>
  <si>
    <t>Gasto efectivo real por beneficiario 4T 2022</t>
  </si>
  <si>
    <t>Efectivo 2022</t>
  </si>
  <si>
    <t>IPC (2022)</t>
  </si>
  <si>
    <t>Gasto efectivo real 2022</t>
  </si>
  <si>
    <t>Gasto efectivo real por beneficiario 2022</t>
  </si>
  <si>
    <t>Programados 1T 2023 (personas)</t>
  </si>
  <si>
    <t>Efectivos 1T 2023 (personas)</t>
  </si>
  <si>
    <t>Programados año 2023 (personas)</t>
  </si>
  <si>
    <t>Programado 1T 2023</t>
  </si>
  <si>
    <t>Efectivo 1T 2023</t>
  </si>
  <si>
    <t>Programados año 2023</t>
  </si>
  <si>
    <t>En transferencias 1T 2023</t>
  </si>
  <si>
    <t>Programados 1T 2023</t>
  </si>
  <si>
    <t>Efectivos 1T 2023</t>
  </si>
  <si>
    <t>IPC (1T 2023)</t>
  </si>
  <si>
    <t>Gasto efectivo real 1T 2023</t>
  </si>
  <si>
    <t>Gasto efectivo real por beneficiario 1T 2023</t>
  </si>
  <si>
    <r>
      <rPr>
        <b/>
        <sz val="11"/>
        <color theme="1"/>
        <rFont val="Palatino Linotype"/>
        <family val="1"/>
      </rPr>
      <t xml:space="preserve">Fuentes: </t>
    </r>
    <r>
      <rPr>
        <sz val="11"/>
        <color theme="1"/>
        <rFont val="Palatino Linotype"/>
        <family val="1"/>
      </rPr>
      <t xml:space="preserve"> Informes Trimestrales CCSS - PFT 2022 y 2023 - Cronogramas de Metas e Inversión - Modificaciones 2023 - IPC, INEC 2022 y 2023</t>
    </r>
  </si>
  <si>
    <t>Programados 2T 2023 (personas)</t>
  </si>
  <si>
    <t>Efectivos 2T 2023 (personas)</t>
  </si>
  <si>
    <t>Programado 2T 2023</t>
  </si>
  <si>
    <t>Efectivo 2T 2023</t>
  </si>
  <si>
    <t>En transferencias 2T 2023</t>
  </si>
  <si>
    <t>Programados 2T 2023</t>
  </si>
  <si>
    <t>Efectivos 2T 2023</t>
  </si>
  <si>
    <t>IPC (2T 2023)</t>
  </si>
  <si>
    <t>Gasto efectivo real 2T 2023</t>
  </si>
  <si>
    <t>Gasto efectivo real por beneficiario 2T 2023</t>
  </si>
  <si>
    <t>Programados 1S 2023 (personas)</t>
  </si>
  <si>
    <t>Efectivos 1S 2023 (personas)</t>
  </si>
  <si>
    <t>Programado 1S 2023</t>
  </si>
  <si>
    <t>Efectivo 1S 2023</t>
  </si>
  <si>
    <t>En transferencias 1S 2023</t>
  </si>
  <si>
    <t>Programados 1S 2023</t>
  </si>
  <si>
    <t>Efectivos 1S 2023</t>
  </si>
  <si>
    <t>IPC (1S 2023)</t>
  </si>
  <si>
    <t>Gasto efectivo real 1S 2023</t>
  </si>
  <si>
    <t>Gasto efectivo real por beneficiario 1S 2023</t>
  </si>
  <si>
    <t>Programados 3T 2023 (personas)</t>
  </si>
  <si>
    <t>Efectivos 3T 2023 (personas)</t>
  </si>
  <si>
    <t>Programado 3T 2023</t>
  </si>
  <si>
    <t>Efectivo 3T 2023</t>
  </si>
  <si>
    <t>En transferencias 3T 2023</t>
  </si>
  <si>
    <t>Programados 3T 2023</t>
  </si>
  <si>
    <t>Efectivos 3T 2023</t>
  </si>
  <si>
    <t>IPC (3T 2023)</t>
  </si>
  <si>
    <t>Gasto efectivo real 3T 2023</t>
  </si>
  <si>
    <t>Gasto efectivo real por beneficiario 3T 2023</t>
  </si>
  <si>
    <t>Programados 3TA 2023 (personas)</t>
  </si>
  <si>
    <t>Efectivos 3TA 2023 (personas)</t>
  </si>
  <si>
    <t>Programado 3TA 2023</t>
  </si>
  <si>
    <t>Efectivo 3TA 2023</t>
  </si>
  <si>
    <t>En transferencias 3TA 2023</t>
  </si>
  <si>
    <t>Programados 3TA 2023</t>
  </si>
  <si>
    <t>Efectivos 3TA 2023</t>
  </si>
  <si>
    <t>IPC (3TA 2023)</t>
  </si>
  <si>
    <t>Gasto efectivo real 3TA 2023</t>
  </si>
  <si>
    <t>Gasto efectivo real por beneficiario 3TA 2023</t>
  </si>
  <si>
    <t>Programados 4T 2023 (personas)</t>
  </si>
  <si>
    <t>Efectivos 4T 2023 (personas)</t>
  </si>
  <si>
    <t>Programado 4T 2023</t>
  </si>
  <si>
    <t>Efectivo 4T 2023</t>
  </si>
  <si>
    <t>En transferencias 4T 2023</t>
  </si>
  <si>
    <t>Programados 4T 2023</t>
  </si>
  <si>
    <t>Efectivos 4T 2023</t>
  </si>
  <si>
    <t>IPC (4T 2023)</t>
  </si>
  <si>
    <t>Gasto efectivo real 4T 2023</t>
  </si>
  <si>
    <t>Gasto efectivo real por beneficiario 4T 2023</t>
  </si>
  <si>
    <t>Efectivos 2022 (personas)</t>
  </si>
  <si>
    <t>Programados 2023 (personas)</t>
  </si>
  <si>
    <t>Efectivos anual 2023 (personas)</t>
  </si>
  <si>
    <t>Programado 2023</t>
  </si>
  <si>
    <t>Efectivo 2023</t>
  </si>
  <si>
    <t>En transferencias  2023</t>
  </si>
  <si>
    <t>Programados 2023</t>
  </si>
  <si>
    <t>Efectivos 2023</t>
  </si>
  <si>
    <t>IPC (2023)</t>
  </si>
  <si>
    <t>Gasto efectivo real 2023</t>
  </si>
  <si>
    <t>Gasto efectivo real por beneficiario 2023</t>
  </si>
  <si>
    <t xml:space="preserve">Notas: </t>
  </si>
  <si>
    <r>
      <rPr>
        <b/>
        <sz val="11"/>
        <color theme="1"/>
        <rFont val="Palatino Linotype"/>
        <family val="1"/>
      </rPr>
      <t>1.</t>
    </r>
    <r>
      <rPr>
        <sz val="11"/>
        <color theme="1"/>
        <rFont val="Palatino Linotype"/>
        <family val="1"/>
      </rPr>
      <t xml:space="preserve"> La UE del programa reporta un ingreso de 707 194 123,74 en el mes de diciembre por un monto de superávit 2022. Este monto no se incorporó en el Cronograma de Metas e Inversión. </t>
    </r>
  </si>
  <si>
    <r>
      <rPr>
        <b/>
        <sz val="11"/>
        <color theme="1"/>
        <rFont val="Palatino Linotype"/>
        <family val="1"/>
      </rPr>
      <t>2.</t>
    </r>
    <r>
      <rPr>
        <sz val="11"/>
        <color theme="1"/>
        <rFont val="Palatino Linotype"/>
        <family val="1"/>
      </rPr>
      <t xml:space="preserve"> El monto del gasto de la tabla #2 del reporte de ejecución programatico y el monto del gasto de la tabla #7 del reporte de ejecución presupuestario es diferente debido a que la UE del programa reporta un monto adicional de gasto por concepto de Comisiones y gastos servicios financieros y comerciales.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</si>
</sst>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.0____"/>
    <numFmt numFmtId="166" formatCode="_(* #,##0_);_(* \(#,##0\);_(* &quot;-&quot;??_);_(@_)"/>
    <numFmt numFmtId="167" formatCode="0.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i/>
      <sz val="11"/>
      <color theme="1"/>
      <name val="Palatino Linotype"/>
      <family val="1"/>
    </font>
    <font>
      <sz val="10"/>
      <color theme="1"/>
      <name val="Palatino Linotype"/>
      <family val="1"/>
    </font>
    <font>
      <sz val="10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36">
    <xf numFmtId="0" fontId="0" fillId="0" borderId="0" xfId="0"/>
    <xf numFmtId="0" fontId="2" fillId="0" borderId="0" xfId="0" applyFont="1" applyFill="1"/>
    <xf numFmtId="164" fontId="0" fillId="0" borderId="0" xfId="1" applyFont="1" applyFill="1"/>
    <xf numFmtId="0" fontId="0" fillId="0" borderId="0" xfId="0" applyFont="1" applyFill="1"/>
    <xf numFmtId="3" fontId="0" fillId="0" borderId="0" xfId="0" applyNumberFormat="1" applyFont="1" applyFill="1"/>
    <xf numFmtId="1" fontId="0" fillId="0" borderId="0" xfId="0" applyNumberFormat="1" applyFont="1" applyFill="1"/>
    <xf numFmtId="167" fontId="0" fillId="0" borderId="0" xfId="0" applyNumberFormat="1" applyFont="1" applyFill="1" applyAlignment="1">
      <alignment horizontal="right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left" indent="1"/>
    </xf>
    <xf numFmtId="3" fontId="5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left" indent="4"/>
    </xf>
    <xf numFmtId="0" fontId="4" fillId="0" borderId="0" xfId="0" applyFont="1" applyFill="1" applyAlignment="1">
      <alignment horizontal="left"/>
    </xf>
    <xf numFmtId="3" fontId="5" fillId="0" borderId="0" xfId="1" applyNumberFormat="1" applyFont="1" applyFill="1" applyAlignment="1">
      <alignment horizontal="right"/>
    </xf>
    <xf numFmtId="3" fontId="5" fillId="0" borderId="0" xfId="0" applyNumberFormat="1" applyFont="1" applyFill="1"/>
    <xf numFmtId="0" fontId="5" fillId="0" borderId="0" xfId="0" applyFont="1" applyFill="1" applyAlignment="1">
      <alignment horizontal="right"/>
    </xf>
    <xf numFmtId="4" fontId="5" fillId="0" borderId="0" xfId="0" applyNumberFormat="1" applyFont="1" applyFill="1" applyAlignment="1">
      <alignment horizontal="right"/>
    </xf>
    <xf numFmtId="4" fontId="5" fillId="0" borderId="0" xfId="0" applyNumberFormat="1" applyFont="1" applyFill="1"/>
    <xf numFmtId="165" fontId="5" fillId="0" borderId="0" xfId="0" applyNumberFormat="1" applyFont="1" applyFill="1"/>
    <xf numFmtId="0" fontId="5" fillId="0" borderId="3" xfId="0" applyFont="1" applyFill="1" applyBorder="1"/>
    <xf numFmtId="0" fontId="5" fillId="0" borderId="0" xfId="0" applyFont="1" applyFill="1" applyBorder="1"/>
    <xf numFmtId="166" fontId="5" fillId="0" borderId="0" xfId="1" applyNumberFormat="1" applyFont="1" applyFill="1" applyAlignment="1"/>
    <xf numFmtId="0" fontId="7" fillId="0" borderId="0" xfId="0" applyFont="1" applyFill="1"/>
    <xf numFmtId="4" fontId="5" fillId="0" borderId="3" xfId="0" applyNumberFormat="1" applyFont="1" applyFill="1" applyBorder="1"/>
    <xf numFmtId="14" fontId="0" fillId="0" borderId="0" xfId="0" applyNumberFormat="1" applyFont="1" applyFill="1"/>
    <xf numFmtId="2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0" fontId="3" fillId="0" borderId="0" xfId="0" applyFont="1" applyFill="1" applyAlignment="1">
      <alignment vertical="top" wrapText="1"/>
    </xf>
    <xf numFmtId="164" fontId="5" fillId="0" borderId="0" xfId="1" applyFont="1" applyFill="1" applyAlignment="1">
      <alignment horizontal="right" vertical="center"/>
    </xf>
    <xf numFmtId="2" fontId="5" fillId="0" borderId="0" xfId="0" applyNumberFormat="1" applyFont="1" applyFill="1" applyAlignment="1">
      <alignment horizontal="right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left" wrapText="1"/>
    </xf>
  </cellXfs>
  <cellStyles count="3">
    <cellStyle name="Millares" xfId="1" builtinId="3"/>
    <cellStyle name="Normal" xfId="0" builtinId="0"/>
    <cellStyle name="Normal 2 2" xfId="2" xr:uid="{00000000-0005-0000-0000-000002000000}"/>
  </cellStyles>
  <dxfs count="0"/>
  <tableStyles count="0" defaultTableStyle="TableStyleMedium9" defaultPivotStyle="PivotStyleLight16"/>
  <colors>
    <mruColors>
      <color rgb="FF192952"/>
      <color rgb="FFC1C5C8"/>
      <color rgb="FF0035A0"/>
      <color rgb="FF102D7C"/>
      <color rgb="FF4071B9"/>
      <color rgb="FFA2BF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Indicadores de resultado 2023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5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6.1011279812291638E-2"/>
          <c:y val="0.17251241347828922"/>
          <c:w val="0.91546455428525431"/>
          <c:h val="0.5671459439257662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Anual!$A$53</c:f>
              <c:strCache>
                <c:ptCount val="1"/>
                <c:pt idx="0">
                  <c:v>Índice efectividad en beneficiarios (IEB)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(Anual!$B$9,Anual!$C$10,Anual!$D$10,Anual!$E$10)</c:f>
              <c:strCache>
                <c:ptCount val="4"/>
                <c:pt idx="0">
                  <c:v>Total programa</c:v>
                </c:pt>
                <c:pt idx="1">
                  <c:v>Subsidio para Beneficiarios Responsables de PFT</c:v>
                </c:pt>
                <c:pt idx="2">
                  <c:v>Subsidio para Beneficiarios Responsables de  PMEGE</c:v>
                </c:pt>
                <c:pt idx="3">
                  <c:v>Subsidio para Beneficiarios Responsables de  PGE (Extraordinarias)</c:v>
                </c:pt>
              </c:strCache>
            </c:strRef>
          </c:cat>
          <c:val>
            <c:numRef>
              <c:f>Anual!$B$53:$E$53</c:f>
              <c:numCache>
                <c:formatCode>#,##0.00</c:formatCode>
                <c:ptCount val="4"/>
                <c:pt idx="0">
                  <c:v>164.47565543071161</c:v>
                </c:pt>
                <c:pt idx="1">
                  <c:v>116.58333333333333</c:v>
                </c:pt>
                <c:pt idx="2">
                  <c:v>193.85964912280699</c:v>
                </c:pt>
                <c:pt idx="3">
                  <c:v>209.7222222222222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61-4F20-8CB5-77AAB239B56D}"/>
            </c:ext>
          </c:extLst>
        </c:ser>
        <c:ser>
          <c:idx val="1"/>
          <c:order val="1"/>
          <c:tx>
            <c:strRef>
              <c:f>Anual!$A$54</c:f>
              <c:strCache>
                <c:ptCount val="1"/>
                <c:pt idx="0">
                  <c:v>Índice efectividad en gasto (IEG)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(Anual!$B$9,Anual!$C$10,Anual!$D$10,Anual!$E$10)</c:f>
              <c:strCache>
                <c:ptCount val="4"/>
                <c:pt idx="0">
                  <c:v>Total programa</c:v>
                </c:pt>
                <c:pt idx="1">
                  <c:v>Subsidio para Beneficiarios Responsables de PFT</c:v>
                </c:pt>
                <c:pt idx="2">
                  <c:v>Subsidio para Beneficiarios Responsables de  PMEGE</c:v>
                </c:pt>
                <c:pt idx="3">
                  <c:v>Subsidio para Beneficiarios Responsables de  PGE (Extraordinarias)</c:v>
                </c:pt>
              </c:strCache>
            </c:strRef>
          </c:cat>
          <c:val>
            <c:numRef>
              <c:f>Anual!$B$54:$E$54</c:f>
              <c:numCache>
                <c:formatCode>#,##0.00</c:formatCode>
                <c:ptCount val="4"/>
                <c:pt idx="0">
                  <c:v>114.73705860883996</c:v>
                </c:pt>
                <c:pt idx="1">
                  <c:v>118.18141176779895</c:v>
                </c:pt>
                <c:pt idx="2">
                  <c:v>152.96071810526249</c:v>
                </c:pt>
                <c:pt idx="3">
                  <c:v>100.30061080562349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61-4F20-8CB5-77AAB239B56D}"/>
            </c:ext>
          </c:extLst>
        </c:ser>
        <c:ser>
          <c:idx val="2"/>
          <c:order val="2"/>
          <c:tx>
            <c:strRef>
              <c:f>Anual!$A$55</c:f>
              <c:strCache>
                <c:ptCount val="1"/>
                <c:pt idx="0">
                  <c:v>Índice efectividad total (IET)</c:v>
                </c:pt>
              </c:strCache>
            </c:strRef>
          </c:tx>
          <c:spPr>
            <a:solidFill>
              <a:srgbClr val="C1C5C8"/>
            </a:solidFill>
            <a:ln>
              <a:solidFill>
                <a:srgbClr val="C1C5C8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(Anual!$B$9,Anual!$C$10,Anual!$D$10,Anual!$E$10)</c:f>
              <c:strCache>
                <c:ptCount val="4"/>
                <c:pt idx="0">
                  <c:v>Total programa</c:v>
                </c:pt>
                <c:pt idx="1">
                  <c:v>Subsidio para Beneficiarios Responsables de PFT</c:v>
                </c:pt>
                <c:pt idx="2">
                  <c:v>Subsidio para Beneficiarios Responsables de  PMEGE</c:v>
                </c:pt>
                <c:pt idx="3">
                  <c:v>Subsidio para Beneficiarios Responsables de  PGE (Extraordinarias)</c:v>
                </c:pt>
              </c:strCache>
            </c:strRef>
          </c:cat>
          <c:val>
            <c:numRef>
              <c:f>Anual!$B$55:$E$55</c:f>
              <c:numCache>
                <c:formatCode>#,##0.00</c:formatCode>
                <c:ptCount val="4"/>
                <c:pt idx="0">
                  <c:v>139.60635701977577</c:v>
                </c:pt>
                <c:pt idx="1">
                  <c:v>117.38237255056615</c:v>
                </c:pt>
                <c:pt idx="2">
                  <c:v>173.41018361403474</c:v>
                </c:pt>
                <c:pt idx="3">
                  <c:v>155.01141651392285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61-4F20-8CB5-77AAB239B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55858688"/>
        <c:axId val="55860224"/>
        <c:axId val="0"/>
      </c:bar3DChart>
      <c:catAx>
        <c:axId val="5585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>
                <a:solidFill>
                  <a:schemeClr val="tx1"/>
                </a:solidFill>
              </a:defRPr>
            </a:pPr>
            <a:endParaRPr lang="es-CR"/>
          </a:p>
        </c:txPr>
        <c:crossAx val="55860224"/>
        <c:crosses val="autoZero"/>
        <c:auto val="1"/>
        <c:lblAlgn val="ctr"/>
        <c:lblOffset val="100"/>
        <c:noMultiLvlLbl val="0"/>
      </c:catAx>
      <c:valAx>
        <c:axId val="55860224"/>
        <c:scaling>
          <c:orientation val="minMax"/>
          <c:max val="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>
                <a:solidFill>
                  <a:schemeClr val="tx1"/>
                </a:solidFill>
              </a:defRPr>
            </a:pPr>
            <a:endParaRPr lang="es-CR"/>
          </a:p>
        </c:txPr>
        <c:crossAx val="55858688"/>
        <c:crosses val="autoZero"/>
        <c:crossBetween val="between"/>
        <c:majorUnit val="100"/>
      </c:valAx>
    </c:plotArea>
    <c:legend>
      <c:legendPos val="b"/>
      <c:layout>
        <c:manualLayout>
          <c:xMode val="edge"/>
          <c:yMode val="edge"/>
          <c:x val="6.7607174343847387E-2"/>
          <c:y val="0.92989350794676329"/>
          <c:w val="0.8947324647291488"/>
          <c:h val="4.996955882489939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>
              <a:solidFill>
                <a:schemeClr val="tx1"/>
              </a:solidFill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Indicadores de avance 2023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Anual!$A$58</c:f>
              <c:strCache>
                <c:ptCount val="1"/>
                <c:pt idx="0">
                  <c:v>Índice avance beneficiarios (IAB)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(Anual!$B$9,Anual!$C$10,Anual!$D$10,Anual!$E$10)</c:f>
              <c:strCache>
                <c:ptCount val="4"/>
                <c:pt idx="0">
                  <c:v>Total programa</c:v>
                </c:pt>
                <c:pt idx="1">
                  <c:v>Subsidio para Beneficiarios Responsables de PFT</c:v>
                </c:pt>
                <c:pt idx="2">
                  <c:v>Subsidio para Beneficiarios Responsables de  PMEGE</c:v>
                </c:pt>
                <c:pt idx="3">
                  <c:v>Subsidio para Beneficiarios Responsables de  PGE (Extraordinarias)</c:v>
                </c:pt>
              </c:strCache>
            </c:strRef>
          </c:cat>
          <c:val>
            <c:numRef>
              <c:f>Anual!$B$58:$E$58</c:f>
              <c:numCache>
                <c:formatCode>#,##0.00</c:formatCode>
                <c:ptCount val="4"/>
                <c:pt idx="0">
                  <c:v>164.47565543071161</c:v>
                </c:pt>
                <c:pt idx="1">
                  <c:v>116.58333333333333</c:v>
                </c:pt>
                <c:pt idx="2">
                  <c:v>193.85964912280699</c:v>
                </c:pt>
                <c:pt idx="3">
                  <c:v>209.7222222222222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D0-4D07-AD97-317B7EB9B6D6}"/>
            </c:ext>
          </c:extLst>
        </c:ser>
        <c:ser>
          <c:idx val="1"/>
          <c:order val="1"/>
          <c:tx>
            <c:strRef>
              <c:f>Anual!$A$59</c:f>
              <c:strCache>
                <c:ptCount val="1"/>
                <c:pt idx="0">
                  <c:v>Índice avance gasto (IAG)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(Anual!$B$9,Anual!$C$10,Anual!$D$10,Anual!$E$10)</c:f>
              <c:strCache>
                <c:ptCount val="4"/>
                <c:pt idx="0">
                  <c:v>Total programa</c:v>
                </c:pt>
                <c:pt idx="1">
                  <c:v>Subsidio para Beneficiarios Responsables de PFT</c:v>
                </c:pt>
                <c:pt idx="2">
                  <c:v>Subsidio para Beneficiarios Responsables de  PMEGE</c:v>
                </c:pt>
                <c:pt idx="3">
                  <c:v>Subsidio para Beneficiarios Responsables de  PGE (Extraordinarias)</c:v>
                </c:pt>
              </c:strCache>
            </c:strRef>
          </c:cat>
          <c:val>
            <c:numRef>
              <c:f>Anual!$B$59:$E$59</c:f>
              <c:numCache>
                <c:formatCode>#,##0.00</c:formatCode>
                <c:ptCount val="4"/>
                <c:pt idx="0">
                  <c:v>114.73705860883996</c:v>
                </c:pt>
                <c:pt idx="1">
                  <c:v>118.18141176779895</c:v>
                </c:pt>
                <c:pt idx="2">
                  <c:v>152.96071810526249</c:v>
                </c:pt>
                <c:pt idx="3">
                  <c:v>100.30061080562349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D0-4D07-AD97-317B7EB9B6D6}"/>
            </c:ext>
          </c:extLst>
        </c:ser>
        <c:ser>
          <c:idx val="2"/>
          <c:order val="2"/>
          <c:tx>
            <c:strRef>
              <c:f>Anual!$A$60</c:f>
              <c:strCache>
                <c:ptCount val="1"/>
                <c:pt idx="0">
                  <c:v>Índice avance total (IAT) </c:v>
                </c:pt>
              </c:strCache>
            </c:strRef>
          </c:tx>
          <c:spPr>
            <a:solidFill>
              <a:srgbClr val="C1C5C8"/>
            </a:solidFill>
            <a:ln>
              <a:solidFill>
                <a:srgbClr val="C1C5C8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(Anual!$B$9,Anual!$C$10,Anual!$D$10,Anual!$E$10)</c:f>
              <c:strCache>
                <c:ptCount val="4"/>
                <c:pt idx="0">
                  <c:v>Total programa</c:v>
                </c:pt>
                <c:pt idx="1">
                  <c:v>Subsidio para Beneficiarios Responsables de PFT</c:v>
                </c:pt>
                <c:pt idx="2">
                  <c:v>Subsidio para Beneficiarios Responsables de  PMEGE</c:v>
                </c:pt>
                <c:pt idx="3">
                  <c:v>Subsidio para Beneficiarios Responsables de  PGE (Extraordinarias)</c:v>
                </c:pt>
              </c:strCache>
            </c:strRef>
          </c:cat>
          <c:val>
            <c:numRef>
              <c:f>Anual!$B$60:$E$60</c:f>
              <c:numCache>
                <c:formatCode>#,##0.00</c:formatCode>
                <c:ptCount val="4"/>
                <c:pt idx="0">
                  <c:v>139.60635701977577</c:v>
                </c:pt>
                <c:pt idx="1">
                  <c:v>117.38237255056615</c:v>
                </c:pt>
                <c:pt idx="2">
                  <c:v>173.41018361403474</c:v>
                </c:pt>
                <c:pt idx="3">
                  <c:v>155.01141651392285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D0-4D07-AD97-317B7EB9B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55875072"/>
        <c:axId val="55876608"/>
        <c:axId val="0"/>
      </c:bar3DChart>
      <c:catAx>
        <c:axId val="55875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5876608"/>
        <c:crosses val="autoZero"/>
        <c:auto val="1"/>
        <c:lblAlgn val="ctr"/>
        <c:lblOffset val="100"/>
        <c:noMultiLvlLbl val="0"/>
      </c:catAx>
      <c:valAx>
        <c:axId val="55876608"/>
        <c:scaling>
          <c:orientation val="minMax"/>
          <c:max val="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5875072"/>
        <c:crosses val="autoZero"/>
        <c:crossBetween val="between"/>
        <c:majorUnit val="100"/>
      </c:valAx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Indicadores de expansión 2023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Anual!$A$66</c:f>
              <c:strCache>
                <c:ptCount val="1"/>
                <c:pt idx="0">
                  <c:v>Índice de crecimiento beneficiarios (ICB)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(Anual!$B$9,Anual!$C$10,Anual!$D$10,Anual!$E$10)</c:f>
              <c:strCache>
                <c:ptCount val="4"/>
                <c:pt idx="0">
                  <c:v>Total programa</c:v>
                </c:pt>
                <c:pt idx="1">
                  <c:v>Subsidio para Beneficiarios Responsables de PFT</c:v>
                </c:pt>
                <c:pt idx="2">
                  <c:v>Subsidio para Beneficiarios Responsables de  PMEGE</c:v>
                </c:pt>
                <c:pt idx="3">
                  <c:v>Subsidio para Beneficiarios Responsables de  PGE (Extraordinarias)</c:v>
                </c:pt>
              </c:strCache>
            </c:strRef>
          </c:cat>
          <c:val>
            <c:numRef>
              <c:f>Anual!$B$66:$E$66</c:f>
              <c:numCache>
                <c:formatCode>#,##0.00</c:formatCode>
                <c:ptCount val="4"/>
                <c:pt idx="0">
                  <c:v>21.564013840830466</c:v>
                </c:pt>
                <c:pt idx="1">
                  <c:v>11.429709279171639</c:v>
                </c:pt>
                <c:pt idx="2">
                  <c:v>32.098027495517044</c:v>
                </c:pt>
                <c:pt idx="3">
                  <c:v>24.136797106215035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9C-49C5-9481-44A9ECB85E3D}"/>
            </c:ext>
          </c:extLst>
        </c:ser>
        <c:ser>
          <c:idx val="1"/>
          <c:order val="1"/>
          <c:tx>
            <c:strRef>
              <c:f>Anual!$A$67</c:f>
              <c:strCache>
                <c:ptCount val="1"/>
                <c:pt idx="0">
                  <c:v>Índice de crecimiento del gasto real (ICGR)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(Anual!$B$9,Anual!$C$10,Anual!$D$10,Anual!$E$10)</c:f>
              <c:strCache>
                <c:ptCount val="4"/>
                <c:pt idx="0">
                  <c:v>Total programa</c:v>
                </c:pt>
                <c:pt idx="1">
                  <c:v>Subsidio para Beneficiarios Responsables de PFT</c:v>
                </c:pt>
                <c:pt idx="2">
                  <c:v>Subsidio para Beneficiarios Responsables de  PMEGE</c:v>
                </c:pt>
                <c:pt idx="3">
                  <c:v>Subsidio para Beneficiarios Responsables de  PGE (Extraordinarias)</c:v>
                </c:pt>
              </c:strCache>
            </c:strRef>
          </c:cat>
          <c:val>
            <c:numRef>
              <c:f>Anual!$B$67:$E$67</c:f>
              <c:numCache>
                <c:formatCode>#,##0.00</c:formatCode>
                <c:ptCount val="4"/>
                <c:pt idx="0">
                  <c:v>15.407307430114292</c:v>
                </c:pt>
                <c:pt idx="1">
                  <c:v>12.664779416453253</c:v>
                </c:pt>
                <c:pt idx="2">
                  <c:v>27.763443953581259</c:v>
                </c:pt>
                <c:pt idx="3">
                  <c:v>23.074290998164248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9C-49C5-9481-44A9ECB85E3D}"/>
            </c:ext>
          </c:extLst>
        </c:ser>
        <c:ser>
          <c:idx val="2"/>
          <c:order val="2"/>
          <c:tx>
            <c:strRef>
              <c:f>Anual!$A$68</c:f>
              <c:strCache>
                <c:ptCount val="1"/>
                <c:pt idx="0">
                  <c:v>Índice de crecimiento del gasto real por beneficiario (ICGRB) </c:v>
                </c:pt>
              </c:strCache>
            </c:strRef>
          </c:tx>
          <c:spPr>
            <a:solidFill>
              <a:srgbClr val="C1C5C8"/>
            </a:solidFill>
            <a:ln>
              <a:solidFill>
                <a:srgbClr val="C1C5C8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(Anual!$B$9,Anual!$C$10,Anual!$D$10,Anual!$E$10)</c:f>
              <c:strCache>
                <c:ptCount val="4"/>
                <c:pt idx="0">
                  <c:v>Total programa</c:v>
                </c:pt>
                <c:pt idx="1">
                  <c:v>Subsidio para Beneficiarios Responsables de PFT</c:v>
                </c:pt>
                <c:pt idx="2">
                  <c:v>Subsidio para Beneficiarios Responsables de  PMEGE</c:v>
                </c:pt>
                <c:pt idx="3">
                  <c:v>Subsidio para Beneficiarios Responsables de  PGE (Extraordinarias)</c:v>
                </c:pt>
              </c:strCache>
            </c:strRef>
          </c:cat>
          <c:val>
            <c:numRef>
              <c:f>Anual!$B$68:$E$68</c:f>
              <c:numCache>
                <c:formatCode>#,##0.00</c:formatCode>
                <c:ptCount val="4"/>
                <c:pt idx="0">
                  <c:v>-5.0645797355600823</c:v>
                </c:pt>
                <c:pt idx="1">
                  <c:v>1.1083849587970596</c:v>
                </c:pt>
                <c:pt idx="2">
                  <c:v>-3.2813385817459517</c:v>
                </c:pt>
                <c:pt idx="3">
                  <c:v>-0.8559155164456822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9C-49C5-9481-44A9ECB85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57567872"/>
        <c:axId val="57577856"/>
        <c:axId val="0"/>
      </c:bar3DChart>
      <c:catAx>
        <c:axId val="57567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7577856"/>
        <c:crosses val="autoZero"/>
        <c:auto val="1"/>
        <c:lblAlgn val="ctr"/>
        <c:lblOffset val="100"/>
        <c:noMultiLvlLbl val="0"/>
      </c:catAx>
      <c:valAx>
        <c:axId val="57577856"/>
        <c:scaling>
          <c:orientation val="minMax"/>
          <c:max val="6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7567872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5.7238677732362811E-3"/>
          <c:y val="0.91290828778356004"/>
          <c:w val="0.89999993964185898"/>
          <c:h val="6.508469120560421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Indicadores de gasto medio 2023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Anual!$A$75</c:f>
              <c:strCache>
                <c:ptCount val="1"/>
                <c:pt idx="0">
                  <c:v>Gasto programado anual por beneficiario (GPB)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(Anual!$B$9,Anual!$C$10,Anual!$D$10,Anual!$E$10)</c:f>
              <c:strCache>
                <c:ptCount val="4"/>
                <c:pt idx="0">
                  <c:v>Total programa</c:v>
                </c:pt>
                <c:pt idx="1">
                  <c:v>Subsidio para Beneficiarios Responsables de PFT</c:v>
                </c:pt>
                <c:pt idx="2">
                  <c:v>Subsidio para Beneficiarios Responsables de  PMEGE</c:v>
                </c:pt>
                <c:pt idx="3">
                  <c:v>Subsidio para Beneficiarios Responsables de  PGE (Extraordinarias)</c:v>
                </c:pt>
              </c:strCache>
            </c:strRef>
          </c:cat>
          <c:val>
            <c:numRef>
              <c:f>Anual!$B$75:$E$75</c:f>
              <c:numCache>
                <c:formatCode>#,##0.00</c:formatCode>
                <c:ptCount val="4"/>
                <c:pt idx="0">
                  <c:v>5955638.9990834063</c:v>
                </c:pt>
                <c:pt idx="1">
                  <c:v>5753989.1365719475</c:v>
                </c:pt>
                <c:pt idx="2">
                  <c:v>5753989.1365719484</c:v>
                </c:pt>
                <c:pt idx="3">
                  <c:v>5753989.1365719475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A4-4362-B4DD-B1A97FEE8F35}"/>
            </c:ext>
          </c:extLst>
        </c:ser>
        <c:ser>
          <c:idx val="1"/>
          <c:order val="1"/>
          <c:tx>
            <c:strRef>
              <c:f>Anual!$A$76</c:f>
              <c:strCache>
                <c:ptCount val="1"/>
                <c:pt idx="0">
                  <c:v>Gasto efectivo anual por beneficiario (GEB)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(Anual!$B$9,Anual!$C$10,Anual!$D$10,Anual!$E$10)</c:f>
              <c:strCache>
                <c:ptCount val="4"/>
                <c:pt idx="0">
                  <c:v>Total programa</c:v>
                </c:pt>
                <c:pt idx="1">
                  <c:v>Subsidio para Beneficiarios Responsables de PFT</c:v>
                </c:pt>
                <c:pt idx="2">
                  <c:v>Subsidio para Beneficiarios Responsables de  PMEGE</c:v>
                </c:pt>
                <c:pt idx="3">
                  <c:v>Subsidio para Beneficiarios Responsables de  PGE (Extraordinarias)</c:v>
                </c:pt>
              </c:strCache>
            </c:strRef>
          </c:cat>
          <c:val>
            <c:numRef>
              <c:f>Anual!$B$76:$E$76</c:f>
              <c:numCache>
                <c:formatCode>#,##0.00</c:formatCode>
                <c:ptCount val="4"/>
                <c:pt idx="0">
                  <c:v>3525730.7092551431</c:v>
                </c:pt>
                <c:pt idx="1">
                  <c:v>4079514.5923183821</c:v>
                </c:pt>
                <c:pt idx="2">
                  <c:v>3638436.8528598128</c:v>
                </c:pt>
                <c:pt idx="3">
                  <c:v>2892967.0921573602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A4-4362-B4DD-B1A97FEE8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7603584"/>
        <c:axId val="57605120"/>
        <c:axId val="0"/>
      </c:bar3DChart>
      <c:catAx>
        <c:axId val="576035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7605120"/>
        <c:crosses val="autoZero"/>
        <c:auto val="1"/>
        <c:lblAlgn val="ctr"/>
        <c:lblOffset val="100"/>
        <c:noMultiLvlLbl val="0"/>
      </c:catAx>
      <c:valAx>
        <c:axId val="57605120"/>
        <c:scaling>
          <c:orientation val="minMax"/>
          <c:max val="8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760358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 b="1"/>
              <a:t>Indicadores de giro de recursos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35A0"/>
              </a:solidFill>
              <a:ln w="19050">
                <a:solidFill>
                  <a:srgbClr val="0035A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523-44ED-899B-66E70E246447}"/>
              </c:ext>
            </c:extLst>
          </c:dPt>
          <c:dPt>
            <c:idx val="1"/>
            <c:invertIfNegative val="0"/>
            <c:bubble3D val="0"/>
            <c:spPr>
              <a:solidFill>
                <a:srgbClr val="192952"/>
              </a:solidFill>
              <a:ln w="19050">
                <a:solidFill>
                  <a:srgbClr val="19295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25F3-49A4-A7D5-3C8A4F591CA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Anual!$A$79:$A$80</c:f>
              <c:strCache>
                <c:ptCount val="2"/>
                <c:pt idx="0">
                  <c:v>Índice de giro efectivo (IGE)</c:v>
                </c:pt>
                <c:pt idx="1">
                  <c:v>Índice de uso de recursos (IUR) </c:v>
                </c:pt>
              </c:strCache>
            </c:strRef>
          </c:cat>
          <c:val>
            <c:numRef>
              <c:f>Anual!$B$79:$B$80</c:f>
              <c:numCache>
                <c:formatCode>#,##0.00</c:formatCode>
                <c:ptCount val="2"/>
                <c:pt idx="0">
                  <c:v>99.999999998768843</c:v>
                </c:pt>
                <c:pt idx="1">
                  <c:v>114.73705861025256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F3-49A4-A7D5-3C8A4F591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15242816"/>
        <c:axId val="1115240320"/>
      </c:barChart>
      <c:valAx>
        <c:axId val="1115240320"/>
        <c:scaling>
          <c:orientation val="minMax"/>
          <c:max val="1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1115242816"/>
        <c:crosses val="autoZero"/>
        <c:crossBetween val="between"/>
        <c:majorUnit val="50"/>
      </c:valAx>
      <c:catAx>
        <c:axId val="11152428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152403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 b="1">
                <a:solidFill>
                  <a:schemeClr val="tx1"/>
                </a:solidFill>
              </a:rPr>
              <a:t>Índice de transferencia efectiva del gasto (ITG)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0"/>
      <c:rotY val="0"/>
      <c:rAngAx val="0"/>
      <c:perspective val="10"/>
    </c:view3D>
    <c:floor>
      <c:thickness val="0"/>
      <c:spPr>
        <a:noFill/>
        <a:ln>
          <a:solidFill>
            <a:schemeClr val="tx1">
              <a:lumMod val="15000"/>
              <a:lumOff val="85000"/>
            </a:schemeClr>
          </a:solidFill>
        </a:ln>
        <a:effectLst/>
        <a:sp3d>
          <a:contourClr>
            <a:schemeClr val="tx1">
              <a:lumMod val="15000"/>
              <a:lumOff val="8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Anual!$A$63</c:f>
              <c:strCache>
                <c:ptCount val="1"/>
                <c:pt idx="0">
                  <c:v>Índice transferencia efectiva del gasto (ITG)</c:v>
                </c:pt>
              </c:strCache>
            </c:strRef>
          </c:tx>
          <c:spPr>
            <a:solidFill>
              <a:srgbClr val="192952"/>
            </a:solidFill>
            <a:ln w="25400">
              <a:solidFill>
                <a:srgbClr val="192952"/>
              </a:solidFill>
            </a:ln>
            <a:effectLst/>
            <a:sp3d contourW="25400">
              <a:contourClr>
                <a:srgbClr val="192952"/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192952"/>
              </a:solidFill>
              <a:ln w="19050">
                <a:solidFill>
                  <a:srgbClr val="192952"/>
                </a:solidFill>
              </a:ln>
              <a:effectLst/>
              <a:sp3d contourW="19050">
                <a:contourClr>
                  <a:srgbClr val="192952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1B1-469E-B869-BD1DF1173738}"/>
              </c:ext>
            </c:extLst>
          </c:dPt>
          <c:dPt>
            <c:idx val="1"/>
            <c:invertIfNegative val="0"/>
            <c:bubble3D val="0"/>
            <c:spPr>
              <a:solidFill>
                <a:srgbClr val="192952"/>
              </a:solidFill>
              <a:ln w="19050">
                <a:solidFill>
                  <a:srgbClr val="192952"/>
                </a:solidFill>
              </a:ln>
              <a:effectLst/>
              <a:sp3d contourW="19050">
                <a:contourClr>
                  <a:srgbClr val="192952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1B1-469E-B869-BD1DF11737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Anual!$B$9</c:f>
              <c:strCache>
                <c:ptCount val="1"/>
                <c:pt idx="0">
                  <c:v>Total programa</c:v>
                </c:pt>
              </c:strCache>
            </c:strRef>
          </c:cat>
          <c:val>
            <c:numRef>
              <c:f>Anual!$B$63</c:f>
              <c:numCache>
                <c:formatCode>#,##0.00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B1-469E-B869-BD1DF1173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1261170192"/>
        <c:axId val="1261161872"/>
        <c:axId val="0"/>
      </c:bar3DChart>
      <c:valAx>
        <c:axId val="1261161872"/>
        <c:scaling>
          <c:orientation val="minMax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1261170192"/>
        <c:crosses val="autoZero"/>
        <c:crossBetween val="between"/>
        <c:majorUnit val="50"/>
      </c:valAx>
      <c:catAx>
        <c:axId val="1261170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611618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Índice de eficiencia 2023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Anual!$A$74</c:f>
              <c:strCache>
                <c:ptCount val="1"/>
                <c:pt idx="0">
                  <c:v>Índice de eficiencia (IE)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(Anual!$B$9,Anual!$C$10,Anual!$D$10,Anual!$E$10)</c:f>
              <c:strCache>
                <c:ptCount val="4"/>
                <c:pt idx="0">
                  <c:v>Total programa</c:v>
                </c:pt>
                <c:pt idx="1">
                  <c:v>Subsidio para Beneficiarios Responsables de PFT</c:v>
                </c:pt>
                <c:pt idx="2">
                  <c:v>Subsidio para Beneficiarios Responsables de  PMEGE</c:v>
                </c:pt>
                <c:pt idx="3">
                  <c:v>Subsidio para Beneficiarios Responsables de  PGE (Extraordinarias)</c:v>
                </c:pt>
              </c:strCache>
            </c:strRef>
          </c:cat>
          <c:val>
            <c:numRef>
              <c:f>Anual!$B$74:$E$74</c:f>
              <c:numCache>
                <c:formatCode>#,##0.00</c:formatCode>
                <c:ptCount val="4"/>
                <c:pt idx="0">
                  <c:v>82.646785714784642</c:v>
                </c:pt>
                <c:pt idx="1">
                  <c:v>83.222802534917435</c:v>
                </c:pt>
                <c:pt idx="2">
                  <c:v>109.65297079069337</c:v>
                </c:pt>
                <c:pt idx="3">
                  <c:v>77.936005133065905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82-4FC2-9319-70732ECA3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55875072"/>
        <c:axId val="55876608"/>
        <c:axId val="0"/>
      </c:bar3DChart>
      <c:catAx>
        <c:axId val="55875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5876608"/>
        <c:crosses val="autoZero"/>
        <c:auto val="1"/>
        <c:lblAlgn val="ctr"/>
        <c:lblOffset val="100"/>
        <c:noMultiLvlLbl val="0"/>
      </c:catAx>
      <c:valAx>
        <c:axId val="55876608"/>
        <c:scaling>
          <c:orientation val="minMax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5875072"/>
        <c:crosses val="autoZero"/>
        <c:crossBetween val="between"/>
        <c:majorUnit val="50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5</xdr:row>
      <xdr:rowOff>178592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A049AC21-9286-464F-AB7D-43223D44FC96}"/>
            </a:ext>
          </a:extLst>
        </xdr:cNvPr>
        <xdr:cNvSpPr/>
      </xdr:nvSpPr>
      <xdr:spPr>
        <a:xfrm>
          <a:off x="0" y="0"/>
          <a:ext cx="11989594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214068</xdr:colOff>
      <xdr:row>0</xdr:row>
      <xdr:rowOff>130969</xdr:rowOff>
    </xdr:from>
    <xdr:to>
      <xdr:col>0</xdr:col>
      <xdr:colOff>3512343</xdr:colOff>
      <xdr:row>5</xdr:row>
      <xdr:rowOff>107156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74AA667-6DC2-45D6-86FD-341B6E3BB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068" y="130969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3476623</xdr:colOff>
      <xdr:row>1</xdr:row>
      <xdr:rowOff>11907</xdr:rowOff>
    </xdr:from>
    <xdr:to>
      <xdr:col>2</xdr:col>
      <xdr:colOff>121443</xdr:colOff>
      <xdr:row>5</xdr:row>
      <xdr:rowOff>35719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D0890EA-98F2-40E7-9239-8683926E0C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76623" y="202407"/>
          <a:ext cx="2300289" cy="7858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4FAA87E6-8760-454E-B841-5DFDA313826A}"/>
            </a:ext>
          </a:extLst>
        </xdr:cNvPr>
        <xdr:cNvSpPr/>
      </xdr:nvSpPr>
      <xdr:spPr>
        <a:xfrm>
          <a:off x="0" y="1143000"/>
          <a:ext cx="11989594" cy="762000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226218</xdr:colOff>
      <xdr:row>6</xdr:row>
      <xdr:rowOff>95254</xdr:rowOff>
    </xdr:from>
    <xdr:to>
      <xdr:col>5</xdr:col>
      <xdr:colOff>821530</xdr:colOff>
      <xdr:row>8</xdr:row>
      <xdr:rowOff>35719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26218" y="1238254"/>
          <a:ext cx="11001375" cy="7024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Caja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Costarricense del Seguro Social       Programa Beneficios para los Responsables de Pacientes en Fase Terminal y Personas Menores Gravemente Enfermas</a:t>
          </a:r>
          <a:endParaRPr lang="es-CR" sz="1100" b="1" baseline="0">
            <a:solidFill>
              <a:schemeClr val="dk1"/>
            </a:solidFill>
            <a:effectLst/>
            <a:latin typeface="Palatino Linotype" panose="02040502050505030304" pitchFamily="18" charset="0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700" b="1" baseline="0">
            <a:solidFill>
              <a:schemeClr val="dk1"/>
            </a:solidFill>
            <a:effectLst/>
            <a:latin typeface="Palatino Linotype" panose="02040502050505030304" pitchFamily="18" charset="0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Trimestre 2023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02-05-2024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5</xdr:row>
      <xdr:rowOff>178592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FBF8BA7D-6CA3-443F-87F7-CC64B11A8360}"/>
            </a:ext>
          </a:extLst>
        </xdr:cNvPr>
        <xdr:cNvSpPr/>
      </xdr:nvSpPr>
      <xdr:spPr>
        <a:xfrm>
          <a:off x="0" y="0"/>
          <a:ext cx="11982450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214068</xdr:colOff>
      <xdr:row>0</xdr:row>
      <xdr:rowOff>130969</xdr:rowOff>
    </xdr:from>
    <xdr:to>
      <xdr:col>0</xdr:col>
      <xdr:colOff>3512343</xdr:colOff>
      <xdr:row>5</xdr:row>
      <xdr:rowOff>107156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EB4FD4CE-C0D0-4A41-9235-7E325B027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068" y="130969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3476623</xdr:colOff>
      <xdr:row>1</xdr:row>
      <xdr:rowOff>11907</xdr:rowOff>
    </xdr:from>
    <xdr:to>
      <xdr:col>2</xdr:col>
      <xdr:colOff>121443</xdr:colOff>
      <xdr:row>5</xdr:row>
      <xdr:rowOff>35719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F46A6BD5-D26B-4076-9035-3B52014630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76623" y="202407"/>
          <a:ext cx="2302670" cy="7858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84CD3CAA-4ACC-481F-8F2E-36BA97DB0609}"/>
            </a:ext>
          </a:extLst>
        </xdr:cNvPr>
        <xdr:cNvSpPr/>
      </xdr:nvSpPr>
      <xdr:spPr>
        <a:xfrm>
          <a:off x="0" y="1143000"/>
          <a:ext cx="11982450" cy="762000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226218</xdr:colOff>
      <xdr:row>6</xdr:row>
      <xdr:rowOff>95254</xdr:rowOff>
    </xdr:from>
    <xdr:to>
      <xdr:col>5</xdr:col>
      <xdr:colOff>821530</xdr:colOff>
      <xdr:row>8</xdr:row>
      <xdr:rowOff>35719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D869A3C8-1C4A-4503-86A6-3E7BD307108A}"/>
            </a:ext>
          </a:extLst>
        </xdr:cNvPr>
        <xdr:cNvSpPr txBox="1"/>
      </xdr:nvSpPr>
      <xdr:spPr>
        <a:xfrm>
          <a:off x="226218" y="1238254"/>
          <a:ext cx="10996612" cy="7024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Caja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Costarricense del Seguro Social       Programa Beneficios para los Responsables de Pacientes en Fase Terminal y Personas Menores Gravemente Enfermas</a:t>
          </a:r>
          <a:endParaRPr lang="es-CR" sz="1100" b="1" baseline="0">
            <a:solidFill>
              <a:schemeClr val="dk1"/>
            </a:solidFill>
            <a:effectLst/>
            <a:latin typeface="Palatino Linotype" panose="02040502050505030304" pitchFamily="18" charset="0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700" b="1" baseline="0">
            <a:solidFill>
              <a:schemeClr val="dk1"/>
            </a:solidFill>
            <a:effectLst/>
            <a:latin typeface="Palatino Linotype" panose="02040502050505030304" pitchFamily="18" charset="0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 Trimestre 2023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02-05-2024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5</xdr:row>
      <xdr:rowOff>178592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D2EC07E9-3703-4445-98C3-137123768C79}"/>
            </a:ext>
          </a:extLst>
        </xdr:cNvPr>
        <xdr:cNvSpPr/>
      </xdr:nvSpPr>
      <xdr:spPr>
        <a:xfrm>
          <a:off x="0" y="0"/>
          <a:ext cx="11982450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214068</xdr:colOff>
      <xdr:row>0</xdr:row>
      <xdr:rowOff>130969</xdr:rowOff>
    </xdr:from>
    <xdr:to>
      <xdr:col>0</xdr:col>
      <xdr:colOff>3512343</xdr:colOff>
      <xdr:row>5</xdr:row>
      <xdr:rowOff>107156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289B2C0A-0DCC-47F7-805F-BBABF8455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068" y="130969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3476623</xdr:colOff>
      <xdr:row>1</xdr:row>
      <xdr:rowOff>11907</xdr:rowOff>
    </xdr:from>
    <xdr:to>
      <xdr:col>2</xdr:col>
      <xdr:colOff>121443</xdr:colOff>
      <xdr:row>5</xdr:row>
      <xdr:rowOff>35719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5259F72-6B05-46E8-B688-759386449F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76623" y="202407"/>
          <a:ext cx="2302670" cy="7858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7F063E13-6F5A-47CA-AB7E-95C02F75438C}"/>
            </a:ext>
          </a:extLst>
        </xdr:cNvPr>
        <xdr:cNvSpPr/>
      </xdr:nvSpPr>
      <xdr:spPr>
        <a:xfrm>
          <a:off x="0" y="1143000"/>
          <a:ext cx="11982450" cy="762000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226218</xdr:colOff>
      <xdr:row>6</xdr:row>
      <xdr:rowOff>95254</xdr:rowOff>
    </xdr:from>
    <xdr:to>
      <xdr:col>5</xdr:col>
      <xdr:colOff>821530</xdr:colOff>
      <xdr:row>8</xdr:row>
      <xdr:rowOff>35719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7593A871-2B19-40EE-97B1-8EB49903F6A9}"/>
            </a:ext>
          </a:extLst>
        </xdr:cNvPr>
        <xdr:cNvSpPr txBox="1"/>
      </xdr:nvSpPr>
      <xdr:spPr>
        <a:xfrm>
          <a:off x="226218" y="1238254"/>
          <a:ext cx="10996612" cy="7024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Caja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Costarricense del Seguro Social       Programa Beneficios para los Responsables de Pacientes en Fase Terminal y Personas Menores Gravemente Enfermas</a:t>
          </a:r>
          <a:endParaRPr lang="es-CR" sz="1100" b="1" baseline="0">
            <a:solidFill>
              <a:schemeClr val="dk1"/>
            </a:solidFill>
            <a:effectLst/>
            <a:latin typeface="Palatino Linotype" panose="02040502050505030304" pitchFamily="18" charset="0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700" b="1" baseline="0">
            <a:solidFill>
              <a:schemeClr val="dk1"/>
            </a:solidFill>
            <a:effectLst/>
            <a:latin typeface="Palatino Linotype" panose="02040502050505030304" pitchFamily="18" charset="0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Semestre 2023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02-05-2024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5</xdr:row>
      <xdr:rowOff>178592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12629B90-E1B7-4B48-AADF-A354B63A2E80}"/>
            </a:ext>
          </a:extLst>
        </xdr:cNvPr>
        <xdr:cNvSpPr/>
      </xdr:nvSpPr>
      <xdr:spPr>
        <a:xfrm>
          <a:off x="0" y="0"/>
          <a:ext cx="11982450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oneCellAnchor>
    <xdr:from>
      <xdr:col>0</xdr:col>
      <xdr:colOff>214068</xdr:colOff>
      <xdr:row>0</xdr:row>
      <xdr:rowOff>130969</xdr:rowOff>
    </xdr:from>
    <xdr:ext cx="3298275" cy="928687"/>
    <xdr:pic>
      <xdr:nvPicPr>
        <xdr:cNvPr id="15" name="Imagen 14">
          <a:extLst>
            <a:ext uri="{FF2B5EF4-FFF2-40B4-BE49-F238E27FC236}">
              <a16:creationId xmlns:a16="http://schemas.microsoft.com/office/drawing/2014/main" id="{6E3AB409-0292-4267-9B26-58A551E03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068" y="130969"/>
          <a:ext cx="3298275" cy="928687"/>
        </a:xfrm>
        <a:prstGeom prst="rect">
          <a:avLst/>
        </a:prstGeom>
      </xdr:spPr>
    </xdr:pic>
    <xdr:clientData/>
  </xdr:oneCellAnchor>
  <xdr:oneCellAnchor>
    <xdr:from>
      <xdr:col>0</xdr:col>
      <xdr:colOff>3476623</xdr:colOff>
      <xdr:row>1</xdr:row>
      <xdr:rowOff>11907</xdr:rowOff>
    </xdr:from>
    <xdr:ext cx="2300289" cy="785812"/>
    <xdr:pic>
      <xdr:nvPicPr>
        <xdr:cNvPr id="16" name="Imagen 15">
          <a:extLst>
            <a:ext uri="{FF2B5EF4-FFF2-40B4-BE49-F238E27FC236}">
              <a16:creationId xmlns:a16="http://schemas.microsoft.com/office/drawing/2014/main" id="{BC4B8337-196B-42AD-9FDF-3BDB91B725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76623" y="202407"/>
          <a:ext cx="2302670" cy="785812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6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39BA9D0E-F9EC-4AF5-A650-4B37429321DF}"/>
            </a:ext>
          </a:extLst>
        </xdr:cNvPr>
        <xdr:cNvSpPr/>
      </xdr:nvSpPr>
      <xdr:spPr>
        <a:xfrm>
          <a:off x="0" y="1143000"/>
          <a:ext cx="11982450" cy="762000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226218</xdr:colOff>
      <xdr:row>6</xdr:row>
      <xdr:rowOff>95254</xdr:rowOff>
    </xdr:from>
    <xdr:to>
      <xdr:col>5</xdr:col>
      <xdr:colOff>821530</xdr:colOff>
      <xdr:row>8</xdr:row>
      <xdr:rowOff>35719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C618FE7B-B34B-4329-B364-2E6C2253E9B5}"/>
            </a:ext>
          </a:extLst>
        </xdr:cNvPr>
        <xdr:cNvSpPr txBox="1"/>
      </xdr:nvSpPr>
      <xdr:spPr>
        <a:xfrm>
          <a:off x="226218" y="1238254"/>
          <a:ext cx="10996612" cy="7024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Caja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Costarricense del Seguro Social       Programa Beneficios para los Responsables de Pacientes en Fase Terminal y Personas Menores Gravemente Enfermas</a:t>
          </a:r>
          <a:endParaRPr lang="es-CR" sz="1100" b="1" baseline="0">
            <a:solidFill>
              <a:schemeClr val="dk1"/>
            </a:solidFill>
            <a:effectLst/>
            <a:latin typeface="Palatino Linotype" panose="02040502050505030304" pitchFamily="18" charset="0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700" b="1" baseline="0">
            <a:solidFill>
              <a:schemeClr val="dk1"/>
            </a:solidFill>
            <a:effectLst/>
            <a:latin typeface="Palatino Linotype" panose="02040502050505030304" pitchFamily="18" charset="0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2023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02-05-2024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5</xdr:row>
      <xdr:rowOff>178592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3AF75F5B-0A70-4F7E-AF06-8361397F4003}"/>
            </a:ext>
          </a:extLst>
        </xdr:cNvPr>
        <xdr:cNvSpPr/>
      </xdr:nvSpPr>
      <xdr:spPr>
        <a:xfrm>
          <a:off x="0" y="0"/>
          <a:ext cx="11982450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oneCellAnchor>
    <xdr:from>
      <xdr:col>0</xdr:col>
      <xdr:colOff>214068</xdr:colOff>
      <xdr:row>0</xdr:row>
      <xdr:rowOff>130969</xdr:rowOff>
    </xdr:from>
    <xdr:ext cx="3298275" cy="928687"/>
    <xdr:pic>
      <xdr:nvPicPr>
        <xdr:cNvPr id="15" name="Imagen 14">
          <a:extLst>
            <a:ext uri="{FF2B5EF4-FFF2-40B4-BE49-F238E27FC236}">
              <a16:creationId xmlns:a16="http://schemas.microsoft.com/office/drawing/2014/main" id="{A4A935EC-5B95-4725-847A-7FC429BC9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068" y="130969"/>
          <a:ext cx="3298275" cy="928687"/>
        </a:xfrm>
        <a:prstGeom prst="rect">
          <a:avLst/>
        </a:prstGeom>
      </xdr:spPr>
    </xdr:pic>
    <xdr:clientData/>
  </xdr:oneCellAnchor>
  <xdr:oneCellAnchor>
    <xdr:from>
      <xdr:col>0</xdr:col>
      <xdr:colOff>3476623</xdr:colOff>
      <xdr:row>1</xdr:row>
      <xdr:rowOff>11907</xdr:rowOff>
    </xdr:from>
    <xdr:ext cx="2300289" cy="785812"/>
    <xdr:pic>
      <xdr:nvPicPr>
        <xdr:cNvPr id="16" name="Imagen 15">
          <a:extLst>
            <a:ext uri="{FF2B5EF4-FFF2-40B4-BE49-F238E27FC236}">
              <a16:creationId xmlns:a16="http://schemas.microsoft.com/office/drawing/2014/main" id="{D7796348-CDD6-45A7-8717-4C73024F81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76623" y="202407"/>
          <a:ext cx="2300289" cy="785812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6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A4759AD1-8298-49DB-BEBD-82C05DD8F859}"/>
            </a:ext>
          </a:extLst>
        </xdr:cNvPr>
        <xdr:cNvSpPr/>
      </xdr:nvSpPr>
      <xdr:spPr>
        <a:xfrm>
          <a:off x="0" y="1143000"/>
          <a:ext cx="11982450" cy="762000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226218</xdr:colOff>
      <xdr:row>6</xdr:row>
      <xdr:rowOff>95254</xdr:rowOff>
    </xdr:from>
    <xdr:to>
      <xdr:col>5</xdr:col>
      <xdr:colOff>821530</xdr:colOff>
      <xdr:row>8</xdr:row>
      <xdr:rowOff>35719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B95F9023-9E27-49F7-A3CC-4A512587BA8E}"/>
            </a:ext>
          </a:extLst>
        </xdr:cNvPr>
        <xdr:cNvSpPr txBox="1"/>
      </xdr:nvSpPr>
      <xdr:spPr>
        <a:xfrm>
          <a:off x="226218" y="1238254"/>
          <a:ext cx="10996612" cy="7024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Caja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Costarricense del Seguro Social       Programa Beneficios para los Responsables de Pacientes en Fase Terminal y Personas Menores Gravemente Enfermas</a:t>
          </a:r>
          <a:endParaRPr lang="es-CR" sz="1100" b="1" baseline="0">
            <a:solidFill>
              <a:schemeClr val="dk1"/>
            </a:solidFill>
            <a:effectLst/>
            <a:latin typeface="Palatino Linotype" panose="02040502050505030304" pitchFamily="18" charset="0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700" b="1" baseline="0">
            <a:solidFill>
              <a:schemeClr val="dk1"/>
            </a:solidFill>
            <a:effectLst/>
            <a:latin typeface="Palatino Linotype" panose="02040502050505030304" pitchFamily="18" charset="0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Acumulado 2023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02-05-2024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5</xdr:row>
      <xdr:rowOff>178592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1BC25AD6-17B1-4103-8634-88CBE0C3CDD1}"/>
            </a:ext>
          </a:extLst>
        </xdr:cNvPr>
        <xdr:cNvSpPr/>
      </xdr:nvSpPr>
      <xdr:spPr>
        <a:xfrm>
          <a:off x="0" y="0"/>
          <a:ext cx="11982450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oneCellAnchor>
    <xdr:from>
      <xdr:col>0</xdr:col>
      <xdr:colOff>214068</xdr:colOff>
      <xdr:row>0</xdr:row>
      <xdr:rowOff>130969</xdr:rowOff>
    </xdr:from>
    <xdr:ext cx="3298275" cy="928687"/>
    <xdr:pic>
      <xdr:nvPicPr>
        <xdr:cNvPr id="15" name="Imagen 14">
          <a:extLst>
            <a:ext uri="{FF2B5EF4-FFF2-40B4-BE49-F238E27FC236}">
              <a16:creationId xmlns:a16="http://schemas.microsoft.com/office/drawing/2014/main" id="{2656251E-E87F-41E2-85DA-09FEDB3BC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068" y="130969"/>
          <a:ext cx="3298275" cy="928687"/>
        </a:xfrm>
        <a:prstGeom prst="rect">
          <a:avLst/>
        </a:prstGeom>
      </xdr:spPr>
    </xdr:pic>
    <xdr:clientData/>
  </xdr:oneCellAnchor>
  <xdr:oneCellAnchor>
    <xdr:from>
      <xdr:col>0</xdr:col>
      <xdr:colOff>3476623</xdr:colOff>
      <xdr:row>1</xdr:row>
      <xdr:rowOff>11907</xdr:rowOff>
    </xdr:from>
    <xdr:ext cx="2300289" cy="785812"/>
    <xdr:pic>
      <xdr:nvPicPr>
        <xdr:cNvPr id="16" name="Imagen 15">
          <a:extLst>
            <a:ext uri="{FF2B5EF4-FFF2-40B4-BE49-F238E27FC236}">
              <a16:creationId xmlns:a16="http://schemas.microsoft.com/office/drawing/2014/main" id="{6C6BE7DD-DC28-4FB3-8311-9B3958CFCB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76623" y="202407"/>
          <a:ext cx="2300289" cy="785812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6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D90C11DD-0FF5-4F2C-8596-3530D291C96A}"/>
            </a:ext>
          </a:extLst>
        </xdr:cNvPr>
        <xdr:cNvSpPr/>
      </xdr:nvSpPr>
      <xdr:spPr>
        <a:xfrm>
          <a:off x="0" y="1143000"/>
          <a:ext cx="11982450" cy="762000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226218</xdr:colOff>
      <xdr:row>6</xdr:row>
      <xdr:rowOff>95254</xdr:rowOff>
    </xdr:from>
    <xdr:to>
      <xdr:col>5</xdr:col>
      <xdr:colOff>821530</xdr:colOff>
      <xdr:row>8</xdr:row>
      <xdr:rowOff>35719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0789E05D-0FCD-42C5-8ADB-52DE77AEA6B0}"/>
            </a:ext>
          </a:extLst>
        </xdr:cNvPr>
        <xdr:cNvSpPr txBox="1"/>
      </xdr:nvSpPr>
      <xdr:spPr>
        <a:xfrm>
          <a:off x="226218" y="1238254"/>
          <a:ext cx="10996612" cy="7024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Caja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Costarricense del Seguro Social       Programa Beneficios para los Responsables de Pacientes en Fase Terminal y Personas Menores Gravemente Enfermas</a:t>
          </a:r>
          <a:endParaRPr lang="es-CR" sz="1100" b="1" baseline="0">
            <a:solidFill>
              <a:schemeClr val="dk1"/>
            </a:solidFill>
            <a:effectLst/>
            <a:latin typeface="Palatino Linotype" panose="02040502050505030304" pitchFamily="18" charset="0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700" b="1" baseline="0">
            <a:solidFill>
              <a:schemeClr val="dk1"/>
            </a:solidFill>
            <a:effectLst/>
            <a:latin typeface="Palatino Linotype" panose="02040502050505030304" pitchFamily="18" charset="0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IV Trimestre 2023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02-05-2024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431268</xdr:colOff>
      <xdr:row>13</xdr:row>
      <xdr:rowOff>207964</xdr:rowOff>
    </xdr:from>
    <xdr:to>
      <xdr:col>30</xdr:col>
      <xdr:colOff>321467</xdr:colOff>
      <xdr:row>31</xdr:row>
      <xdr:rowOff>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416453</xdr:colOff>
      <xdr:row>13</xdr:row>
      <xdr:rowOff>216955</xdr:rowOff>
    </xdr:from>
    <xdr:to>
      <xdr:col>19</xdr:col>
      <xdr:colOff>288130</xdr:colOff>
      <xdr:row>31</xdr:row>
      <xdr:rowOff>100012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446349</xdr:colOff>
      <xdr:row>51</xdr:row>
      <xdr:rowOff>10845</xdr:rowOff>
    </xdr:from>
    <xdr:to>
      <xdr:col>21</xdr:col>
      <xdr:colOff>481013</xdr:colOff>
      <xdr:row>68</xdr:row>
      <xdr:rowOff>150019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478102</xdr:colOff>
      <xdr:row>31</xdr:row>
      <xdr:rowOff>207169</xdr:rowOff>
    </xdr:from>
    <xdr:to>
      <xdr:col>30</xdr:col>
      <xdr:colOff>352425</xdr:colOff>
      <xdr:row>49</xdr:row>
      <xdr:rowOff>126206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418568</xdr:colOff>
      <xdr:row>32</xdr:row>
      <xdr:rowOff>63764</xdr:rowOff>
    </xdr:from>
    <xdr:to>
      <xdr:col>19</xdr:col>
      <xdr:colOff>304799</xdr:colOff>
      <xdr:row>49</xdr:row>
      <xdr:rowOff>197644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47625</xdr:colOff>
      <xdr:row>52</xdr:row>
      <xdr:rowOff>83342</xdr:rowOff>
    </xdr:from>
    <xdr:to>
      <xdr:col>30</xdr:col>
      <xdr:colOff>190500</xdr:colOff>
      <xdr:row>66</xdr:row>
      <xdr:rowOff>142874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416719</xdr:colOff>
      <xdr:row>70</xdr:row>
      <xdr:rowOff>107154</xdr:rowOff>
    </xdr:from>
    <xdr:to>
      <xdr:col>26</xdr:col>
      <xdr:colOff>288396</xdr:colOff>
      <xdr:row>85</xdr:row>
      <xdr:rowOff>111124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0</xdr:colOff>
      <xdr:row>5</xdr:row>
      <xdr:rowOff>178592</xdr:rowOff>
    </xdr:to>
    <xdr:sp macro="" textlink="">
      <xdr:nvSpPr>
        <xdr:cNvPr id="18" name="Rectángulo 17">
          <a:extLst>
            <a:ext uri="{FF2B5EF4-FFF2-40B4-BE49-F238E27FC236}">
              <a16:creationId xmlns:a16="http://schemas.microsoft.com/office/drawing/2014/main" id="{E9C7A7F6-5400-4139-8553-AAE1FBF2D7EC}"/>
            </a:ext>
          </a:extLst>
        </xdr:cNvPr>
        <xdr:cNvSpPr/>
      </xdr:nvSpPr>
      <xdr:spPr>
        <a:xfrm>
          <a:off x="0" y="0"/>
          <a:ext cx="11972925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oneCellAnchor>
    <xdr:from>
      <xdr:col>0</xdr:col>
      <xdr:colOff>214068</xdr:colOff>
      <xdr:row>0</xdr:row>
      <xdr:rowOff>130969</xdr:rowOff>
    </xdr:from>
    <xdr:ext cx="3298275" cy="928687"/>
    <xdr:pic>
      <xdr:nvPicPr>
        <xdr:cNvPr id="23" name="Imagen 22">
          <a:extLst>
            <a:ext uri="{FF2B5EF4-FFF2-40B4-BE49-F238E27FC236}">
              <a16:creationId xmlns:a16="http://schemas.microsoft.com/office/drawing/2014/main" id="{E448F570-3CB4-4CE5-946F-3BE1C59F9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068" y="130969"/>
          <a:ext cx="3298275" cy="928687"/>
        </a:xfrm>
        <a:prstGeom prst="rect">
          <a:avLst/>
        </a:prstGeom>
      </xdr:spPr>
    </xdr:pic>
    <xdr:clientData/>
  </xdr:oneCellAnchor>
  <xdr:oneCellAnchor>
    <xdr:from>
      <xdr:col>0</xdr:col>
      <xdr:colOff>3476623</xdr:colOff>
      <xdr:row>1</xdr:row>
      <xdr:rowOff>11907</xdr:rowOff>
    </xdr:from>
    <xdr:ext cx="2300289" cy="785812"/>
    <xdr:pic>
      <xdr:nvPicPr>
        <xdr:cNvPr id="24" name="Imagen 23">
          <a:extLst>
            <a:ext uri="{FF2B5EF4-FFF2-40B4-BE49-F238E27FC236}">
              <a16:creationId xmlns:a16="http://schemas.microsoft.com/office/drawing/2014/main" id="{99E73369-01E9-4D02-A9F7-9D5F2A6B35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63388" r="1826" b="1724"/>
        <a:stretch/>
      </xdr:blipFill>
      <xdr:spPr>
        <a:xfrm>
          <a:off x="3476623" y="202407"/>
          <a:ext cx="2300289" cy="785812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6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25" name="Rectángulo 24">
          <a:extLst>
            <a:ext uri="{FF2B5EF4-FFF2-40B4-BE49-F238E27FC236}">
              <a16:creationId xmlns:a16="http://schemas.microsoft.com/office/drawing/2014/main" id="{2EB16679-5ECF-4611-B67F-36AF45D99ACC}"/>
            </a:ext>
          </a:extLst>
        </xdr:cNvPr>
        <xdr:cNvSpPr/>
      </xdr:nvSpPr>
      <xdr:spPr>
        <a:xfrm>
          <a:off x="0" y="1143000"/>
          <a:ext cx="11972925" cy="762000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226218</xdr:colOff>
      <xdr:row>6</xdr:row>
      <xdr:rowOff>95254</xdr:rowOff>
    </xdr:from>
    <xdr:to>
      <xdr:col>5</xdr:col>
      <xdr:colOff>821530</xdr:colOff>
      <xdr:row>8</xdr:row>
      <xdr:rowOff>35719</xdr:rowOff>
    </xdr:to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6B9DA00C-FFA3-4ABB-8158-41C6902DEEEC}"/>
            </a:ext>
          </a:extLst>
        </xdr:cNvPr>
        <xdr:cNvSpPr txBox="1"/>
      </xdr:nvSpPr>
      <xdr:spPr>
        <a:xfrm>
          <a:off x="226218" y="1238254"/>
          <a:ext cx="10987087" cy="7024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Caja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Costarricense del Seguro Social       Programa Beneficios para los Responsables de Pacientes en Fase Terminal y Personas Menores Gravemente Enfermas</a:t>
          </a:r>
          <a:endParaRPr lang="es-CR" sz="1100" b="1" baseline="0">
            <a:solidFill>
              <a:schemeClr val="dk1"/>
            </a:solidFill>
            <a:effectLst/>
            <a:latin typeface="Palatino Linotype" panose="02040502050505030304" pitchFamily="18" charset="0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700" b="1" baseline="0">
            <a:solidFill>
              <a:schemeClr val="dk1"/>
            </a:solidFill>
            <a:effectLst/>
            <a:latin typeface="Palatino Linotype" panose="02040502050505030304" pitchFamily="18" charset="0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Anual 2023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02-05-2024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H154"/>
  <sheetViews>
    <sheetView showGridLines="0" tabSelected="1" zoomScale="80" zoomScaleNormal="80" workbookViewId="0">
      <pane ySplit="10" topLeftCell="A11" activePane="bottomLeft" state="frozen"/>
      <selection activeCell="E17" sqref="E17"/>
      <selection pane="bottomLeft" activeCell="A9" sqref="A9:A10"/>
    </sheetView>
  </sheetViews>
  <sheetFormatPr baseColWidth="10" defaultColWidth="11.44140625" defaultRowHeight="14.4" x14ac:dyDescent="0.3"/>
  <cols>
    <col min="1" max="1" width="61.109375" style="3" customWidth="1"/>
    <col min="2" max="6" width="23.6640625" style="3" customWidth="1"/>
    <col min="7" max="7" width="15.109375" style="3" bestFit="1" customWidth="1"/>
    <col min="8" max="16384" width="11.44140625" style="3"/>
  </cols>
  <sheetData>
    <row r="7" spans="1:7" ht="30" customHeight="1" x14ac:dyDescent="0.3"/>
    <row r="8" spans="1:7" ht="30" customHeight="1" x14ac:dyDescent="0.3"/>
    <row r="9" spans="1:7" ht="15.6" x14ac:dyDescent="0.3">
      <c r="A9" s="31" t="s">
        <v>0</v>
      </c>
      <c r="B9" s="31" t="s">
        <v>44</v>
      </c>
      <c r="C9" s="33" t="s">
        <v>1</v>
      </c>
      <c r="D9" s="33"/>
      <c r="E9" s="33"/>
      <c r="F9" s="33"/>
    </row>
    <row r="10" spans="1:7" ht="63" thickBot="1" x14ac:dyDescent="0.35">
      <c r="A10" s="32"/>
      <c r="B10" s="32"/>
      <c r="C10" s="7" t="s">
        <v>46</v>
      </c>
      <c r="D10" s="7" t="s">
        <v>47</v>
      </c>
      <c r="E10" s="7" t="s">
        <v>48</v>
      </c>
      <c r="F10" s="7" t="s">
        <v>49</v>
      </c>
    </row>
    <row r="11" spans="1:7" ht="16.2" thickTop="1" x14ac:dyDescent="0.35">
      <c r="A11" s="8"/>
      <c r="B11" s="8"/>
      <c r="C11" s="8"/>
      <c r="D11" s="8"/>
      <c r="E11" s="8"/>
      <c r="F11" s="8"/>
    </row>
    <row r="12" spans="1:7" ht="15.6" x14ac:dyDescent="0.35">
      <c r="A12" s="9" t="s">
        <v>3</v>
      </c>
      <c r="B12" s="8"/>
      <c r="C12" s="8"/>
      <c r="D12" s="8"/>
      <c r="E12" s="8"/>
      <c r="F12" s="8"/>
    </row>
    <row r="13" spans="1:7" ht="15.6" x14ac:dyDescent="0.35">
      <c r="A13" s="8"/>
      <c r="B13" s="8"/>
      <c r="C13" s="8"/>
      <c r="D13" s="8"/>
      <c r="E13" s="8"/>
      <c r="F13" s="8"/>
    </row>
    <row r="14" spans="1:7" ht="15.6" x14ac:dyDescent="0.35">
      <c r="A14" s="9" t="s">
        <v>4</v>
      </c>
      <c r="B14" s="8"/>
      <c r="C14" s="8"/>
      <c r="D14" s="8"/>
      <c r="E14" s="8"/>
      <c r="F14" s="8"/>
      <c r="G14" s="2"/>
    </row>
    <row r="15" spans="1:7" ht="15.6" x14ac:dyDescent="0.35">
      <c r="A15" s="10" t="s">
        <v>50</v>
      </c>
      <c r="B15" s="11">
        <f>+SUM(C15:E15)</f>
        <v>474.33333333333337</v>
      </c>
      <c r="C15" s="11">
        <v>176</v>
      </c>
      <c r="D15" s="11">
        <v>114</v>
      </c>
      <c r="E15" s="11">
        <v>184.33333333333334</v>
      </c>
      <c r="F15" s="15"/>
      <c r="G15" s="4"/>
    </row>
    <row r="16" spans="1:7" ht="15.6" x14ac:dyDescent="0.35">
      <c r="A16" s="12" t="s">
        <v>2</v>
      </c>
      <c r="B16" s="11">
        <f t="shared" ref="B16:B21" si="0">+SUM(C16:E16)</f>
        <v>1931</v>
      </c>
      <c r="C16" s="11">
        <v>808</v>
      </c>
      <c r="D16" s="11">
        <v>464</v>
      </c>
      <c r="E16" s="11">
        <v>659</v>
      </c>
      <c r="F16" s="15"/>
      <c r="G16" s="4"/>
    </row>
    <row r="17" spans="1:7" ht="15.6" x14ac:dyDescent="0.35">
      <c r="A17" s="10" t="s">
        <v>85</v>
      </c>
      <c r="B17" s="11">
        <f t="shared" si="0"/>
        <v>445</v>
      </c>
      <c r="C17" s="11">
        <v>200</v>
      </c>
      <c r="D17" s="11">
        <v>95</v>
      </c>
      <c r="E17" s="11">
        <v>150</v>
      </c>
      <c r="F17" s="15"/>
      <c r="G17" s="4"/>
    </row>
    <row r="18" spans="1:7" ht="15.6" x14ac:dyDescent="0.35">
      <c r="A18" s="12" t="s">
        <v>2</v>
      </c>
      <c r="B18" s="11">
        <f t="shared" si="0"/>
        <v>1398</v>
      </c>
      <c r="C18" s="11">
        <v>612</v>
      </c>
      <c r="D18" s="11">
        <v>306</v>
      </c>
      <c r="E18" s="11">
        <v>480</v>
      </c>
      <c r="F18" s="15"/>
      <c r="G18" s="4"/>
    </row>
    <row r="19" spans="1:7" ht="15.6" x14ac:dyDescent="0.35">
      <c r="A19" s="10" t="s">
        <v>86</v>
      </c>
      <c r="B19" s="11">
        <f t="shared" si="0"/>
        <v>564.66666666666663</v>
      </c>
      <c r="C19" s="11">
        <v>193.66666666666666</v>
      </c>
      <c r="D19" s="11">
        <v>144.33333333333334</v>
      </c>
      <c r="E19" s="11">
        <v>226.66666666666666</v>
      </c>
      <c r="F19" s="15"/>
      <c r="G19" s="4"/>
    </row>
    <row r="20" spans="1:7" ht="15.6" x14ac:dyDescent="0.35">
      <c r="A20" s="12" t="s">
        <v>2</v>
      </c>
      <c r="B20" s="11">
        <f t="shared" si="0"/>
        <v>2321</v>
      </c>
      <c r="C20" s="11">
        <v>912</v>
      </c>
      <c r="D20" s="11">
        <v>612</v>
      </c>
      <c r="E20" s="11">
        <v>797</v>
      </c>
      <c r="F20" s="15"/>
      <c r="G20" s="4"/>
    </row>
    <row r="21" spans="1:7" ht="15.6" x14ac:dyDescent="0.35">
      <c r="A21" s="10" t="s">
        <v>87</v>
      </c>
      <c r="B21" s="11">
        <f t="shared" si="0"/>
        <v>1780</v>
      </c>
      <c r="C21" s="11">
        <v>800</v>
      </c>
      <c r="D21" s="11">
        <v>380</v>
      </c>
      <c r="E21" s="11">
        <v>600</v>
      </c>
      <c r="F21" s="15"/>
      <c r="G21" s="4"/>
    </row>
    <row r="22" spans="1:7" ht="15.6" x14ac:dyDescent="0.35">
      <c r="A22" s="12" t="s">
        <v>2</v>
      </c>
      <c r="B22" s="11">
        <f>+SUM(C22:E22)</f>
        <v>6546</v>
      </c>
      <c r="C22" s="11">
        <v>2849</v>
      </c>
      <c r="D22" s="11">
        <v>1327</v>
      </c>
      <c r="E22" s="11">
        <v>2370</v>
      </c>
      <c r="F22" s="15"/>
      <c r="G22" s="4"/>
    </row>
    <row r="23" spans="1:7" ht="15.6" x14ac:dyDescent="0.35">
      <c r="A23" s="8"/>
      <c r="B23" s="11"/>
      <c r="C23" s="11"/>
      <c r="D23" s="11"/>
      <c r="E23" s="15"/>
      <c r="F23" s="15"/>
      <c r="G23" s="4"/>
    </row>
    <row r="24" spans="1:7" ht="15.6" x14ac:dyDescent="0.35">
      <c r="A24" s="13" t="s">
        <v>45</v>
      </c>
      <c r="B24" s="11"/>
      <c r="C24" s="11"/>
      <c r="D24" s="11"/>
      <c r="E24" s="15"/>
      <c r="F24" s="15"/>
      <c r="G24" s="4"/>
    </row>
    <row r="25" spans="1:7" ht="15.6" x14ac:dyDescent="0.35">
      <c r="A25" s="10" t="s">
        <v>51</v>
      </c>
      <c r="B25" s="11">
        <f>+SUM(C25:F25)</f>
        <v>677431584.67874193</v>
      </c>
      <c r="C25" s="11">
        <v>310028612.04999995</v>
      </c>
      <c r="D25" s="11">
        <v>155694389.92000002</v>
      </c>
      <c r="E25" s="11">
        <v>183941513.61000001</v>
      </c>
      <c r="F25" s="11">
        <v>27767069.098742001</v>
      </c>
      <c r="G25" s="4"/>
    </row>
    <row r="26" spans="1:7" ht="15.6" x14ac:dyDescent="0.35">
      <c r="A26" s="10" t="s">
        <v>88</v>
      </c>
      <c r="B26" s="11">
        <f t="shared" ref="B26:B28" si="1">+SUM(C26:F26)</f>
        <v>697839734.4106319</v>
      </c>
      <c r="C26" s="14">
        <v>293453445.96516937</v>
      </c>
      <c r="D26" s="11">
        <v>146726722.98258469</v>
      </c>
      <c r="E26" s="11">
        <v>230159565.46287793</v>
      </c>
      <c r="F26" s="11">
        <v>27500000.000000007</v>
      </c>
      <c r="G26" s="4"/>
    </row>
    <row r="27" spans="1:7" ht="15.6" x14ac:dyDescent="0.35">
      <c r="A27" s="10" t="s">
        <v>89</v>
      </c>
      <c r="B27" s="11">
        <f t="shared" si="1"/>
        <v>798108277.16999996</v>
      </c>
      <c r="C27" s="11">
        <v>361177092.81999999</v>
      </c>
      <c r="D27" s="11">
        <v>207426385.96000004</v>
      </c>
      <c r="E27" s="11">
        <v>229504798.38999999</v>
      </c>
      <c r="F27" s="11">
        <v>0</v>
      </c>
      <c r="G27" s="4"/>
    </row>
    <row r="28" spans="1:7" ht="15.6" x14ac:dyDescent="0.35">
      <c r="A28" s="10" t="s">
        <v>90</v>
      </c>
      <c r="B28" s="11">
        <f t="shared" si="1"/>
        <v>3248801073.9999981</v>
      </c>
      <c r="C28" s="14">
        <v>1366092920.8411233</v>
      </c>
      <c r="D28" s="11">
        <v>636295298.68591464</v>
      </c>
      <c r="E28" s="11">
        <v>1136412854.4729598</v>
      </c>
      <c r="F28" s="11">
        <v>110000000.00000003</v>
      </c>
      <c r="G28" s="4"/>
    </row>
    <row r="29" spans="1:7" ht="15.6" x14ac:dyDescent="0.35">
      <c r="A29" s="10" t="s">
        <v>91</v>
      </c>
      <c r="B29" s="11">
        <f>+SUM(C29:E29)</f>
        <v>798108277.16999996</v>
      </c>
      <c r="C29" s="11">
        <f>+C27</f>
        <v>361177092.81999999</v>
      </c>
      <c r="D29" s="11">
        <f t="shared" ref="D29:E29" si="2">+D27</f>
        <v>207426385.96000004</v>
      </c>
      <c r="E29" s="11">
        <f t="shared" si="2"/>
        <v>229504798.38999999</v>
      </c>
      <c r="F29" s="11"/>
      <c r="G29" s="4"/>
    </row>
    <row r="30" spans="1:7" ht="15.6" x14ac:dyDescent="0.35">
      <c r="A30" s="8"/>
      <c r="B30" s="11"/>
      <c r="C30" s="11"/>
      <c r="D30" s="11"/>
      <c r="E30" s="15"/>
      <c r="F30" s="15"/>
      <c r="G30" s="4"/>
    </row>
    <row r="31" spans="1:7" ht="15.6" x14ac:dyDescent="0.35">
      <c r="A31" s="13" t="s">
        <v>6</v>
      </c>
      <c r="B31" s="11"/>
      <c r="C31" s="11"/>
      <c r="D31" s="11"/>
      <c r="E31" s="15"/>
      <c r="F31" s="15"/>
      <c r="G31" s="4"/>
    </row>
    <row r="32" spans="1:7" ht="15.6" x14ac:dyDescent="0.35">
      <c r="A32" s="10" t="s">
        <v>92</v>
      </c>
      <c r="B32" s="11">
        <f>B26</f>
        <v>697839734.4106319</v>
      </c>
      <c r="C32" s="11"/>
      <c r="D32" s="11"/>
      <c r="E32" s="15"/>
      <c r="F32" s="15"/>
      <c r="G32" s="4"/>
    </row>
    <row r="33" spans="1:7" ht="15.6" x14ac:dyDescent="0.35">
      <c r="A33" s="10" t="s">
        <v>93</v>
      </c>
      <c r="B33" s="11">
        <v>541466845.65999997</v>
      </c>
      <c r="C33" s="11"/>
      <c r="D33" s="11"/>
      <c r="E33" s="15"/>
      <c r="F33" s="15"/>
      <c r="G33" s="4"/>
    </row>
    <row r="34" spans="1:7" ht="15.6" x14ac:dyDescent="0.35">
      <c r="A34" s="8"/>
      <c r="B34" s="16"/>
      <c r="C34" s="16"/>
      <c r="D34" s="16"/>
      <c r="E34" s="8"/>
      <c r="F34" s="8"/>
    </row>
    <row r="35" spans="1:7" ht="15.6" x14ac:dyDescent="0.35">
      <c r="A35" s="9" t="s">
        <v>7</v>
      </c>
      <c r="B35" s="16"/>
      <c r="C35" s="16"/>
      <c r="D35" s="16"/>
      <c r="E35" s="8"/>
      <c r="F35" s="8"/>
    </row>
    <row r="36" spans="1:7" ht="15.6" x14ac:dyDescent="0.35">
      <c r="A36" s="10" t="s">
        <v>52</v>
      </c>
      <c r="B36" s="29">
        <v>1.0573999999999999</v>
      </c>
      <c r="C36" s="29">
        <v>1.0573999999999999</v>
      </c>
      <c r="D36" s="29">
        <v>1.0573999999999999</v>
      </c>
      <c r="E36" s="29">
        <v>1.0573999999999999</v>
      </c>
      <c r="F36" s="29">
        <v>1.0573999999999999</v>
      </c>
    </row>
    <row r="37" spans="1:7" ht="15.6" x14ac:dyDescent="0.35">
      <c r="A37" s="10" t="s">
        <v>94</v>
      </c>
      <c r="B37" s="29">
        <v>1.1041000000000001</v>
      </c>
      <c r="C37" s="29">
        <v>1.1041000000000001</v>
      </c>
      <c r="D37" s="29">
        <v>1.1041000000000001</v>
      </c>
      <c r="E37" s="29">
        <v>1.1041000000000001</v>
      </c>
      <c r="F37" s="29">
        <v>1.1041000000000001</v>
      </c>
    </row>
    <row r="38" spans="1:7" ht="15.6" x14ac:dyDescent="0.35">
      <c r="A38" s="10" t="s">
        <v>8</v>
      </c>
      <c r="B38" s="11" t="s">
        <v>55</v>
      </c>
      <c r="C38" s="11"/>
      <c r="D38" s="11"/>
      <c r="E38" s="15"/>
      <c r="F38" s="15"/>
    </row>
    <row r="39" spans="1:7" ht="15.6" x14ac:dyDescent="0.35">
      <c r="A39" s="8"/>
      <c r="B39" s="11"/>
      <c r="C39" s="11"/>
      <c r="D39" s="11"/>
      <c r="E39" s="15"/>
      <c r="F39" s="15"/>
    </row>
    <row r="40" spans="1:7" ht="15.6" x14ac:dyDescent="0.35">
      <c r="A40" s="9" t="s">
        <v>9</v>
      </c>
      <c r="B40" s="11"/>
      <c r="C40" s="11"/>
      <c r="D40" s="11"/>
      <c r="E40" s="15"/>
      <c r="F40" s="15"/>
    </row>
    <row r="41" spans="1:7" ht="15.6" x14ac:dyDescent="0.35">
      <c r="A41" s="8" t="s">
        <v>53</v>
      </c>
      <c r="B41" s="11">
        <f>B25/B36</f>
        <v>640657825.49531114</v>
      </c>
      <c r="C41" s="11">
        <f t="shared" ref="C41:F41" si="3">C25/C36</f>
        <v>293198990.02269715</v>
      </c>
      <c r="D41" s="11">
        <f t="shared" si="3"/>
        <v>147242661.1689049</v>
      </c>
      <c r="E41" s="11">
        <f t="shared" si="3"/>
        <v>173956415.36788353</v>
      </c>
      <c r="F41" s="11">
        <f t="shared" si="3"/>
        <v>26259758.935825612</v>
      </c>
    </row>
    <row r="42" spans="1:7" ht="15.6" x14ac:dyDescent="0.35">
      <c r="A42" s="8" t="s">
        <v>95</v>
      </c>
      <c r="B42" s="11">
        <f>B27/B37</f>
        <v>722858687.77284658</v>
      </c>
      <c r="C42" s="11">
        <f t="shared" ref="C42:F42" si="4">C27/C37</f>
        <v>327123533.03142828</v>
      </c>
      <c r="D42" s="11">
        <f t="shared" si="4"/>
        <v>187869202.02880177</v>
      </c>
      <c r="E42" s="11">
        <f t="shared" si="4"/>
        <v>207865952.71261659</v>
      </c>
      <c r="F42" s="11">
        <f t="shared" si="4"/>
        <v>0</v>
      </c>
    </row>
    <row r="43" spans="1:7" ht="15.6" x14ac:dyDescent="0.35">
      <c r="A43" s="8" t="s">
        <v>54</v>
      </c>
      <c r="B43" s="11">
        <f>B41/B15</f>
        <v>1350648.9645017099</v>
      </c>
      <c r="C43" s="11">
        <f t="shared" ref="C43:E43" si="5">C41/C15</f>
        <v>1665903.3524016885</v>
      </c>
      <c r="D43" s="11">
        <f t="shared" si="5"/>
        <v>1291602.290955306</v>
      </c>
      <c r="E43" s="11">
        <f t="shared" si="5"/>
        <v>943705.68915669178</v>
      </c>
      <c r="F43" s="11"/>
    </row>
    <row r="44" spans="1:7" ht="15.6" x14ac:dyDescent="0.35">
      <c r="A44" s="8" t="s">
        <v>96</v>
      </c>
      <c r="B44" s="11">
        <f>B42/B19</f>
        <v>1280151.1589837899</v>
      </c>
      <c r="C44" s="11">
        <f t="shared" ref="C44:E44" si="6">C42/C19</f>
        <v>1689106.0225374955</v>
      </c>
      <c r="D44" s="11">
        <f t="shared" si="6"/>
        <v>1301634.1941949313</v>
      </c>
      <c r="E44" s="11">
        <f t="shared" si="6"/>
        <v>917055.67373213207</v>
      </c>
      <c r="F44" s="11"/>
    </row>
    <row r="45" spans="1:7" ht="15.6" x14ac:dyDescent="0.35">
      <c r="A45" s="8"/>
      <c r="B45" s="11"/>
      <c r="C45" s="11"/>
      <c r="D45" s="11"/>
      <c r="E45" s="8"/>
      <c r="F45" s="8"/>
    </row>
    <row r="46" spans="1:7" ht="15.6" x14ac:dyDescent="0.35">
      <c r="A46" s="9" t="s">
        <v>10</v>
      </c>
      <c r="B46" s="16"/>
      <c r="C46" s="16"/>
      <c r="D46" s="16"/>
      <c r="E46" s="8"/>
      <c r="F46" s="8"/>
    </row>
    <row r="47" spans="1:7" ht="15.6" x14ac:dyDescent="0.35">
      <c r="A47" s="8"/>
      <c r="B47" s="16"/>
      <c r="C47" s="16"/>
      <c r="D47" s="16"/>
      <c r="E47" s="8"/>
      <c r="F47" s="8"/>
    </row>
    <row r="48" spans="1:7" ht="15.6" x14ac:dyDescent="0.35">
      <c r="A48" s="9" t="s">
        <v>11</v>
      </c>
      <c r="B48" s="16"/>
      <c r="C48" s="16"/>
      <c r="D48" s="16"/>
      <c r="E48" s="8"/>
      <c r="F48" s="8"/>
    </row>
    <row r="49" spans="1:6" ht="15.6" x14ac:dyDescent="0.35">
      <c r="A49" s="8" t="s">
        <v>12</v>
      </c>
      <c r="B49" s="17" t="s">
        <v>55</v>
      </c>
      <c r="C49" s="17"/>
      <c r="D49" s="17"/>
      <c r="E49" s="18"/>
      <c r="F49" s="18"/>
    </row>
    <row r="50" spans="1:6" ht="15.6" x14ac:dyDescent="0.35">
      <c r="A50" s="8" t="s">
        <v>13</v>
      </c>
      <c r="B50" s="17" t="s">
        <v>55</v>
      </c>
      <c r="C50" s="17"/>
      <c r="D50" s="17"/>
      <c r="E50" s="18"/>
      <c r="F50" s="18"/>
    </row>
    <row r="51" spans="1:6" ht="15.6" x14ac:dyDescent="0.35">
      <c r="A51" s="8"/>
      <c r="B51" s="17"/>
      <c r="C51" s="17"/>
      <c r="D51" s="17"/>
      <c r="E51" s="18"/>
      <c r="F51" s="18"/>
    </row>
    <row r="52" spans="1:6" ht="15.6" x14ac:dyDescent="0.35">
      <c r="A52" s="9" t="s">
        <v>14</v>
      </c>
      <c r="B52" s="17"/>
      <c r="C52" s="17"/>
      <c r="D52" s="17"/>
      <c r="E52" s="18"/>
      <c r="F52" s="18"/>
    </row>
    <row r="53" spans="1:6" ht="15.6" x14ac:dyDescent="0.35">
      <c r="A53" s="8" t="s">
        <v>15</v>
      </c>
      <c r="B53" s="17">
        <f>(B19/B17)*100</f>
        <v>126.89138576779024</v>
      </c>
      <c r="C53" s="17">
        <f t="shared" ref="C53:E53" si="7">(C19/C17)*100</f>
        <v>96.833333333333329</v>
      </c>
      <c r="D53" s="17">
        <f t="shared" si="7"/>
        <v>151.92982456140351</v>
      </c>
      <c r="E53" s="17">
        <f t="shared" si="7"/>
        <v>151.11111111111111</v>
      </c>
      <c r="F53" s="17"/>
    </row>
    <row r="54" spans="1:6" ht="15.6" x14ac:dyDescent="0.35">
      <c r="A54" s="8" t="s">
        <v>16</v>
      </c>
      <c r="B54" s="17">
        <f>B27/B26*100</f>
        <v>114.36841982694649</v>
      </c>
      <c r="C54" s="17">
        <f t="shared" ref="C54:F54" si="8">C27/C26*100</f>
        <v>123.07815695674908</v>
      </c>
      <c r="D54" s="17">
        <f t="shared" si="8"/>
        <v>141.36919420235395</v>
      </c>
      <c r="E54" s="17">
        <f t="shared" si="8"/>
        <v>99.715516028386162</v>
      </c>
      <c r="F54" s="17">
        <f t="shared" si="8"/>
        <v>0</v>
      </c>
    </row>
    <row r="55" spans="1:6" ht="15.6" x14ac:dyDescent="0.35">
      <c r="A55" s="8" t="s">
        <v>17</v>
      </c>
      <c r="B55" s="17">
        <f>AVERAGE(B53:B54)</f>
        <v>120.62990279736837</v>
      </c>
      <c r="C55" s="17">
        <f t="shared" ref="C55:E55" si="9">AVERAGE(C53:C54)</f>
        <v>109.95574514504121</v>
      </c>
      <c r="D55" s="17">
        <f t="shared" si="9"/>
        <v>146.64950938187872</v>
      </c>
      <c r="E55" s="17">
        <f t="shared" si="9"/>
        <v>125.41331356974864</v>
      </c>
      <c r="F55" s="17"/>
    </row>
    <row r="56" spans="1:6" ht="15.6" x14ac:dyDescent="0.35">
      <c r="A56" s="8"/>
      <c r="B56" s="17"/>
      <c r="C56" s="17"/>
      <c r="D56" s="17"/>
      <c r="E56" s="18"/>
      <c r="F56" s="18"/>
    </row>
    <row r="57" spans="1:6" ht="15.6" x14ac:dyDescent="0.35">
      <c r="A57" s="9" t="s">
        <v>18</v>
      </c>
      <c r="B57" s="17"/>
      <c r="C57" s="17"/>
      <c r="D57" s="17"/>
      <c r="E57" s="18"/>
      <c r="F57" s="18"/>
    </row>
    <row r="58" spans="1:6" ht="15.6" x14ac:dyDescent="0.35">
      <c r="A58" s="8" t="s">
        <v>19</v>
      </c>
      <c r="B58" s="17">
        <f>(B19/B21)*100</f>
        <v>31.72284644194756</v>
      </c>
      <c r="C58" s="17">
        <f t="shared" ref="C58:E58" si="10">(C19/C21)*100</f>
        <v>24.208333333333332</v>
      </c>
      <c r="D58" s="17">
        <f t="shared" si="10"/>
        <v>37.982456140350877</v>
      </c>
      <c r="E58" s="17">
        <f t="shared" si="10"/>
        <v>37.777777777777779</v>
      </c>
      <c r="F58" s="17"/>
    </row>
    <row r="59" spans="1:6" ht="15.6" x14ac:dyDescent="0.35">
      <c r="A59" s="8" t="s">
        <v>20</v>
      </c>
      <c r="B59" s="17">
        <f>B27/B28*100</f>
        <v>24.566240252664986</v>
      </c>
      <c r="C59" s="17">
        <f t="shared" ref="C59:F59" si="11">C27/C28*100</f>
        <v>26.438691490884676</v>
      </c>
      <c r="D59" s="17">
        <f t="shared" si="11"/>
        <v>32.599075678915071</v>
      </c>
      <c r="E59" s="17">
        <f t="shared" si="11"/>
        <v>20.195547550052893</v>
      </c>
      <c r="F59" s="17">
        <f t="shared" si="11"/>
        <v>0</v>
      </c>
    </row>
    <row r="60" spans="1:6" ht="15.6" x14ac:dyDescent="0.35">
      <c r="A60" s="8" t="s">
        <v>21</v>
      </c>
      <c r="B60" s="17">
        <f>(B58+B59)/2</f>
        <v>28.144543347306275</v>
      </c>
      <c r="C60" s="17">
        <f t="shared" ref="C60:E60" si="12">(C58+C59)/2</f>
        <v>25.323512412109004</v>
      </c>
      <c r="D60" s="17">
        <f t="shared" si="12"/>
        <v>35.290765909632974</v>
      </c>
      <c r="E60" s="17">
        <f t="shared" si="12"/>
        <v>28.986662663915336</v>
      </c>
      <c r="F60" s="17"/>
    </row>
    <row r="61" spans="1:6" ht="15.6" x14ac:dyDescent="0.35">
      <c r="A61" s="8"/>
      <c r="B61" s="17"/>
      <c r="C61" s="17"/>
      <c r="D61" s="17"/>
      <c r="E61" s="18"/>
      <c r="F61" s="18"/>
    </row>
    <row r="62" spans="1:6" ht="15.6" x14ac:dyDescent="0.35">
      <c r="A62" s="9" t="s">
        <v>32</v>
      </c>
      <c r="B62" s="17"/>
      <c r="C62" s="17"/>
      <c r="D62" s="17"/>
      <c r="E62" s="18"/>
      <c r="F62" s="18"/>
    </row>
    <row r="63" spans="1:6" ht="15.6" x14ac:dyDescent="0.35">
      <c r="A63" s="8" t="s">
        <v>22</v>
      </c>
      <c r="B63" s="17">
        <f>(B29/B27)*100</f>
        <v>100</v>
      </c>
      <c r="C63" s="17"/>
      <c r="D63" s="17"/>
      <c r="E63" s="18"/>
      <c r="F63" s="18"/>
    </row>
    <row r="64" spans="1:6" ht="15.6" x14ac:dyDescent="0.35">
      <c r="A64" s="8"/>
      <c r="B64" s="17"/>
      <c r="C64" s="17"/>
      <c r="D64" s="17"/>
      <c r="E64" s="18"/>
      <c r="F64" s="18"/>
    </row>
    <row r="65" spans="1:6" ht="15.6" x14ac:dyDescent="0.35">
      <c r="A65" s="9" t="s">
        <v>23</v>
      </c>
      <c r="B65" s="17"/>
      <c r="C65" s="17"/>
      <c r="D65" s="17"/>
      <c r="E65" s="17"/>
      <c r="F65" s="17"/>
    </row>
    <row r="66" spans="1:6" ht="15.6" x14ac:dyDescent="0.35">
      <c r="A66" s="8" t="s">
        <v>24</v>
      </c>
      <c r="B66" s="17">
        <f>((B19/B15)-1)*100</f>
        <v>19.044272663387197</v>
      </c>
      <c r="C66" s="17">
        <f t="shared" ref="C66:E66" si="13">((C19/C15)-1)*100</f>
        <v>10.037878787878785</v>
      </c>
      <c r="D66" s="17">
        <f t="shared" si="13"/>
        <v>26.608187134502927</v>
      </c>
      <c r="E66" s="17">
        <f t="shared" si="13"/>
        <v>22.965641952983717</v>
      </c>
      <c r="F66" s="17"/>
    </row>
    <row r="67" spans="1:6" ht="15.6" x14ac:dyDescent="0.35">
      <c r="A67" s="8" t="s">
        <v>25</v>
      </c>
      <c r="B67" s="17">
        <f>((B42/B41)-1)*100</f>
        <v>12.830696669315422</v>
      </c>
      <c r="C67" s="17">
        <f t="shared" ref="C67:F67" si="14">((C42/C41)-1)*100</f>
        <v>11.570484266028668</v>
      </c>
      <c r="D67" s="17">
        <f t="shared" si="14"/>
        <v>27.591555692744095</v>
      </c>
      <c r="E67" s="17">
        <f t="shared" si="14"/>
        <v>19.493122615237301</v>
      </c>
      <c r="F67" s="17">
        <f t="shared" si="14"/>
        <v>-100</v>
      </c>
    </row>
    <row r="68" spans="1:6" ht="15.6" x14ac:dyDescent="0.35">
      <c r="A68" s="8" t="s">
        <v>26</v>
      </c>
      <c r="B68" s="17">
        <f>((B44/B43)-1)*100</f>
        <v>-5.2195505546423382</v>
      </c>
      <c r="C68" s="17">
        <f t="shared" ref="C68:E68" si="15">((C44/C43)-1)*100</f>
        <v>1.3927980937403328</v>
      </c>
      <c r="D68" s="17">
        <f t="shared" si="15"/>
        <v>0.77670218687870829</v>
      </c>
      <c r="E68" s="17">
        <f t="shared" si="15"/>
        <v>-2.8239752849614108</v>
      </c>
      <c r="F68" s="17"/>
    </row>
    <row r="69" spans="1:6" ht="15.6" x14ac:dyDescent="0.35">
      <c r="A69" s="8"/>
      <c r="B69" s="17"/>
      <c r="C69" s="17"/>
      <c r="D69" s="17"/>
      <c r="E69" s="18"/>
      <c r="F69" s="18"/>
    </row>
    <row r="70" spans="1:6" ht="15.6" x14ac:dyDescent="0.35">
      <c r="A70" s="9" t="s">
        <v>27</v>
      </c>
      <c r="B70" s="17"/>
      <c r="C70" s="17"/>
      <c r="D70" s="17"/>
      <c r="E70" s="18"/>
      <c r="F70" s="18"/>
    </row>
    <row r="71" spans="1:6" ht="15.6" x14ac:dyDescent="0.35">
      <c r="A71" s="8" t="s">
        <v>33</v>
      </c>
      <c r="B71" s="17">
        <f>B26/(B18)</f>
        <v>499170.05322648917</v>
      </c>
      <c r="C71" s="17">
        <f>C26/(C18)</f>
        <v>479499.09471432905</v>
      </c>
      <c r="D71" s="17">
        <f>D26/(D18)</f>
        <v>479499.09471432905</v>
      </c>
      <c r="E71" s="17">
        <f>E26/(E18)</f>
        <v>479499.094714329</v>
      </c>
      <c r="F71" s="17"/>
    </row>
    <row r="72" spans="1:6" ht="15.6" x14ac:dyDescent="0.35">
      <c r="A72" s="8" t="s">
        <v>34</v>
      </c>
      <c r="B72" s="17">
        <f>B27/(B20)</f>
        <v>343863.97120637656</v>
      </c>
      <c r="C72" s="17">
        <f>C27/(C20)</f>
        <v>396027.51405701751</v>
      </c>
      <c r="D72" s="17">
        <f t="shared" ref="D72:E72" si="16">D27/(D20)</f>
        <v>338932.00320261443</v>
      </c>
      <c r="E72" s="17">
        <f t="shared" si="16"/>
        <v>287960.85117942281</v>
      </c>
      <c r="F72" s="17"/>
    </row>
    <row r="73" spans="1:6" ht="15.6" x14ac:dyDescent="0.35">
      <c r="A73" s="8" t="s">
        <v>43</v>
      </c>
      <c r="B73" s="17"/>
      <c r="C73" s="17">
        <f>C27/C20</f>
        <v>396027.51405701751</v>
      </c>
      <c r="D73" s="17">
        <f t="shared" ref="D73:E73" si="17">D27/D20</f>
        <v>338932.00320261443</v>
      </c>
      <c r="E73" s="17">
        <f t="shared" si="17"/>
        <v>287960.85117942281</v>
      </c>
      <c r="F73" s="17"/>
    </row>
    <row r="74" spans="1:6" ht="15.6" x14ac:dyDescent="0.35">
      <c r="A74" s="8" t="s">
        <v>28</v>
      </c>
      <c r="B74" s="17">
        <f>(B72/B71)*B55</f>
        <v>83.09848949075753</v>
      </c>
      <c r="C74" s="17">
        <f>(C72/C71)*C55</f>
        <v>90.814562292387066</v>
      </c>
      <c r="D74" s="17">
        <f t="shared" ref="D74:E74" si="18">(D72/D71)*D55</f>
        <v>103.65861485743369</v>
      </c>
      <c r="E74" s="17">
        <f t="shared" si="18"/>
        <v>75.316356011667494</v>
      </c>
      <c r="F74" s="17"/>
    </row>
    <row r="75" spans="1:6" ht="15.6" x14ac:dyDescent="0.35">
      <c r="A75" s="19" t="s">
        <v>35</v>
      </c>
      <c r="B75" s="17">
        <f>(B26/B18)*3</f>
        <v>1497510.1596794676</v>
      </c>
      <c r="C75" s="17">
        <f>(C26/C18)*3</f>
        <v>1438497.2841429871</v>
      </c>
      <c r="D75" s="17">
        <f t="shared" ref="D75:E75" si="19">(D26/D18)*3</f>
        <v>1438497.2841429871</v>
      </c>
      <c r="E75" s="17">
        <f t="shared" si="19"/>
        <v>1438497.2841429869</v>
      </c>
      <c r="F75" s="17"/>
    </row>
    <row r="76" spans="1:6" ht="15.6" x14ac:dyDescent="0.35">
      <c r="A76" s="19" t="s">
        <v>36</v>
      </c>
      <c r="B76" s="17">
        <f>(B27/B20)*3</f>
        <v>1031591.9136191297</v>
      </c>
      <c r="C76" s="17">
        <f>(C27/C20)*3</f>
        <v>1188082.5421710527</v>
      </c>
      <c r="D76" s="17">
        <f t="shared" ref="D76:E76" si="20">(D27/D20)*3</f>
        <v>1016796.0096078434</v>
      </c>
      <c r="E76" s="17">
        <f t="shared" si="20"/>
        <v>863882.55353826843</v>
      </c>
      <c r="F76" s="17"/>
    </row>
    <row r="77" spans="1:6" ht="15.6" x14ac:dyDescent="0.35">
      <c r="A77" s="8"/>
      <c r="B77" s="17"/>
      <c r="C77" s="17"/>
      <c r="D77" s="17"/>
      <c r="E77" s="18"/>
      <c r="F77" s="18"/>
    </row>
    <row r="78" spans="1:6" ht="15.6" x14ac:dyDescent="0.35">
      <c r="A78" s="9" t="s">
        <v>29</v>
      </c>
      <c r="B78" s="17"/>
      <c r="C78" s="17"/>
      <c r="D78" s="17"/>
      <c r="E78" s="18"/>
      <c r="F78" s="18"/>
    </row>
    <row r="79" spans="1:6" ht="15.6" x14ac:dyDescent="0.35">
      <c r="A79" s="8" t="s">
        <v>30</v>
      </c>
      <c r="B79" s="17">
        <f>(B33/B32)*100</f>
        <v>77.591862280141115</v>
      </c>
      <c r="C79" s="17"/>
      <c r="D79" s="17"/>
      <c r="E79" s="18"/>
      <c r="F79" s="18"/>
    </row>
    <row r="80" spans="1:6" ht="15.6" x14ac:dyDescent="0.35">
      <c r="A80" s="8" t="s">
        <v>31</v>
      </c>
      <c r="B80" s="17">
        <f>(B27/B33)*100</f>
        <v>147.39744151780462</v>
      </c>
      <c r="C80" s="17"/>
      <c r="D80" s="17"/>
      <c r="E80" s="18"/>
      <c r="F80" s="18"/>
    </row>
    <row r="81" spans="1:8" ht="16.2" thickBot="1" x14ac:dyDescent="0.4">
      <c r="A81" s="20"/>
      <c r="B81" s="20"/>
      <c r="C81" s="20"/>
      <c r="D81" s="20"/>
      <c r="E81" s="21"/>
      <c r="F81" s="21"/>
    </row>
    <row r="82" spans="1:8" ht="16.2" thickTop="1" x14ac:dyDescent="0.3">
      <c r="A82" s="34" t="s">
        <v>97</v>
      </c>
      <c r="B82" s="34"/>
      <c r="C82" s="34"/>
      <c r="D82" s="34"/>
      <c r="E82" s="34"/>
      <c r="F82" s="34"/>
      <c r="G82" s="28"/>
      <c r="H82" s="28"/>
    </row>
    <row r="83" spans="1:8" ht="15.6" x14ac:dyDescent="0.35">
      <c r="A83" s="8"/>
      <c r="B83" s="8"/>
      <c r="C83" s="8"/>
      <c r="D83" s="8"/>
      <c r="E83" s="8"/>
      <c r="F83" s="8"/>
    </row>
    <row r="84" spans="1:8" ht="15.6" x14ac:dyDescent="0.35">
      <c r="A84" s="22"/>
      <c r="B84" s="8"/>
      <c r="C84" s="8"/>
      <c r="D84" s="8"/>
      <c r="E84" s="8"/>
      <c r="F84" s="8"/>
    </row>
    <row r="85" spans="1:8" ht="15.6" x14ac:dyDescent="0.35">
      <c r="A85" s="22"/>
      <c r="B85" s="8"/>
      <c r="C85" s="8"/>
      <c r="D85" s="8"/>
      <c r="E85" s="8"/>
      <c r="F85" s="8"/>
    </row>
    <row r="86" spans="1:8" ht="15.6" x14ac:dyDescent="0.35">
      <c r="A86" s="8"/>
      <c r="B86" s="8"/>
      <c r="C86" s="8"/>
      <c r="D86" s="8"/>
      <c r="E86" s="8"/>
      <c r="F86" s="8"/>
    </row>
    <row r="87" spans="1:8" ht="15.6" x14ac:dyDescent="0.35">
      <c r="A87" s="23"/>
      <c r="B87" s="8"/>
      <c r="C87" s="8"/>
      <c r="D87" s="8"/>
      <c r="E87" s="8"/>
      <c r="F87" s="8"/>
    </row>
    <row r="88" spans="1:8" ht="15.6" x14ac:dyDescent="0.35">
      <c r="A88" s="23"/>
      <c r="B88" s="8"/>
      <c r="C88" s="8"/>
      <c r="D88" s="8"/>
      <c r="E88" s="8"/>
      <c r="F88" s="8"/>
    </row>
    <row r="89" spans="1:8" ht="15.6" x14ac:dyDescent="0.35">
      <c r="A89" s="23"/>
      <c r="B89" s="8"/>
      <c r="C89" s="8"/>
      <c r="D89" s="8"/>
      <c r="E89" s="8"/>
      <c r="F89" s="8"/>
    </row>
    <row r="90" spans="1:8" ht="15.6" x14ac:dyDescent="0.35">
      <c r="A90" s="23"/>
      <c r="B90" s="8"/>
      <c r="C90" s="8"/>
      <c r="D90" s="8"/>
      <c r="E90" s="8"/>
      <c r="F90" s="8"/>
    </row>
    <row r="91" spans="1:8" ht="15.6" x14ac:dyDescent="0.35">
      <c r="A91" s="8"/>
      <c r="B91" s="8"/>
      <c r="C91" s="8"/>
      <c r="D91" s="8"/>
      <c r="E91" s="8"/>
      <c r="F91" s="8"/>
    </row>
    <row r="92" spans="1:8" ht="15.6" x14ac:dyDescent="0.35">
      <c r="A92" s="8"/>
      <c r="B92" s="8"/>
      <c r="C92" s="8"/>
      <c r="D92" s="8"/>
      <c r="E92" s="8"/>
      <c r="F92" s="8"/>
    </row>
    <row r="93" spans="1:8" ht="15.6" x14ac:dyDescent="0.35">
      <c r="A93" s="8"/>
      <c r="B93" s="8"/>
      <c r="C93" s="8"/>
      <c r="D93" s="8"/>
      <c r="E93" s="8"/>
      <c r="F93" s="8"/>
    </row>
    <row r="153" spans="5:7" x14ac:dyDescent="0.3">
      <c r="E153" s="5"/>
      <c r="F153" s="5"/>
      <c r="G153" s="5"/>
    </row>
    <row r="154" spans="5:7" x14ac:dyDescent="0.3">
      <c r="E154" s="5"/>
      <c r="F154" s="5"/>
      <c r="G154" s="5"/>
    </row>
  </sheetData>
  <mergeCells count="4">
    <mergeCell ref="A9:A10"/>
    <mergeCell ref="B9:B10"/>
    <mergeCell ref="C9:F9"/>
    <mergeCell ref="A82:F82"/>
  </mergeCells>
  <pageMargins left="0.7" right="0.7" top="0.75" bottom="0.75" header="0.3" footer="0.3"/>
  <pageSetup orientation="portrait" r:id="rId1"/>
  <ignoredErrors>
    <ignoredError sqref="C72:C7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H90"/>
  <sheetViews>
    <sheetView showGridLines="0" zoomScale="80" zoomScaleNormal="80" workbookViewId="0">
      <pane ySplit="10" topLeftCell="A11" activePane="bottomLeft" state="frozen"/>
      <selection activeCell="E17" sqref="E17"/>
      <selection pane="bottomLeft" activeCell="A9" sqref="A9:A10"/>
    </sheetView>
  </sheetViews>
  <sheetFormatPr baseColWidth="10" defaultColWidth="11.44140625" defaultRowHeight="14.4" x14ac:dyDescent="0.3"/>
  <cols>
    <col min="1" max="1" width="61.109375" style="3" customWidth="1"/>
    <col min="2" max="6" width="23.6640625" style="3" customWidth="1"/>
    <col min="7" max="16384" width="11.44140625" style="3"/>
  </cols>
  <sheetData>
    <row r="7" spans="1:6" ht="30" customHeight="1" x14ac:dyDescent="0.3"/>
    <row r="8" spans="1:6" ht="30" customHeight="1" x14ac:dyDescent="0.3"/>
    <row r="9" spans="1:6" ht="15.6" x14ac:dyDescent="0.3">
      <c r="A9" s="31" t="s">
        <v>0</v>
      </c>
      <c r="B9" s="31" t="s">
        <v>44</v>
      </c>
      <c r="C9" s="33" t="s">
        <v>1</v>
      </c>
      <c r="D9" s="33"/>
      <c r="E9" s="33"/>
      <c r="F9" s="33"/>
    </row>
    <row r="10" spans="1:6" ht="63" thickBot="1" x14ac:dyDescent="0.35">
      <c r="A10" s="32"/>
      <c r="B10" s="32"/>
      <c r="C10" s="7" t="s">
        <v>46</v>
      </c>
      <c r="D10" s="7" t="s">
        <v>47</v>
      </c>
      <c r="E10" s="7" t="s">
        <v>48</v>
      </c>
      <c r="F10" s="7" t="s">
        <v>49</v>
      </c>
    </row>
    <row r="11" spans="1:6" ht="16.2" thickTop="1" x14ac:dyDescent="0.35">
      <c r="A11" s="8"/>
      <c r="B11" s="8"/>
      <c r="C11" s="8"/>
      <c r="D11" s="8"/>
      <c r="E11" s="8"/>
      <c r="F11" s="8"/>
    </row>
    <row r="12" spans="1:6" ht="15.6" x14ac:dyDescent="0.35">
      <c r="A12" s="9" t="s">
        <v>3</v>
      </c>
      <c r="B12" s="8"/>
      <c r="C12" s="8"/>
      <c r="D12" s="8"/>
      <c r="E12" s="8"/>
      <c r="F12" s="8"/>
    </row>
    <row r="13" spans="1:6" ht="15.6" x14ac:dyDescent="0.35">
      <c r="A13" s="8"/>
      <c r="B13" s="8"/>
      <c r="C13" s="8"/>
      <c r="D13" s="8"/>
      <c r="E13" s="8"/>
      <c r="F13" s="8"/>
    </row>
    <row r="14" spans="1:6" ht="15.6" x14ac:dyDescent="0.35">
      <c r="A14" s="9" t="s">
        <v>4</v>
      </c>
      <c r="B14" s="8"/>
      <c r="C14" s="8"/>
      <c r="D14" s="8"/>
      <c r="E14" s="8"/>
      <c r="F14" s="8"/>
    </row>
    <row r="15" spans="1:6" ht="15.6" x14ac:dyDescent="0.35">
      <c r="A15" s="10" t="s">
        <v>56</v>
      </c>
      <c r="B15" s="11">
        <f>+SUM(C15:E15)</f>
        <v>442.66666666666663</v>
      </c>
      <c r="C15" s="11">
        <v>179</v>
      </c>
      <c r="D15" s="11">
        <v>110</v>
      </c>
      <c r="E15" s="11">
        <v>153.66666666666666</v>
      </c>
      <c r="F15" s="15"/>
    </row>
    <row r="16" spans="1:6" ht="15.6" x14ac:dyDescent="0.35">
      <c r="A16" s="12" t="s">
        <v>2</v>
      </c>
      <c r="B16" s="11">
        <f t="shared" ref="B16:B22" si="0">+SUM(C16:E16)</f>
        <v>1751</v>
      </c>
      <c r="C16" s="11">
        <v>766</v>
      </c>
      <c r="D16" s="11">
        <v>454</v>
      </c>
      <c r="E16" s="11">
        <v>531</v>
      </c>
      <c r="F16" s="15"/>
    </row>
    <row r="17" spans="1:6" ht="15.75" customHeight="1" x14ac:dyDescent="0.35">
      <c r="A17" s="10" t="s">
        <v>98</v>
      </c>
      <c r="B17" s="11">
        <f t="shared" si="0"/>
        <v>445</v>
      </c>
      <c r="C17" s="11">
        <v>200</v>
      </c>
      <c r="D17" s="11">
        <v>95</v>
      </c>
      <c r="E17" s="11">
        <v>150</v>
      </c>
      <c r="F17" s="15"/>
    </row>
    <row r="18" spans="1:6" ht="15.6" x14ac:dyDescent="0.35">
      <c r="A18" s="12" t="s">
        <v>2</v>
      </c>
      <c r="B18" s="11">
        <f t="shared" si="0"/>
        <v>1398</v>
      </c>
      <c r="C18" s="11">
        <v>612</v>
      </c>
      <c r="D18" s="11">
        <v>306</v>
      </c>
      <c r="E18" s="11">
        <v>480</v>
      </c>
      <c r="F18" s="15"/>
    </row>
    <row r="19" spans="1:6" ht="15.6" x14ac:dyDescent="0.35">
      <c r="A19" s="10" t="s">
        <v>99</v>
      </c>
      <c r="B19" s="11">
        <f t="shared" si="0"/>
        <v>623.33333333333337</v>
      </c>
      <c r="C19" s="11">
        <v>202</v>
      </c>
      <c r="D19" s="11">
        <v>152.33333333333334</v>
      </c>
      <c r="E19" s="11">
        <v>269</v>
      </c>
      <c r="F19" s="15"/>
    </row>
    <row r="20" spans="1:6" ht="15.6" x14ac:dyDescent="0.35">
      <c r="A20" s="12" t="s">
        <v>2</v>
      </c>
      <c r="B20" s="11">
        <f t="shared" si="0"/>
        <v>2537</v>
      </c>
      <c r="C20" s="11">
        <v>929</v>
      </c>
      <c r="D20" s="11">
        <v>646</v>
      </c>
      <c r="E20" s="11">
        <v>962</v>
      </c>
      <c r="F20" s="15"/>
    </row>
    <row r="21" spans="1:6" ht="15.6" x14ac:dyDescent="0.35">
      <c r="A21" s="10" t="s">
        <v>87</v>
      </c>
      <c r="B21" s="11">
        <f t="shared" si="0"/>
        <v>1780</v>
      </c>
      <c r="C21" s="11">
        <v>800</v>
      </c>
      <c r="D21" s="11">
        <v>380</v>
      </c>
      <c r="E21" s="11">
        <v>600</v>
      </c>
      <c r="F21" s="15"/>
    </row>
    <row r="22" spans="1:6" ht="15.6" x14ac:dyDescent="0.35">
      <c r="A22" s="12" t="s">
        <v>2</v>
      </c>
      <c r="B22" s="11">
        <f t="shared" si="0"/>
        <v>6546</v>
      </c>
      <c r="C22" s="11">
        <v>2849</v>
      </c>
      <c r="D22" s="11">
        <v>1327</v>
      </c>
      <c r="E22" s="11">
        <v>2370</v>
      </c>
      <c r="F22" s="15"/>
    </row>
    <row r="23" spans="1:6" ht="15.6" x14ac:dyDescent="0.35">
      <c r="A23" s="8"/>
      <c r="B23" s="11"/>
      <c r="C23" s="11"/>
      <c r="D23" s="11"/>
      <c r="E23" s="15"/>
      <c r="F23" s="15"/>
    </row>
    <row r="24" spans="1:6" ht="15.6" x14ac:dyDescent="0.35">
      <c r="A24" s="13" t="s">
        <v>45</v>
      </c>
      <c r="B24" s="11"/>
      <c r="C24" s="11"/>
      <c r="D24" s="11"/>
      <c r="E24" s="15"/>
      <c r="F24" s="15"/>
    </row>
    <row r="25" spans="1:6" ht="15.6" x14ac:dyDescent="0.35">
      <c r="A25" s="10" t="s">
        <v>57</v>
      </c>
      <c r="B25" s="11">
        <f>+SUM(C25:F25)</f>
        <v>606900059.29811299</v>
      </c>
      <c r="C25" s="11">
        <v>293686556.64999998</v>
      </c>
      <c r="D25" s="11">
        <v>142015788.76999998</v>
      </c>
      <c r="E25" s="15">
        <v>143452484.82999998</v>
      </c>
      <c r="F25" s="15">
        <v>27745229.048112996</v>
      </c>
    </row>
    <row r="26" spans="1:6" ht="15.6" x14ac:dyDescent="0.35">
      <c r="A26" s="10" t="s">
        <v>100</v>
      </c>
      <c r="B26" s="11">
        <f t="shared" ref="B26" si="1">+SUM(C26:F26)</f>
        <v>697839734.4106319</v>
      </c>
      <c r="C26" s="14">
        <v>293453445.96516937</v>
      </c>
      <c r="D26" s="11">
        <v>146726722.98258469</v>
      </c>
      <c r="E26" s="15">
        <v>230159565.46287793</v>
      </c>
      <c r="F26" s="15">
        <v>27500000.000000007</v>
      </c>
    </row>
    <row r="27" spans="1:6" ht="15.6" x14ac:dyDescent="0.35">
      <c r="A27" s="10" t="s">
        <v>101</v>
      </c>
      <c r="B27" s="11">
        <f>+SUM(C27:F27)</f>
        <v>862587014.9799999</v>
      </c>
      <c r="C27" s="11">
        <v>356502703.90999997</v>
      </c>
      <c r="D27" s="11">
        <v>233155117.55999997</v>
      </c>
      <c r="E27" s="15">
        <v>272929193.50999999</v>
      </c>
      <c r="F27" s="15">
        <v>0</v>
      </c>
    </row>
    <row r="28" spans="1:6" ht="15.6" x14ac:dyDescent="0.35">
      <c r="A28" s="10" t="s">
        <v>90</v>
      </c>
      <c r="B28" s="11">
        <f>+SUM(C28:F28)</f>
        <v>3248801073.9999981</v>
      </c>
      <c r="C28" s="14">
        <v>1366092920.8411233</v>
      </c>
      <c r="D28" s="11">
        <v>636295298.68591464</v>
      </c>
      <c r="E28" s="15">
        <v>1136412854.4729598</v>
      </c>
      <c r="F28" s="15">
        <v>110000000.00000003</v>
      </c>
    </row>
    <row r="29" spans="1:6" ht="15.6" x14ac:dyDescent="0.35">
      <c r="A29" s="10" t="s">
        <v>102</v>
      </c>
      <c r="B29" s="11">
        <f>+SUM(C29:E29)</f>
        <v>862587014.9799999</v>
      </c>
      <c r="C29" s="11">
        <f>+C27</f>
        <v>356502703.90999997</v>
      </c>
      <c r="D29" s="11">
        <f t="shared" ref="D29:E29" si="2">+D27</f>
        <v>233155117.55999997</v>
      </c>
      <c r="E29" s="11">
        <f t="shared" si="2"/>
        <v>272929193.50999999</v>
      </c>
      <c r="F29" s="15"/>
    </row>
    <row r="30" spans="1:6" ht="15.6" x14ac:dyDescent="0.35">
      <c r="A30" s="8"/>
      <c r="B30" s="11"/>
      <c r="C30" s="11"/>
      <c r="D30" s="11"/>
      <c r="E30" s="15"/>
      <c r="F30" s="15"/>
    </row>
    <row r="31" spans="1:6" ht="15.6" x14ac:dyDescent="0.35">
      <c r="A31" s="13" t="s">
        <v>6</v>
      </c>
      <c r="B31" s="11"/>
      <c r="C31" s="11"/>
      <c r="D31" s="11"/>
      <c r="E31" s="15"/>
      <c r="F31" s="15"/>
    </row>
    <row r="32" spans="1:6" ht="15.6" x14ac:dyDescent="0.35">
      <c r="A32" s="10" t="s">
        <v>103</v>
      </c>
      <c r="B32" s="11">
        <f>B26</f>
        <v>697839734.4106319</v>
      </c>
      <c r="C32" s="11"/>
      <c r="D32" s="11"/>
      <c r="E32" s="15"/>
      <c r="F32" s="15"/>
    </row>
    <row r="33" spans="1:7" ht="15.6" x14ac:dyDescent="0.35">
      <c r="A33" s="10" t="s">
        <v>104</v>
      </c>
      <c r="B33" s="11">
        <v>1082933691.3199999</v>
      </c>
      <c r="C33" s="11"/>
      <c r="D33" s="11"/>
      <c r="E33" s="15"/>
      <c r="F33" s="15"/>
    </row>
    <row r="34" spans="1:7" ht="15.6" x14ac:dyDescent="0.35">
      <c r="A34" s="8"/>
      <c r="B34" s="16"/>
      <c r="C34" s="16"/>
      <c r="D34" s="16"/>
      <c r="E34" s="8"/>
      <c r="F34" s="8"/>
    </row>
    <row r="35" spans="1:7" ht="15.6" x14ac:dyDescent="0.35">
      <c r="A35" s="9" t="s">
        <v>7</v>
      </c>
      <c r="B35" s="16"/>
      <c r="C35" s="16"/>
      <c r="D35" s="16"/>
      <c r="E35" s="8"/>
      <c r="F35" s="8"/>
    </row>
    <row r="36" spans="1:7" ht="15.6" x14ac:dyDescent="0.35">
      <c r="A36" s="10" t="s">
        <v>58</v>
      </c>
      <c r="B36" s="17">
        <v>1.121</v>
      </c>
      <c r="C36" s="17">
        <v>1.121</v>
      </c>
      <c r="D36" s="17">
        <v>1.121</v>
      </c>
      <c r="E36" s="17">
        <v>1.121</v>
      </c>
      <c r="F36" s="17">
        <v>1.121</v>
      </c>
      <c r="G36" s="6"/>
    </row>
    <row r="37" spans="1:7" ht="15.6" x14ac:dyDescent="0.35">
      <c r="A37" s="10" t="s">
        <v>105</v>
      </c>
      <c r="B37" s="17">
        <v>1.0973999999999999</v>
      </c>
      <c r="C37" s="17">
        <v>1.0973999999999999</v>
      </c>
      <c r="D37" s="17">
        <v>1.0973999999999999</v>
      </c>
      <c r="E37" s="17">
        <v>1.0973999999999999</v>
      </c>
      <c r="F37" s="17">
        <v>1.0973999999999999</v>
      </c>
      <c r="G37" s="6"/>
    </row>
    <row r="38" spans="1:7" ht="15.6" x14ac:dyDescent="0.35">
      <c r="A38" s="10" t="s">
        <v>8</v>
      </c>
      <c r="B38" s="11" t="s">
        <v>55</v>
      </c>
      <c r="C38" s="11"/>
      <c r="D38" s="11"/>
      <c r="E38" s="15"/>
      <c r="F38" s="15"/>
    </row>
    <row r="39" spans="1:7" ht="15.6" x14ac:dyDescent="0.35">
      <c r="A39" s="8"/>
      <c r="B39" s="11"/>
      <c r="C39" s="11"/>
      <c r="D39" s="11"/>
      <c r="E39" s="15"/>
      <c r="F39" s="15"/>
    </row>
    <row r="40" spans="1:7" ht="15.6" x14ac:dyDescent="0.35">
      <c r="A40" s="9" t="s">
        <v>9</v>
      </c>
      <c r="B40" s="11"/>
      <c r="C40" s="11"/>
      <c r="D40" s="11"/>
      <c r="E40" s="15"/>
      <c r="F40" s="15"/>
    </row>
    <row r="41" spans="1:7" ht="15.6" x14ac:dyDescent="0.35">
      <c r="A41" s="8" t="s">
        <v>59</v>
      </c>
      <c r="B41" s="11">
        <f>B25/B36</f>
        <v>541391667.5273087</v>
      </c>
      <c r="C41" s="11">
        <f t="shared" ref="C41:F41" si="3">C25/C36</f>
        <v>261986223.59500444</v>
      </c>
      <c r="D41" s="11">
        <f t="shared" si="3"/>
        <v>126686698.27832291</v>
      </c>
      <c r="E41" s="15">
        <f t="shared" si="3"/>
        <v>127968318.31400535</v>
      </c>
      <c r="F41" s="15">
        <f t="shared" si="3"/>
        <v>24750427.339975912</v>
      </c>
    </row>
    <row r="42" spans="1:7" ht="15.6" x14ac:dyDescent="0.35">
      <c r="A42" s="8" t="s">
        <v>106</v>
      </c>
      <c r="B42" s="11">
        <f>B27/B37</f>
        <v>786027897.7401129</v>
      </c>
      <c r="C42" s="11">
        <f t="shared" ref="C42:F42" si="4">C27/C37</f>
        <v>324861220.9859668</v>
      </c>
      <c r="D42" s="11">
        <f t="shared" si="4"/>
        <v>212461379.22361946</v>
      </c>
      <c r="E42" s="15">
        <f t="shared" si="4"/>
        <v>248705297.5305267</v>
      </c>
      <c r="F42" s="15">
        <f t="shared" si="4"/>
        <v>0</v>
      </c>
    </row>
    <row r="43" spans="1:7" ht="15.6" x14ac:dyDescent="0.35">
      <c r="A43" s="8" t="s">
        <v>60</v>
      </c>
      <c r="B43" s="11">
        <f>B41/B15</f>
        <v>1223023.3453177155</v>
      </c>
      <c r="C43" s="11">
        <f t="shared" ref="C43:E43" si="5">C41/C15</f>
        <v>1463610.187681589</v>
      </c>
      <c r="D43" s="11">
        <f t="shared" si="5"/>
        <v>1151697.2570756627</v>
      </c>
      <c r="E43" s="15">
        <f t="shared" si="5"/>
        <v>832765.62894146645</v>
      </c>
      <c r="F43" s="15"/>
    </row>
    <row r="44" spans="1:7" ht="15.6" x14ac:dyDescent="0.35">
      <c r="A44" s="8" t="s">
        <v>107</v>
      </c>
      <c r="B44" s="11">
        <f>B42/B19</f>
        <v>1261007.3225777212</v>
      </c>
      <c r="C44" s="11">
        <f t="shared" ref="C44:E44" si="6">C42/C19</f>
        <v>1608223.8662671624</v>
      </c>
      <c r="D44" s="11">
        <f t="shared" si="6"/>
        <v>1394713.6491703684</v>
      </c>
      <c r="E44" s="15">
        <f t="shared" si="6"/>
        <v>924555.00940716243</v>
      </c>
      <c r="F44" s="15"/>
    </row>
    <row r="45" spans="1:7" ht="15.6" x14ac:dyDescent="0.35">
      <c r="A45" s="8"/>
      <c r="B45" s="16"/>
      <c r="C45" s="16"/>
      <c r="D45" s="16"/>
      <c r="E45" s="8"/>
      <c r="F45" s="8"/>
    </row>
    <row r="46" spans="1:7" ht="15.6" x14ac:dyDescent="0.35">
      <c r="A46" s="9" t="s">
        <v>10</v>
      </c>
      <c r="B46" s="16"/>
      <c r="C46" s="16"/>
      <c r="D46" s="16"/>
      <c r="E46" s="8"/>
      <c r="F46" s="8"/>
    </row>
    <row r="47" spans="1:7" ht="15.6" x14ac:dyDescent="0.35">
      <c r="A47" s="8"/>
      <c r="B47" s="16"/>
      <c r="C47" s="16"/>
      <c r="D47" s="16"/>
      <c r="E47" s="8"/>
      <c r="F47" s="8"/>
    </row>
    <row r="48" spans="1:7" ht="15.6" x14ac:dyDescent="0.35">
      <c r="A48" s="9" t="s">
        <v>11</v>
      </c>
      <c r="B48" s="16"/>
      <c r="C48" s="16"/>
      <c r="D48" s="16"/>
      <c r="E48" s="8"/>
      <c r="F48" s="8"/>
    </row>
    <row r="49" spans="1:6" ht="15.6" x14ac:dyDescent="0.35">
      <c r="A49" s="8" t="s">
        <v>12</v>
      </c>
      <c r="B49" s="17" t="s">
        <v>55</v>
      </c>
      <c r="C49" s="17"/>
      <c r="D49" s="17"/>
      <c r="E49" s="18"/>
      <c r="F49" s="18"/>
    </row>
    <row r="50" spans="1:6" ht="15.6" x14ac:dyDescent="0.35">
      <c r="A50" s="8" t="s">
        <v>13</v>
      </c>
      <c r="B50" s="17" t="s">
        <v>55</v>
      </c>
      <c r="C50" s="17"/>
      <c r="D50" s="17"/>
      <c r="E50" s="18"/>
      <c r="F50" s="18"/>
    </row>
    <row r="51" spans="1:6" ht="15.6" x14ac:dyDescent="0.35">
      <c r="A51" s="8"/>
      <c r="B51" s="17"/>
      <c r="C51" s="17"/>
      <c r="D51" s="17"/>
      <c r="E51" s="18"/>
      <c r="F51" s="18"/>
    </row>
    <row r="52" spans="1:6" ht="15.6" x14ac:dyDescent="0.35">
      <c r="A52" s="9" t="s">
        <v>14</v>
      </c>
      <c r="B52" s="17"/>
      <c r="C52" s="17"/>
      <c r="D52" s="17"/>
      <c r="E52" s="18"/>
      <c r="F52" s="18"/>
    </row>
    <row r="53" spans="1:6" ht="15.6" x14ac:dyDescent="0.35">
      <c r="A53" s="8" t="s">
        <v>15</v>
      </c>
      <c r="B53" s="17">
        <f>(B19/B17)*100</f>
        <v>140.07490636704119</v>
      </c>
      <c r="C53" s="17">
        <f t="shared" ref="C53:E53" si="7">(C19/C17)*100</f>
        <v>101</v>
      </c>
      <c r="D53" s="17">
        <f t="shared" si="7"/>
        <v>160.35087719298247</v>
      </c>
      <c r="E53" s="18">
        <f t="shared" si="7"/>
        <v>179.33333333333331</v>
      </c>
      <c r="F53" s="18"/>
    </row>
    <row r="54" spans="1:6" ht="15.6" x14ac:dyDescent="0.35">
      <c r="A54" s="8" t="s">
        <v>16</v>
      </c>
      <c r="B54" s="17">
        <f>B27/B26*100</f>
        <v>123.60818285999538</v>
      </c>
      <c r="C54" s="17">
        <f t="shared" ref="C54:F54" si="8">C27/C26*100</f>
        <v>121.48526753109385</v>
      </c>
      <c r="D54" s="17">
        <f t="shared" si="8"/>
        <v>158.90433100429405</v>
      </c>
      <c r="E54" s="18">
        <f t="shared" si="8"/>
        <v>118.58259853815214</v>
      </c>
      <c r="F54" s="18">
        <f t="shared" si="8"/>
        <v>0</v>
      </c>
    </row>
    <row r="55" spans="1:6" ht="15.6" x14ac:dyDescent="0.35">
      <c r="A55" s="8" t="s">
        <v>17</v>
      </c>
      <c r="B55" s="17">
        <f>AVERAGE(B53:B54)</f>
        <v>131.84154461351829</v>
      </c>
      <c r="C55" s="17">
        <f t="shared" ref="C55:E55" si="9">AVERAGE(C53:C54)</f>
        <v>111.24263376554693</v>
      </c>
      <c r="D55" s="17">
        <f t="shared" si="9"/>
        <v>159.62760409863824</v>
      </c>
      <c r="E55" s="18">
        <f t="shared" si="9"/>
        <v>148.95796593574272</v>
      </c>
      <c r="F55" s="18"/>
    </row>
    <row r="56" spans="1:6" ht="15.6" x14ac:dyDescent="0.35">
      <c r="A56" s="8"/>
      <c r="B56" s="17"/>
      <c r="C56" s="17"/>
      <c r="D56" s="17"/>
      <c r="E56" s="18"/>
      <c r="F56" s="18"/>
    </row>
    <row r="57" spans="1:6" ht="15.6" x14ac:dyDescent="0.35">
      <c r="A57" s="9" t="s">
        <v>18</v>
      </c>
      <c r="B57" s="17"/>
      <c r="C57" s="17"/>
      <c r="D57" s="17"/>
      <c r="E57" s="18"/>
      <c r="F57" s="18"/>
    </row>
    <row r="58" spans="1:6" ht="15.6" x14ac:dyDescent="0.35">
      <c r="A58" s="8" t="s">
        <v>19</v>
      </c>
      <c r="B58" s="17">
        <f>(B19/B21)*100</f>
        <v>35.018726591760299</v>
      </c>
      <c r="C58" s="17">
        <f t="shared" ref="C58:E58" si="10">(C19/C21)*100</f>
        <v>25.25</v>
      </c>
      <c r="D58" s="17">
        <f t="shared" si="10"/>
        <v>40.087719298245617</v>
      </c>
      <c r="E58" s="18">
        <f t="shared" si="10"/>
        <v>44.833333333333329</v>
      </c>
      <c r="F58" s="18"/>
    </row>
    <row r="59" spans="1:6" ht="15.6" x14ac:dyDescent="0.35">
      <c r="A59" s="8" t="s">
        <v>20</v>
      </c>
      <c r="B59" s="17">
        <f>B27/B28*100</f>
        <v>26.550933570025055</v>
      </c>
      <c r="C59" s="17">
        <f t="shared" ref="C59:F59" si="11">C27/C28*100</f>
        <v>26.096519385408723</v>
      </c>
      <c r="D59" s="17">
        <f t="shared" si="11"/>
        <v>36.642596297900518</v>
      </c>
      <c r="E59" s="18">
        <f t="shared" si="11"/>
        <v>24.016728817853597</v>
      </c>
      <c r="F59" s="18">
        <f t="shared" si="11"/>
        <v>0</v>
      </c>
    </row>
    <row r="60" spans="1:6" ht="15.6" x14ac:dyDescent="0.35">
      <c r="A60" s="8" t="s">
        <v>21</v>
      </c>
      <c r="B60" s="17">
        <f>(B58+B59)/2</f>
        <v>30.784830080892675</v>
      </c>
      <c r="C60" s="17">
        <f t="shared" ref="C60:E60" si="12">(C58+C59)/2</f>
        <v>25.673259692704363</v>
      </c>
      <c r="D60" s="17">
        <f t="shared" si="12"/>
        <v>38.365157798073071</v>
      </c>
      <c r="E60" s="18">
        <f t="shared" si="12"/>
        <v>34.425031075593466</v>
      </c>
      <c r="F60" s="18"/>
    </row>
    <row r="61" spans="1:6" ht="15.6" x14ac:dyDescent="0.35">
      <c r="A61" s="8"/>
      <c r="B61" s="17"/>
      <c r="C61" s="17"/>
      <c r="D61" s="17"/>
      <c r="E61" s="18"/>
      <c r="F61" s="18"/>
    </row>
    <row r="62" spans="1:6" ht="15.6" x14ac:dyDescent="0.35">
      <c r="A62" s="9" t="s">
        <v>32</v>
      </c>
      <c r="B62" s="17"/>
      <c r="C62" s="17"/>
      <c r="D62" s="17"/>
      <c r="E62" s="18"/>
      <c r="F62" s="18"/>
    </row>
    <row r="63" spans="1:6" ht="15.6" x14ac:dyDescent="0.35">
      <c r="A63" s="8" t="s">
        <v>22</v>
      </c>
      <c r="B63" s="17">
        <f>(B29/B27)*100</f>
        <v>100</v>
      </c>
      <c r="C63" s="17"/>
      <c r="D63" s="17"/>
      <c r="E63" s="18"/>
      <c r="F63" s="18"/>
    </row>
    <row r="64" spans="1:6" ht="15.6" x14ac:dyDescent="0.35">
      <c r="A64" s="8"/>
      <c r="B64" s="17"/>
      <c r="C64" s="17"/>
      <c r="D64" s="17"/>
      <c r="E64" s="18"/>
      <c r="F64" s="18"/>
    </row>
    <row r="65" spans="1:6" ht="15.6" x14ac:dyDescent="0.35">
      <c r="A65" s="9" t="s">
        <v>23</v>
      </c>
      <c r="B65" s="17"/>
      <c r="C65" s="17"/>
      <c r="D65" s="17"/>
      <c r="E65" s="18"/>
      <c r="F65" s="18"/>
    </row>
    <row r="66" spans="1:6" ht="15.6" x14ac:dyDescent="0.35">
      <c r="A66" s="8" t="s">
        <v>24</v>
      </c>
      <c r="B66" s="17">
        <f>((B19/B15)-1)*100</f>
        <v>40.813253012048214</v>
      </c>
      <c r="C66" s="17">
        <f t="shared" ref="C66:E66" si="13">((C19/C15)-1)*100</f>
        <v>12.849162011173188</v>
      </c>
      <c r="D66" s="17">
        <f t="shared" si="13"/>
        <v>38.484848484848499</v>
      </c>
      <c r="E66" s="17">
        <f t="shared" si="13"/>
        <v>75.054229934924095</v>
      </c>
      <c r="F66" s="18"/>
    </row>
    <row r="67" spans="1:6" ht="15.6" x14ac:dyDescent="0.35">
      <c r="A67" s="8" t="s">
        <v>25</v>
      </c>
      <c r="B67" s="17">
        <f>((B42/B41)-1)*100</f>
        <v>45.186552524926761</v>
      </c>
      <c r="C67" s="17">
        <f t="shared" ref="C67:F67" si="14">((C42/C41)-1)*100</f>
        <v>23.999352533955619</v>
      </c>
      <c r="D67" s="17">
        <f t="shared" si="14"/>
        <v>67.706146036622442</v>
      </c>
      <c r="E67" s="17">
        <f t="shared" si="14"/>
        <v>94.349117662279554</v>
      </c>
      <c r="F67" s="18">
        <f t="shared" si="14"/>
        <v>-100</v>
      </c>
    </row>
    <row r="68" spans="1:6" ht="15.6" x14ac:dyDescent="0.35">
      <c r="A68" s="8" t="s">
        <v>26</v>
      </c>
      <c r="B68" s="17">
        <f>((B44/B43)-1)*100</f>
        <v>3.105744252996101</v>
      </c>
      <c r="C68" s="17">
        <f t="shared" ref="C68:E68" si="15">((C44/C43)-1)*100</f>
        <v>9.8806143741487986</v>
      </c>
      <c r="D68" s="17">
        <f t="shared" si="15"/>
        <v>21.100718144607011</v>
      </c>
      <c r="E68" s="17">
        <f t="shared" si="15"/>
        <v>11.022234501004814</v>
      </c>
      <c r="F68" s="18"/>
    </row>
    <row r="69" spans="1:6" ht="15.6" x14ac:dyDescent="0.35">
      <c r="A69" s="8"/>
      <c r="B69" s="17"/>
      <c r="C69" s="17"/>
      <c r="D69" s="17"/>
      <c r="E69" s="18"/>
      <c r="F69" s="18"/>
    </row>
    <row r="70" spans="1:6" ht="15.6" x14ac:dyDescent="0.35">
      <c r="A70" s="9" t="s">
        <v>27</v>
      </c>
      <c r="B70" s="17"/>
      <c r="C70" s="17"/>
      <c r="D70" s="17"/>
      <c r="E70" s="18"/>
      <c r="F70" s="18"/>
    </row>
    <row r="71" spans="1:6" ht="15.6" x14ac:dyDescent="0.35">
      <c r="A71" s="8" t="s">
        <v>33</v>
      </c>
      <c r="B71" s="17">
        <f>B26/(B18)</f>
        <v>499170.05322648917</v>
      </c>
      <c r="C71" s="17">
        <f>C26/(C18)</f>
        <v>479499.09471432905</v>
      </c>
      <c r="D71" s="17">
        <f>D26/(D18)</f>
        <v>479499.09471432905</v>
      </c>
      <c r="E71" s="18">
        <f>E26/(E18)</f>
        <v>479499.094714329</v>
      </c>
      <c r="F71" s="18"/>
    </row>
    <row r="72" spans="1:6" ht="15.6" x14ac:dyDescent="0.35">
      <c r="A72" s="8" t="s">
        <v>34</v>
      </c>
      <c r="B72" s="17">
        <f>B27/(B20)</f>
        <v>340002.76506897906</v>
      </c>
      <c r="C72" s="17">
        <f>C27/(C20)</f>
        <v>383748.87396124861</v>
      </c>
      <c r="D72" s="17">
        <f t="shared" ref="D72:E72" si="16">D27/(D20)</f>
        <v>360921.23461300303</v>
      </c>
      <c r="E72" s="18">
        <f t="shared" si="16"/>
        <v>283710.18036382535</v>
      </c>
      <c r="F72" s="18"/>
    </row>
    <row r="73" spans="1:6" ht="15.6" x14ac:dyDescent="0.35">
      <c r="A73" s="8" t="s">
        <v>43</v>
      </c>
      <c r="B73" s="17"/>
      <c r="C73" s="17">
        <f>C27/C20</f>
        <v>383748.87396124861</v>
      </c>
      <c r="D73" s="17">
        <f t="shared" ref="D73:E73" si="17">D27/D20</f>
        <v>360921.23461300303</v>
      </c>
      <c r="E73" s="18">
        <f t="shared" si="17"/>
        <v>283710.18036382535</v>
      </c>
      <c r="F73" s="18"/>
    </row>
    <row r="74" spans="1:6" ht="15.6" x14ac:dyDescent="0.35">
      <c r="A74" s="8" t="s">
        <v>28</v>
      </c>
      <c r="B74" s="17">
        <f>(B72/B71)*B55</f>
        <v>89.802041267932779</v>
      </c>
      <c r="C74" s="17">
        <f>(C72/C71)*C55</f>
        <v>89.028813431744112</v>
      </c>
      <c r="D74" s="17">
        <f t="shared" ref="D74:E74" si="18">(D72/D71)*D55</f>
        <v>120.15245197474302</v>
      </c>
      <c r="E74" s="18">
        <f t="shared" si="18"/>
        <v>88.135497747781727</v>
      </c>
      <c r="F74" s="18"/>
    </row>
    <row r="75" spans="1:6" ht="15.6" x14ac:dyDescent="0.35">
      <c r="A75" s="19" t="s">
        <v>35</v>
      </c>
      <c r="B75" s="17">
        <f>(B26/B18)*3</f>
        <v>1497510.1596794676</v>
      </c>
      <c r="C75" s="17">
        <f>(C26/C18)*3</f>
        <v>1438497.2841429871</v>
      </c>
      <c r="D75" s="17">
        <f t="shared" ref="D75:E75" si="19">(D26/D18)*3</f>
        <v>1438497.2841429871</v>
      </c>
      <c r="E75" s="18">
        <f t="shared" si="19"/>
        <v>1438497.2841429869</v>
      </c>
      <c r="F75" s="18"/>
    </row>
    <row r="76" spans="1:6" ht="15.6" x14ac:dyDescent="0.35">
      <c r="A76" s="19" t="s">
        <v>36</v>
      </c>
      <c r="B76" s="17">
        <f>(B27/B20)*3</f>
        <v>1020008.2952069372</v>
      </c>
      <c r="C76" s="17">
        <f>(C27/C20)*3</f>
        <v>1151246.6218837458</v>
      </c>
      <c r="D76" s="17">
        <f t="shared" ref="D76:E76" si="20">(D27/D20)*3</f>
        <v>1082763.7038390092</v>
      </c>
      <c r="E76" s="18">
        <f t="shared" si="20"/>
        <v>851130.5410914761</v>
      </c>
      <c r="F76" s="18"/>
    </row>
    <row r="77" spans="1:6" ht="15.6" x14ac:dyDescent="0.35">
      <c r="A77" s="8"/>
      <c r="B77" s="17"/>
      <c r="C77" s="17"/>
      <c r="D77" s="17"/>
      <c r="E77" s="18"/>
      <c r="F77" s="18"/>
    </row>
    <row r="78" spans="1:6" ht="15.6" x14ac:dyDescent="0.35">
      <c r="A78" s="9" t="s">
        <v>29</v>
      </c>
      <c r="B78" s="17"/>
      <c r="C78" s="17"/>
      <c r="D78" s="17"/>
      <c r="E78" s="18"/>
      <c r="F78" s="18"/>
    </row>
    <row r="79" spans="1:6" ht="15.6" x14ac:dyDescent="0.35">
      <c r="A79" s="8" t="s">
        <v>30</v>
      </c>
      <c r="B79" s="17">
        <f>(B33/B32)*100</f>
        <v>155.18372456028223</v>
      </c>
      <c r="C79" s="17"/>
      <c r="D79" s="17"/>
      <c r="E79" s="18"/>
      <c r="F79" s="18"/>
    </row>
    <row r="80" spans="1:6" ht="15.6" x14ac:dyDescent="0.35">
      <c r="A80" s="8" t="s">
        <v>31</v>
      </c>
      <c r="B80" s="17">
        <f>(B27/B33)*100</f>
        <v>79.652800711055818</v>
      </c>
      <c r="C80" s="17"/>
      <c r="D80" s="17"/>
      <c r="E80" s="18"/>
      <c r="F80" s="18"/>
    </row>
    <row r="81" spans="1:8" ht="16.2" thickBot="1" x14ac:dyDescent="0.4">
      <c r="A81" s="20"/>
      <c r="B81" s="24"/>
      <c r="C81" s="24"/>
      <c r="D81" s="24"/>
      <c r="E81" s="18"/>
      <c r="F81" s="18"/>
    </row>
    <row r="82" spans="1:8" ht="16.2" thickTop="1" x14ac:dyDescent="0.3">
      <c r="A82" s="34" t="s">
        <v>97</v>
      </c>
      <c r="B82" s="34"/>
      <c r="C82" s="34"/>
      <c r="D82" s="34"/>
      <c r="E82" s="34"/>
      <c r="F82" s="34"/>
      <c r="G82" s="28"/>
      <c r="H82" s="28"/>
    </row>
    <row r="83" spans="1:8" x14ac:dyDescent="0.3">
      <c r="A83" s="1"/>
    </row>
    <row r="89" spans="1:8" x14ac:dyDescent="0.3">
      <c r="A89" s="1"/>
    </row>
    <row r="90" spans="1:8" x14ac:dyDescent="0.3">
      <c r="A90" s="1"/>
    </row>
  </sheetData>
  <mergeCells count="4">
    <mergeCell ref="A9:A10"/>
    <mergeCell ref="B9:B10"/>
    <mergeCell ref="C9:F9"/>
    <mergeCell ref="A82:F8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H82"/>
  <sheetViews>
    <sheetView showGridLines="0" zoomScale="80" zoomScaleNormal="80" workbookViewId="0">
      <pane ySplit="10" topLeftCell="A11" activePane="bottomLeft" state="frozen"/>
      <selection activeCell="E17" sqref="E17"/>
      <selection pane="bottomLeft" activeCell="A9" sqref="A9:A10"/>
    </sheetView>
  </sheetViews>
  <sheetFormatPr baseColWidth="10" defaultColWidth="11.44140625" defaultRowHeight="14.4" x14ac:dyDescent="0.3"/>
  <cols>
    <col min="1" max="1" width="61.109375" style="3" customWidth="1"/>
    <col min="2" max="6" width="23.6640625" style="3" customWidth="1"/>
    <col min="7" max="16384" width="11.44140625" style="3"/>
  </cols>
  <sheetData>
    <row r="7" spans="1:6" ht="30" customHeight="1" x14ac:dyDescent="0.3"/>
    <row r="8" spans="1:6" ht="30" customHeight="1" x14ac:dyDescent="0.3"/>
    <row r="9" spans="1:6" ht="15.6" x14ac:dyDescent="0.3">
      <c r="A9" s="31" t="s">
        <v>0</v>
      </c>
      <c r="B9" s="31" t="s">
        <v>44</v>
      </c>
      <c r="C9" s="33" t="s">
        <v>1</v>
      </c>
      <c r="D9" s="33"/>
      <c r="E9" s="33"/>
      <c r="F9" s="33"/>
    </row>
    <row r="10" spans="1:6" ht="63" thickBot="1" x14ac:dyDescent="0.35">
      <c r="A10" s="32"/>
      <c r="B10" s="32"/>
      <c r="C10" s="7" t="s">
        <v>46</v>
      </c>
      <c r="D10" s="7" t="s">
        <v>47</v>
      </c>
      <c r="E10" s="7" t="s">
        <v>48</v>
      </c>
      <c r="F10" s="7" t="s">
        <v>49</v>
      </c>
    </row>
    <row r="11" spans="1:6" ht="16.2" thickTop="1" x14ac:dyDescent="0.35">
      <c r="A11" s="8"/>
      <c r="B11" s="8"/>
      <c r="C11" s="8"/>
      <c r="D11" s="8"/>
      <c r="E11" s="8"/>
      <c r="F11" s="8"/>
    </row>
    <row r="12" spans="1:6" ht="15.6" x14ac:dyDescent="0.35">
      <c r="A12" s="9" t="s">
        <v>3</v>
      </c>
      <c r="B12" s="8"/>
      <c r="C12" s="8"/>
      <c r="D12" s="8"/>
      <c r="E12" s="8"/>
      <c r="F12" s="8"/>
    </row>
    <row r="13" spans="1:6" ht="15.6" x14ac:dyDescent="0.35">
      <c r="A13" s="8"/>
      <c r="B13" s="8"/>
      <c r="C13" s="8"/>
      <c r="D13" s="8"/>
      <c r="E13" s="8"/>
      <c r="F13" s="8"/>
    </row>
    <row r="14" spans="1:6" ht="15.6" x14ac:dyDescent="0.35">
      <c r="A14" s="9" t="s">
        <v>4</v>
      </c>
      <c r="B14" s="8"/>
      <c r="C14" s="8"/>
      <c r="D14" s="8"/>
      <c r="E14" s="8"/>
      <c r="F14" s="8"/>
    </row>
    <row r="15" spans="1:6" ht="15.6" x14ac:dyDescent="0.35">
      <c r="A15" s="10" t="s">
        <v>61</v>
      </c>
      <c r="B15" s="11">
        <f>+SUM(C15:E15)</f>
        <v>917</v>
      </c>
      <c r="C15" s="11">
        <f>+('I Trimestre'!C15+'II Trimestre'!C15)</f>
        <v>355</v>
      </c>
      <c r="D15" s="11">
        <f>+('I Trimestre'!D15+'II Trimestre'!D15)</f>
        <v>224</v>
      </c>
      <c r="E15" s="11">
        <f>+('I Trimestre'!E15+'II Trimestre'!E15)</f>
        <v>338</v>
      </c>
      <c r="F15" s="15"/>
    </row>
    <row r="16" spans="1:6" ht="15.6" x14ac:dyDescent="0.35">
      <c r="A16" s="12" t="s">
        <v>2</v>
      </c>
      <c r="B16" s="11">
        <f t="shared" ref="B16:B22" si="0">+SUM(C16:E16)</f>
        <v>3682</v>
      </c>
      <c r="C16" s="11">
        <f>+('I Trimestre'!C16+'II Trimestre'!C16)</f>
        <v>1574</v>
      </c>
      <c r="D16" s="11">
        <f>+('I Trimestre'!D16+'II Trimestre'!D16)</f>
        <v>918</v>
      </c>
      <c r="E16" s="11">
        <f>+('I Trimestre'!E16+'II Trimestre'!E16)</f>
        <v>1190</v>
      </c>
      <c r="F16" s="15"/>
    </row>
    <row r="17" spans="1:6" ht="15.6" x14ac:dyDescent="0.35">
      <c r="A17" s="10" t="s">
        <v>108</v>
      </c>
      <c r="B17" s="11">
        <f t="shared" si="0"/>
        <v>890</v>
      </c>
      <c r="C17" s="11">
        <f>+('I Trimestre'!C17+'II Trimestre'!C17)</f>
        <v>400</v>
      </c>
      <c r="D17" s="11">
        <f>+('I Trimestre'!D17+'II Trimestre'!D17)</f>
        <v>190</v>
      </c>
      <c r="E17" s="11">
        <f>+('I Trimestre'!E17+'II Trimestre'!E17)</f>
        <v>300</v>
      </c>
      <c r="F17" s="11"/>
    </row>
    <row r="18" spans="1:6" ht="15.6" x14ac:dyDescent="0.35">
      <c r="A18" s="12" t="s">
        <v>2</v>
      </c>
      <c r="B18" s="11">
        <f t="shared" si="0"/>
        <v>2796</v>
      </c>
      <c r="C18" s="11">
        <f>+('I Trimestre'!C18+'II Trimestre'!C18)</f>
        <v>1224</v>
      </c>
      <c r="D18" s="11">
        <f>+('I Trimestre'!D18+'II Trimestre'!D18)</f>
        <v>612</v>
      </c>
      <c r="E18" s="11">
        <f>+('I Trimestre'!E18+'II Trimestre'!E18)</f>
        <v>960</v>
      </c>
      <c r="F18" s="11"/>
    </row>
    <row r="19" spans="1:6" ht="15.6" x14ac:dyDescent="0.35">
      <c r="A19" s="10" t="s">
        <v>109</v>
      </c>
      <c r="B19" s="11">
        <f t="shared" si="0"/>
        <v>1188</v>
      </c>
      <c r="C19" s="11">
        <f>+('I Trimestre'!C19+'II Trimestre'!C19)</f>
        <v>395.66666666666663</v>
      </c>
      <c r="D19" s="11">
        <f>+('I Trimestre'!D19+'II Trimestre'!D19)</f>
        <v>296.66666666666669</v>
      </c>
      <c r="E19" s="11">
        <f>+('I Trimestre'!E19+'II Trimestre'!E19)</f>
        <v>495.66666666666663</v>
      </c>
      <c r="F19" s="11"/>
    </row>
    <row r="20" spans="1:6" ht="15.6" x14ac:dyDescent="0.35">
      <c r="A20" s="12" t="s">
        <v>2</v>
      </c>
      <c r="B20" s="11">
        <f t="shared" si="0"/>
        <v>4858</v>
      </c>
      <c r="C20" s="11">
        <f>+('I Trimestre'!C20+'II Trimestre'!C20)</f>
        <v>1841</v>
      </c>
      <c r="D20" s="11">
        <f>+('I Trimestre'!D20+'II Trimestre'!D20)</f>
        <v>1258</v>
      </c>
      <c r="E20" s="11">
        <f>+('I Trimestre'!E20+'II Trimestre'!E20)</f>
        <v>1759</v>
      </c>
      <c r="F20" s="11"/>
    </row>
    <row r="21" spans="1:6" ht="15.6" x14ac:dyDescent="0.35">
      <c r="A21" s="10" t="s">
        <v>87</v>
      </c>
      <c r="B21" s="11">
        <f t="shared" si="0"/>
        <v>1780</v>
      </c>
      <c r="C21" s="11">
        <f>'II Trimestre'!C21</f>
        <v>800</v>
      </c>
      <c r="D21" s="11">
        <f>'II Trimestre'!D21</f>
        <v>380</v>
      </c>
      <c r="E21" s="11">
        <f>'II Trimestre'!E21</f>
        <v>600</v>
      </c>
      <c r="F21" s="11"/>
    </row>
    <row r="22" spans="1:6" ht="15.6" x14ac:dyDescent="0.35">
      <c r="A22" s="12" t="s">
        <v>2</v>
      </c>
      <c r="B22" s="11">
        <f t="shared" si="0"/>
        <v>6546</v>
      </c>
      <c r="C22" s="11">
        <f>'II Trimestre'!C22</f>
        <v>2849</v>
      </c>
      <c r="D22" s="11">
        <f>'II Trimestre'!D22</f>
        <v>1327</v>
      </c>
      <c r="E22" s="11">
        <f>'II Trimestre'!E22</f>
        <v>2370</v>
      </c>
      <c r="F22" s="11"/>
    </row>
    <row r="23" spans="1:6" ht="15.6" x14ac:dyDescent="0.35">
      <c r="A23" s="8"/>
      <c r="B23" s="11"/>
      <c r="C23" s="11"/>
      <c r="D23" s="11"/>
      <c r="E23" s="15"/>
      <c r="F23" s="15"/>
    </row>
    <row r="24" spans="1:6" ht="15.6" x14ac:dyDescent="0.35">
      <c r="A24" s="13" t="s">
        <v>5</v>
      </c>
      <c r="B24" s="11"/>
      <c r="C24" s="11"/>
      <c r="D24" s="11"/>
      <c r="E24" s="15"/>
      <c r="F24" s="15"/>
    </row>
    <row r="25" spans="1:6" ht="15.6" x14ac:dyDescent="0.35">
      <c r="A25" s="10" t="s">
        <v>62</v>
      </c>
      <c r="B25" s="11">
        <f>+SUM(C25:F25)</f>
        <v>1284331643.9768548</v>
      </c>
      <c r="C25" s="11">
        <f>+'I Trimestre'!C25+'II Trimestre'!C25</f>
        <v>603715168.69999993</v>
      </c>
      <c r="D25" s="11">
        <f>+'I Trimestre'!D25+'II Trimestre'!D25</f>
        <v>297710178.69</v>
      </c>
      <c r="E25" s="11">
        <f>+'I Trimestre'!E25+'II Trimestre'!E25</f>
        <v>327393998.44</v>
      </c>
      <c r="F25" s="11">
        <f>+'I Trimestre'!F25+'II Trimestre'!F25</f>
        <v>55512298.146854997</v>
      </c>
    </row>
    <row r="26" spans="1:6" ht="15.6" x14ac:dyDescent="0.35">
      <c r="A26" s="10" t="s">
        <v>110</v>
      </c>
      <c r="B26" s="11">
        <f t="shared" ref="B26:B28" si="1">+SUM(C26:F26)</f>
        <v>1395679468.8212638</v>
      </c>
      <c r="C26" s="11">
        <f>+'I Trimestre'!C26+'II Trimestre'!C26</f>
        <v>586906891.93033874</v>
      </c>
      <c r="D26" s="11">
        <f>+'I Trimestre'!D26+'II Trimestre'!D26</f>
        <v>293453445.96516937</v>
      </c>
      <c r="E26" s="11">
        <f>+'I Trimestre'!E26+'II Trimestre'!E26</f>
        <v>460319130.92575586</v>
      </c>
      <c r="F26" s="11">
        <f>+'I Trimestre'!F26+'II Trimestre'!F26</f>
        <v>55000000.000000015</v>
      </c>
    </row>
    <row r="27" spans="1:6" ht="15.6" x14ac:dyDescent="0.35">
      <c r="A27" s="10" t="s">
        <v>111</v>
      </c>
      <c r="B27" s="11">
        <f t="shared" si="1"/>
        <v>1660695292.1500001</v>
      </c>
      <c r="C27" s="11">
        <f>+'I Trimestre'!C27+'II Trimestre'!C27</f>
        <v>717679796.73000002</v>
      </c>
      <c r="D27" s="11">
        <f>+'I Trimestre'!D27+'II Trimestre'!D27</f>
        <v>440581503.51999998</v>
      </c>
      <c r="E27" s="11">
        <f>+'I Trimestre'!E27+'II Trimestre'!E27</f>
        <v>502433991.89999998</v>
      </c>
      <c r="F27" s="11">
        <f>+'I Trimestre'!F27+'II Trimestre'!F27</f>
        <v>0</v>
      </c>
    </row>
    <row r="28" spans="1:6" ht="15.6" x14ac:dyDescent="0.35">
      <c r="A28" s="10" t="s">
        <v>90</v>
      </c>
      <c r="B28" s="11">
        <f t="shared" si="1"/>
        <v>3248801073.9999981</v>
      </c>
      <c r="C28" s="11">
        <f>+'II Trimestre'!C28</f>
        <v>1366092920.8411233</v>
      </c>
      <c r="D28" s="11">
        <f>+'II Trimestre'!D28</f>
        <v>636295298.68591464</v>
      </c>
      <c r="E28" s="11">
        <f>+'II Trimestre'!E28</f>
        <v>1136412854.4729598</v>
      </c>
      <c r="F28" s="11">
        <f>+'II Trimestre'!F28</f>
        <v>110000000.00000003</v>
      </c>
    </row>
    <row r="29" spans="1:6" ht="15.6" x14ac:dyDescent="0.35">
      <c r="A29" s="10" t="s">
        <v>112</v>
      </c>
      <c r="B29" s="11">
        <f>+SUM(C29:E29)</f>
        <v>1660695292.1500001</v>
      </c>
      <c r="C29" s="11">
        <f>C27</f>
        <v>717679796.73000002</v>
      </c>
      <c r="D29" s="11">
        <f t="shared" ref="D29:E29" si="2">D27</f>
        <v>440581503.51999998</v>
      </c>
      <c r="E29" s="11">
        <f t="shared" si="2"/>
        <v>502433991.89999998</v>
      </c>
      <c r="F29" s="11"/>
    </row>
    <row r="30" spans="1:6" ht="15.6" x14ac:dyDescent="0.35">
      <c r="A30" s="8"/>
      <c r="B30" s="11"/>
      <c r="C30" s="11"/>
      <c r="D30" s="11"/>
      <c r="E30" s="15"/>
      <c r="F30" s="15"/>
    </row>
    <row r="31" spans="1:6" ht="15.6" x14ac:dyDescent="0.35">
      <c r="A31" s="13" t="s">
        <v>6</v>
      </c>
      <c r="B31" s="11"/>
      <c r="C31" s="11"/>
      <c r="D31" s="11"/>
      <c r="E31" s="15"/>
      <c r="F31" s="15"/>
    </row>
    <row r="32" spans="1:6" ht="15.6" x14ac:dyDescent="0.35">
      <c r="A32" s="10" t="s">
        <v>113</v>
      </c>
      <c r="B32" s="11">
        <f>B26</f>
        <v>1395679468.8212638</v>
      </c>
      <c r="C32" s="11"/>
      <c r="D32" s="11"/>
      <c r="E32" s="15"/>
      <c r="F32" s="15"/>
    </row>
    <row r="33" spans="1:6" ht="15.6" x14ac:dyDescent="0.35">
      <c r="A33" s="10" t="s">
        <v>114</v>
      </c>
      <c r="B33" s="11">
        <f>'I Trimestre'!B33+'II Trimestre'!B33</f>
        <v>1624400536.98</v>
      </c>
      <c r="C33" s="11"/>
      <c r="D33" s="11"/>
      <c r="E33" s="15"/>
      <c r="F33" s="15"/>
    </row>
    <row r="34" spans="1:6" ht="15.6" x14ac:dyDescent="0.35">
      <c r="A34" s="8"/>
      <c r="B34" s="16"/>
      <c r="C34" s="16"/>
      <c r="D34" s="16"/>
      <c r="E34" s="8"/>
      <c r="F34" s="8"/>
    </row>
    <row r="35" spans="1:6" ht="15.6" x14ac:dyDescent="0.35">
      <c r="A35" s="9" t="s">
        <v>7</v>
      </c>
      <c r="B35" s="16"/>
      <c r="C35" s="16"/>
      <c r="D35" s="16"/>
      <c r="E35" s="8"/>
      <c r="F35" s="8"/>
    </row>
    <row r="36" spans="1:6" ht="15.6" x14ac:dyDescent="0.35">
      <c r="A36" s="10" t="s">
        <v>63</v>
      </c>
      <c r="B36" s="27">
        <v>1.121</v>
      </c>
      <c r="C36" s="27">
        <v>1.121</v>
      </c>
      <c r="D36" s="27">
        <v>1.121</v>
      </c>
      <c r="E36" s="27">
        <v>1.121</v>
      </c>
      <c r="F36" s="27">
        <v>1.121</v>
      </c>
    </row>
    <row r="37" spans="1:6" ht="18" customHeight="1" x14ac:dyDescent="0.35">
      <c r="A37" s="10" t="s">
        <v>115</v>
      </c>
      <c r="B37" s="27">
        <v>1.0973999999999999</v>
      </c>
      <c r="C37" s="27">
        <v>1.0973999999999999</v>
      </c>
      <c r="D37" s="27">
        <v>1.0973999999999999</v>
      </c>
      <c r="E37" s="27">
        <v>1.0973999999999999</v>
      </c>
      <c r="F37" s="27">
        <v>1.0973999999999999</v>
      </c>
    </row>
    <row r="38" spans="1:6" ht="15.6" x14ac:dyDescent="0.35">
      <c r="A38" s="10" t="s">
        <v>8</v>
      </c>
      <c r="B38" s="11" t="s">
        <v>55</v>
      </c>
      <c r="C38" s="11"/>
      <c r="D38" s="11"/>
      <c r="E38" s="15"/>
      <c r="F38" s="15"/>
    </row>
    <row r="39" spans="1:6" ht="15.6" x14ac:dyDescent="0.35">
      <c r="A39" s="8"/>
      <c r="B39" s="11"/>
      <c r="C39" s="11"/>
      <c r="D39" s="11"/>
      <c r="E39" s="15"/>
      <c r="F39" s="15"/>
    </row>
    <row r="40" spans="1:6" ht="15.6" x14ac:dyDescent="0.35">
      <c r="A40" s="9" t="s">
        <v>9</v>
      </c>
      <c r="B40" s="11"/>
      <c r="C40" s="11"/>
      <c r="D40" s="11"/>
      <c r="E40" s="15"/>
      <c r="F40" s="15"/>
    </row>
    <row r="41" spans="1:6" ht="15.6" x14ac:dyDescent="0.35">
      <c r="A41" s="8" t="s">
        <v>64</v>
      </c>
      <c r="B41" s="11">
        <f>B25/B36</f>
        <v>1145701734.1452763</v>
      </c>
      <c r="C41" s="11">
        <f t="shared" ref="C41:F41" si="3">C25/C36</f>
        <v>538550551.91793036</v>
      </c>
      <c r="D41" s="11">
        <f t="shared" si="3"/>
        <v>265575538.52809992</v>
      </c>
      <c r="E41" s="15">
        <f t="shared" si="3"/>
        <v>292055306.36931312</v>
      </c>
      <c r="F41" s="15">
        <f t="shared" si="3"/>
        <v>49520337.329933092</v>
      </c>
    </row>
    <row r="42" spans="1:6" ht="15.6" x14ac:dyDescent="0.35">
      <c r="A42" s="8" t="s">
        <v>116</v>
      </c>
      <c r="B42" s="11">
        <f>B27/B37</f>
        <v>1513299883.4973576</v>
      </c>
      <c r="C42" s="11">
        <f t="shared" ref="C42:F42" si="4">C27/C37</f>
        <v>653981954.37397492</v>
      </c>
      <c r="D42" s="11">
        <f t="shared" si="4"/>
        <v>401477586.58647716</v>
      </c>
      <c r="E42" s="15">
        <f t="shared" si="4"/>
        <v>457840342.53690541</v>
      </c>
      <c r="F42" s="15">
        <f t="shared" si="4"/>
        <v>0</v>
      </c>
    </row>
    <row r="43" spans="1:6" ht="15.6" x14ac:dyDescent="0.35">
      <c r="A43" s="8" t="s">
        <v>65</v>
      </c>
      <c r="B43" s="11">
        <f>B41/B15</f>
        <v>1249402.1092096798</v>
      </c>
      <c r="C43" s="11">
        <f t="shared" ref="C43:E43" si="5">C41/C15</f>
        <v>1517043.8082195222</v>
      </c>
      <c r="D43" s="11">
        <f t="shared" si="5"/>
        <v>1185605.0827147318</v>
      </c>
      <c r="E43" s="11">
        <f t="shared" si="5"/>
        <v>864068.95375536429</v>
      </c>
      <c r="F43" s="11"/>
    </row>
    <row r="44" spans="1:6" ht="15.6" x14ac:dyDescent="0.35">
      <c r="A44" s="8" t="s">
        <v>117</v>
      </c>
      <c r="B44" s="11">
        <f>B42/B19</f>
        <v>1273821.4507553515</v>
      </c>
      <c r="C44" s="11">
        <f t="shared" ref="C44:E44" si="6">C42/C19</f>
        <v>1652860.8787884794</v>
      </c>
      <c r="D44" s="11">
        <f t="shared" si="6"/>
        <v>1353295.2356847543</v>
      </c>
      <c r="E44" s="15">
        <f t="shared" si="6"/>
        <v>923685.96342348109</v>
      </c>
      <c r="F44" s="15"/>
    </row>
    <row r="45" spans="1:6" ht="15.6" x14ac:dyDescent="0.35">
      <c r="A45" s="8"/>
      <c r="B45" s="16"/>
      <c r="C45" s="16"/>
      <c r="D45" s="16"/>
      <c r="E45" s="8"/>
      <c r="F45" s="8"/>
    </row>
    <row r="46" spans="1:6" ht="15.6" x14ac:dyDescent="0.35">
      <c r="A46" s="9" t="s">
        <v>10</v>
      </c>
      <c r="B46" s="16"/>
      <c r="C46" s="16"/>
      <c r="D46" s="16"/>
      <c r="E46" s="8"/>
      <c r="F46" s="8"/>
    </row>
    <row r="47" spans="1:6" ht="15.6" x14ac:dyDescent="0.35">
      <c r="A47" s="8"/>
      <c r="B47" s="16"/>
      <c r="C47" s="16"/>
      <c r="D47" s="16"/>
      <c r="E47" s="8"/>
      <c r="F47" s="8"/>
    </row>
    <row r="48" spans="1:6" ht="15.6" x14ac:dyDescent="0.35">
      <c r="A48" s="9" t="s">
        <v>11</v>
      </c>
      <c r="B48" s="16"/>
      <c r="C48" s="16"/>
      <c r="D48" s="16"/>
      <c r="E48" s="8"/>
      <c r="F48" s="8"/>
    </row>
    <row r="49" spans="1:6" ht="15.6" x14ac:dyDescent="0.35">
      <c r="A49" s="8" t="s">
        <v>12</v>
      </c>
      <c r="B49" s="17" t="s">
        <v>55</v>
      </c>
      <c r="C49" s="17"/>
      <c r="D49" s="17"/>
      <c r="E49" s="18"/>
      <c r="F49" s="18"/>
    </row>
    <row r="50" spans="1:6" ht="15.6" x14ac:dyDescent="0.35">
      <c r="A50" s="8" t="s">
        <v>13</v>
      </c>
      <c r="B50" s="17" t="s">
        <v>55</v>
      </c>
      <c r="C50" s="17"/>
      <c r="D50" s="17"/>
      <c r="E50" s="18"/>
      <c r="F50" s="18"/>
    </row>
    <row r="51" spans="1:6" ht="15.6" x14ac:dyDescent="0.35">
      <c r="A51" s="8"/>
      <c r="B51" s="17"/>
      <c r="C51" s="17"/>
      <c r="D51" s="17"/>
      <c r="E51" s="18"/>
      <c r="F51" s="18"/>
    </row>
    <row r="52" spans="1:6" ht="15.6" x14ac:dyDescent="0.35">
      <c r="A52" s="9" t="s">
        <v>14</v>
      </c>
      <c r="B52" s="17"/>
      <c r="C52" s="17"/>
      <c r="D52" s="17"/>
      <c r="E52" s="18"/>
      <c r="F52" s="18"/>
    </row>
    <row r="53" spans="1:6" ht="15.6" x14ac:dyDescent="0.35">
      <c r="A53" s="8" t="s">
        <v>15</v>
      </c>
      <c r="B53" s="17">
        <f>(B19/B17)*100</f>
        <v>133.48314606741573</v>
      </c>
      <c r="C53" s="17">
        <f t="shared" ref="C53:E53" si="7">(C19/C17)*100</f>
        <v>98.916666666666657</v>
      </c>
      <c r="D53" s="17">
        <f t="shared" si="7"/>
        <v>156.14035087719301</v>
      </c>
      <c r="E53" s="18">
        <f t="shared" si="7"/>
        <v>165.2222222222222</v>
      </c>
      <c r="F53" s="18"/>
    </row>
    <row r="54" spans="1:6" ht="15.6" x14ac:dyDescent="0.35">
      <c r="A54" s="8" t="s">
        <v>16</v>
      </c>
      <c r="B54" s="17">
        <f>B27/B26*100</f>
        <v>118.98830134347097</v>
      </c>
      <c r="C54" s="17">
        <f t="shared" ref="C54:E54" si="8">C27/C26*100</f>
        <v>122.28171224392148</v>
      </c>
      <c r="D54" s="17">
        <f t="shared" si="8"/>
        <v>150.13676260332397</v>
      </c>
      <c r="E54" s="18">
        <f t="shared" si="8"/>
        <v>109.14905728326916</v>
      </c>
      <c r="F54" s="18">
        <f>F27/F26*100</f>
        <v>0</v>
      </c>
    </row>
    <row r="55" spans="1:6" ht="15.6" x14ac:dyDescent="0.35">
      <c r="A55" s="8" t="s">
        <v>17</v>
      </c>
      <c r="B55" s="17">
        <f>AVERAGE(B53:B54)</f>
        <v>126.23572370544335</v>
      </c>
      <c r="C55" s="17">
        <f t="shared" ref="C55:E55" si="9">AVERAGE(C53:C54)</f>
        <v>110.59918945529407</v>
      </c>
      <c r="D55" s="17">
        <f t="shared" si="9"/>
        <v>153.13855674025848</v>
      </c>
      <c r="E55" s="18">
        <f t="shared" si="9"/>
        <v>137.18563975274569</v>
      </c>
      <c r="F55" s="18"/>
    </row>
    <row r="56" spans="1:6" ht="15.6" x14ac:dyDescent="0.35">
      <c r="A56" s="8"/>
      <c r="B56" s="17"/>
      <c r="C56" s="17"/>
      <c r="D56" s="17"/>
      <c r="E56" s="18"/>
      <c r="F56" s="18"/>
    </row>
    <row r="57" spans="1:6" ht="15.6" x14ac:dyDescent="0.35">
      <c r="A57" s="9" t="s">
        <v>18</v>
      </c>
      <c r="B57" s="17"/>
      <c r="C57" s="17"/>
      <c r="D57" s="17"/>
      <c r="E57" s="18"/>
      <c r="F57" s="18"/>
    </row>
    <row r="58" spans="1:6" ht="15.6" x14ac:dyDescent="0.35">
      <c r="A58" s="8" t="s">
        <v>19</v>
      </c>
      <c r="B58" s="17">
        <f>(B19/B21)*100</f>
        <v>66.741573033707866</v>
      </c>
      <c r="C58" s="17">
        <f t="shared" ref="C58:E58" si="10">(C19/C21)*100</f>
        <v>49.458333333333329</v>
      </c>
      <c r="D58" s="17">
        <f t="shared" si="10"/>
        <v>78.070175438596507</v>
      </c>
      <c r="E58" s="18">
        <f t="shared" si="10"/>
        <v>82.6111111111111</v>
      </c>
      <c r="F58" s="18"/>
    </row>
    <row r="59" spans="1:6" ht="15.6" x14ac:dyDescent="0.35">
      <c r="A59" s="8" t="s">
        <v>20</v>
      </c>
      <c r="B59" s="17">
        <f>B27/B28*100</f>
        <v>51.117173822690042</v>
      </c>
      <c r="C59" s="17">
        <f t="shared" ref="C59:E59" si="11">C27/C28*100</f>
        <v>52.535210876293405</v>
      </c>
      <c r="D59" s="17">
        <f t="shared" si="11"/>
        <v>69.241671976815582</v>
      </c>
      <c r="E59" s="18">
        <f t="shared" si="11"/>
        <v>44.21227636790649</v>
      </c>
      <c r="F59" s="18">
        <f>F27/F28*100</f>
        <v>0</v>
      </c>
    </row>
    <row r="60" spans="1:6" ht="15.6" x14ac:dyDescent="0.35">
      <c r="A60" s="8" t="s">
        <v>21</v>
      </c>
      <c r="B60" s="17">
        <f>(B58+B59)/2</f>
        <v>58.929373428198957</v>
      </c>
      <c r="C60" s="17">
        <f t="shared" ref="C60:E60" si="12">(C58+C59)/2</f>
        <v>50.996772104813367</v>
      </c>
      <c r="D60" s="17">
        <f t="shared" si="12"/>
        <v>73.655923707706052</v>
      </c>
      <c r="E60" s="18">
        <f t="shared" si="12"/>
        <v>63.411693739508792</v>
      </c>
      <c r="F60" s="18"/>
    </row>
    <row r="61" spans="1:6" ht="15.6" x14ac:dyDescent="0.35">
      <c r="A61" s="8"/>
      <c r="B61" s="17"/>
      <c r="C61" s="17"/>
      <c r="D61" s="17"/>
      <c r="E61" s="18"/>
      <c r="F61" s="18"/>
    </row>
    <row r="62" spans="1:6" ht="15.6" x14ac:dyDescent="0.35">
      <c r="A62" s="9" t="s">
        <v>32</v>
      </c>
      <c r="B62" s="17"/>
      <c r="C62" s="17"/>
      <c r="D62" s="17"/>
      <c r="E62" s="18"/>
      <c r="F62" s="18"/>
    </row>
    <row r="63" spans="1:6" ht="15.6" x14ac:dyDescent="0.35">
      <c r="A63" s="8" t="s">
        <v>22</v>
      </c>
      <c r="B63" s="17">
        <f>(B29/B27)*100</f>
        <v>100</v>
      </c>
      <c r="C63" s="17"/>
      <c r="D63" s="17"/>
      <c r="E63" s="18"/>
      <c r="F63" s="18"/>
    </row>
    <row r="64" spans="1:6" ht="15.6" x14ac:dyDescent="0.35">
      <c r="A64" s="8"/>
      <c r="B64" s="17"/>
      <c r="C64" s="17"/>
      <c r="D64" s="17"/>
      <c r="E64" s="18"/>
      <c r="F64" s="18"/>
    </row>
    <row r="65" spans="1:6" ht="15.6" x14ac:dyDescent="0.35">
      <c r="A65" s="9" t="s">
        <v>23</v>
      </c>
      <c r="B65" s="17"/>
      <c r="C65" s="17"/>
      <c r="D65" s="17"/>
      <c r="E65" s="18"/>
      <c r="F65" s="18"/>
    </row>
    <row r="66" spans="1:6" ht="15.6" x14ac:dyDescent="0.35">
      <c r="A66" s="8" t="s">
        <v>24</v>
      </c>
      <c r="B66" s="17">
        <f>((B19/B15)-1)*100</f>
        <v>29.552889858233367</v>
      </c>
      <c r="C66" s="17">
        <f t="shared" ref="C66:E66" si="13">((C19/C15)-1)*100</f>
        <v>11.455399061032857</v>
      </c>
      <c r="D66" s="17">
        <f t="shared" si="13"/>
        <v>32.440476190476211</v>
      </c>
      <c r="E66" s="17">
        <f t="shared" si="13"/>
        <v>46.646942800788935</v>
      </c>
      <c r="F66" s="17"/>
    </row>
    <row r="67" spans="1:6" ht="15.6" x14ac:dyDescent="0.35">
      <c r="A67" s="8" t="s">
        <v>25</v>
      </c>
      <c r="B67" s="17">
        <f>((B42/B41)-1)*100</f>
        <v>32.084978000519413</v>
      </c>
      <c r="C67" s="17">
        <f t="shared" ref="C67:F67" si="14">((C42/C41)-1)*100</f>
        <v>21.433717233221806</v>
      </c>
      <c r="D67" s="17">
        <f t="shared" si="14"/>
        <v>51.172652726823983</v>
      </c>
      <c r="E67" s="17">
        <f t="shared" si="14"/>
        <v>56.76494573187172</v>
      </c>
      <c r="F67" s="17">
        <f t="shared" si="14"/>
        <v>-100</v>
      </c>
    </row>
    <row r="68" spans="1:6" ht="15.6" x14ac:dyDescent="0.35">
      <c r="A68" s="8" t="s">
        <v>26</v>
      </c>
      <c r="B68" s="17">
        <f>((B44/B43)-1)*100</f>
        <v>1.9544821771686038</v>
      </c>
      <c r="C68" s="17">
        <f t="shared" ref="C68:E68" si="15">((C44/C43)-1)*100</f>
        <v>8.9527454535646367</v>
      </c>
      <c r="D68" s="17">
        <f t="shared" si="15"/>
        <v>14.143845654410914</v>
      </c>
      <c r="E68" s="17">
        <f t="shared" si="15"/>
        <v>6.899566222002651</v>
      </c>
      <c r="F68" s="17"/>
    </row>
    <row r="69" spans="1:6" ht="15.6" x14ac:dyDescent="0.35">
      <c r="A69" s="8"/>
      <c r="B69" s="17"/>
      <c r="C69" s="17"/>
      <c r="D69" s="17"/>
      <c r="E69" s="18"/>
      <c r="F69" s="18"/>
    </row>
    <row r="70" spans="1:6" ht="15.6" x14ac:dyDescent="0.35">
      <c r="A70" s="9" t="s">
        <v>27</v>
      </c>
      <c r="B70" s="17"/>
      <c r="C70" s="17"/>
      <c r="D70" s="17"/>
      <c r="E70" s="18"/>
      <c r="F70" s="18"/>
    </row>
    <row r="71" spans="1:6" ht="15.6" x14ac:dyDescent="0.35">
      <c r="A71" s="8" t="s">
        <v>33</v>
      </c>
      <c r="B71" s="17">
        <f>B26/(B18)</f>
        <v>499170.05322648917</v>
      </c>
      <c r="C71" s="17">
        <f t="shared" ref="C71:E71" si="16">C26/(C18)</f>
        <v>479499.09471432905</v>
      </c>
      <c r="D71" s="17">
        <f t="shared" si="16"/>
        <v>479499.09471432905</v>
      </c>
      <c r="E71" s="17">
        <f t="shared" si="16"/>
        <v>479499.094714329</v>
      </c>
      <c r="F71" s="18"/>
    </row>
    <row r="72" spans="1:6" ht="15.6" x14ac:dyDescent="0.35">
      <c r="A72" s="8" t="s">
        <v>34</v>
      </c>
      <c r="B72" s="17">
        <f>B27/(B20)</f>
        <v>341847.52823178266</v>
      </c>
      <c r="C72" s="17">
        <f t="shared" ref="C72:E72" si="17">C27/(C20)</f>
        <v>389831.50284084736</v>
      </c>
      <c r="D72" s="17">
        <f t="shared" si="17"/>
        <v>350223.77068362478</v>
      </c>
      <c r="E72" s="17">
        <f t="shared" si="17"/>
        <v>285636.15230244456</v>
      </c>
      <c r="F72" s="18"/>
    </row>
    <row r="73" spans="1:6" ht="15.6" x14ac:dyDescent="0.35">
      <c r="A73" s="8" t="s">
        <v>43</v>
      </c>
      <c r="B73" s="17"/>
      <c r="C73" s="17">
        <f>C27/C20</f>
        <v>389831.50284084736</v>
      </c>
      <c r="D73" s="17">
        <f t="shared" ref="D73" si="18">D27/D20</f>
        <v>350223.77068362478</v>
      </c>
      <c r="E73" s="18">
        <f>E27/E20</f>
        <v>285636.15230244456</v>
      </c>
      <c r="F73" s="18"/>
    </row>
    <row r="74" spans="1:6" ht="15.6" x14ac:dyDescent="0.35">
      <c r="A74" s="8" t="s">
        <v>28</v>
      </c>
      <c r="B74" s="17">
        <f>(B72/B71)*B55</f>
        <v>86.450238439436234</v>
      </c>
      <c r="C74" s="17">
        <f t="shared" ref="C74:E74" si="19">(C72/C71)*C55</f>
        <v>89.916850132998718</v>
      </c>
      <c r="D74" s="17">
        <f t="shared" si="19"/>
        <v>111.85164553975709</v>
      </c>
      <c r="E74" s="17">
        <f t="shared" si="19"/>
        <v>81.72106834418301</v>
      </c>
      <c r="F74" s="18"/>
    </row>
    <row r="75" spans="1:6" ht="15.6" x14ac:dyDescent="0.35">
      <c r="A75" s="19" t="s">
        <v>39</v>
      </c>
      <c r="B75" s="17">
        <f>(B26/B18)*6</f>
        <v>2995020.3193589351</v>
      </c>
      <c r="C75" s="17">
        <f t="shared" ref="C75:E75" si="20">(C26/C18)*6</f>
        <v>2876994.5682859742</v>
      </c>
      <c r="D75" s="17">
        <f t="shared" si="20"/>
        <v>2876994.5682859742</v>
      </c>
      <c r="E75" s="17">
        <f t="shared" si="20"/>
        <v>2876994.5682859737</v>
      </c>
      <c r="F75" s="18"/>
    </row>
    <row r="76" spans="1:6" ht="15.6" x14ac:dyDescent="0.35">
      <c r="A76" s="19" t="s">
        <v>40</v>
      </c>
      <c r="B76" s="17">
        <f>(B27/B20)*6</f>
        <v>2051085.1693906961</v>
      </c>
      <c r="C76" s="17">
        <f t="shared" ref="C76:E76" si="21">(C27/C20)*6</f>
        <v>2338989.0170450844</v>
      </c>
      <c r="D76" s="17">
        <f t="shared" si="21"/>
        <v>2101342.6241017487</v>
      </c>
      <c r="E76" s="17">
        <f t="shared" si="21"/>
        <v>1713816.9138146674</v>
      </c>
      <c r="F76" s="18"/>
    </row>
    <row r="77" spans="1:6" ht="15.6" x14ac:dyDescent="0.35">
      <c r="A77" s="8"/>
      <c r="B77" s="17"/>
      <c r="C77" s="17"/>
      <c r="D77" s="17"/>
      <c r="E77" s="18"/>
      <c r="F77" s="18"/>
    </row>
    <row r="78" spans="1:6" ht="15.6" x14ac:dyDescent="0.35">
      <c r="A78" s="9" t="s">
        <v>29</v>
      </c>
      <c r="B78" s="17"/>
      <c r="C78" s="17"/>
      <c r="D78" s="17"/>
      <c r="E78" s="18"/>
      <c r="F78" s="18"/>
    </row>
    <row r="79" spans="1:6" ht="15.6" x14ac:dyDescent="0.35">
      <c r="A79" s="8" t="s">
        <v>30</v>
      </c>
      <c r="B79" s="17">
        <f>(B33/B32)*100</f>
        <v>116.38779342021166</v>
      </c>
      <c r="C79" s="17"/>
      <c r="D79" s="17"/>
      <c r="E79" s="18"/>
      <c r="F79" s="18"/>
    </row>
    <row r="80" spans="1:6" ht="15.6" x14ac:dyDescent="0.35">
      <c r="A80" s="8" t="s">
        <v>31</v>
      </c>
      <c r="B80" s="17">
        <f>(B27/B33)*100</f>
        <v>102.23434764663877</v>
      </c>
      <c r="C80" s="17"/>
      <c r="D80" s="17"/>
      <c r="E80" s="18"/>
      <c r="F80" s="18"/>
    </row>
    <row r="81" spans="1:8" ht="16.2" thickBot="1" x14ac:dyDescent="0.4">
      <c r="A81" s="20"/>
      <c r="B81" s="24"/>
      <c r="C81" s="24"/>
      <c r="D81" s="24"/>
      <c r="E81" s="18"/>
      <c r="F81" s="18"/>
    </row>
    <row r="82" spans="1:8" ht="16.2" thickTop="1" x14ac:dyDescent="0.3">
      <c r="A82" s="34" t="s">
        <v>97</v>
      </c>
      <c r="B82" s="34"/>
      <c r="C82" s="34"/>
      <c r="D82" s="34"/>
      <c r="E82" s="34"/>
      <c r="F82" s="34"/>
      <c r="G82" s="28"/>
      <c r="H82" s="28"/>
    </row>
  </sheetData>
  <mergeCells count="4">
    <mergeCell ref="A82:F82"/>
    <mergeCell ref="A9:A10"/>
    <mergeCell ref="B9:B10"/>
    <mergeCell ref="C9:F9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H82"/>
  <sheetViews>
    <sheetView showGridLines="0" zoomScale="80" zoomScaleNormal="80" workbookViewId="0">
      <pane ySplit="10" topLeftCell="A11" activePane="bottomLeft" state="frozen"/>
      <selection activeCell="E17" sqref="E17"/>
      <selection pane="bottomLeft" activeCell="A9" sqref="A9:A10"/>
    </sheetView>
  </sheetViews>
  <sheetFormatPr baseColWidth="10" defaultColWidth="11.44140625" defaultRowHeight="14.4" x14ac:dyDescent="0.3"/>
  <cols>
    <col min="1" max="1" width="61.109375" style="3" customWidth="1"/>
    <col min="2" max="6" width="23.6640625" style="3" customWidth="1"/>
    <col min="7" max="16384" width="11.44140625" style="3"/>
  </cols>
  <sheetData>
    <row r="7" spans="1:6" ht="30" customHeight="1" x14ac:dyDescent="0.3"/>
    <row r="8" spans="1:6" ht="30" customHeight="1" x14ac:dyDescent="0.3"/>
    <row r="9" spans="1:6" ht="15.6" x14ac:dyDescent="0.3">
      <c r="A9" s="31" t="s">
        <v>0</v>
      </c>
      <c r="B9" s="31" t="s">
        <v>44</v>
      </c>
      <c r="C9" s="33" t="s">
        <v>1</v>
      </c>
      <c r="D9" s="33"/>
      <c r="E9" s="33"/>
      <c r="F9" s="33"/>
    </row>
    <row r="10" spans="1:6" ht="63" thickBot="1" x14ac:dyDescent="0.35">
      <c r="A10" s="32"/>
      <c r="B10" s="32"/>
      <c r="C10" s="7" t="s">
        <v>46</v>
      </c>
      <c r="D10" s="7" t="s">
        <v>47</v>
      </c>
      <c r="E10" s="7" t="s">
        <v>48</v>
      </c>
      <c r="F10" s="7" t="s">
        <v>49</v>
      </c>
    </row>
    <row r="11" spans="1:6" ht="16.2" thickTop="1" x14ac:dyDescent="0.35">
      <c r="A11" s="8"/>
      <c r="B11" s="8"/>
      <c r="C11" s="8"/>
      <c r="D11" s="8"/>
      <c r="E11" s="8"/>
      <c r="F11" s="8"/>
    </row>
    <row r="12" spans="1:6" ht="15.6" x14ac:dyDescent="0.35">
      <c r="A12" s="9" t="s">
        <v>3</v>
      </c>
      <c r="B12" s="8"/>
      <c r="C12" s="8"/>
      <c r="D12" s="8"/>
      <c r="E12" s="8"/>
      <c r="F12" s="8"/>
    </row>
    <row r="13" spans="1:6" ht="15.6" x14ac:dyDescent="0.35">
      <c r="A13" s="8"/>
      <c r="B13" s="8"/>
      <c r="C13" s="8"/>
      <c r="D13" s="8"/>
      <c r="E13" s="8"/>
      <c r="F13" s="8"/>
    </row>
    <row r="14" spans="1:6" ht="15.6" x14ac:dyDescent="0.35">
      <c r="A14" s="9" t="s">
        <v>4</v>
      </c>
      <c r="B14" s="8"/>
      <c r="C14" s="8"/>
      <c r="D14" s="8"/>
      <c r="E14" s="8"/>
      <c r="F14" s="8"/>
    </row>
    <row r="15" spans="1:6" ht="15.6" x14ac:dyDescent="0.35">
      <c r="A15" s="10" t="s">
        <v>66</v>
      </c>
      <c r="B15" s="11">
        <f>+SUM(C15:E15)</f>
        <v>637.33333333333326</v>
      </c>
      <c r="C15" s="11">
        <v>199</v>
      </c>
      <c r="D15" s="11">
        <v>143.66666666666666</v>
      </c>
      <c r="E15" s="11">
        <v>294.66666666666669</v>
      </c>
      <c r="F15" s="11"/>
    </row>
    <row r="16" spans="1:6" ht="15.6" x14ac:dyDescent="0.35">
      <c r="A16" s="12" t="s">
        <v>2</v>
      </c>
      <c r="B16" s="11">
        <f t="shared" ref="B16:B22" si="0">+SUM(C16:E16)</f>
        <v>2540</v>
      </c>
      <c r="C16" s="11">
        <v>915</v>
      </c>
      <c r="D16" s="11">
        <v>583</v>
      </c>
      <c r="E16" s="11">
        <v>1042</v>
      </c>
      <c r="F16" s="11"/>
    </row>
    <row r="17" spans="1:6" ht="15.6" x14ac:dyDescent="0.35">
      <c r="A17" s="10" t="s">
        <v>118</v>
      </c>
      <c r="B17" s="11">
        <f t="shared" si="0"/>
        <v>445</v>
      </c>
      <c r="C17" s="11">
        <v>200</v>
      </c>
      <c r="D17" s="11">
        <v>95</v>
      </c>
      <c r="E17" s="11">
        <v>150</v>
      </c>
      <c r="F17" s="11"/>
    </row>
    <row r="18" spans="1:6" ht="15.6" x14ac:dyDescent="0.35">
      <c r="A18" s="12" t="s">
        <v>2</v>
      </c>
      <c r="B18" s="11">
        <f t="shared" si="0"/>
        <v>2352</v>
      </c>
      <c r="C18" s="11">
        <v>1013</v>
      </c>
      <c r="D18" s="11">
        <v>409</v>
      </c>
      <c r="E18" s="11">
        <v>930</v>
      </c>
      <c r="F18" s="11"/>
    </row>
    <row r="19" spans="1:6" ht="15.6" x14ac:dyDescent="0.35">
      <c r="A19" s="10" t="s">
        <v>119</v>
      </c>
      <c r="B19" s="11">
        <f t="shared" si="0"/>
        <v>1015.6666666666667</v>
      </c>
      <c r="C19" s="11">
        <v>307</v>
      </c>
      <c r="D19" s="11">
        <v>245.33333333333334</v>
      </c>
      <c r="E19" s="11">
        <v>463.33333333333331</v>
      </c>
      <c r="F19" s="11"/>
    </row>
    <row r="20" spans="1:6" ht="15.6" x14ac:dyDescent="0.35">
      <c r="A20" s="12" t="s">
        <v>2</v>
      </c>
      <c r="B20" s="11">
        <f t="shared" si="0"/>
        <v>4822</v>
      </c>
      <c r="C20" s="11">
        <v>1857</v>
      </c>
      <c r="D20" s="11">
        <v>1107</v>
      </c>
      <c r="E20" s="11">
        <v>1858</v>
      </c>
      <c r="F20" s="11"/>
    </row>
    <row r="21" spans="1:6" ht="15.6" x14ac:dyDescent="0.35">
      <c r="A21" s="10" t="s">
        <v>87</v>
      </c>
      <c r="B21" s="11">
        <f t="shared" si="0"/>
        <v>1780</v>
      </c>
      <c r="C21" s="11">
        <v>800</v>
      </c>
      <c r="D21" s="11">
        <v>380</v>
      </c>
      <c r="E21" s="11">
        <v>600</v>
      </c>
      <c r="F21" s="11"/>
    </row>
    <row r="22" spans="1:6" ht="15.6" x14ac:dyDescent="0.35">
      <c r="A22" s="12" t="s">
        <v>2</v>
      </c>
      <c r="B22" s="11">
        <f t="shared" si="0"/>
        <v>6546</v>
      </c>
      <c r="C22" s="11">
        <v>2849</v>
      </c>
      <c r="D22" s="11">
        <v>1327</v>
      </c>
      <c r="E22" s="11">
        <v>2370</v>
      </c>
      <c r="F22" s="11"/>
    </row>
    <row r="23" spans="1:6" ht="15.6" x14ac:dyDescent="0.35">
      <c r="A23" s="8"/>
      <c r="B23" s="11"/>
      <c r="C23" s="11"/>
      <c r="D23" s="11"/>
      <c r="E23" s="15"/>
      <c r="F23" s="15"/>
    </row>
    <row r="24" spans="1:6" ht="15.6" x14ac:dyDescent="0.35">
      <c r="A24" s="13" t="s">
        <v>5</v>
      </c>
      <c r="B24" s="11"/>
      <c r="C24" s="11"/>
      <c r="D24" s="11"/>
      <c r="E24" s="15"/>
      <c r="F24" s="15"/>
    </row>
    <row r="25" spans="1:6" ht="15.6" x14ac:dyDescent="0.35">
      <c r="A25" s="10" t="s">
        <v>67</v>
      </c>
      <c r="B25" s="11">
        <f>+SUM(C25:F25)</f>
        <v>1028898678.6181129</v>
      </c>
      <c r="C25" s="14">
        <v>448241930.64999998</v>
      </c>
      <c r="D25" s="14">
        <v>238021191.40999997</v>
      </c>
      <c r="E25" s="11">
        <v>314944487.50999999</v>
      </c>
      <c r="F25" s="11">
        <v>27691069.048112996</v>
      </c>
    </row>
    <row r="26" spans="1:6" ht="15.6" x14ac:dyDescent="0.35">
      <c r="A26" s="10" t="s">
        <v>120</v>
      </c>
      <c r="B26" s="11">
        <f t="shared" ref="B26" si="1">+SUM(C26:F26)</f>
        <v>1155281870.7681019</v>
      </c>
      <c r="C26" s="14">
        <v>485732582.94561529</v>
      </c>
      <c r="D26" s="14">
        <v>196115129.73816058</v>
      </c>
      <c r="E26" s="11">
        <v>445934158.08432603</v>
      </c>
      <c r="F26" s="11">
        <v>27500000.000000007</v>
      </c>
    </row>
    <row r="27" spans="1:6" ht="15.6" x14ac:dyDescent="0.35">
      <c r="A27" s="10" t="s">
        <v>121</v>
      </c>
      <c r="B27" s="11">
        <f>+SUM(C27:F27)</f>
        <v>1068534248.0599998</v>
      </c>
      <c r="C27" s="14">
        <v>477370103.32999992</v>
      </c>
      <c r="D27" s="14">
        <v>265411212.33999997</v>
      </c>
      <c r="E27" s="11">
        <v>325752932.38999999</v>
      </c>
      <c r="F27" s="11">
        <v>0</v>
      </c>
    </row>
    <row r="28" spans="1:6" ht="15.6" x14ac:dyDescent="0.35">
      <c r="A28" s="10" t="s">
        <v>90</v>
      </c>
      <c r="B28" s="11">
        <f>+SUM(C28:F28)</f>
        <v>3248801073.9999981</v>
      </c>
      <c r="C28" s="14">
        <v>1366092920.8411233</v>
      </c>
      <c r="D28" s="11">
        <v>636295298.68591464</v>
      </c>
      <c r="E28" s="11">
        <v>1136412854.4729598</v>
      </c>
      <c r="F28" s="11">
        <v>110000000.00000003</v>
      </c>
    </row>
    <row r="29" spans="1:6" ht="15.6" x14ac:dyDescent="0.35">
      <c r="A29" s="10" t="s">
        <v>122</v>
      </c>
      <c r="B29" s="11">
        <f>+SUM(C29:E29)</f>
        <v>1068534248.0599998</v>
      </c>
      <c r="C29" s="11">
        <f>C27</f>
        <v>477370103.32999992</v>
      </c>
      <c r="D29" s="11">
        <f t="shared" ref="D29:E29" si="2">D27</f>
        <v>265411212.33999997</v>
      </c>
      <c r="E29" s="11">
        <f t="shared" si="2"/>
        <v>325752932.38999999</v>
      </c>
      <c r="F29" s="11"/>
    </row>
    <row r="30" spans="1:6" ht="15.6" x14ac:dyDescent="0.35">
      <c r="A30" s="8"/>
      <c r="B30" s="11"/>
      <c r="C30" s="11"/>
      <c r="D30" s="11"/>
      <c r="E30" s="15"/>
      <c r="F30" s="15"/>
    </row>
    <row r="31" spans="1:6" ht="15.6" x14ac:dyDescent="0.35">
      <c r="A31" s="13" t="s">
        <v>6</v>
      </c>
      <c r="B31" s="11"/>
      <c r="C31" s="11"/>
      <c r="D31" s="11"/>
      <c r="E31" s="15"/>
      <c r="F31" s="15"/>
    </row>
    <row r="32" spans="1:6" ht="15.6" x14ac:dyDescent="0.35">
      <c r="A32" s="10" t="s">
        <v>123</v>
      </c>
      <c r="B32" s="11">
        <f>B26</f>
        <v>1155281870.7681019</v>
      </c>
      <c r="C32" s="11"/>
      <c r="D32" s="11"/>
      <c r="E32" s="15"/>
      <c r="F32" s="15"/>
    </row>
    <row r="33" spans="1:6" ht="15.6" x14ac:dyDescent="0.35">
      <c r="A33" s="10" t="s">
        <v>124</v>
      </c>
      <c r="B33" s="11">
        <v>812200268.49000001</v>
      </c>
      <c r="C33" s="11"/>
      <c r="D33" s="11"/>
      <c r="E33" s="15"/>
      <c r="F33" s="15"/>
    </row>
    <row r="34" spans="1:6" ht="15.6" x14ac:dyDescent="0.35">
      <c r="A34" s="8"/>
      <c r="B34" s="16"/>
      <c r="C34" s="16"/>
      <c r="D34" s="16"/>
      <c r="E34" s="8"/>
      <c r="F34" s="8"/>
    </row>
    <row r="35" spans="1:6" ht="15.6" x14ac:dyDescent="0.35">
      <c r="A35" s="9" t="s">
        <v>7</v>
      </c>
      <c r="B35" s="16"/>
      <c r="C35" s="16"/>
      <c r="D35" s="16"/>
      <c r="E35" s="8"/>
      <c r="F35" s="8"/>
    </row>
    <row r="36" spans="1:6" ht="15.6" x14ac:dyDescent="0.35">
      <c r="A36" s="10" t="s">
        <v>68</v>
      </c>
      <c r="B36" s="30">
        <v>1.1197999999999999</v>
      </c>
      <c r="C36" s="30">
        <v>1.1197999999999999</v>
      </c>
      <c r="D36" s="30">
        <v>1.1197999999999999</v>
      </c>
      <c r="E36" s="30">
        <v>1.1197999999999999</v>
      </c>
      <c r="F36" s="30">
        <v>1.1197999999999999</v>
      </c>
    </row>
    <row r="37" spans="1:6" ht="15.6" x14ac:dyDescent="0.35">
      <c r="A37" s="10" t="s">
        <v>125</v>
      </c>
      <c r="B37" s="30">
        <v>1.0948</v>
      </c>
      <c r="C37" s="30">
        <v>1.0948</v>
      </c>
      <c r="D37" s="30">
        <v>1.0948</v>
      </c>
      <c r="E37" s="30">
        <v>1.0948</v>
      </c>
      <c r="F37" s="30">
        <v>1.0948</v>
      </c>
    </row>
    <row r="38" spans="1:6" ht="15.6" x14ac:dyDescent="0.35">
      <c r="A38" s="10" t="s">
        <v>8</v>
      </c>
      <c r="B38" s="17" t="s">
        <v>55</v>
      </c>
      <c r="C38" s="11"/>
      <c r="D38" s="11"/>
      <c r="E38" s="15"/>
      <c r="F38" s="15"/>
    </row>
    <row r="39" spans="1:6" ht="15.6" x14ac:dyDescent="0.35">
      <c r="A39" s="8"/>
      <c r="B39" s="11"/>
      <c r="C39" s="11"/>
      <c r="D39" s="11"/>
      <c r="E39" s="15"/>
      <c r="F39" s="15"/>
    </row>
    <row r="40" spans="1:6" ht="15.6" x14ac:dyDescent="0.35">
      <c r="A40" s="9" t="s">
        <v>9</v>
      </c>
      <c r="B40" s="11"/>
      <c r="C40" s="11"/>
      <c r="D40" s="11"/>
      <c r="E40" s="15"/>
      <c r="F40" s="15"/>
    </row>
    <row r="41" spans="1:6" ht="15.6" x14ac:dyDescent="0.35">
      <c r="A41" s="8" t="s">
        <v>69</v>
      </c>
      <c r="B41" s="11">
        <f>B25/B36</f>
        <v>918823610.12512326</v>
      </c>
      <c r="C41" s="11">
        <f>C25/C36</f>
        <v>400287489.41775316</v>
      </c>
      <c r="D41" s="11">
        <f>D25/D36</f>
        <v>212556877.48705125</v>
      </c>
      <c r="E41" s="15">
        <f>E25/E36</f>
        <v>281250658.60868013</v>
      </c>
      <c r="F41" s="15">
        <f>F25/F36</f>
        <v>24728584.611638684</v>
      </c>
    </row>
    <row r="42" spans="1:6" ht="15.6" x14ac:dyDescent="0.35">
      <c r="A42" s="8" t="s">
        <v>126</v>
      </c>
      <c r="B42" s="11">
        <f>B27/B37</f>
        <v>976008629.94154167</v>
      </c>
      <c r="C42" s="11">
        <f>C27/C37</f>
        <v>436034073.19145042</v>
      </c>
      <c r="D42" s="11">
        <f>D27/D37</f>
        <v>242428948.06357324</v>
      </c>
      <c r="E42" s="15">
        <f>E27/E37</f>
        <v>297545608.68651807</v>
      </c>
      <c r="F42" s="15">
        <f>F27/F37</f>
        <v>0</v>
      </c>
    </row>
    <row r="43" spans="1:6" ht="15.6" x14ac:dyDescent="0.35">
      <c r="A43" s="8" t="s">
        <v>70</v>
      </c>
      <c r="B43" s="11">
        <f>B41/B15</f>
        <v>1441668.8443385826</v>
      </c>
      <c r="C43" s="11">
        <f>C41/C15</f>
        <v>2011494.921697252</v>
      </c>
      <c r="D43" s="11">
        <f>D41/D15</f>
        <v>1479514.2284481525</v>
      </c>
      <c r="E43" s="15">
        <f>E41/E15</f>
        <v>954470.56088918587</v>
      </c>
      <c r="F43" s="15"/>
    </row>
    <row r="44" spans="1:6" ht="15.6" x14ac:dyDescent="0.35">
      <c r="A44" s="8" t="s">
        <v>127</v>
      </c>
      <c r="B44" s="11">
        <f>B42/B19</f>
        <v>960953.68881674588</v>
      </c>
      <c r="C44" s="11">
        <f>C42/C19</f>
        <v>1420306.4273337147</v>
      </c>
      <c r="D44" s="11">
        <f>D42/D19</f>
        <v>988161.47308521695</v>
      </c>
      <c r="E44" s="15">
        <f>E42/E19</f>
        <v>642184.76694931963</v>
      </c>
      <c r="F44" s="15"/>
    </row>
    <row r="45" spans="1:6" ht="15.6" x14ac:dyDescent="0.35">
      <c r="A45" s="8"/>
      <c r="B45" s="16"/>
      <c r="C45" s="16"/>
      <c r="D45" s="16"/>
      <c r="E45" s="8"/>
      <c r="F45" s="8"/>
    </row>
    <row r="46" spans="1:6" ht="15.6" x14ac:dyDescent="0.35">
      <c r="A46" s="9" t="s">
        <v>10</v>
      </c>
      <c r="B46" s="16"/>
      <c r="C46" s="16"/>
      <c r="D46" s="16"/>
      <c r="E46" s="8"/>
      <c r="F46" s="8"/>
    </row>
    <row r="47" spans="1:6" ht="15.6" x14ac:dyDescent="0.35">
      <c r="A47" s="8"/>
      <c r="B47" s="16"/>
      <c r="C47" s="16"/>
      <c r="D47" s="16"/>
      <c r="E47" s="8"/>
      <c r="F47" s="8"/>
    </row>
    <row r="48" spans="1:6" ht="15.6" x14ac:dyDescent="0.35">
      <c r="A48" s="9" t="s">
        <v>11</v>
      </c>
      <c r="B48" s="16"/>
      <c r="C48" s="16"/>
      <c r="D48" s="16"/>
      <c r="E48" s="8"/>
      <c r="F48" s="8"/>
    </row>
    <row r="49" spans="1:6" ht="15.6" x14ac:dyDescent="0.35">
      <c r="A49" s="8" t="s">
        <v>12</v>
      </c>
      <c r="B49" s="17" t="s">
        <v>55</v>
      </c>
      <c r="C49" s="17"/>
      <c r="D49" s="17"/>
      <c r="E49" s="18"/>
      <c r="F49" s="18"/>
    </row>
    <row r="50" spans="1:6" ht="15.6" x14ac:dyDescent="0.35">
      <c r="A50" s="8" t="s">
        <v>13</v>
      </c>
      <c r="B50" s="17" t="s">
        <v>55</v>
      </c>
      <c r="C50" s="17"/>
      <c r="D50" s="17"/>
      <c r="E50" s="18"/>
      <c r="F50" s="18"/>
    </row>
    <row r="51" spans="1:6" ht="15.6" x14ac:dyDescent="0.35">
      <c r="A51" s="8"/>
      <c r="B51" s="17"/>
      <c r="C51" s="17"/>
      <c r="D51" s="17"/>
      <c r="E51" s="18"/>
      <c r="F51" s="18"/>
    </row>
    <row r="52" spans="1:6" ht="15.6" x14ac:dyDescent="0.35">
      <c r="A52" s="9" t="s">
        <v>14</v>
      </c>
      <c r="B52" s="17"/>
      <c r="C52" s="17"/>
      <c r="D52" s="17"/>
      <c r="E52" s="18"/>
      <c r="F52" s="18"/>
    </row>
    <row r="53" spans="1:6" ht="15.6" x14ac:dyDescent="0.35">
      <c r="A53" s="8" t="s">
        <v>15</v>
      </c>
      <c r="B53" s="17">
        <f>(B19/B17)*100</f>
        <v>228.23970037453188</v>
      </c>
      <c r="C53" s="17">
        <f t="shared" ref="C53:E53" si="3">(C19/C17)*100</f>
        <v>153.5</v>
      </c>
      <c r="D53" s="17">
        <f t="shared" si="3"/>
        <v>258.24561403508773</v>
      </c>
      <c r="E53" s="18">
        <f t="shared" si="3"/>
        <v>308.88888888888886</v>
      </c>
      <c r="F53" s="18"/>
    </row>
    <row r="54" spans="1:6" ht="15.6" x14ac:dyDescent="0.35">
      <c r="A54" s="8" t="s">
        <v>16</v>
      </c>
      <c r="B54" s="17">
        <f>B27/B26*100</f>
        <v>92.491215788712495</v>
      </c>
      <c r="C54" s="17">
        <f t="shared" ref="C54:F54" si="4">C27/C26*100</f>
        <v>98.278377875146234</v>
      </c>
      <c r="D54" s="17">
        <f t="shared" si="4"/>
        <v>135.33438888389628</v>
      </c>
      <c r="E54" s="18">
        <f t="shared" si="4"/>
        <v>73.049558210429836</v>
      </c>
      <c r="F54" s="18">
        <f t="shared" si="4"/>
        <v>0</v>
      </c>
    </row>
    <row r="55" spans="1:6" ht="15.6" x14ac:dyDescent="0.35">
      <c r="A55" s="8" t="s">
        <v>17</v>
      </c>
      <c r="B55" s="17">
        <f>AVERAGE(B53:B54)</f>
        <v>160.36545808162219</v>
      </c>
      <c r="C55" s="17">
        <f t="shared" ref="C55:E55" si="5">AVERAGE(C53:C54)</f>
        <v>125.88918893757312</v>
      </c>
      <c r="D55" s="17">
        <f t="shared" si="5"/>
        <v>196.790001459492</v>
      </c>
      <c r="E55" s="18">
        <f t="shared" si="5"/>
        <v>190.96922354965935</v>
      </c>
      <c r="F55" s="18"/>
    </row>
    <row r="56" spans="1:6" ht="15.6" x14ac:dyDescent="0.35">
      <c r="A56" s="8"/>
      <c r="B56" s="17"/>
      <c r="C56" s="17"/>
      <c r="D56" s="17"/>
      <c r="E56" s="18"/>
      <c r="F56" s="18"/>
    </row>
    <row r="57" spans="1:6" ht="15.6" x14ac:dyDescent="0.35">
      <c r="A57" s="9" t="s">
        <v>18</v>
      </c>
      <c r="B57" s="17"/>
      <c r="C57" s="17"/>
      <c r="D57" s="17"/>
      <c r="E57" s="18"/>
      <c r="F57" s="18"/>
    </row>
    <row r="58" spans="1:6" ht="15.6" x14ac:dyDescent="0.35">
      <c r="A58" s="8" t="s">
        <v>19</v>
      </c>
      <c r="B58" s="17">
        <f>(B19/B21)*100</f>
        <v>57.05992509363297</v>
      </c>
      <c r="C58" s="17">
        <f t="shared" ref="C58:E58" si="6">(C19/C21)*100</f>
        <v>38.375</v>
      </c>
      <c r="D58" s="17">
        <f t="shared" si="6"/>
        <v>64.561403508771932</v>
      </c>
      <c r="E58" s="18">
        <f t="shared" si="6"/>
        <v>77.222222222222214</v>
      </c>
      <c r="F58" s="18"/>
    </row>
    <row r="59" spans="1:6" ht="15.6" x14ac:dyDescent="0.35">
      <c r="A59" s="8" t="s">
        <v>20</v>
      </c>
      <c r="B59" s="17">
        <f>B27/B28*100</f>
        <v>32.890110035096612</v>
      </c>
      <c r="C59" s="17">
        <f t="shared" ref="C59:F59" si="7">C27/C28*100</f>
        <v>34.944189816610439</v>
      </c>
      <c r="D59" s="17">
        <f t="shared" si="7"/>
        <v>41.711955579136081</v>
      </c>
      <c r="E59" s="18">
        <f t="shared" si="7"/>
        <v>28.665016512953486</v>
      </c>
      <c r="F59" s="18">
        <f t="shared" si="7"/>
        <v>0</v>
      </c>
    </row>
    <row r="60" spans="1:6" ht="15.6" x14ac:dyDescent="0.35">
      <c r="A60" s="8" t="s">
        <v>21</v>
      </c>
      <c r="B60" s="17">
        <f>(B58+B59)/2</f>
        <v>44.975017564364791</v>
      </c>
      <c r="C60" s="17">
        <f t="shared" ref="C60:E60" si="8">(C58+C59)/2</f>
        <v>36.659594908305223</v>
      </c>
      <c r="D60" s="17">
        <f t="shared" si="8"/>
        <v>53.136679543954003</v>
      </c>
      <c r="E60" s="18">
        <f t="shared" si="8"/>
        <v>52.94361936758785</v>
      </c>
      <c r="F60" s="18"/>
    </row>
    <row r="61" spans="1:6" ht="15.6" x14ac:dyDescent="0.35">
      <c r="A61" s="8"/>
      <c r="B61" s="17"/>
      <c r="C61" s="17"/>
      <c r="D61" s="17"/>
      <c r="E61" s="18"/>
      <c r="F61" s="18"/>
    </row>
    <row r="62" spans="1:6" ht="15.6" x14ac:dyDescent="0.35">
      <c r="A62" s="9" t="s">
        <v>32</v>
      </c>
      <c r="B62" s="17"/>
      <c r="C62" s="17"/>
      <c r="D62" s="17"/>
      <c r="E62" s="18"/>
      <c r="F62" s="18"/>
    </row>
    <row r="63" spans="1:6" ht="15.6" x14ac:dyDescent="0.35">
      <c r="A63" s="8" t="s">
        <v>22</v>
      </c>
      <c r="B63" s="17">
        <f>(B29/B27)*100</f>
        <v>100</v>
      </c>
      <c r="C63" s="17"/>
      <c r="D63" s="17"/>
      <c r="E63" s="18"/>
      <c r="F63" s="18"/>
    </row>
    <row r="64" spans="1:6" ht="15.6" x14ac:dyDescent="0.35">
      <c r="A64" s="8"/>
      <c r="B64" s="17"/>
      <c r="C64" s="17"/>
      <c r="D64" s="17"/>
      <c r="E64" s="18"/>
      <c r="F64" s="18"/>
    </row>
    <row r="65" spans="1:6" ht="15.6" x14ac:dyDescent="0.35">
      <c r="A65" s="9" t="s">
        <v>23</v>
      </c>
      <c r="B65" s="17"/>
      <c r="C65" s="17"/>
      <c r="D65" s="17"/>
      <c r="E65" s="18"/>
      <c r="F65" s="18"/>
    </row>
    <row r="66" spans="1:6" ht="15.6" x14ac:dyDescent="0.35">
      <c r="A66" s="8" t="s">
        <v>24</v>
      </c>
      <c r="B66" s="17">
        <f>((B19/B15)-1)*100</f>
        <v>59.361924686192502</v>
      </c>
      <c r="C66" s="17">
        <f t="shared" ref="C66:E66" si="9">((C19/C15)-1)*100</f>
        <v>54.271356783919586</v>
      </c>
      <c r="D66" s="17">
        <f t="shared" si="9"/>
        <v>70.765661252900244</v>
      </c>
      <c r="E66" s="17">
        <f t="shared" si="9"/>
        <v>57.239819004524861</v>
      </c>
      <c r="F66" s="18"/>
    </row>
    <row r="67" spans="1:6" ht="15.6" x14ac:dyDescent="0.35">
      <c r="A67" s="8" t="s">
        <v>25</v>
      </c>
      <c r="B67" s="17">
        <f>((B42/B41)-1)*100</f>
        <v>6.2237212002672626</v>
      </c>
      <c r="C67" s="17">
        <f t="shared" ref="C67:F67" si="10">((C42/C41)-1)*100</f>
        <v>8.9302275786068641</v>
      </c>
      <c r="D67" s="17">
        <f t="shared" si="10"/>
        <v>14.053683385681914</v>
      </c>
      <c r="E67" s="17">
        <f t="shared" si="10"/>
        <v>5.7937464603451838</v>
      </c>
      <c r="F67" s="18">
        <f t="shared" si="10"/>
        <v>-100</v>
      </c>
    </row>
    <row r="68" spans="1:6" ht="15.6" x14ac:dyDescent="0.35">
      <c r="A68" s="8" t="s">
        <v>26</v>
      </c>
      <c r="B68" s="17">
        <f>((B44/B43)-1)*100</f>
        <v>-33.344353483783728</v>
      </c>
      <c r="C68" s="17">
        <f t="shared" ref="C68:E68" si="11">((C44/C43)-1)*100</f>
        <v>-29.390503947417692</v>
      </c>
      <c r="D68" s="17">
        <f t="shared" si="11"/>
        <v>-33.210410952134637</v>
      </c>
      <c r="E68" s="17">
        <f t="shared" si="11"/>
        <v>-32.718221675579017</v>
      </c>
      <c r="F68" s="18"/>
    </row>
    <row r="69" spans="1:6" ht="15.6" x14ac:dyDescent="0.35">
      <c r="A69" s="8"/>
      <c r="B69" s="17"/>
      <c r="C69" s="17"/>
      <c r="D69" s="17"/>
      <c r="E69" s="18"/>
      <c r="F69" s="18"/>
    </row>
    <row r="70" spans="1:6" ht="15.6" x14ac:dyDescent="0.35">
      <c r="A70" s="9" t="s">
        <v>27</v>
      </c>
      <c r="B70" s="17"/>
      <c r="C70" s="17"/>
      <c r="D70" s="17"/>
      <c r="E70" s="18"/>
      <c r="F70" s="18"/>
    </row>
    <row r="71" spans="1:6" ht="15.6" x14ac:dyDescent="0.35">
      <c r="A71" s="8" t="s">
        <v>33</v>
      </c>
      <c r="B71" s="17">
        <f>B26/(B18)</f>
        <v>491191.27158507734</v>
      </c>
      <c r="C71" s="17">
        <f>C26/(C18)</f>
        <v>479499.094714329</v>
      </c>
      <c r="D71" s="17">
        <f>D26/(D18)</f>
        <v>479499.09471432905</v>
      </c>
      <c r="E71" s="18">
        <f>E26/(E18)</f>
        <v>479499.09471432905</v>
      </c>
      <c r="F71" s="18"/>
    </row>
    <row r="72" spans="1:6" ht="15.6" x14ac:dyDescent="0.35">
      <c r="A72" s="8" t="s">
        <v>34</v>
      </c>
      <c r="B72" s="17">
        <f>B27/(B20)</f>
        <v>221595.65492741598</v>
      </c>
      <c r="C72" s="17">
        <f>C27/(C20)</f>
        <v>257065.21450188471</v>
      </c>
      <c r="D72" s="17">
        <f t="shared" ref="D72:E72" si="12">D27/(D20)</f>
        <v>239757.19271906049</v>
      </c>
      <c r="E72" s="18">
        <f t="shared" si="12"/>
        <v>175324.50613024758</v>
      </c>
      <c r="F72" s="18"/>
    </row>
    <row r="73" spans="1:6" ht="15.6" x14ac:dyDescent="0.35">
      <c r="A73" s="8" t="s">
        <v>43</v>
      </c>
      <c r="B73" s="17"/>
      <c r="C73" s="17">
        <f>C27/C20</f>
        <v>257065.21450188471</v>
      </c>
      <c r="D73" s="17">
        <f t="shared" ref="D73:E73" si="13">D27/D20</f>
        <v>239757.19271906049</v>
      </c>
      <c r="E73" s="18">
        <f t="shared" si="13"/>
        <v>175324.50613024758</v>
      </c>
      <c r="F73" s="18"/>
    </row>
    <row r="74" spans="1:6" ht="15.6" x14ac:dyDescent="0.35">
      <c r="A74" s="8" t="s">
        <v>28</v>
      </c>
      <c r="B74" s="17">
        <f>(B72/B71)*B55</f>
        <v>72.347150218399264</v>
      </c>
      <c r="C74" s="17">
        <f>(C72/C71)*C55</f>
        <v>67.490703766574711</v>
      </c>
      <c r="D74" s="17">
        <f t="shared" ref="D74:E74" si="14">(D72/D71)*D55</f>
        <v>98.398138443237542</v>
      </c>
      <c r="E74" s="18">
        <f t="shared" si="14"/>
        <v>69.826168962567451</v>
      </c>
      <c r="F74" s="18"/>
    </row>
    <row r="75" spans="1:6" ht="15.6" x14ac:dyDescent="0.35">
      <c r="A75" s="19" t="s">
        <v>35</v>
      </c>
      <c r="B75" s="17">
        <f>(B26/B18)*3</f>
        <v>1473573.8147552321</v>
      </c>
      <c r="C75" s="17">
        <f>(C26/C18)*3</f>
        <v>1438497.2841429869</v>
      </c>
      <c r="D75" s="17">
        <f t="shared" ref="D75:E75" si="15">(D26/D18)*3</f>
        <v>1438497.2841429871</v>
      </c>
      <c r="E75" s="18">
        <f t="shared" si="15"/>
        <v>1438497.2841429871</v>
      </c>
      <c r="F75" s="18"/>
    </row>
    <row r="76" spans="1:6" ht="15.6" x14ac:dyDescent="0.35">
      <c r="A76" s="19" t="s">
        <v>36</v>
      </c>
      <c r="B76" s="17">
        <f>(B27/B20)*3</f>
        <v>664786.9647822479</v>
      </c>
      <c r="C76" s="17">
        <f>(C27/C20)*3</f>
        <v>771195.64350565406</v>
      </c>
      <c r="D76" s="17">
        <f t="shared" ref="D76:E76" si="16">(D27/D20)*3</f>
        <v>719271.5781571815</v>
      </c>
      <c r="E76" s="18">
        <f t="shared" si="16"/>
        <v>525973.51839074271</v>
      </c>
      <c r="F76" s="18"/>
    </row>
    <row r="77" spans="1:6" ht="15.6" x14ac:dyDescent="0.35">
      <c r="A77" s="8"/>
      <c r="B77" s="17"/>
      <c r="C77" s="17"/>
      <c r="D77" s="17"/>
      <c r="E77" s="18"/>
      <c r="F77" s="18"/>
    </row>
    <row r="78" spans="1:6" ht="15.6" x14ac:dyDescent="0.35">
      <c r="A78" s="9" t="s">
        <v>29</v>
      </c>
      <c r="B78" s="17"/>
      <c r="C78" s="17"/>
      <c r="D78" s="17"/>
      <c r="E78" s="18"/>
      <c r="F78" s="18"/>
    </row>
    <row r="79" spans="1:6" ht="15.6" x14ac:dyDescent="0.35">
      <c r="A79" s="8" t="s">
        <v>30</v>
      </c>
      <c r="B79" s="17">
        <f>(B33/B32)*100</f>
        <v>70.303212492203286</v>
      </c>
      <c r="C79" s="17"/>
      <c r="D79" s="17"/>
      <c r="E79" s="18"/>
      <c r="F79" s="18"/>
    </row>
    <row r="80" spans="1:6" ht="15.6" x14ac:dyDescent="0.35">
      <c r="A80" s="8" t="s">
        <v>31</v>
      </c>
      <c r="B80" s="17">
        <f>(B27/B33)*100</f>
        <v>131.56044014200617</v>
      </c>
      <c r="C80" s="17"/>
      <c r="D80" s="17"/>
      <c r="E80" s="18"/>
      <c r="F80" s="18"/>
    </row>
    <row r="81" spans="1:8" ht="16.2" thickBot="1" x14ac:dyDescent="0.4">
      <c r="A81" s="20"/>
      <c r="B81" s="24"/>
      <c r="C81" s="24"/>
      <c r="D81" s="24"/>
      <c r="E81" s="18"/>
      <c r="F81" s="18"/>
    </row>
    <row r="82" spans="1:8" ht="16.2" thickTop="1" x14ac:dyDescent="0.3">
      <c r="A82" s="34" t="s">
        <v>97</v>
      </c>
      <c r="B82" s="34"/>
      <c r="C82" s="34"/>
      <c r="D82" s="34"/>
      <c r="E82" s="34"/>
      <c r="F82" s="34"/>
      <c r="G82" s="28"/>
      <c r="H82" s="28"/>
    </row>
  </sheetData>
  <mergeCells count="4">
    <mergeCell ref="A82:F82"/>
    <mergeCell ref="A9:A10"/>
    <mergeCell ref="B9:B10"/>
    <mergeCell ref="C9:F9"/>
  </mergeCells>
  <pageMargins left="0.7" right="0.7" top="0.75" bottom="0.75" header="0.3" footer="0.3"/>
  <pageSetup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7:H92"/>
  <sheetViews>
    <sheetView showGridLines="0" zoomScale="80" zoomScaleNormal="80" workbookViewId="0">
      <pane ySplit="10" topLeftCell="A11" activePane="bottomLeft" state="frozen"/>
      <selection activeCell="E17" sqref="E17"/>
      <selection pane="bottomLeft" activeCell="A9" sqref="A9:A10"/>
    </sheetView>
  </sheetViews>
  <sheetFormatPr baseColWidth="10" defaultColWidth="11.44140625" defaultRowHeight="14.4" x14ac:dyDescent="0.3"/>
  <cols>
    <col min="1" max="1" width="61.109375" style="3" customWidth="1"/>
    <col min="2" max="6" width="23.6640625" style="3" customWidth="1"/>
    <col min="7" max="16384" width="11.44140625" style="3"/>
  </cols>
  <sheetData>
    <row r="7" spans="1:6" ht="30" customHeight="1" x14ac:dyDescent="0.3"/>
    <row r="8" spans="1:6" ht="30" customHeight="1" x14ac:dyDescent="0.3"/>
    <row r="9" spans="1:6" ht="15.6" x14ac:dyDescent="0.3">
      <c r="A9" s="31" t="s">
        <v>0</v>
      </c>
      <c r="B9" s="31" t="s">
        <v>44</v>
      </c>
      <c r="C9" s="33" t="s">
        <v>1</v>
      </c>
      <c r="D9" s="33"/>
      <c r="E9" s="33"/>
      <c r="F9" s="33"/>
    </row>
    <row r="10" spans="1:6" ht="63" thickBot="1" x14ac:dyDescent="0.35">
      <c r="A10" s="32"/>
      <c r="B10" s="32"/>
      <c r="C10" s="7" t="s">
        <v>46</v>
      </c>
      <c r="D10" s="7" t="s">
        <v>47</v>
      </c>
      <c r="E10" s="7" t="s">
        <v>48</v>
      </c>
      <c r="F10" s="7" t="s">
        <v>49</v>
      </c>
    </row>
    <row r="11" spans="1:6" ht="16.2" thickTop="1" x14ac:dyDescent="0.35">
      <c r="A11" s="8"/>
      <c r="B11" s="8"/>
      <c r="C11" s="8"/>
      <c r="D11" s="8"/>
      <c r="E11" s="8"/>
      <c r="F11" s="8"/>
    </row>
    <row r="12" spans="1:6" ht="15.6" x14ac:dyDescent="0.35">
      <c r="A12" s="9" t="s">
        <v>3</v>
      </c>
      <c r="B12" s="8"/>
      <c r="C12" s="8"/>
      <c r="D12" s="8"/>
      <c r="E12" s="8"/>
      <c r="F12" s="8"/>
    </row>
    <row r="13" spans="1:6" ht="15.6" x14ac:dyDescent="0.35">
      <c r="A13" s="8"/>
      <c r="B13" s="8"/>
      <c r="C13" s="8"/>
      <c r="D13" s="8"/>
      <c r="E13" s="8"/>
      <c r="F13" s="8"/>
    </row>
    <row r="14" spans="1:6" ht="15.6" x14ac:dyDescent="0.35">
      <c r="A14" s="9" t="s">
        <v>4</v>
      </c>
      <c r="B14" s="8"/>
      <c r="C14" s="8"/>
      <c r="D14" s="8"/>
      <c r="E14" s="8"/>
      <c r="F14" s="8"/>
    </row>
    <row r="15" spans="1:6" ht="15.6" x14ac:dyDescent="0.35">
      <c r="A15" s="10" t="s">
        <v>71</v>
      </c>
      <c r="B15" s="11">
        <f>+SUM(C15:E15)</f>
        <v>1554.3333333333335</v>
      </c>
      <c r="C15" s="11">
        <f>+'I Trimestre'!C15+'II Trimestre'!C15+'III Trimestre'!C15</f>
        <v>554</v>
      </c>
      <c r="D15" s="11">
        <f>+'I Trimestre'!D15+'II Trimestre'!D15+'III Trimestre'!D15</f>
        <v>367.66666666666663</v>
      </c>
      <c r="E15" s="11">
        <f>+'I Trimestre'!E15+'II Trimestre'!E15+'III Trimestre'!E15</f>
        <v>632.66666666666674</v>
      </c>
      <c r="F15" s="15"/>
    </row>
    <row r="16" spans="1:6" ht="15.6" x14ac:dyDescent="0.35">
      <c r="A16" s="12" t="s">
        <v>2</v>
      </c>
      <c r="B16" s="11">
        <f t="shared" ref="B16:B22" si="0">+SUM(C16:E16)</f>
        <v>6222</v>
      </c>
      <c r="C16" s="11">
        <f>+'I Trimestre'!C16+'II Trimestre'!C16+'III Trimestre'!C16</f>
        <v>2489</v>
      </c>
      <c r="D16" s="11">
        <f>+'I Trimestre'!D16+'II Trimestre'!D16+'III Trimestre'!D16</f>
        <v>1501</v>
      </c>
      <c r="E16" s="11">
        <f>+'I Trimestre'!E16+'II Trimestre'!E16+'III Trimestre'!E16</f>
        <v>2232</v>
      </c>
      <c r="F16" s="15"/>
    </row>
    <row r="17" spans="1:6" ht="15.6" x14ac:dyDescent="0.35">
      <c r="A17" s="10" t="s">
        <v>128</v>
      </c>
      <c r="B17" s="11">
        <f t="shared" si="0"/>
        <v>1335</v>
      </c>
      <c r="C17" s="11">
        <f>+'I Trimestre'!C17+'II Trimestre'!C17+'III Trimestre'!C17</f>
        <v>600</v>
      </c>
      <c r="D17" s="11">
        <f>+'I Trimestre'!D17+'II Trimestre'!D17+'III Trimestre'!D17</f>
        <v>285</v>
      </c>
      <c r="E17" s="11">
        <f>+'I Trimestre'!E17+'II Trimestre'!E17+'III Trimestre'!E17</f>
        <v>450</v>
      </c>
      <c r="F17" s="15"/>
    </row>
    <row r="18" spans="1:6" ht="15.6" x14ac:dyDescent="0.35">
      <c r="A18" s="12" t="s">
        <v>2</v>
      </c>
      <c r="B18" s="11">
        <f t="shared" si="0"/>
        <v>5148</v>
      </c>
      <c r="C18" s="11">
        <f>+'I Trimestre'!C18+'II Trimestre'!C18+'III Trimestre'!C18</f>
        <v>2237</v>
      </c>
      <c r="D18" s="11">
        <f>+'I Trimestre'!D18+'II Trimestre'!D18+'III Trimestre'!D18</f>
        <v>1021</v>
      </c>
      <c r="E18" s="11">
        <f>+'I Trimestre'!E18+'II Trimestre'!E18+'III Trimestre'!E18</f>
        <v>1890</v>
      </c>
      <c r="F18" s="15"/>
    </row>
    <row r="19" spans="1:6" ht="15.6" x14ac:dyDescent="0.35">
      <c r="A19" s="10" t="s">
        <v>129</v>
      </c>
      <c r="B19" s="11">
        <f t="shared" si="0"/>
        <v>2203.6666666666665</v>
      </c>
      <c r="C19" s="11">
        <f>+'I Trimestre'!C19+'II Trimestre'!C19+'III Trimestre'!C19</f>
        <v>702.66666666666663</v>
      </c>
      <c r="D19" s="11">
        <f>+'I Trimestre'!D19+'II Trimestre'!D19+'III Trimestre'!D19</f>
        <v>542</v>
      </c>
      <c r="E19" s="11">
        <f>+'I Trimestre'!E19+'II Trimestre'!E19+'III Trimestre'!E19</f>
        <v>959</v>
      </c>
      <c r="F19" s="15"/>
    </row>
    <row r="20" spans="1:6" ht="15.6" x14ac:dyDescent="0.35">
      <c r="A20" s="12" t="s">
        <v>2</v>
      </c>
      <c r="B20" s="11">
        <f t="shared" si="0"/>
        <v>9680</v>
      </c>
      <c r="C20" s="11">
        <f>+'I Trimestre'!C20+'II Trimestre'!C20+'III Trimestre'!C20</f>
        <v>3698</v>
      </c>
      <c r="D20" s="11">
        <f>+'I Trimestre'!D20+'II Trimestre'!D20+'III Trimestre'!D20</f>
        <v>2365</v>
      </c>
      <c r="E20" s="11">
        <f>+'I Trimestre'!E20+'II Trimestre'!E20+'III Trimestre'!E20</f>
        <v>3617</v>
      </c>
      <c r="F20" s="15"/>
    </row>
    <row r="21" spans="1:6" ht="15.6" x14ac:dyDescent="0.35">
      <c r="A21" s="10" t="s">
        <v>87</v>
      </c>
      <c r="B21" s="11">
        <f t="shared" si="0"/>
        <v>1780</v>
      </c>
      <c r="C21" s="11">
        <f>+'III Trimestre'!C21</f>
        <v>800</v>
      </c>
      <c r="D21" s="11">
        <f>+'III Trimestre'!D21</f>
        <v>380</v>
      </c>
      <c r="E21" s="11">
        <f>+'III Trimestre'!E21</f>
        <v>600</v>
      </c>
      <c r="F21" s="15"/>
    </row>
    <row r="22" spans="1:6" ht="15.6" x14ac:dyDescent="0.35">
      <c r="A22" s="12" t="s">
        <v>2</v>
      </c>
      <c r="B22" s="11">
        <f t="shared" si="0"/>
        <v>6546</v>
      </c>
      <c r="C22" s="11">
        <f>+'III Trimestre'!C22</f>
        <v>2849</v>
      </c>
      <c r="D22" s="11">
        <f>+'III Trimestre'!D22</f>
        <v>1327</v>
      </c>
      <c r="E22" s="11">
        <f>+'III Trimestre'!E22</f>
        <v>2370</v>
      </c>
      <c r="F22" s="15"/>
    </row>
    <row r="23" spans="1:6" ht="15.6" x14ac:dyDescent="0.35">
      <c r="A23" s="8"/>
      <c r="B23" s="11"/>
      <c r="C23" s="11"/>
      <c r="D23" s="11"/>
      <c r="E23" s="15"/>
      <c r="F23" s="15"/>
    </row>
    <row r="24" spans="1:6" ht="15.6" x14ac:dyDescent="0.35">
      <c r="A24" s="13" t="s">
        <v>5</v>
      </c>
      <c r="B24" s="11"/>
      <c r="C24" s="11"/>
      <c r="D24" s="11"/>
      <c r="E24" s="15"/>
      <c r="F24" s="15"/>
    </row>
    <row r="25" spans="1:6" ht="15.6" x14ac:dyDescent="0.35">
      <c r="A25" s="10" t="s">
        <v>72</v>
      </c>
      <c r="B25" s="11">
        <f>+SUM(C25:F25)</f>
        <v>2313230322.5949678</v>
      </c>
      <c r="C25" s="11">
        <f>+'I Trimestre'!C25+'II Trimestre'!C25+'III Trimestre'!C25</f>
        <v>1051957099.3499999</v>
      </c>
      <c r="D25" s="11">
        <f>+'I Trimestre'!D25+'II Trimestre'!D25+'III Trimestre'!D25</f>
        <v>535731370.09999996</v>
      </c>
      <c r="E25" s="11">
        <f>+'I Trimestre'!E25+'II Trimestre'!E25+'III Trimestre'!E25</f>
        <v>642338485.95000005</v>
      </c>
      <c r="F25" s="11">
        <f>+'I Trimestre'!F25+'II Trimestre'!F25+'III Trimestre'!F25</f>
        <v>83203367.194967985</v>
      </c>
    </row>
    <row r="26" spans="1:6" ht="15.6" x14ac:dyDescent="0.35">
      <c r="A26" s="10" t="s">
        <v>130</v>
      </c>
      <c r="B26" s="11">
        <f t="shared" ref="B26:B27" si="1">+SUM(C26:F26)</f>
        <v>2550961339.589366</v>
      </c>
      <c r="C26" s="11">
        <f>+'I Trimestre'!C26+'II Trimestre'!C26+'III Trimestre'!C26</f>
        <v>1072639474.875954</v>
      </c>
      <c r="D26" s="11">
        <f>+'I Trimestre'!D26+'II Trimestre'!D26+'III Trimestre'!D26</f>
        <v>489568575.70332992</v>
      </c>
      <c r="E26" s="11">
        <f>+'I Trimestre'!E26+'II Trimestre'!E26+'III Trimestre'!E26</f>
        <v>906253289.01008189</v>
      </c>
      <c r="F26" s="11">
        <f>+'I Trimestre'!F26+'II Trimestre'!F26+'III Trimestre'!F26</f>
        <v>82500000.00000003</v>
      </c>
    </row>
    <row r="27" spans="1:6" ht="15.6" x14ac:dyDescent="0.35">
      <c r="A27" s="10" t="s">
        <v>131</v>
      </c>
      <c r="B27" s="11">
        <f t="shared" si="1"/>
        <v>2729229540.21</v>
      </c>
      <c r="C27" s="11">
        <f>+'I Trimestre'!C27+'II Trimestre'!C27+'III Trimestre'!C27</f>
        <v>1195049900.0599999</v>
      </c>
      <c r="D27" s="11">
        <f>+'I Trimestre'!D27+'II Trimestre'!D27+'III Trimestre'!D27</f>
        <v>705992715.8599999</v>
      </c>
      <c r="E27" s="11">
        <f>+'I Trimestre'!E27+'II Trimestre'!E27+'III Trimestre'!E27</f>
        <v>828186924.28999996</v>
      </c>
      <c r="F27" s="11">
        <f>+'I Trimestre'!F27+'II Trimestre'!F27+'III Trimestre'!F27</f>
        <v>0</v>
      </c>
    </row>
    <row r="28" spans="1:6" ht="15.6" x14ac:dyDescent="0.35">
      <c r="A28" s="10" t="s">
        <v>90</v>
      </c>
      <c r="B28" s="11">
        <f>+SUM(C28:F28)</f>
        <v>3248801073.9999981</v>
      </c>
      <c r="C28" s="11">
        <f>+'III Trimestre'!C28</f>
        <v>1366092920.8411233</v>
      </c>
      <c r="D28" s="11">
        <f>+'III Trimestre'!D28</f>
        <v>636295298.68591464</v>
      </c>
      <c r="E28" s="11">
        <f>+'III Trimestre'!E28</f>
        <v>1136412854.4729598</v>
      </c>
      <c r="F28" s="11">
        <f>+'III Trimestre'!F28</f>
        <v>110000000.00000003</v>
      </c>
    </row>
    <row r="29" spans="1:6" ht="15.6" x14ac:dyDescent="0.35">
      <c r="A29" s="10" t="s">
        <v>132</v>
      </c>
      <c r="B29" s="11">
        <f>+SUM(C29:E29)</f>
        <v>2729229540.21</v>
      </c>
      <c r="C29" s="11">
        <f>C27</f>
        <v>1195049900.0599999</v>
      </c>
      <c r="D29" s="11">
        <f t="shared" ref="D29:E29" si="2">D27</f>
        <v>705992715.8599999</v>
      </c>
      <c r="E29" s="11">
        <f t="shared" si="2"/>
        <v>828186924.28999996</v>
      </c>
      <c r="F29" s="11"/>
    </row>
    <row r="30" spans="1:6" ht="15.6" x14ac:dyDescent="0.35">
      <c r="A30" s="9"/>
      <c r="B30" s="11"/>
      <c r="C30" s="11"/>
      <c r="D30" s="11"/>
      <c r="E30" s="15"/>
      <c r="F30" s="15"/>
    </row>
    <row r="31" spans="1:6" ht="15.6" x14ac:dyDescent="0.35">
      <c r="A31" s="13" t="s">
        <v>6</v>
      </c>
      <c r="B31" s="11"/>
      <c r="C31" s="11"/>
      <c r="D31" s="11"/>
      <c r="E31" s="15"/>
      <c r="F31" s="15"/>
    </row>
    <row r="32" spans="1:6" ht="15.6" x14ac:dyDescent="0.35">
      <c r="A32" s="10" t="s">
        <v>133</v>
      </c>
      <c r="B32" s="11">
        <f>B26</f>
        <v>2550961339.589366</v>
      </c>
      <c r="C32" s="11"/>
      <c r="D32" s="11"/>
      <c r="E32" s="15"/>
      <c r="F32" s="15"/>
    </row>
    <row r="33" spans="1:6" ht="15.6" x14ac:dyDescent="0.35">
      <c r="A33" s="10" t="s">
        <v>134</v>
      </c>
      <c r="B33" s="11">
        <f>'I Trimestre'!B33+'II Trimestre'!B33+'III Trimestre'!B33</f>
        <v>2436600805.4700003</v>
      </c>
      <c r="C33" s="11"/>
      <c r="D33" s="11"/>
      <c r="E33" s="15"/>
      <c r="F33" s="15"/>
    </row>
    <row r="34" spans="1:6" ht="15.6" x14ac:dyDescent="0.35">
      <c r="A34" s="8"/>
      <c r="B34" s="16"/>
      <c r="C34" s="16"/>
      <c r="D34" s="16"/>
      <c r="E34" s="8"/>
      <c r="F34" s="8"/>
    </row>
    <row r="35" spans="1:6" ht="15.6" x14ac:dyDescent="0.35">
      <c r="A35" s="9" t="s">
        <v>7</v>
      </c>
      <c r="B35" s="16"/>
      <c r="C35" s="16"/>
      <c r="D35" s="16"/>
      <c r="E35" s="8"/>
      <c r="F35" s="8"/>
    </row>
    <row r="36" spans="1:6" ht="15.6" x14ac:dyDescent="0.35">
      <c r="A36" s="10" t="s">
        <v>73</v>
      </c>
      <c r="B36" s="26">
        <v>1.1197999999999999</v>
      </c>
      <c r="C36" s="26">
        <v>1.1197999999999999</v>
      </c>
      <c r="D36" s="26">
        <v>1.1197999999999999</v>
      </c>
      <c r="E36" s="26">
        <v>1.1197999999999999</v>
      </c>
      <c r="F36" s="26">
        <v>1.1197999999999999</v>
      </c>
    </row>
    <row r="37" spans="1:6" ht="15.6" x14ac:dyDescent="0.35">
      <c r="A37" s="10" t="s">
        <v>135</v>
      </c>
      <c r="B37" s="26">
        <v>1.0948</v>
      </c>
      <c r="C37" s="26">
        <v>1.0948</v>
      </c>
      <c r="D37" s="26">
        <v>1.0948</v>
      </c>
      <c r="E37" s="26">
        <v>1.0948</v>
      </c>
      <c r="F37" s="26">
        <v>1.0948</v>
      </c>
    </row>
    <row r="38" spans="1:6" ht="15.6" x14ac:dyDescent="0.35">
      <c r="A38" s="10" t="s">
        <v>8</v>
      </c>
      <c r="B38" s="11" t="s">
        <v>55</v>
      </c>
      <c r="C38" s="11"/>
      <c r="D38" s="11"/>
      <c r="E38" s="15"/>
      <c r="F38" s="15"/>
    </row>
    <row r="39" spans="1:6" ht="15.6" x14ac:dyDescent="0.35">
      <c r="A39" s="8"/>
      <c r="B39" s="11"/>
      <c r="C39" s="11"/>
      <c r="D39" s="11"/>
      <c r="E39" s="15"/>
      <c r="F39" s="15"/>
    </row>
    <row r="40" spans="1:6" ht="15.6" x14ac:dyDescent="0.35">
      <c r="A40" s="9" t="s">
        <v>9</v>
      </c>
      <c r="B40" s="11"/>
      <c r="C40" s="11"/>
      <c r="D40" s="11"/>
      <c r="E40" s="15"/>
      <c r="F40" s="15"/>
    </row>
    <row r="41" spans="1:6" ht="15.6" x14ac:dyDescent="0.35">
      <c r="A41" s="8" t="s">
        <v>74</v>
      </c>
      <c r="B41" s="11">
        <f>B25/B36</f>
        <v>2065753101.0849867</v>
      </c>
      <c r="C41" s="11">
        <f t="shared" ref="C41:D41" si="3">C25/C36</f>
        <v>939415162.84157884</v>
      </c>
      <c r="D41" s="11">
        <f t="shared" si="3"/>
        <v>478417012.05572426</v>
      </c>
      <c r="E41" s="11">
        <f>E25/E36</f>
        <v>573618937.26558328</v>
      </c>
      <c r="F41" s="11">
        <f>F25/F36</f>
        <v>74301988.922100365</v>
      </c>
    </row>
    <row r="42" spans="1:6" ht="15.6" x14ac:dyDescent="0.35">
      <c r="A42" s="8" t="s">
        <v>136</v>
      </c>
      <c r="B42" s="11">
        <f>B27/B37</f>
        <v>2492902393.3229814</v>
      </c>
      <c r="C42" s="11">
        <f t="shared" ref="C42:D42" si="4">C27/C37</f>
        <v>1091569145.1041286</v>
      </c>
      <c r="D42" s="11">
        <f t="shared" si="4"/>
        <v>644859988.91121662</v>
      </c>
      <c r="E42" s="11">
        <f>E27/E37</f>
        <v>756473259.30763602</v>
      </c>
      <c r="F42" s="11">
        <f>F27/F37</f>
        <v>0</v>
      </c>
    </row>
    <row r="43" spans="1:6" ht="15.6" x14ac:dyDescent="0.35">
      <c r="A43" s="8" t="s">
        <v>75</v>
      </c>
      <c r="B43" s="11">
        <f>B41/B15</f>
        <v>1329028.3729905554</v>
      </c>
      <c r="C43" s="11">
        <f t="shared" ref="C43:D43" si="5">C41/C15</f>
        <v>1695695.2397862433</v>
      </c>
      <c r="D43" s="11">
        <f t="shared" si="5"/>
        <v>1301224.8741316164</v>
      </c>
      <c r="E43" s="11">
        <f>E41/E15</f>
        <v>906668.49936604302</v>
      </c>
      <c r="F43" s="11"/>
    </row>
    <row r="44" spans="1:6" ht="15.6" x14ac:dyDescent="0.35">
      <c r="A44" s="8" t="s">
        <v>137</v>
      </c>
      <c r="B44" s="11">
        <f>B42/B19</f>
        <v>1131252.031458016</v>
      </c>
      <c r="C44" s="11">
        <f t="shared" ref="C44:D44" si="6">C42/C19</f>
        <v>1553466.5252905057</v>
      </c>
      <c r="D44" s="11">
        <f t="shared" si="6"/>
        <v>1189778.5773269678</v>
      </c>
      <c r="E44" s="11">
        <f>E42/E19</f>
        <v>788814.66038335348</v>
      </c>
      <c r="F44" s="11"/>
    </row>
    <row r="45" spans="1:6" ht="15.6" x14ac:dyDescent="0.35">
      <c r="A45" s="8"/>
      <c r="B45" s="16"/>
      <c r="C45" s="16"/>
      <c r="D45" s="16"/>
      <c r="E45" s="8"/>
      <c r="F45" s="8"/>
    </row>
    <row r="46" spans="1:6" ht="15.6" x14ac:dyDescent="0.35">
      <c r="A46" s="9" t="s">
        <v>10</v>
      </c>
      <c r="B46" s="16"/>
      <c r="C46" s="16"/>
      <c r="D46" s="16"/>
      <c r="E46" s="8"/>
      <c r="F46" s="8"/>
    </row>
    <row r="47" spans="1:6" ht="15.6" x14ac:dyDescent="0.35">
      <c r="A47" s="8"/>
      <c r="B47" s="16"/>
      <c r="C47" s="16"/>
      <c r="D47" s="16"/>
      <c r="E47" s="8"/>
      <c r="F47" s="8"/>
    </row>
    <row r="48" spans="1:6" ht="15.6" x14ac:dyDescent="0.35">
      <c r="A48" s="9" t="s">
        <v>11</v>
      </c>
      <c r="B48" s="16"/>
      <c r="C48" s="16"/>
      <c r="D48" s="16"/>
      <c r="E48" s="8"/>
      <c r="F48" s="8"/>
    </row>
    <row r="49" spans="1:6" ht="15.6" x14ac:dyDescent="0.35">
      <c r="A49" s="8" t="s">
        <v>12</v>
      </c>
      <c r="B49" s="17" t="s">
        <v>55</v>
      </c>
      <c r="C49" s="17"/>
      <c r="D49" s="17"/>
      <c r="E49" s="17"/>
      <c r="F49" s="17"/>
    </row>
    <row r="50" spans="1:6" ht="15.6" x14ac:dyDescent="0.35">
      <c r="A50" s="8" t="s">
        <v>13</v>
      </c>
      <c r="B50" s="17" t="s">
        <v>55</v>
      </c>
      <c r="C50" s="17"/>
      <c r="D50" s="17"/>
      <c r="E50" s="17"/>
      <c r="F50" s="17"/>
    </row>
    <row r="51" spans="1:6" ht="15.6" x14ac:dyDescent="0.35">
      <c r="A51" s="8"/>
      <c r="B51" s="17"/>
      <c r="C51" s="17"/>
      <c r="D51" s="17"/>
      <c r="E51" s="17"/>
      <c r="F51" s="17"/>
    </row>
    <row r="52" spans="1:6" ht="15.6" x14ac:dyDescent="0.35">
      <c r="A52" s="9" t="s">
        <v>14</v>
      </c>
      <c r="B52" s="17"/>
      <c r="C52" s="17"/>
      <c r="D52" s="17"/>
      <c r="E52" s="17"/>
      <c r="F52" s="17"/>
    </row>
    <row r="53" spans="1:6" ht="15.6" x14ac:dyDescent="0.35">
      <c r="A53" s="8" t="s">
        <v>15</v>
      </c>
      <c r="B53" s="17">
        <f>(B19/B17)*100</f>
        <v>165.06866416978775</v>
      </c>
      <c r="C53" s="17">
        <f t="shared" ref="C53:E53" si="7">(C19/C17)*100</f>
        <v>117.1111111111111</v>
      </c>
      <c r="D53" s="17">
        <f t="shared" si="7"/>
        <v>190.17543859649123</v>
      </c>
      <c r="E53" s="17">
        <f t="shared" si="7"/>
        <v>213.11111111111111</v>
      </c>
      <c r="F53" s="17"/>
    </row>
    <row r="54" spans="1:6" ht="15.6" x14ac:dyDescent="0.35">
      <c r="A54" s="8" t="s">
        <v>16</v>
      </c>
      <c r="B54" s="17">
        <f>B27/B26*100</f>
        <v>106.98827527701107</v>
      </c>
      <c r="C54" s="17">
        <f t="shared" ref="C54:E54" si="8">C27/C26*100</f>
        <v>111.41207535721189</v>
      </c>
      <c r="D54" s="17">
        <f t="shared" si="8"/>
        <v>144.20711436508117</v>
      </c>
      <c r="E54" s="17">
        <f t="shared" si="8"/>
        <v>91.385811707745049</v>
      </c>
      <c r="F54" s="17">
        <f>F27/F26*100</f>
        <v>0</v>
      </c>
    </row>
    <row r="55" spans="1:6" ht="15.6" x14ac:dyDescent="0.35">
      <c r="A55" s="8" t="s">
        <v>17</v>
      </c>
      <c r="B55" s="17">
        <f>AVERAGE(B53:B54)</f>
        <v>136.02846972339941</v>
      </c>
      <c r="C55" s="17">
        <f t="shared" ref="C55:E55" si="9">AVERAGE(C53:C54)</f>
        <v>114.2615932341615</v>
      </c>
      <c r="D55" s="17">
        <f t="shared" si="9"/>
        <v>167.1912764807862</v>
      </c>
      <c r="E55" s="17">
        <f t="shared" si="9"/>
        <v>152.24846140942807</v>
      </c>
      <c r="F55" s="17"/>
    </row>
    <row r="56" spans="1:6" ht="15.6" x14ac:dyDescent="0.35">
      <c r="A56" s="8"/>
      <c r="B56" s="17"/>
      <c r="C56" s="17"/>
      <c r="D56" s="17"/>
      <c r="E56" s="17"/>
      <c r="F56" s="17"/>
    </row>
    <row r="57" spans="1:6" ht="15.6" x14ac:dyDescent="0.35">
      <c r="A57" s="9" t="s">
        <v>18</v>
      </c>
      <c r="B57" s="17"/>
      <c r="C57" s="17"/>
      <c r="D57" s="17"/>
      <c r="E57" s="17"/>
      <c r="F57" s="17"/>
    </row>
    <row r="58" spans="1:6" ht="15.6" x14ac:dyDescent="0.35">
      <c r="A58" s="8" t="s">
        <v>19</v>
      </c>
      <c r="B58" s="17">
        <f>(B19/B21)*100</f>
        <v>123.80149812734082</v>
      </c>
      <c r="C58" s="17">
        <f t="shared" ref="C58:E58" si="10">(C19/C21)*100</f>
        <v>87.833333333333329</v>
      </c>
      <c r="D58" s="17">
        <f t="shared" si="10"/>
        <v>142.63157894736841</v>
      </c>
      <c r="E58" s="17">
        <f t="shared" si="10"/>
        <v>159.83333333333334</v>
      </c>
      <c r="F58" s="17"/>
    </row>
    <row r="59" spans="1:6" ht="15.6" x14ac:dyDescent="0.35">
      <c r="A59" s="8" t="s">
        <v>20</v>
      </c>
      <c r="B59" s="17">
        <f>B27/B28*100</f>
        <v>84.007283857786661</v>
      </c>
      <c r="C59" s="17">
        <f t="shared" ref="C59:E59" si="11">C27/C28*100</f>
        <v>87.479400692903837</v>
      </c>
      <c r="D59" s="17">
        <f t="shared" si="11"/>
        <v>110.95362755595166</v>
      </c>
      <c r="E59" s="17">
        <f t="shared" si="11"/>
        <v>72.877292880859983</v>
      </c>
      <c r="F59" s="17">
        <f>F27/F28*100</f>
        <v>0</v>
      </c>
    </row>
    <row r="60" spans="1:6" ht="15.6" x14ac:dyDescent="0.35">
      <c r="A60" s="8" t="s">
        <v>21</v>
      </c>
      <c r="B60" s="17">
        <f>(B58+B59)/2</f>
        <v>103.90439099256375</v>
      </c>
      <c r="C60" s="17">
        <f t="shared" ref="C60:E60" si="12">(C58+C59)/2</f>
        <v>87.656367013118583</v>
      </c>
      <c r="D60" s="17">
        <f t="shared" si="12"/>
        <v>126.79260325166004</v>
      </c>
      <c r="E60" s="17">
        <f t="shared" si="12"/>
        <v>116.35531310709666</v>
      </c>
      <c r="F60" s="17"/>
    </row>
    <row r="61" spans="1:6" ht="15.6" x14ac:dyDescent="0.35">
      <c r="A61" s="8"/>
      <c r="B61" s="17"/>
      <c r="C61" s="17"/>
      <c r="D61" s="17"/>
      <c r="E61" s="17"/>
      <c r="F61" s="17"/>
    </row>
    <row r="62" spans="1:6" ht="15.6" x14ac:dyDescent="0.35">
      <c r="A62" s="9" t="s">
        <v>32</v>
      </c>
      <c r="B62" s="17"/>
      <c r="C62" s="17"/>
      <c r="D62" s="17"/>
      <c r="E62" s="17"/>
      <c r="F62" s="17"/>
    </row>
    <row r="63" spans="1:6" ht="15.6" x14ac:dyDescent="0.35">
      <c r="A63" s="8" t="s">
        <v>22</v>
      </c>
      <c r="B63" s="17">
        <f>(B29/B27)*100</f>
        <v>100</v>
      </c>
      <c r="C63" s="17"/>
      <c r="D63" s="17"/>
      <c r="E63" s="17"/>
      <c r="F63" s="17"/>
    </row>
    <row r="64" spans="1:6" ht="15.6" x14ac:dyDescent="0.35">
      <c r="A64" s="8"/>
      <c r="B64" s="17"/>
      <c r="C64" s="17"/>
      <c r="D64" s="17"/>
      <c r="E64" s="17"/>
      <c r="F64" s="17"/>
    </row>
    <row r="65" spans="1:6" ht="15.6" x14ac:dyDescent="0.35">
      <c r="A65" s="9" t="s">
        <v>23</v>
      </c>
      <c r="B65" s="17"/>
      <c r="C65" s="17"/>
      <c r="D65" s="17"/>
      <c r="E65" s="17"/>
      <c r="F65" s="17"/>
    </row>
    <row r="66" spans="1:6" ht="15.6" x14ac:dyDescent="0.35">
      <c r="A66" s="8" t="s">
        <v>24</v>
      </c>
      <c r="B66" s="17">
        <f>((B19/B15)-1)*100</f>
        <v>41.775680892129508</v>
      </c>
      <c r="C66" s="17">
        <f t="shared" ref="C66:E66" si="13">((C19/C15)-1)*100</f>
        <v>26.835138387484946</v>
      </c>
      <c r="D66" s="17">
        <f t="shared" si="13"/>
        <v>47.416137805983702</v>
      </c>
      <c r="E66" s="17">
        <f t="shared" si="13"/>
        <v>51.580611169652244</v>
      </c>
      <c r="F66" s="17"/>
    </row>
    <row r="67" spans="1:6" ht="15.6" x14ac:dyDescent="0.35">
      <c r="A67" s="8" t="s">
        <v>25</v>
      </c>
      <c r="B67" s="17">
        <f>((B42/B41)-1)*100</f>
        <v>20.677654653581044</v>
      </c>
      <c r="C67" s="17">
        <f t="shared" ref="C67:F67" si="14">((C42/C41)-1)*100</f>
        <v>16.196670894933042</v>
      </c>
      <c r="D67" s="17">
        <f t="shared" si="14"/>
        <v>34.7903549960104</v>
      </c>
      <c r="E67" s="17">
        <f t="shared" si="14"/>
        <v>31.877316134943424</v>
      </c>
      <c r="F67" s="17">
        <f t="shared" si="14"/>
        <v>-100</v>
      </c>
    </row>
    <row r="68" spans="1:6" ht="15.6" x14ac:dyDescent="0.35">
      <c r="A68" s="8" t="s">
        <v>26</v>
      </c>
      <c r="B68" s="17">
        <f>((B44/B43)-1)*100</f>
        <v>-14.881273082794056</v>
      </c>
      <c r="C68" s="17">
        <f t="shared" ref="C68:E68" si="15">((C44/C43)-1)*100</f>
        <v>-8.3876342374863739</v>
      </c>
      <c r="D68" s="17">
        <f t="shared" si="15"/>
        <v>-8.5647222874542184</v>
      </c>
      <c r="E68" s="17">
        <f t="shared" si="15"/>
        <v>-12.998558907152368</v>
      </c>
      <c r="F68" s="17"/>
    </row>
    <row r="69" spans="1:6" ht="15.6" x14ac:dyDescent="0.35">
      <c r="A69" s="8"/>
      <c r="B69" s="17"/>
      <c r="C69" s="17"/>
      <c r="D69" s="17"/>
      <c r="E69" s="17"/>
      <c r="F69" s="17"/>
    </row>
    <row r="70" spans="1:6" ht="15.6" x14ac:dyDescent="0.35">
      <c r="A70" s="9" t="s">
        <v>27</v>
      </c>
      <c r="B70" s="17"/>
      <c r="C70" s="17"/>
      <c r="D70" s="17"/>
      <c r="E70" s="17"/>
      <c r="F70" s="17"/>
    </row>
    <row r="71" spans="1:6" ht="15.6" x14ac:dyDescent="0.35">
      <c r="A71" s="8" t="s">
        <v>33</v>
      </c>
      <c r="B71" s="17">
        <f>B26/(B18)</f>
        <v>495524.73573997006</v>
      </c>
      <c r="C71" s="17">
        <f>C26/(C18)</f>
        <v>479499.09471432905</v>
      </c>
      <c r="D71" s="17">
        <f t="shared" ref="D71:E71" si="16">D26/(D18)</f>
        <v>479499.094714329</v>
      </c>
      <c r="E71" s="17">
        <f t="shared" si="16"/>
        <v>479499.09471432905</v>
      </c>
      <c r="F71" s="17"/>
    </row>
    <row r="72" spans="1:6" ht="15.6" x14ac:dyDescent="0.35">
      <c r="A72" s="8" t="s">
        <v>34</v>
      </c>
      <c r="B72" s="17">
        <f>B27/(B20)</f>
        <v>281945.20043491735</v>
      </c>
      <c r="C72" s="17">
        <f t="shared" ref="C72:E72" si="17">C27/(C20)</f>
        <v>323161.14117360732</v>
      </c>
      <c r="D72" s="17">
        <f t="shared" si="17"/>
        <v>298517.00459196611</v>
      </c>
      <c r="E72" s="17">
        <f t="shared" si="17"/>
        <v>228970.67301354712</v>
      </c>
      <c r="F72" s="17"/>
    </row>
    <row r="73" spans="1:6" ht="15.6" x14ac:dyDescent="0.35">
      <c r="A73" s="8" t="s">
        <v>43</v>
      </c>
      <c r="B73" s="17"/>
      <c r="C73" s="17">
        <f>C27/C20</f>
        <v>323161.14117360732</v>
      </c>
      <c r="D73" s="17">
        <f t="shared" ref="D73" si="18">D27/D20</f>
        <v>298517.00459196611</v>
      </c>
      <c r="E73" s="17">
        <f>E27/E20</f>
        <v>228970.67301354712</v>
      </c>
      <c r="F73" s="17"/>
    </row>
    <row r="74" spans="1:6" ht="15.6" x14ac:dyDescent="0.35">
      <c r="A74" s="8" t="s">
        <v>28</v>
      </c>
      <c r="B74" s="17">
        <f>(B72/B71)*B55</f>
        <v>77.397900437294638</v>
      </c>
      <c r="C74" s="17">
        <f t="shared" ref="C74:E74" si="19">(C72/C71)*C55</f>
        <v>77.007250417990662</v>
      </c>
      <c r="D74" s="17">
        <f t="shared" si="19"/>
        <v>104.08661788753962</v>
      </c>
      <c r="E74" s="17">
        <f t="shared" si="19"/>
        <v>72.701769530894708</v>
      </c>
      <c r="F74" s="17"/>
    </row>
    <row r="75" spans="1:6" ht="15.6" x14ac:dyDescent="0.35">
      <c r="A75" s="19" t="s">
        <v>41</v>
      </c>
      <c r="B75" s="17">
        <f>(B26/B18)*9</f>
        <v>4459722.6216597306</v>
      </c>
      <c r="C75" s="17">
        <f t="shared" ref="C75:E75" si="20">(C26/C18)*9</f>
        <v>4315491.8524289615</v>
      </c>
      <c r="D75" s="17">
        <f t="shared" si="20"/>
        <v>4315491.8524289606</v>
      </c>
      <c r="E75" s="17">
        <f t="shared" si="20"/>
        <v>4315491.8524289615</v>
      </c>
      <c r="F75" s="17"/>
    </row>
    <row r="76" spans="1:6" ht="15.6" x14ac:dyDescent="0.35">
      <c r="A76" s="19" t="s">
        <v>42</v>
      </c>
      <c r="B76" s="17">
        <f>(B27/B20)*9</f>
        <v>2537506.8039142564</v>
      </c>
      <c r="C76" s="17">
        <f t="shared" ref="C76:E76" si="21">(C27/C20)*9</f>
        <v>2908450.2705624658</v>
      </c>
      <c r="D76" s="17">
        <f t="shared" si="21"/>
        <v>2686653.0413276949</v>
      </c>
      <c r="E76" s="17">
        <f t="shared" si="21"/>
        <v>2060736.0571219241</v>
      </c>
      <c r="F76" s="17"/>
    </row>
    <row r="77" spans="1:6" ht="15.6" x14ac:dyDescent="0.35">
      <c r="A77" s="8"/>
      <c r="B77" s="17"/>
      <c r="C77" s="17"/>
      <c r="D77" s="17"/>
      <c r="E77" s="17"/>
      <c r="F77" s="17"/>
    </row>
    <row r="78" spans="1:6" ht="15.6" x14ac:dyDescent="0.35">
      <c r="A78" s="9" t="s">
        <v>29</v>
      </c>
      <c r="B78" s="17"/>
      <c r="C78" s="17"/>
      <c r="D78" s="17"/>
      <c r="E78" s="17"/>
      <c r="F78" s="17"/>
    </row>
    <row r="79" spans="1:6" ht="15.6" x14ac:dyDescent="0.35">
      <c r="A79" s="8" t="s">
        <v>30</v>
      </c>
      <c r="B79" s="17">
        <f>(B33/B32)*100</f>
        <v>95.516963258338734</v>
      </c>
      <c r="C79" s="17"/>
      <c r="D79" s="17"/>
      <c r="E79" s="17"/>
      <c r="F79" s="17"/>
    </row>
    <row r="80" spans="1:6" ht="15.6" x14ac:dyDescent="0.35">
      <c r="A80" s="8" t="s">
        <v>31</v>
      </c>
      <c r="B80" s="17">
        <f>(B27/B33)*100</f>
        <v>112.00971181176122</v>
      </c>
      <c r="C80" s="17"/>
      <c r="D80" s="17"/>
      <c r="E80" s="17"/>
      <c r="F80" s="17"/>
    </row>
    <row r="81" spans="1:8" ht="16.2" thickBot="1" x14ac:dyDescent="0.4">
      <c r="A81" s="20"/>
      <c r="B81" s="20"/>
      <c r="C81" s="20"/>
      <c r="D81" s="20"/>
      <c r="E81" s="8"/>
      <c r="F81" s="8"/>
    </row>
    <row r="82" spans="1:8" ht="16.2" thickTop="1" x14ac:dyDescent="0.3">
      <c r="A82" s="34" t="s">
        <v>97</v>
      </c>
      <c r="B82" s="34"/>
      <c r="C82" s="34"/>
      <c r="D82" s="34"/>
      <c r="E82" s="34"/>
      <c r="F82" s="34"/>
      <c r="G82" s="28"/>
      <c r="H82" s="28"/>
    </row>
    <row r="83" spans="1:8" x14ac:dyDescent="0.3">
      <c r="A83" s="1"/>
    </row>
    <row r="85" spans="1:8" x14ac:dyDescent="0.3">
      <c r="B85" s="25"/>
    </row>
    <row r="86" spans="1:8" x14ac:dyDescent="0.3">
      <c r="A86" s="1"/>
    </row>
    <row r="88" spans="1:8" x14ac:dyDescent="0.3">
      <c r="B88" s="25"/>
    </row>
    <row r="89" spans="1:8" x14ac:dyDescent="0.3">
      <c r="A89" s="1"/>
    </row>
    <row r="90" spans="1:8" x14ac:dyDescent="0.3">
      <c r="A90" s="1"/>
    </row>
    <row r="92" spans="1:8" x14ac:dyDescent="0.3">
      <c r="B92" s="25"/>
    </row>
  </sheetData>
  <mergeCells count="4">
    <mergeCell ref="A9:A10"/>
    <mergeCell ref="B9:B10"/>
    <mergeCell ref="C9:F9"/>
    <mergeCell ref="A82:F82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7:H82"/>
  <sheetViews>
    <sheetView showGridLines="0" zoomScale="80" zoomScaleNormal="80" workbookViewId="0">
      <pane ySplit="10" topLeftCell="A11" activePane="bottomLeft" state="frozen"/>
      <selection activeCell="E17" sqref="E17"/>
      <selection pane="bottomLeft" activeCell="A9" sqref="A9:A10"/>
    </sheetView>
  </sheetViews>
  <sheetFormatPr baseColWidth="10" defaultColWidth="11.44140625" defaultRowHeight="14.4" x14ac:dyDescent="0.3"/>
  <cols>
    <col min="1" max="1" width="61" style="3" customWidth="1"/>
    <col min="2" max="6" width="23.6640625" style="3" customWidth="1"/>
    <col min="7" max="16384" width="11.44140625" style="3"/>
  </cols>
  <sheetData>
    <row r="7" spans="1:6" ht="30" customHeight="1" x14ac:dyDescent="0.3"/>
    <row r="8" spans="1:6" ht="30" customHeight="1" x14ac:dyDescent="0.3"/>
    <row r="9" spans="1:6" ht="15.6" x14ac:dyDescent="0.3">
      <c r="A9" s="31" t="s">
        <v>0</v>
      </c>
      <c r="B9" s="31" t="s">
        <v>44</v>
      </c>
      <c r="C9" s="33" t="s">
        <v>1</v>
      </c>
      <c r="D9" s="33"/>
      <c r="E9" s="33"/>
      <c r="F9" s="33"/>
    </row>
    <row r="10" spans="1:6" ht="63" thickBot="1" x14ac:dyDescent="0.35">
      <c r="A10" s="32"/>
      <c r="B10" s="32"/>
      <c r="C10" s="7" t="s">
        <v>46</v>
      </c>
      <c r="D10" s="7" t="s">
        <v>47</v>
      </c>
      <c r="E10" s="7" t="s">
        <v>48</v>
      </c>
      <c r="F10" s="7" t="s">
        <v>49</v>
      </c>
    </row>
    <row r="11" spans="1:6" ht="15" thickTop="1" x14ac:dyDescent="0.3"/>
    <row r="12" spans="1:6" ht="15.6" x14ac:dyDescent="0.35">
      <c r="A12" s="9" t="s">
        <v>3</v>
      </c>
      <c r="B12" s="8"/>
      <c r="C12" s="8"/>
      <c r="D12" s="8"/>
      <c r="E12" s="8"/>
      <c r="F12" s="8"/>
    </row>
    <row r="13" spans="1:6" ht="15.6" x14ac:dyDescent="0.35">
      <c r="A13" s="8"/>
      <c r="B13" s="8"/>
      <c r="C13" s="8"/>
      <c r="D13" s="8"/>
      <c r="E13" s="8"/>
      <c r="F13" s="8"/>
    </row>
    <row r="14" spans="1:6" ht="15.6" x14ac:dyDescent="0.35">
      <c r="A14" s="9" t="s">
        <v>4</v>
      </c>
      <c r="B14" s="8"/>
      <c r="C14" s="8"/>
      <c r="D14" s="8"/>
      <c r="E14" s="8"/>
      <c r="F14" s="8"/>
    </row>
    <row r="15" spans="1:6" ht="15.6" x14ac:dyDescent="0.35">
      <c r="A15" s="10" t="s">
        <v>76</v>
      </c>
      <c r="B15" s="11">
        <f>+SUM(C15:E15)</f>
        <v>854</v>
      </c>
      <c r="C15" s="11">
        <v>283</v>
      </c>
      <c r="D15" s="11">
        <v>190</v>
      </c>
      <c r="E15" s="15">
        <v>381</v>
      </c>
      <c r="F15" s="15"/>
    </row>
    <row r="16" spans="1:6" ht="15.6" x14ac:dyDescent="0.35">
      <c r="A16" s="12" t="s">
        <v>2</v>
      </c>
      <c r="B16" s="11">
        <f t="shared" ref="B16:B22" si="0">+SUM(C16:E16)</f>
        <v>4058</v>
      </c>
      <c r="C16" s="11">
        <v>1638</v>
      </c>
      <c r="D16" s="11">
        <v>927</v>
      </c>
      <c r="E16" s="15">
        <v>1493</v>
      </c>
      <c r="F16" s="15"/>
    </row>
    <row r="17" spans="1:6" ht="15.6" x14ac:dyDescent="0.35">
      <c r="A17" s="10" t="s">
        <v>138</v>
      </c>
      <c r="B17" s="11">
        <f t="shared" si="0"/>
        <v>445</v>
      </c>
      <c r="C17" s="11">
        <v>200</v>
      </c>
      <c r="D17" s="11">
        <v>95</v>
      </c>
      <c r="E17" s="15">
        <v>150</v>
      </c>
      <c r="F17" s="15"/>
    </row>
    <row r="18" spans="1:6" ht="15.6" x14ac:dyDescent="0.35">
      <c r="A18" s="12" t="s">
        <v>2</v>
      </c>
      <c r="B18" s="11">
        <f t="shared" si="0"/>
        <v>1398</v>
      </c>
      <c r="C18" s="11">
        <v>612</v>
      </c>
      <c r="D18" s="11">
        <v>306</v>
      </c>
      <c r="E18" s="15">
        <v>480</v>
      </c>
      <c r="F18" s="15"/>
    </row>
    <row r="19" spans="1:6" ht="15.6" x14ac:dyDescent="0.35">
      <c r="A19" s="10" t="s">
        <v>139</v>
      </c>
      <c r="B19" s="11">
        <f t="shared" si="0"/>
        <v>724</v>
      </c>
      <c r="C19" s="11">
        <v>230</v>
      </c>
      <c r="D19" s="11">
        <v>194.66666666666666</v>
      </c>
      <c r="E19" s="15">
        <v>299.33333333333331</v>
      </c>
      <c r="F19" s="15"/>
    </row>
    <row r="20" spans="1:6" ht="15.6" x14ac:dyDescent="0.35">
      <c r="A20" s="12" t="s">
        <v>2</v>
      </c>
      <c r="B20" s="11">
        <f t="shared" si="0"/>
        <v>3007</v>
      </c>
      <c r="C20" s="11">
        <v>1051</v>
      </c>
      <c r="D20" s="11">
        <v>845</v>
      </c>
      <c r="E20" s="15">
        <v>1111</v>
      </c>
      <c r="F20" s="15"/>
    </row>
    <row r="21" spans="1:6" ht="15.6" x14ac:dyDescent="0.35">
      <c r="A21" s="10" t="s">
        <v>87</v>
      </c>
      <c r="B21" s="11">
        <f t="shared" si="0"/>
        <v>1780</v>
      </c>
      <c r="C21" s="11">
        <v>800</v>
      </c>
      <c r="D21" s="11">
        <v>380</v>
      </c>
      <c r="E21" s="11">
        <v>600</v>
      </c>
      <c r="F21" s="15"/>
    </row>
    <row r="22" spans="1:6" ht="15.6" x14ac:dyDescent="0.35">
      <c r="A22" s="12" t="s">
        <v>2</v>
      </c>
      <c r="B22" s="11">
        <f t="shared" si="0"/>
        <v>6546</v>
      </c>
      <c r="C22" s="11">
        <v>2849</v>
      </c>
      <c r="D22" s="11">
        <v>1327</v>
      </c>
      <c r="E22" s="11">
        <v>2370</v>
      </c>
      <c r="F22" s="15"/>
    </row>
    <row r="23" spans="1:6" ht="15.6" x14ac:dyDescent="0.35">
      <c r="A23" s="8"/>
      <c r="B23" s="11"/>
      <c r="C23" s="11"/>
      <c r="D23" s="11"/>
      <c r="E23" s="15"/>
      <c r="F23" s="15"/>
    </row>
    <row r="24" spans="1:6" ht="15.6" x14ac:dyDescent="0.35">
      <c r="A24" s="13" t="s">
        <v>5</v>
      </c>
      <c r="B24" s="11"/>
      <c r="C24" s="11"/>
      <c r="D24" s="11"/>
      <c r="E24" s="15"/>
      <c r="F24" s="15"/>
    </row>
    <row r="25" spans="1:6" ht="15.6" x14ac:dyDescent="0.35">
      <c r="A25" s="10" t="s">
        <v>77</v>
      </c>
      <c r="B25" s="11">
        <f>+SUM(C25:F25)</f>
        <v>974827974.22811282</v>
      </c>
      <c r="C25" s="11">
        <v>406814263.37999988</v>
      </c>
      <c r="D25" s="11">
        <v>239761846.99999997</v>
      </c>
      <c r="E25" s="15">
        <v>300458874.79999989</v>
      </c>
      <c r="F25" s="15">
        <v>27792989.048112996</v>
      </c>
    </row>
    <row r="26" spans="1:6" ht="15.6" x14ac:dyDescent="0.35">
      <c r="A26" s="10" t="s">
        <v>140</v>
      </c>
      <c r="B26" s="11">
        <f t="shared" ref="B26:B28" si="1">+SUM(C26:F26)</f>
        <v>697839734.4106319</v>
      </c>
      <c r="C26" s="14">
        <v>293453445.96516937</v>
      </c>
      <c r="D26" s="14">
        <v>146726722.98258469</v>
      </c>
      <c r="E26" s="15">
        <v>230159565.46287793</v>
      </c>
      <c r="F26" s="15">
        <v>27500000.000000007</v>
      </c>
    </row>
    <row r="27" spans="1:6" ht="15.6" x14ac:dyDescent="0.35">
      <c r="A27" s="10" t="s">
        <v>141</v>
      </c>
      <c r="B27" s="11">
        <f t="shared" si="1"/>
        <v>998349252.1500001</v>
      </c>
      <c r="C27" s="11">
        <v>419417999.85000002</v>
      </c>
      <c r="D27" s="11">
        <v>267289142.28000003</v>
      </c>
      <c r="E27" s="15">
        <v>311642110.01999998</v>
      </c>
      <c r="F27" s="15">
        <v>0</v>
      </c>
    </row>
    <row r="28" spans="1:6" ht="15.6" x14ac:dyDescent="0.35">
      <c r="A28" s="10" t="s">
        <v>90</v>
      </c>
      <c r="B28" s="11">
        <f t="shared" si="1"/>
        <v>3248801073.9999981</v>
      </c>
      <c r="C28" s="14">
        <v>1366092920.8411233</v>
      </c>
      <c r="D28" s="11">
        <v>636295298.68591464</v>
      </c>
      <c r="E28" s="15">
        <v>1136412854.4729598</v>
      </c>
      <c r="F28" s="15">
        <v>110000000.00000003</v>
      </c>
    </row>
    <row r="29" spans="1:6" ht="15.6" x14ac:dyDescent="0.35">
      <c r="A29" s="10" t="s">
        <v>142</v>
      </c>
      <c r="B29" s="11">
        <f>+SUM(C29:E29)</f>
        <v>998349252.1500001</v>
      </c>
      <c r="C29" s="11">
        <f>C27</f>
        <v>419417999.85000002</v>
      </c>
      <c r="D29" s="11">
        <f t="shared" ref="D29:E29" si="2">D27</f>
        <v>267289142.28000003</v>
      </c>
      <c r="E29" s="11">
        <f t="shared" si="2"/>
        <v>311642110.01999998</v>
      </c>
      <c r="F29" s="15"/>
    </row>
    <row r="30" spans="1:6" ht="15.6" x14ac:dyDescent="0.35">
      <c r="A30" s="8"/>
      <c r="B30" s="11"/>
      <c r="C30" s="11"/>
      <c r="D30" s="11"/>
      <c r="E30" s="15"/>
      <c r="F30" s="15"/>
    </row>
    <row r="31" spans="1:6" ht="15.6" x14ac:dyDescent="0.35">
      <c r="A31" s="13" t="s">
        <v>6</v>
      </c>
      <c r="B31" s="11"/>
      <c r="C31" s="11"/>
      <c r="D31" s="11"/>
      <c r="E31" s="15"/>
      <c r="F31" s="15"/>
    </row>
    <row r="32" spans="1:6" ht="15.6" x14ac:dyDescent="0.35">
      <c r="A32" s="10" t="s">
        <v>143</v>
      </c>
      <c r="B32" s="11">
        <f>B26</f>
        <v>697839734.4106319</v>
      </c>
      <c r="C32" s="11"/>
      <c r="D32" s="11"/>
      <c r="E32" s="15"/>
      <c r="F32" s="15"/>
    </row>
    <row r="33" spans="1:6" ht="15.6" x14ac:dyDescent="0.35">
      <c r="A33" s="10" t="s">
        <v>144</v>
      </c>
      <c r="B33" s="11">
        <v>812200268.49000001</v>
      </c>
      <c r="C33" s="11"/>
      <c r="D33" s="11"/>
      <c r="E33" s="15"/>
      <c r="F33" s="15"/>
    </row>
    <row r="34" spans="1:6" ht="15.6" x14ac:dyDescent="0.35">
      <c r="A34" s="8"/>
      <c r="B34" s="16"/>
      <c r="C34" s="16"/>
      <c r="D34" s="16"/>
      <c r="E34" s="8"/>
      <c r="F34" s="8"/>
    </row>
    <row r="35" spans="1:6" ht="15.6" x14ac:dyDescent="0.35">
      <c r="A35" s="9" t="s">
        <v>7</v>
      </c>
      <c r="B35" s="16"/>
      <c r="C35" s="16"/>
      <c r="D35" s="16"/>
      <c r="E35" s="8"/>
      <c r="F35" s="8"/>
    </row>
    <row r="36" spans="1:6" ht="15.6" x14ac:dyDescent="0.35">
      <c r="A36" s="10" t="s">
        <v>78</v>
      </c>
      <c r="B36" s="30">
        <v>1.1144000000000001</v>
      </c>
      <c r="C36" s="30">
        <v>1.1144000000000001</v>
      </c>
      <c r="D36" s="30">
        <v>1.1144000000000001</v>
      </c>
      <c r="E36" s="30">
        <v>1.1144000000000001</v>
      </c>
      <c r="F36" s="30">
        <v>1.1144000000000001</v>
      </c>
    </row>
    <row r="37" spans="1:6" ht="15.6" x14ac:dyDescent="0.35">
      <c r="A37" s="10" t="s">
        <v>145</v>
      </c>
      <c r="B37" s="30">
        <v>1.0947</v>
      </c>
      <c r="C37" s="30">
        <v>1.0947</v>
      </c>
      <c r="D37" s="30">
        <v>1.0947</v>
      </c>
      <c r="E37" s="30">
        <v>1.0947</v>
      </c>
      <c r="F37" s="30">
        <v>1.0947</v>
      </c>
    </row>
    <row r="38" spans="1:6" ht="15.6" x14ac:dyDescent="0.35">
      <c r="A38" s="10" t="s">
        <v>8</v>
      </c>
      <c r="B38" s="11" t="s">
        <v>55</v>
      </c>
      <c r="C38" s="11"/>
      <c r="D38" s="11"/>
      <c r="E38" s="15"/>
      <c r="F38" s="15"/>
    </row>
    <row r="39" spans="1:6" ht="15.6" x14ac:dyDescent="0.35">
      <c r="A39" s="8"/>
      <c r="B39" s="11"/>
      <c r="C39" s="11"/>
      <c r="D39" s="11"/>
      <c r="E39" s="15"/>
      <c r="F39" s="15"/>
    </row>
    <row r="40" spans="1:6" ht="15.6" x14ac:dyDescent="0.35">
      <c r="A40" s="9" t="s">
        <v>9</v>
      </c>
      <c r="B40" s="11"/>
      <c r="C40" s="11"/>
      <c r="D40" s="11"/>
      <c r="E40" s="15"/>
      <c r="F40" s="15"/>
    </row>
    <row r="41" spans="1:6" ht="15.6" x14ac:dyDescent="0.35">
      <c r="A41" s="8" t="s">
        <v>79</v>
      </c>
      <c r="B41" s="11">
        <f>B25/B36</f>
        <v>874755899.34324551</v>
      </c>
      <c r="C41" s="11">
        <f>C25/C36</f>
        <v>365052282.28643203</v>
      </c>
      <c r="D41" s="11">
        <f>D25/D36</f>
        <v>215148821.78750893</v>
      </c>
      <c r="E41" s="15">
        <f>E25/E36</f>
        <v>269614927.13567829</v>
      </c>
      <c r="F41" s="15">
        <f>F25/F36</f>
        <v>24939868.133626163</v>
      </c>
    </row>
    <row r="42" spans="1:6" ht="15.6" x14ac:dyDescent="0.35">
      <c r="A42" s="8" t="s">
        <v>146</v>
      </c>
      <c r="B42" s="11">
        <f>B27/B37</f>
        <v>911984335.57138956</v>
      </c>
      <c r="C42" s="11">
        <f>C27/C37</f>
        <v>383135105.37133461</v>
      </c>
      <c r="D42" s="11">
        <f>D27/D37</f>
        <v>244166568.26527819</v>
      </c>
      <c r="E42" s="15">
        <f>E27/E37</f>
        <v>284682661.9347766</v>
      </c>
      <c r="F42" s="15">
        <f>F27/F37</f>
        <v>0</v>
      </c>
    </row>
    <row r="43" spans="1:6" ht="15.6" x14ac:dyDescent="0.35">
      <c r="A43" s="8" t="s">
        <v>80</v>
      </c>
      <c r="B43" s="11">
        <f>B41/B15</f>
        <v>1024304.3317836599</v>
      </c>
      <c r="C43" s="11">
        <f>C41/C15</f>
        <v>1289937.3932382758</v>
      </c>
      <c r="D43" s="11">
        <f>D41/D15</f>
        <v>1132362.2199342574</v>
      </c>
      <c r="E43" s="15">
        <f>E41/E15</f>
        <v>707650.72739023168</v>
      </c>
      <c r="F43" s="15"/>
    </row>
    <row r="44" spans="1:6" ht="15.6" x14ac:dyDescent="0.35">
      <c r="A44" s="8" t="s">
        <v>147</v>
      </c>
      <c r="B44" s="11">
        <f>B42/B19</f>
        <v>1259646.8723361734</v>
      </c>
      <c r="C44" s="11">
        <f>C42/C19</f>
        <v>1665804.8059623244</v>
      </c>
      <c r="D44" s="11">
        <f>D42/D19</f>
        <v>1254280.3164312236</v>
      </c>
      <c r="E44" s="15">
        <f>E42/E19</f>
        <v>951055.66347920918</v>
      </c>
      <c r="F44" s="15"/>
    </row>
    <row r="45" spans="1:6" ht="15.6" x14ac:dyDescent="0.35">
      <c r="A45" s="8"/>
      <c r="B45" s="16"/>
      <c r="C45" s="16"/>
      <c r="D45" s="16"/>
      <c r="E45" s="8"/>
      <c r="F45" s="8"/>
    </row>
    <row r="46" spans="1:6" ht="15.6" x14ac:dyDescent="0.35">
      <c r="A46" s="9" t="s">
        <v>10</v>
      </c>
      <c r="B46" s="16"/>
      <c r="C46" s="16"/>
      <c r="D46" s="16"/>
      <c r="E46" s="8"/>
      <c r="F46" s="8"/>
    </row>
    <row r="47" spans="1:6" ht="15.6" x14ac:dyDescent="0.35">
      <c r="A47" s="8"/>
      <c r="B47" s="16"/>
      <c r="C47" s="16"/>
      <c r="D47" s="16"/>
      <c r="E47" s="8"/>
      <c r="F47" s="8"/>
    </row>
    <row r="48" spans="1:6" ht="15.6" x14ac:dyDescent="0.35">
      <c r="A48" s="9" t="s">
        <v>11</v>
      </c>
      <c r="B48" s="16"/>
      <c r="C48" s="16"/>
      <c r="D48" s="16"/>
      <c r="E48" s="8"/>
      <c r="F48" s="8"/>
    </row>
    <row r="49" spans="1:6" ht="15.6" x14ac:dyDescent="0.35">
      <c r="A49" s="8" t="s">
        <v>12</v>
      </c>
      <c r="B49" s="17" t="s">
        <v>55</v>
      </c>
      <c r="C49" s="17"/>
      <c r="D49" s="17"/>
      <c r="E49" s="18"/>
      <c r="F49" s="18"/>
    </row>
    <row r="50" spans="1:6" ht="15.6" x14ac:dyDescent="0.35">
      <c r="A50" s="8" t="s">
        <v>13</v>
      </c>
      <c r="B50" s="17" t="s">
        <v>55</v>
      </c>
      <c r="C50" s="17"/>
      <c r="D50" s="17"/>
      <c r="E50" s="18"/>
      <c r="F50" s="18"/>
    </row>
    <row r="51" spans="1:6" ht="15.6" x14ac:dyDescent="0.35">
      <c r="A51" s="8"/>
      <c r="B51" s="17"/>
      <c r="C51" s="17"/>
      <c r="D51" s="17"/>
      <c r="E51" s="18"/>
      <c r="F51" s="18"/>
    </row>
    <row r="52" spans="1:6" ht="15.6" x14ac:dyDescent="0.35">
      <c r="A52" s="9" t="s">
        <v>14</v>
      </c>
      <c r="B52" s="17"/>
      <c r="C52" s="17"/>
      <c r="D52" s="17"/>
      <c r="E52" s="18"/>
      <c r="F52" s="18"/>
    </row>
    <row r="53" spans="1:6" ht="15.6" x14ac:dyDescent="0.35">
      <c r="A53" s="8" t="s">
        <v>15</v>
      </c>
      <c r="B53" s="17">
        <f>(B19/B17)*100</f>
        <v>162.69662921348316</v>
      </c>
      <c r="C53" s="17">
        <f t="shared" ref="C53:E53" si="3">(C19/C17)*100</f>
        <v>114.99999999999999</v>
      </c>
      <c r="D53" s="17">
        <f t="shared" si="3"/>
        <v>204.91228070175436</v>
      </c>
      <c r="E53" s="18">
        <f t="shared" si="3"/>
        <v>199.55555555555554</v>
      </c>
      <c r="F53" s="18"/>
    </row>
    <row r="54" spans="1:6" ht="15.6" x14ac:dyDescent="0.35">
      <c r="A54" s="8" t="s">
        <v>16</v>
      </c>
      <c r="B54" s="17">
        <f>B27/B26*100</f>
        <v>143.06282702477048</v>
      </c>
      <c r="C54" s="17">
        <f t="shared" ref="C54:F54" si="4">C27/C26*100</f>
        <v>142.9248848895036</v>
      </c>
      <c r="D54" s="17">
        <f t="shared" si="4"/>
        <v>182.16800378737085</v>
      </c>
      <c r="E54" s="18">
        <f t="shared" si="4"/>
        <v>135.4026322535199</v>
      </c>
      <c r="F54" s="18">
        <f t="shared" si="4"/>
        <v>0</v>
      </c>
    </row>
    <row r="55" spans="1:6" ht="15.6" x14ac:dyDescent="0.35">
      <c r="A55" s="8" t="s">
        <v>17</v>
      </c>
      <c r="B55" s="17">
        <f>AVERAGE(B53:B54)</f>
        <v>152.87972811912681</v>
      </c>
      <c r="C55" s="17">
        <f t="shared" ref="C55:E55" si="5">AVERAGE(C53:C54)</f>
        <v>128.96244244475179</v>
      </c>
      <c r="D55" s="17">
        <f t="shared" si="5"/>
        <v>193.54014224456262</v>
      </c>
      <c r="E55" s="18">
        <f t="shared" si="5"/>
        <v>167.47909390453771</v>
      </c>
      <c r="F55" s="18"/>
    </row>
    <row r="56" spans="1:6" ht="15.6" x14ac:dyDescent="0.35">
      <c r="A56" s="8"/>
      <c r="B56" s="17"/>
      <c r="C56" s="17"/>
      <c r="D56" s="17"/>
      <c r="E56" s="18"/>
      <c r="F56" s="18"/>
    </row>
    <row r="57" spans="1:6" ht="15.6" x14ac:dyDescent="0.35">
      <c r="A57" s="9" t="s">
        <v>18</v>
      </c>
      <c r="B57" s="17"/>
      <c r="C57" s="17"/>
      <c r="D57" s="17"/>
      <c r="E57" s="18"/>
      <c r="F57" s="18"/>
    </row>
    <row r="58" spans="1:6" ht="15.6" x14ac:dyDescent="0.35">
      <c r="A58" s="8" t="s">
        <v>19</v>
      </c>
      <c r="B58" s="17">
        <f>(B19/B21)*100</f>
        <v>40.674157303370791</v>
      </c>
      <c r="C58" s="17">
        <f t="shared" ref="C58:E58" si="6">(C19/C21)*100</f>
        <v>28.749999999999996</v>
      </c>
      <c r="D58" s="17">
        <f t="shared" si="6"/>
        <v>51.228070175438589</v>
      </c>
      <c r="E58" s="18">
        <f t="shared" si="6"/>
        <v>49.888888888888886</v>
      </c>
      <c r="F58" s="18"/>
    </row>
    <row r="59" spans="1:6" ht="15.6" x14ac:dyDescent="0.35">
      <c r="A59" s="8" t="s">
        <v>20</v>
      </c>
      <c r="B59" s="17">
        <f>B27/B28*100</f>
        <v>30.729774751053306</v>
      </c>
      <c r="C59" s="17">
        <f t="shared" ref="C59:F59" si="7">C27/C28*100</f>
        <v>30.702011074895129</v>
      </c>
      <c r="D59" s="17">
        <f t="shared" si="7"/>
        <v>42.007090549310838</v>
      </c>
      <c r="E59" s="18">
        <f t="shared" si="7"/>
        <v>27.423317924763523</v>
      </c>
      <c r="F59" s="18">
        <f t="shared" si="7"/>
        <v>0</v>
      </c>
    </row>
    <row r="60" spans="1:6" ht="15.6" x14ac:dyDescent="0.35">
      <c r="A60" s="8" t="s">
        <v>21</v>
      </c>
      <c r="B60" s="17">
        <f>(B58+B59)/2</f>
        <v>35.701966027212052</v>
      </c>
      <c r="C60" s="17">
        <f t="shared" ref="C60:E60" si="8">(C58+C59)/2</f>
        <v>29.726005537447563</v>
      </c>
      <c r="D60" s="17">
        <f t="shared" si="8"/>
        <v>46.61758036237471</v>
      </c>
      <c r="E60" s="18">
        <f t="shared" si="8"/>
        <v>38.656103406826205</v>
      </c>
      <c r="F60" s="18"/>
    </row>
    <row r="61" spans="1:6" ht="15.6" x14ac:dyDescent="0.35">
      <c r="A61" s="8"/>
      <c r="B61" s="17"/>
      <c r="C61" s="17"/>
      <c r="D61" s="17"/>
      <c r="E61" s="18"/>
      <c r="F61" s="18"/>
    </row>
    <row r="62" spans="1:6" ht="15.6" x14ac:dyDescent="0.35">
      <c r="A62" s="9" t="s">
        <v>32</v>
      </c>
      <c r="B62" s="17"/>
      <c r="C62" s="17"/>
      <c r="D62" s="17"/>
      <c r="E62" s="18"/>
      <c r="F62" s="18"/>
    </row>
    <row r="63" spans="1:6" ht="15.6" x14ac:dyDescent="0.35">
      <c r="A63" s="8" t="s">
        <v>22</v>
      </c>
      <c r="B63" s="17">
        <f>(B29/B27)*100</f>
        <v>100</v>
      </c>
      <c r="C63" s="17"/>
      <c r="D63" s="17"/>
      <c r="E63" s="18"/>
      <c r="F63" s="18"/>
    </row>
    <row r="64" spans="1:6" ht="15.6" x14ac:dyDescent="0.35">
      <c r="A64" s="8"/>
      <c r="B64" s="17"/>
      <c r="C64" s="17"/>
      <c r="D64" s="17"/>
      <c r="E64" s="18"/>
      <c r="F64" s="18"/>
    </row>
    <row r="65" spans="1:6" ht="15.6" x14ac:dyDescent="0.35">
      <c r="A65" s="9" t="s">
        <v>23</v>
      </c>
      <c r="B65" s="17"/>
      <c r="C65" s="17"/>
      <c r="D65" s="17"/>
      <c r="E65" s="18"/>
      <c r="F65" s="18"/>
    </row>
    <row r="66" spans="1:6" ht="15.6" x14ac:dyDescent="0.35">
      <c r="A66" s="8" t="s">
        <v>24</v>
      </c>
      <c r="B66" s="17">
        <f>((B19/B15)-1)*100</f>
        <v>-15.222482435597184</v>
      </c>
      <c r="C66" s="17">
        <f t="shared" ref="C66:E66" si="9">((C19/C15)-1)*100</f>
        <v>-18.727915194346288</v>
      </c>
      <c r="D66" s="17">
        <f t="shared" si="9"/>
        <v>2.4561403508771784</v>
      </c>
      <c r="E66" s="17">
        <f t="shared" si="9"/>
        <v>-21.434820647419073</v>
      </c>
      <c r="F66" s="18"/>
    </row>
    <row r="67" spans="1:6" ht="15.6" x14ac:dyDescent="0.35">
      <c r="A67" s="8" t="s">
        <v>25</v>
      </c>
      <c r="B67" s="17">
        <f>((B42/B41)-1)*100</f>
        <v>4.2558656942004669</v>
      </c>
      <c r="C67" s="17">
        <f t="shared" ref="C67:F67" si="10">((C42/C41)-1)*100</f>
        <v>4.9534885720051935</v>
      </c>
      <c r="D67" s="17">
        <f t="shared" si="10"/>
        <v>13.487290442347177</v>
      </c>
      <c r="E67" s="17">
        <f t="shared" si="10"/>
        <v>5.5886129745018831</v>
      </c>
      <c r="F67" s="18">
        <f t="shared" si="10"/>
        <v>-100</v>
      </c>
    </row>
    <row r="68" spans="1:6" ht="15.6" x14ac:dyDescent="0.35">
      <c r="A68" s="8" t="s">
        <v>26</v>
      </c>
      <c r="B68" s="17">
        <f>((B44/B43)-1)*100</f>
        <v>22.975841578518242</v>
      </c>
      <c r="C68" s="17">
        <f t="shared" ref="C68:E68" si="11">((C44/C43)-1)*100</f>
        <v>29.138422895119433</v>
      </c>
      <c r="D68" s="17">
        <f t="shared" si="11"/>
        <v>10.76670471256489</v>
      </c>
      <c r="E68" s="17">
        <f t="shared" si="11"/>
        <v>34.39619669248961</v>
      </c>
      <c r="F68" s="18"/>
    </row>
    <row r="69" spans="1:6" ht="15.6" x14ac:dyDescent="0.35">
      <c r="A69" s="8"/>
      <c r="B69" s="17"/>
      <c r="C69" s="17"/>
      <c r="D69" s="17"/>
      <c r="E69" s="18"/>
      <c r="F69" s="18"/>
    </row>
    <row r="70" spans="1:6" ht="15.6" x14ac:dyDescent="0.35">
      <c r="A70" s="9" t="s">
        <v>27</v>
      </c>
      <c r="B70" s="17"/>
      <c r="C70" s="17"/>
      <c r="D70" s="17"/>
      <c r="E70" s="18"/>
      <c r="F70" s="18"/>
    </row>
    <row r="71" spans="1:6" ht="15.6" x14ac:dyDescent="0.35">
      <c r="A71" s="8" t="s">
        <v>33</v>
      </c>
      <c r="B71" s="17">
        <f>B26/(B18)</f>
        <v>499170.05322648917</v>
      </c>
      <c r="C71" s="17">
        <f>C26/(C18)</f>
        <v>479499.09471432905</v>
      </c>
      <c r="D71" s="17">
        <f>D26/(D18)</f>
        <v>479499.09471432905</v>
      </c>
      <c r="E71" s="18">
        <f>E26/(E18)</f>
        <v>479499.094714329</v>
      </c>
      <c r="F71" s="18"/>
    </row>
    <row r="72" spans="1:6" ht="15.6" x14ac:dyDescent="0.35">
      <c r="A72" s="8" t="s">
        <v>34</v>
      </c>
      <c r="B72" s="17">
        <f>B27/(B20)</f>
        <v>332008.39778849354</v>
      </c>
      <c r="C72" s="17">
        <f>C27/(C20)</f>
        <v>399065.65161750716</v>
      </c>
      <c r="D72" s="17">
        <f t="shared" ref="D72:E72" si="12">D27/(D20)</f>
        <v>316318.51157396456</v>
      </c>
      <c r="E72" s="18">
        <f t="shared" si="12"/>
        <v>280505.94961296127</v>
      </c>
      <c r="F72" s="18"/>
    </row>
    <row r="73" spans="1:6" ht="15.6" x14ac:dyDescent="0.35">
      <c r="A73" s="8" t="s">
        <v>43</v>
      </c>
      <c r="B73" s="17"/>
      <c r="C73" s="17">
        <f>C27/C20</f>
        <v>399065.65161750716</v>
      </c>
      <c r="D73" s="17">
        <f t="shared" ref="D73:E73" si="13">D27/D20</f>
        <v>316318.51157396456</v>
      </c>
      <c r="E73" s="18">
        <f t="shared" si="13"/>
        <v>280505.94961296127</v>
      </c>
      <c r="F73" s="18"/>
    </row>
    <row r="74" spans="1:6" ht="15.6" x14ac:dyDescent="0.35">
      <c r="A74" s="8" t="s">
        <v>28</v>
      </c>
      <c r="B74" s="17">
        <f>(B72/B71)*B55</f>
        <v>101.68349094480151</v>
      </c>
      <c r="C74" s="17">
        <f>(C72/C71)*C55</f>
        <v>107.32967318543345</v>
      </c>
      <c r="D74" s="17">
        <f t="shared" ref="D74:E74" si="14">(D72/D71)*D55</f>
        <v>127.6755897966536</v>
      </c>
      <c r="E74" s="18">
        <f t="shared" si="14"/>
        <v>97.974913391649366</v>
      </c>
      <c r="F74" s="18"/>
    </row>
    <row r="75" spans="1:6" ht="15.6" x14ac:dyDescent="0.35">
      <c r="A75" s="19" t="s">
        <v>35</v>
      </c>
      <c r="B75" s="17">
        <f>(B26/B18)*3</f>
        <v>1497510.1596794676</v>
      </c>
      <c r="C75" s="17">
        <f>(C26/C18)*3</f>
        <v>1438497.2841429871</v>
      </c>
      <c r="D75" s="17">
        <f t="shared" ref="D75:E75" si="15">(D26/D18)*3</f>
        <v>1438497.2841429871</v>
      </c>
      <c r="E75" s="18">
        <f t="shared" si="15"/>
        <v>1438497.2841429869</v>
      </c>
      <c r="F75" s="18"/>
    </row>
    <row r="76" spans="1:6" ht="15.6" x14ac:dyDescent="0.35">
      <c r="A76" s="19" t="s">
        <v>36</v>
      </c>
      <c r="B76" s="17">
        <f>(B27/B20)*3</f>
        <v>996025.19336548063</v>
      </c>
      <c r="C76" s="17">
        <f>(C27/C20)*3</f>
        <v>1197196.9548525214</v>
      </c>
      <c r="D76" s="17">
        <f t="shared" ref="D76:E76" si="16">(D27/D20)*3</f>
        <v>948955.53472189372</v>
      </c>
      <c r="E76" s="18">
        <f t="shared" si="16"/>
        <v>841517.8488388838</v>
      </c>
      <c r="F76" s="18"/>
    </row>
    <row r="77" spans="1:6" ht="15.6" x14ac:dyDescent="0.35">
      <c r="A77" s="8"/>
      <c r="B77" s="17"/>
      <c r="C77" s="17"/>
      <c r="D77" s="17"/>
      <c r="E77" s="18"/>
      <c r="F77" s="18"/>
    </row>
    <row r="78" spans="1:6" ht="15.6" x14ac:dyDescent="0.35">
      <c r="A78" s="9" t="s">
        <v>29</v>
      </c>
      <c r="B78" s="17"/>
      <c r="C78" s="17"/>
      <c r="D78" s="17"/>
      <c r="E78" s="18"/>
      <c r="F78" s="18"/>
    </row>
    <row r="79" spans="1:6" ht="15.6" x14ac:dyDescent="0.35">
      <c r="A79" s="8" t="s">
        <v>30</v>
      </c>
      <c r="B79" s="17">
        <f>(B33/B32)*100</f>
        <v>116.38779342021166</v>
      </c>
      <c r="C79" s="17"/>
      <c r="D79" s="17"/>
      <c r="E79" s="18"/>
      <c r="F79" s="18"/>
    </row>
    <row r="80" spans="1:6" ht="15.6" x14ac:dyDescent="0.35">
      <c r="A80" s="8" t="s">
        <v>31</v>
      </c>
      <c r="B80" s="17">
        <f>(B27/B33)*100</f>
        <v>122.91909900572658</v>
      </c>
      <c r="C80" s="17"/>
      <c r="D80" s="17"/>
      <c r="E80" s="18"/>
      <c r="F80" s="18"/>
    </row>
    <row r="81" spans="1:8" ht="16.2" thickBot="1" x14ac:dyDescent="0.4">
      <c r="A81" s="20"/>
      <c r="B81" s="20"/>
      <c r="C81" s="20"/>
      <c r="D81" s="20"/>
      <c r="E81" s="20"/>
      <c r="F81" s="20"/>
    </row>
    <row r="82" spans="1:8" ht="16.2" thickTop="1" x14ac:dyDescent="0.3">
      <c r="A82" s="34" t="s">
        <v>97</v>
      </c>
      <c r="B82" s="34"/>
      <c r="C82" s="34"/>
      <c r="D82" s="34"/>
      <c r="E82" s="34"/>
      <c r="F82" s="34"/>
      <c r="G82" s="28"/>
      <c r="H82" s="28"/>
    </row>
  </sheetData>
  <mergeCells count="4">
    <mergeCell ref="A9:A10"/>
    <mergeCell ref="B9:B10"/>
    <mergeCell ref="C9:F9"/>
    <mergeCell ref="A82:F82"/>
  </mergeCells>
  <pageMargins left="0.7" right="0.7" top="0.75" bottom="0.75" header="0.3" footer="0.3"/>
  <pageSetup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7:H86"/>
  <sheetViews>
    <sheetView showGridLines="0" zoomScale="80" zoomScaleNormal="80" workbookViewId="0">
      <pane ySplit="10" topLeftCell="A11" activePane="bottomLeft" state="frozen"/>
      <selection activeCell="E17" sqref="E17"/>
      <selection pane="bottomLeft" activeCell="A9" sqref="A9:A10"/>
    </sheetView>
  </sheetViews>
  <sheetFormatPr baseColWidth="10" defaultColWidth="11.44140625" defaultRowHeight="14.4" x14ac:dyDescent="0.3"/>
  <cols>
    <col min="1" max="1" width="61" style="3" customWidth="1"/>
    <col min="2" max="6" width="23.6640625" style="3" customWidth="1"/>
    <col min="7" max="16384" width="11.44140625" style="3"/>
  </cols>
  <sheetData>
    <row r="7" spans="1:8" ht="30" customHeight="1" x14ac:dyDescent="0.3"/>
    <row r="8" spans="1:8" ht="30" customHeight="1" x14ac:dyDescent="0.3"/>
    <row r="9" spans="1:8" ht="15.6" x14ac:dyDescent="0.3">
      <c r="A9" s="31" t="s">
        <v>0</v>
      </c>
      <c r="B9" s="31" t="s">
        <v>44</v>
      </c>
      <c r="C9" s="33" t="s">
        <v>1</v>
      </c>
      <c r="D9" s="33"/>
      <c r="E9" s="33"/>
      <c r="F9" s="33"/>
    </row>
    <row r="10" spans="1:8" ht="63" thickBot="1" x14ac:dyDescent="0.35">
      <c r="A10" s="32"/>
      <c r="B10" s="32"/>
      <c r="C10" s="7" t="s">
        <v>46</v>
      </c>
      <c r="D10" s="7" t="s">
        <v>47</v>
      </c>
      <c r="E10" s="7" t="s">
        <v>48</v>
      </c>
      <c r="F10" s="7" t="s">
        <v>49</v>
      </c>
    </row>
    <row r="11" spans="1:8" ht="15" thickTop="1" x14ac:dyDescent="0.3"/>
    <row r="12" spans="1:8" ht="15.6" x14ac:dyDescent="0.35">
      <c r="A12" s="9" t="s">
        <v>3</v>
      </c>
      <c r="B12" s="8"/>
      <c r="C12" s="8"/>
      <c r="D12" s="8"/>
      <c r="E12" s="8"/>
      <c r="F12" s="8"/>
      <c r="G12" s="8"/>
      <c r="H12" s="8"/>
    </row>
    <row r="13" spans="1:8" ht="15.6" x14ac:dyDescent="0.35">
      <c r="A13" s="8"/>
      <c r="B13" s="8"/>
      <c r="C13" s="8"/>
      <c r="D13" s="8"/>
      <c r="E13" s="8"/>
      <c r="F13" s="8"/>
      <c r="G13" s="8"/>
      <c r="H13" s="8"/>
    </row>
    <row r="14" spans="1:8" ht="15.6" x14ac:dyDescent="0.35">
      <c r="A14" s="9" t="s">
        <v>4</v>
      </c>
      <c r="B14" s="8"/>
      <c r="C14" s="8"/>
      <c r="D14" s="8"/>
      <c r="E14" s="8"/>
      <c r="F14" s="8"/>
      <c r="G14" s="8"/>
      <c r="H14" s="8"/>
    </row>
    <row r="15" spans="1:8" ht="15.6" x14ac:dyDescent="0.35">
      <c r="A15" s="10" t="s">
        <v>148</v>
      </c>
      <c r="B15" s="11">
        <f>+SUM(C15:E15)</f>
        <v>2408.333333333333</v>
      </c>
      <c r="C15" s="11">
        <f>+('I Trimestre'!C15+'II Trimestre'!C15+'III Trimestre'!C15+'IV Trimestre'!C15)</f>
        <v>837</v>
      </c>
      <c r="D15" s="11">
        <f>+('I Trimestre'!D15+'II Trimestre'!D15+'III Trimestre'!D15+'IV Trimestre'!D15)</f>
        <v>557.66666666666663</v>
      </c>
      <c r="E15" s="11">
        <f>+('I Trimestre'!E15+'II Trimestre'!E15+'III Trimestre'!E15+'IV Trimestre'!E15)</f>
        <v>1013.6666666666667</v>
      </c>
      <c r="F15" s="15"/>
      <c r="G15" s="8"/>
      <c r="H15" s="8"/>
    </row>
    <row r="16" spans="1:8" ht="15.6" x14ac:dyDescent="0.35">
      <c r="A16" s="12" t="s">
        <v>2</v>
      </c>
      <c r="B16" s="11">
        <f t="shared" ref="B16:B22" si="0">+SUM(C16:E16)</f>
        <v>10280</v>
      </c>
      <c r="C16" s="11">
        <f>+('I Trimestre'!C16+'II Trimestre'!C16+'III Trimestre'!C16+'IV Trimestre'!C16)</f>
        <v>4127</v>
      </c>
      <c r="D16" s="11">
        <f>+('I Trimestre'!D16+'II Trimestre'!D16+'III Trimestre'!D16+'IV Trimestre'!D16)</f>
        <v>2428</v>
      </c>
      <c r="E16" s="11">
        <f>+('I Trimestre'!E16+'II Trimestre'!E16+'III Trimestre'!E16+'IV Trimestre'!E16)</f>
        <v>3725</v>
      </c>
      <c r="F16" s="15"/>
      <c r="G16" s="8"/>
      <c r="H16" s="8"/>
    </row>
    <row r="17" spans="1:8" ht="15.6" x14ac:dyDescent="0.35">
      <c r="A17" s="10" t="s">
        <v>149</v>
      </c>
      <c r="B17" s="11">
        <f>+SUM(C17:E17)</f>
        <v>1780</v>
      </c>
      <c r="C17" s="11">
        <f>+('I Trimestre'!C17+'II Trimestre'!C17+'III Trimestre'!C17+'IV Trimestre'!C17)</f>
        <v>800</v>
      </c>
      <c r="D17" s="11">
        <f>+('I Trimestre'!D17+'II Trimestre'!D17+'III Trimestre'!D17+'IV Trimestre'!D17)</f>
        <v>380</v>
      </c>
      <c r="E17" s="11">
        <f>+('I Trimestre'!E17+'II Trimestre'!E17+'III Trimestre'!E17+'IV Trimestre'!E17)</f>
        <v>600</v>
      </c>
      <c r="F17" s="15"/>
      <c r="G17" s="8"/>
      <c r="H17" s="8"/>
    </row>
    <row r="18" spans="1:8" ht="15.6" x14ac:dyDescent="0.35">
      <c r="A18" s="12" t="s">
        <v>2</v>
      </c>
      <c r="B18" s="11">
        <f>+SUM(C18:E18)</f>
        <v>6546</v>
      </c>
      <c r="C18" s="11">
        <f>+('I Trimestre'!C18+'II Trimestre'!C18+'III Trimestre'!C18+'IV Trimestre'!C18)</f>
        <v>2849</v>
      </c>
      <c r="D18" s="11">
        <f>+('I Trimestre'!D18+'II Trimestre'!D18+'III Trimestre'!D18+'IV Trimestre'!D18)</f>
        <v>1327</v>
      </c>
      <c r="E18" s="11">
        <f>+('I Trimestre'!E18+'II Trimestre'!E18+'III Trimestre'!E18+'IV Trimestre'!E18)</f>
        <v>2370</v>
      </c>
      <c r="F18" s="15"/>
      <c r="G18" s="8"/>
      <c r="H18" s="8"/>
    </row>
    <row r="19" spans="1:8" ht="15.6" x14ac:dyDescent="0.35">
      <c r="A19" s="10" t="s">
        <v>150</v>
      </c>
      <c r="B19" s="11">
        <f t="shared" si="0"/>
        <v>2927.6666666666665</v>
      </c>
      <c r="C19" s="11">
        <f>+('I Trimestre'!C19+'II Trimestre'!C19+'III Trimestre'!C19+'IV Trimestre'!C19)</f>
        <v>932.66666666666663</v>
      </c>
      <c r="D19" s="11">
        <f>+('I Trimestre'!D19+'II Trimestre'!D19+'III Trimestre'!D19+'IV Trimestre'!D19)</f>
        <v>736.66666666666663</v>
      </c>
      <c r="E19" s="11">
        <f>+('I Trimestre'!E19+'II Trimestre'!E19+'III Trimestre'!E19+'IV Trimestre'!E19)</f>
        <v>1258.3333333333333</v>
      </c>
      <c r="F19" s="15"/>
      <c r="G19" s="8"/>
      <c r="H19" s="8"/>
    </row>
    <row r="20" spans="1:8" ht="15.6" x14ac:dyDescent="0.35">
      <c r="A20" s="12" t="s">
        <v>2</v>
      </c>
      <c r="B20" s="11">
        <f t="shared" si="0"/>
        <v>12687</v>
      </c>
      <c r="C20" s="11">
        <f>+('I Trimestre'!C20+'II Trimestre'!C20+'III Trimestre'!C20+'IV Trimestre'!C20)</f>
        <v>4749</v>
      </c>
      <c r="D20" s="11">
        <f>+('I Trimestre'!D20+'II Trimestre'!D20+'III Trimestre'!D20+'IV Trimestre'!D20)</f>
        <v>3210</v>
      </c>
      <c r="E20" s="11">
        <f>+('I Trimestre'!E20+'II Trimestre'!E20+'III Trimestre'!E20+'IV Trimestre'!E20)</f>
        <v>4728</v>
      </c>
      <c r="F20" s="15"/>
      <c r="G20" s="8"/>
      <c r="H20" s="8"/>
    </row>
    <row r="21" spans="1:8" ht="15.6" x14ac:dyDescent="0.35">
      <c r="A21" s="10" t="s">
        <v>87</v>
      </c>
      <c r="B21" s="11">
        <f t="shared" si="0"/>
        <v>1780</v>
      </c>
      <c r="C21" s="11">
        <f>'IV Trimestre'!C21</f>
        <v>800</v>
      </c>
      <c r="D21" s="11">
        <f>'IV Trimestre'!D21</f>
        <v>380</v>
      </c>
      <c r="E21" s="11">
        <f>'IV Trimestre'!E21</f>
        <v>600</v>
      </c>
      <c r="F21" s="15"/>
      <c r="G21" s="8"/>
      <c r="H21" s="8"/>
    </row>
    <row r="22" spans="1:8" ht="15.6" x14ac:dyDescent="0.35">
      <c r="A22" s="12" t="s">
        <v>2</v>
      </c>
      <c r="B22" s="11">
        <f t="shared" si="0"/>
        <v>6546</v>
      </c>
      <c r="C22" s="11">
        <f>'IV Trimestre'!C22</f>
        <v>2849</v>
      </c>
      <c r="D22" s="11">
        <f>'IV Trimestre'!D22</f>
        <v>1327</v>
      </c>
      <c r="E22" s="11">
        <f>'IV Trimestre'!E22</f>
        <v>2370</v>
      </c>
      <c r="F22" s="15"/>
      <c r="G22" s="8"/>
      <c r="H22" s="8"/>
    </row>
    <row r="23" spans="1:8" ht="15.6" x14ac:dyDescent="0.35">
      <c r="A23" s="8"/>
      <c r="B23" s="11"/>
      <c r="C23" s="11"/>
      <c r="D23" s="11"/>
      <c r="E23" s="15"/>
      <c r="F23" s="15"/>
      <c r="G23" s="8"/>
      <c r="H23" s="8"/>
    </row>
    <row r="24" spans="1:8" ht="15.6" x14ac:dyDescent="0.35">
      <c r="A24" s="13" t="s">
        <v>5</v>
      </c>
      <c r="B24" s="11"/>
      <c r="C24" s="11"/>
      <c r="D24" s="11"/>
      <c r="E24" s="15"/>
      <c r="F24" s="15"/>
      <c r="G24" s="8"/>
      <c r="H24" s="8"/>
    </row>
    <row r="25" spans="1:8" ht="15.6" x14ac:dyDescent="0.35">
      <c r="A25" s="10" t="s">
        <v>81</v>
      </c>
      <c r="B25" s="11">
        <f>+SUM(C25:F25)</f>
        <v>3288058296.823081</v>
      </c>
      <c r="C25" s="11">
        <f>+'I Trimestre'!C25+'II Trimestre'!C25+'III Trimestre'!C25+'IV Trimestre'!C25</f>
        <v>1458771362.7299998</v>
      </c>
      <c r="D25" s="11">
        <f>+'I Trimestre'!D25+'II Trimestre'!D25+'III Trimestre'!D25+'IV Trimestre'!D25</f>
        <v>775493217.0999999</v>
      </c>
      <c r="E25" s="11">
        <f>+'I Trimestre'!E25+'II Trimestre'!E25+'III Trimestre'!E25+'IV Trimestre'!E25</f>
        <v>942797360.75</v>
      </c>
      <c r="F25" s="11">
        <f>+'I Trimestre'!F25+'II Trimestre'!F25+'III Trimestre'!F25+'IV Trimestre'!F25</f>
        <v>110996356.24308097</v>
      </c>
      <c r="G25" s="8"/>
      <c r="H25" s="8"/>
    </row>
    <row r="26" spans="1:8" ht="15.6" x14ac:dyDescent="0.35">
      <c r="A26" s="10" t="s">
        <v>151</v>
      </c>
      <c r="B26" s="11">
        <f t="shared" ref="B26:B28" si="1">+SUM(C26:F26)</f>
        <v>3248801073.9999981</v>
      </c>
      <c r="C26" s="11">
        <f>+'I Trimestre'!C26+'II Trimestre'!C26+'III Trimestre'!C26+'IV Trimestre'!C26</f>
        <v>1366092920.8411233</v>
      </c>
      <c r="D26" s="11">
        <f>+'I Trimestre'!D26+'II Trimestre'!D26+'III Trimestre'!D26+'IV Trimestre'!D26</f>
        <v>636295298.68591464</v>
      </c>
      <c r="E26" s="11">
        <f>+'I Trimestre'!E26+'II Trimestre'!E26+'III Trimestre'!E26+'IV Trimestre'!E26</f>
        <v>1136412854.4729598</v>
      </c>
      <c r="F26" s="11">
        <f>+'I Trimestre'!F26+'II Trimestre'!F26+'III Trimestre'!F26+'IV Trimestre'!F26</f>
        <v>110000000.00000003</v>
      </c>
      <c r="G26" s="8"/>
      <c r="H26" s="8"/>
    </row>
    <row r="27" spans="1:8" ht="15.6" x14ac:dyDescent="0.35">
      <c r="A27" s="10" t="s">
        <v>152</v>
      </c>
      <c r="B27" s="11">
        <f>+SUM(C27:F27)</f>
        <v>3727578792.3599997</v>
      </c>
      <c r="C27" s="11">
        <f>+'I Trimestre'!C27+'II Trimestre'!C27+'III Trimestre'!C27+'IV Trimestre'!C27</f>
        <v>1614467899.9099998</v>
      </c>
      <c r="D27" s="11">
        <f>+'I Trimestre'!D27+'II Trimestre'!D27+'III Trimestre'!D27+'IV Trimestre'!D27</f>
        <v>973281858.13999987</v>
      </c>
      <c r="E27" s="11">
        <f>+'I Trimestre'!E27+'II Trimestre'!E27+'III Trimestre'!E27+'IV Trimestre'!E27</f>
        <v>1139829034.3099999</v>
      </c>
      <c r="F27" s="11">
        <f>+'I Trimestre'!F27+'II Trimestre'!F27+'III Trimestre'!F27+'IV Trimestre'!F27</f>
        <v>0</v>
      </c>
      <c r="G27" s="11"/>
      <c r="H27" s="8"/>
    </row>
    <row r="28" spans="1:8" ht="15.6" x14ac:dyDescent="0.35">
      <c r="A28" s="10" t="s">
        <v>90</v>
      </c>
      <c r="B28" s="11">
        <f t="shared" si="1"/>
        <v>3248801073.9999981</v>
      </c>
      <c r="C28" s="11">
        <f>+'IV Trimestre'!C28</f>
        <v>1366092920.8411233</v>
      </c>
      <c r="D28" s="11">
        <f>+'IV Trimestre'!D28</f>
        <v>636295298.68591464</v>
      </c>
      <c r="E28" s="11">
        <f>+'IV Trimestre'!E28</f>
        <v>1136412854.4729598</v>
      </c>
      <c r="F28" s="11">
        <f>+'IV Trimestre'!F28</f>
        <v>110000000.00000003</v>
      </c>
      <c r="G28" s="8"/>
      <c r="H28" s="8"/>
    </row>
    <row r="29" spans="1:8" ht="15.6" x14ac:dyDescent="0.35">
      <c r="A29" s="10" t="s">
        <v>153</v>
      </c>
      <c r="B29" s="11">
        <f>+SUM(C29:E29)</f>
        <v>3727578792.3599997</v>
      </c>
      <c r="C29" s="11">
        <f>+C27</f>
        <v>1614467899.9099998</v>
      </c>
      <c r="D29" s="11">
        <f t="shared" ref="D29:E29" si="2">+D27</f>
        <v>973281858.13999987</v>
      </c>
      <c r="E29" s="11">
        <f t="shared" si="2"/>
        <v>1139829034.3099999</v>
      </c>
      <c r="F29" s="11"/>
      <c r="G29" s="8"/>
      <c r="H29" s="8"/>
    </row>
    <row r="30" spans="1:8" ht="15.6" x14ac:dyDescent="0.35">
      <c r="A30" s="8"/>
      <c r="B30" s="11"/>
      <c r="C30" s="11"/>
      <c r="D30" s="11"/>
      <c r="E30" s="15"/>
      <c r="F30" s="15"/>
      <c r="G30" s="8"/>
      <c r="H30" s="8"/>
    </row>
    <row r="31" spans="1:8" ht="15.6" x14ac:dyDescent="0.35">
      <c r="A31" s="13" t="s">
        <v>6</v>
      </c>
      <c r="B31" s="11"/>
      <c r="C31" s="11"/>
      <c r="D31" s="11"/>
      <c r="E31" s="15"/>
      <c r="F31" s="15"/>
      <c r="G31" s="8"/>
      <c r="H31" s="8"/>
    </row>
    <row r="32" spans="1:8" ht="15.6" x14ac:dyDescent="0.35">
      <c r="A32" s="10" t="s">
        <v>154</v>
      </c>
      <c r="B32" s="11">
        <f>B26</f>
        <v>3248801073.9999981</v>
      </c>
      <c r="C32" s="11"/>
      <c r="D32" s="11"/>
      <c r="E32" s="15"/>
      <c r="F32" s="15"/>
      <c r="G32" s="8"/>
      <c r="H32" s="8"/>
    </row>
    <row r="33" spans="1:8" ht="15.6" x14ac:dyDescent="0.35">
      <c r="A33" s="10" t="s">
        <v>155</v>
      </c>
      <c r="B33" s="11">
        <f>'I Trimestre'!B33+'II Trimestre'!B33+'III Trimestre'!B33+'IV Trimestre'!B33</f>
        <v>3248801073.96</v>
      </c>
      <c r="C33" s="11"/>
      <c r="D33" s="11"/>
      <c r="E33" s="15"/>
      <c r="F33" s="15"/>
      <c r="G33" s="8"/>
      <c r="H33" s="8"/>
    </row>
    <row r="34" spans="1:8" ht="15.6" x14ac:dyDescent="0.35">
      <c r="A34" s="8"/>
      <c r="B34" s="16"/>
      <c r="C34" s="11"/>
      <c r="D34" s="16"/>
      <c r="E34" s="8"/>
      <c r="F34" s="8"/>
      <c r="G34" s="8"/>
      <c r="H34" s="8"/>
    </row>
    <row r="35" spans="1:8" ht="15.6" x14ac:dyDescent="0.35">
      <c r="A35" s="9" t="s">
        <v>7</v>
      </c>
      <c r="B35" s="16"/>
      <c r="C35" s="16"/>
      <c r="D35" s="16"/>
      <c r="E35" s="8"/>
      <c r="F35" s="8"/>
      <c r="G35" s="8"/>
      <c r="H35" s="8"/>
    </row>
    <row r="36" spans="1:8" ht="15.6" x14ac:dyDescent="0.35">
      <c r="A36" s="10" t="s">
        <v>82</v>
      </c>
      <c r="B36" s="30">
        <v>1.1144000000000001</v>
      </c>
      <c r="C36" s="30">
        <v>1.1144000000000001</v>
      </c>
      <c r="D36" s="30">
        <v>1.1144000000000001</v>
      </c>
      <c r="E36" s="30">
        <v>1.1144000000000001</v>
      </c>
      <c r="F36" s="30">
        <v>1.1144000000000001</v>
      </c>
      <c r="G36" s="8"/>
      <c r="H36" s="8"/>
    </row>
    <row r="37" spans="1:8" ht="15.6" x14ac:dyDescent="0.35">
      <c r="A37" s="10" t="s">
        <v>156</v>
      </c>
      <c r="B37" s="30">
        <v>1.0947</v>
      </c>
      <c r="C37" s="30">
        <v>1.0947</v>
      </c>
      <c r="D37" s="30">
        <v>1.0947</v>
      </c>
      <c r="E37" s="30">
        <v>1.0947</v>
      </c>
      <c r="F37" s="30">
        <v>1.0947</v>
      </c>
      <c r="G37" s="8"/>
      <c r="H37" s="8"/>
    </row>
    <row r="38" spans="1:8" ht="15.6" x14ac:dyDescent="0.35">
      <c r="A38" s="10" t="s">
        <v>8</v>
      </c>
      <c r="B38" s="11" t="s">
        <v>55</v>
      </c>
      <c r="C38" s="11"/>
      <c r="D38" s="11"/>
      <c r="E38" s="15"/>
      <c r="F38" s="15"/>
    </row>
    <row r="39" spans="1:8" ht="15.6" x14ac:dyDescent="0.35">
      <c r="A39" s="8"/>
      <c r="B39" s="11"/>
      <c r="C39" s="11"/>
      <c r="D39" s="11"/>
      <c r="E39" s="15"/>
      <c r="F39" s="15"/>
      <c r="G39" s="8"/>
      <c r="H39" s="8"/>
    </row>
    <row r="40" spans="1:8" ht="15.6" x14ac:dyDescent="0.35">
      <c r="A40" s="9" t="s">
        <v>9</v>
      </c>
      <c r="B40" s="11"/>
      <c r="C40" s="11"/>
      <c r="D40" s="11"/>
      <c r="E40" s="15"/>
      <c r="F40" s="15"/>
      <c r="G40" s="8"/>
      <c r="H40" s="8"/>
    </row>
    <row r="41" spans="1:8" ht="15.6" x14ac:dyDescent="0.35">
      <c r="A41" s="8" t="s">
        <v>83</v>
      </c>
      <c r="B41" s="11">
        <f>B25/B36</f>
        <v>2950518931.1047029</v>
      </c>
      <c r="C41" s="11">
        <f>C25/C36</f>
        <v>1309019528.6521893</v>
      </c>
      <c r="D41" s="11">
        <f>D25/D36</f>
        <v>695884078.51758778</v>
      </c>
      <c r="E41" s="15">
        <f>E25/E36</f>
        <v>846013424.93718588</v>
      </c>
      <c r="F41" s="15">
        <f>F25/F36</f>
        <v>99601898.997739568</v>
      </c>
      <c r="G41" s="8"/>
      <c r="H41" s="8"/>
    </row>
    <row r="42" spans="1:8" ht="15.6" x14ac:dyDescent="0.35">
      <c r="A42" s="8" t="s">
        <v>157</v>
      </c>
      <c r="B42" s="11">
        <f>B27/B37</f>
        <v>3405114453.6037269</v>
      </c>
      <c r="C42" s="11">
        <f>C27/C37</f>
        <v>1474803964.4742851</v>
      </c>
      <c r="D42" s="11">
        <f>D27/D37</f>
        <v>889085464.63871372</v>
      </c>
      <c r="E42" s="15">
        <f>E27/E37</f>
        <v>1041225024.490728</v>
      </c>
      <c r="F42" s="15">
        <f>F27/F37</f>
        <v>0</v>
      </c>
      <c r="G42" s="8"/>
      <c r="H42" s="8"/>
    </row>
    <row r="43" spans="1:8" ht="15.6" x14ac:dyDescent="0.35">
      <c r="A43" s="8" t="s">
        <v>84</v>
      </c>
      <c r="B43" s="11">
        <f>B41/B15</f>
        <v>1225128.9679327488</v>
      </c>
      <c r="C43" s="11">
        <f>C41/C15</f>
        <v>1563942.0891901902</v>
      </c>
      <c r="D43" s="11">
        <f>D41/D15</f>
        <v>1247849.5131815681</v>
      </c>
      <c r="E43" s="15">
        <f>E41/E15</f>
        <v>834607.12752764137</v>
      </c>
      <c r="F43" s="15"/>
      <c r="G43" s="8"/>
      <c r="H43" s="8"/>
    </row>
    <row r="44" spans="1:8" ht="15.6" x14ac:dyDescent="0.35">
      <c r="A44" s="8" t="s">
        <v>158</v>
      </c>
      <c r="B44" s="11">
        <f>B42/B19</f>
        <v>1163081.3344883504</v>
      </c>
      <c r="C44" s="11">
        <f>C42/C19</f>
        <v>1581276.5880710706</v>
      </c>
      <c r="D44" s="11">
        <f>D42/D19</f>
        <v>1206903.3456634122</v>
      </c>
      <c r="E44" s="15">
        <f>E42/E19</f>
        <v>827463.59562177071</v>
      </c>
      <c r="F44" s="15"/>
      <c r="G44" s="8"/>
      <c r="H44" s="8"/>
    </row>
    <row r="45" spans="1:8" ht="15.6" x14ac:dyDescent="0.35">
      <c r="A45" s="8"/>
      <c r="B45" s="11"/>
      <c r="C45" s="11"/>
      <c r="D45" s="11"/>
      <c r="E45" s="8"/>
      <c r="F45" s="8"/>
      <c r="G45" s="8"/>
      <c r="H45" s="8"/>
    </row>
    <row r="46" spans="1:8" ht="15.6" x14ac:dyDescent="0.35">
      <c r="A46" s="9" t="s">
        <v>10</v>
      </c>
      <c r="B46" s="16"/>
      <c r="C46" s="16"/>
      <c r="D46" s="16"/>
      <c r="E46" s="8"/>
      <c r="F46" s="8"/>
      <c r="G46" s="8"/>
      <c r="H46" s="8"/>
    </row>
    <row r="47" spans="1:8" ht="15.6" x14ac:dyDescent="0.35">
      <c r="A47" s="8"/>
      <c r="B47" s="16"/>
      <c r="C47" s="16"/>
      <c r="D47" s="16"/>
      <c r="E47" s="8"/>
      <c r="F47" s="8"/>
      <c r="G47" s="8"/>
      <c r="H47" s="8"/>
    </row>
    <row r="48" spans="1:8" ht="15.6" x14ac:dyDescent="0.35">
      <c r="A48" s="9" t="s">
        <v>11</v>
      </c>
      <c r="B48" s="16"/>
      <c r="C48" s="16"/>
      <c r="D48" s="16"/>
      <c r="E48" s="8"/>
      <c r="F48" s="8"/>
      <c r="G48" s="8"/>
      <c r="H48" s="8"/>
    </row>
    <row r="49" spans="1:8" ht="15.6" x14ac:dyDescent="0.35">
      <c r="A49" s="8" t="s">
        <v>12</v>
      </c>
      <c r="B49" s="17" t="s">
        <v>55</v>
      </c>
      <c r="C49" s="17"/>
      <c r="D49" s="17"/>
      <c r="E49" s="18"/>
      <c r="F49" s="18"/>
      <c r="G49" s="8"/>
      <c r="H49" s="8"/>
    </row>
    <row r="50" spans="1:8" ht="15.6" x14ac:dyDescent="0.35">
      <c r="A50" s="8" t="s">
        <v>13</v>
      </c>
      <c r="B50" s="17" t="s">
        <v>55</v>
      </c>
      <c r="C50" s="17"/>
      <c r="D50" s="17"/>
      <c r="E50" s="18"/>
      <c r="F50" s="18"/>
      <c r="G50" s="8"/>
      <c r="H50" s="8"/>
    </row>
    <row r="51" spans="1:8" ht="15.6" x14ac:dyDescent="0.35">
      <c r="A51" s="8"/>
      <c r="B51" s="17"/>
      <c r="C51" s="17"/>
      <c r="D51" s="17"/>
      <c r="E51" s="18"/>
      <c r="F51" s="18"/>
      <c r="G51" s="8"/>
      <c r="H51" s="8"/>
    </row>
    <row r="52" spans="1:8" ht="15.6" x14ac:dyDescent="0.35">
      <c r="A52" s="9" t="s">
        <v>14</v>
      </c>
      <c r="B52" s="17"/>
      <c r="C52" s="17"/>
      <c r="D52" s="17"/>
      <c r="E52" s="18"/>
      <c r="F52" s="18"/>
      <c r="G52" s="8"/>
      <c r="H52" s="8"/>
    </row>
    <row r="53" spans="1:8" ht="15.6" x14ac:dyDescent="0.35">
      <c r="A53" s="8" t="s">
        <v>15</v>
      </c>
      <c r="B53" s="17">
        <f>(B19/B17)*100</f>
        <v>164.47565543071161</v>
      </c>
      <c r="C53" s="17">
        <f t="shared" ref="C53:E53" si="3">(C19/C17)*100</f>
        <v>116.58333333333333</v>
      </c>
      <c r="D53" s="17">
        <f t="shared" si="3"/>
        <v>193.85964912280699</v>
      </c>
      <c r="E53" s="18">
        <f t="shared" si="3"/>
        <v>209.7222222222222</v>
      </c>
      <c r="F53" s="18"/>
      <c r="G53" s="8"/>
      <c r="H53" s="8"/>
    </row>
    <row r="54" spans="1:8" ht="15.6" x14ac:dyDescent="0.35">
      <c r="A54" s="8" t="s">
        <v>16</v>
      </c>
      <c r="B54" s="17">
        <f>B27/B26*100</f>
        <v>114.73705860883996</v>
      </c>
      <c r="C54" s="17">
        <f t="shared" ref="C54:F54" si="4">C27/C26*100</f>
        <v>118.18141176779895</v>
      </c>
      <c r="D54" s="17">
        <f t="shared" si="4"/>
        <v>152.96071810526249</v>
      </c>
      <c r="E54" s="18">
        <f t="shared" si="4"/>
        <v>100.30061080562349</v>
      </c>
      <c r="F54" s="18">
        <f t="shared" si="4"/>
        <v>0</v>
      </c>
      <c r="G54" s="8"/>
      <c r="H54" s="8"/>
    </row>
    <row r="55" spans="1:8" ht="15.6" x14ac:dyDescent="0.35">
      <c r="A55" s="8" t="s">
        <v>17</v>
      </c>
      <c r="B55" s="17">
        <f>AVERAGE(B53:B54)</f>
        <v>139.60635701977577</v>
      </c>
      <c r="C55" s="17">
        <f t="shared" ref="C55:E55" si="5">AVERAGE(C53:C54)</f>
        <v>117.38237255056615</v>
      </c>
      <c r="D55" s="17">
        <f t="shared" si="5"/>
        <v>173.41018361403474</v>
      </c>
      <c r="E55" s="18">
        <f t="shared" si="5"/>
        <v>155.01141651392285</v>
      </c>
      <c r="F55" s="18"/>
      <c r="G55" s="8"/>
      <c r="H55" s="8"/>
    </row>
    <row r="56" spans="1:8" ht="15.6" x14ac:dyDescent="0.35">
      <c r="A56" s="8"/>
      <c r="B56" s="17"/>
      <c r="C56" s="17"/>
      <c r="D56" s="17"/>
      <c r="E56" s="18"/>
      <c r="F56" s="18"/>
      <c r="G56" s="8"/>
      <c r="H56" s="8"/>
    </row>
    <row r="57" spans="1:8" ht="15.6" x14ac:dyDescent="0.35">
      <c r="A57" s="9" t="s">
        <v>18</v>
      </c>
      <c r="B57" s="17"/>
      <c r="C57" s="17"/>
      <c r="D57" s="17"/>
      <c r="E57" s="18"/>
      <c r="F57" s="18"/>
      <c r="G57" s="8"/>
      <c r="H57" s="8"/>
    </row>
    <row r="58" spans="1:8" ht="15.6" x14ac:dyDescent="0.35">
      <c r="A58" s="8" t="s">
        <v>19</v>
      </c>
      <c r="B58" s="17">
        <f>(B19/B21)*100</f>
        <v>164.47565543071161</v>
      </c>
      <c r="C58" s="17">
        <f t="shared" ref="C58:E58" si="6">(C19/C21)*100</f>
        <v>116.58333333333333</v>
      </c>
      <c r="D58" s="17">
        <f t="shared" si="6"/>
        <v>193.85964912280699</v>
      </c>
      <c r="E58" s="18">
        <f t="shared" si="6"/>
        <v>209.7222222222222</v>
      </c>
      <c r="F58" s="18"/>
      <c r="G58" s="8"/>
      <c r="H58" s="8"/>
    </row>
    <row r="59" spans="1:8" ht="15.6" x14ac:dyDescent="0.35">
      <c r="A59" s="8" t="s">
        <v>20</v>
      </c>
      <c r="B59" s="17">
        <f>B27/B28*100</f>
        <v>114.73705860883996</v>
      </c>
      <c r="C59" s="17">
        <f t="shared" ref="C59:F59" si="7">C27/C28*100</f>
        <v>118.18141176779895</v>
      </c>
      <c r="D59" s="17">
        <f t="shared" si="7"/>
        <v>152.96071810526249</v>
      </c>
      <c r="E59" s="18">
        <f t="shared" si="7"/>
        <v>100.30061080562349</v>
      </c>
      <c r="F59" s="18">
        <f t="shared" si="7"/>
        <v>0</v>
      </c>
      <c r="G59" s="8"/>
      <c r="H59" s="8"/>
    </row>
    <row r="60" spans="1:8" ht="15.6" x14ac:dyDescent="0.35">
      <c r="A60" s="8" t="s">
        <v>21</v>
      </c>
      <c r="B60" s="17">
        <f>(B58+B59)/2</f>
        <v>139.60635701977577</v>
      </c>
      <c r="C60" s="17">
        <f t="shared" ref="C60:E60" si="8">(C58+C59)/2</f>
        <v>117.38237255056615</v>
      </c>
      <c r="D60" s="17">
        <f t="shared" si="8"/>
        <v>173.41018361403474</v>
      </c>
      <c r="E60" s="18">
        <f t="shared" si="8"/>
        <v>155.01141651392285</v>
      </c>
      <c r="F60" s="18"/>
      <c r="G60" s="8"/>
      <c r="H60" s="8"/>
    </row>
    <row r="61" spans="1:8" ht="15.6" x14ac:dyDescent="0.35">
      <c r="A61" s="8"/>
      <c r="B61" s="17"/>
      <c r="C61" s="17"/>
      <c r="D61" s="17"/>
      <c r="E61" s="18"/>
      <c r="F61" s="18"/>
      <c r="G61" s="8"/>
      <c r="H61" s="8"/>
    </row>
    <row r="62" spans="1:8" ht="15.6" x14ac:dyDescent="0.35">
      <c r="A62" s="9" t="s">
        <v>32</v>
      </c>
      <c r="B62" s="17"/>
      <c r="C62" s="17"/>
      <c r="D62" s="17"/>
      <c r="E62" s="18"/>
      <c r="F62" s="18"/>
      <c r="G62" s="8"/>
      <c r="H62" s="8"/>
    </row>
    <row r="63" spans="1:8" ht="15.6" x14ac:dyDescent="0.35">
      <c r="A63" s="8" t="s">
        <v>22</v>
      </c>
      <c r="B63" s="17">
        <f>(B29/B27)*100</f>
        <v>100</v>
      </c>
      <c r="C63" s="17"/>
      <c r="D63" s="17"/>
      <c r="E63" s="18"/>
      <c r="F63" s="18"/>
      <c r="G63" s="8"/>
      <c r="H63" s="8"/>
    </row>
    <row r="64" spans="1:8" ht="15.6" x14ac:dyDescent="0.35">
      <c r="A64" s="8"/>
      <c r="B64" s="17"/>
      <c r="C64" s="17"/>
      <c r="D64" s="17"/>
      <c r="E64" s="18"/>
      <c r="F64" s="18"/>
      <c r="G64" s="8"/>
      <c r="H64" s="8"/>
    </row>
    <row r="65" spans="1:8" ht="15.6" x14ac:dyDescent="0.35">
      <c r="A65" s="9" t="s">
        <v>23</v>
      </c>
      <c r="B65" s="17"/>
      <c r="C65" s="17"/>
      <c r="D65" s="17"/>
      <c r="E65" s="18"/>
      <c r="F65" s="18"/>
      <c r="G65" s="8"/>
      <c r="H65" s="8"/>
    </row>
    <row r="66" spans="1:8" ht="15.6" x14ac:dyDescent="0.35">
      <c r="A66" s="8" t="s">
        <v>24</v>
      </c>
      <c r="B66" s="17">
        <f>((B19/B15)-1)*100</f>
        <v>21.564013840830466</v>
      </c>
      <c r="C66" s="17">
        <f t="shared" ref="C66:E66" si="9">((C19/C15)-1)*100</f>
        <v>11.429709279171639</v>
      </c>
      <c r="D66" s="17">
        <f t="shared" si="9"/>
        <v>32.098027495517044</v>
      </c>
      <c r="E66" s="17">
        <f t="shared" si="9"/>
        <v>24.136797106215035</v>
      </c>
      <c r="F66" s="18"/>
      <c r="G66" s="8"/>
      <c r="H66" s="8"/>
    </row>
    <row r="67" spans="1:8" ht="15.6" x14ac:dyDescent="0.35">
      <c r="A67" s="8" t="s">
        <v>25</v>
      </c>
      <c r="B67" s="17">
        <f>((B42/B41)-1)*100</f>
        <v>15.407307430114292</v>
      </c>
      <c r="C67" s="17">
        <f t="shared" ref="C67:F67" si="10">((C42/C41)-1)*100</f>
        <v>12.664779416453253</v>
      </c>
      <c r="D67" s="17">
        <f t="shared" si="10"/>
        <v>27.763443953581259</v>
      </c>
      <c r="E67" s="17">
        <f t="shared" si="10"/>
        <v>23.074290998164248</v>
      </c>
      <c r="F67" s="18">
        <f t="shared" si="10"/>
        <v>-100</v>
      </c>
      <c r="G67" s="8"/>
      <c r="H67" s="8"/>
    </row>
    <row r="68" spans="1:8" ht="15.6" x14ac:dyDescent="0.35">
      <c r="A68" s="8" t="s">
        <v>26</v>
      </c>
      <c r="B68" s="17">
        <f>((B44/B43)-1)*100</f>
        <v>-5.0645797355600823</v>
      </c>
      <c r="C68" s="17">
        <f t="shared" ref="C68:E68" si="11">((C44/C43)-1)*100</f>
        <v>1.1083849587970596</v>
      </c>
      <c r="D68" s="17">
        <f t="shared" si="11"/>
        <v>-3.2813385817459517</v>
      </c>
      <c r="E68" s="17">
        <f t="shared" si="11"/>
        <v>-0.8559155164456822</v>
      </c>
      <c r="F68" s="18"/>
      <c r="G68" s="8"/>
      <c r="H68" s="8"/>
    </row>
    <row r="69" spans="1:8" ht="15.6" x14ac:dyDescent="0.35">
      <c r="A69" s="8"/>
      <c r="B69" s="17"/>
      <c r="C69" s="17"/>
      <c r="D69" s="17"/>
      <c r="E69" s="18"/>
      <c r="F69" s="18"/>
      <c r="G69" s="8"/>
      <c r="H69" s="8"/>
    </row>
    <row r="70" spans="1:8" ht="15.6" x14ac:dyDescent="0.35">
      <c r="A70" s="9" t="s">
        <v>27</v>
      </c>
      <c r="B70" s="17"/>
      <c r="C70" s="17"/>
      <c r="D70" s="17"/>
      <c r="E70" s="18"/>
      <c r="F70" s="18"/>
      <c r="G70" s="8"/>
      <c r="H70" s="8"/>
    </row>
    <row r="71" spans="1:8" ht="15.6" x14ac:dyDescent="0.35">
      <c r="A71" s="8" t="s">
        <v>33</v>
      </c>
      <c r="B71" s="17">
        <f>B26/(B18)</f>
        <v>496303.24992361717</v>
      </c>
      <c r="C71" s="17">
        <f>C26/(C18)</f>
        <v>479499.094714329</v>
      </c>
      <c r="D71" s="17">
        <f>D26/(D18)</f>
        <v>479499.09471432905</v>
      </c>
      <c r="E71" s="17">
        <f>E26/(E18)</f>
        <v>479499.094714329</v>
      </c>
      <c r="F71" s="18"/>
      <c r="G71" s="8"/>
      <c r="H71" s="8"/>
    </row>
    <row r="72" spans="1:8" ht="15.6" x14ac:dyDescent="0.35">
      <c r="A72" s="8" t="s">
        <v>34</v>
      </c>
      <c r="B72" s="17">
        <f>B27/(B20)</f>
        <v>293810.89243792859</v>
      </c>
      <c r="C72" s="17">
        <f>C27/(C20)</f>
        <v>339959.5493598652</v>
      </c>
      <c r="D72" s="17">
        <f t="shared" ref="D72:E72" si="12">D27/(D20)</f>
        <v>303203.07107165107</v>
      </c>
      <c r="E72" s="17">
        <f t="shared" si="12"/>
        <v>241080.59101311336</v>
      </c>
      <c r="F72" s="18"/>
      <c r="G72" s="8"/>
      <c r="H72" s="8"/>
    </row>
    <row r="73" spans="1:8" ht="15.6" x14ac:dyDescent="0.35">
      <c r="A73" s="8" t="s">
        <v>43</v>
      </c>
      <c r="B73" s="17"/>
      <c r="C73" s="17">
        <f>C27/C20</f>
        <v>339959.5493598652</v>
      </c>
      <c r="D73" s="17">
        <f t="shared" ref="D73:E73" si="13">D27/D20</f>
        <v>303203.07107165107</v>
      </c>
      <c r="E73" s="17">
        <f t="shared" si="13"/>
        <v>241080.59101311336</v>
      </c>
      <c r="F73" s="18"/>
      <c r="G73" s="8"/>
      <c r="H73" s="8"/>
    </row>
    <row r="74" spans="1:8" ht="15.6" x14ac:dyDescent="0.35">
      <c r="A74" s="8" t="s">
        <v>28</v>
      </c>
      <c r="B74" s="17">
        <f>(B72/B71)*B55</f>
        <v>82.646785714784642</v>
      </c>
      <c r="C74" s="17">
        <f>(C72/C71)*C55</f>
        <v>83.222802534917435</v>
      </c>
      <c r="D74" s="17">
        <f t="shared" ref="D74:E74" si="14">(D72/D71)*D55</f>
        <v>109.65297079069337</v>
      </c>
      <c r="E74" s="17">
        <f t="shared" si="14"/>
        <v>77.936005133065905</v>
      </c>
      <c r="F74" s="18"/>
      <c r="G74" s="8"/>
      <c r="H74" s="8"/>
    </row>
    <row r="75" spans="1:8" ht="15.6" x14ac:dyDescent="0.35">
      <c r="A75" s="19" t="s">
        <v>37</v>
      </c>
      <c r="B75" s="17">
        <f>(B26/B18)*12</f>
        <v>5955638.9990834063</v>
      </c>
      <c r="C75" s="17">
        <f>(C26/C18)*12</f>
        <v>5753989.1365719475</v>
      </c>
      <c r="D75" s="17">
        <f t="shared" ref="D75:E75" si="15">(D26/D18)*12</f>
        <v>5753989.1365719484</v>
      </c>
      <c r="E75" s="17">
        <f t="shared" si="15"/>
        <v>5753989.1365719475</v>
      </c>
      <c r="F75" s="18"/>
      <c r="G75" s="8"/>
      <c r="H75" s="8"/>
    </row>
    <row r="76" spans="1:8" ht="15.6" x14ac:dyDescent="0.35">
      <c r="A76" s="19" t="s">
        <v>38</v>
      </c>
      <c r="B76" s="17">
        <f>(B27/B20)*12</f>
        <v>3525730.7092551431</v>
      </c>
      <c r="C76" s="17">
        <f t="shared" ref="C76:E76" si="16">(C27/C20)*12</f>
        <v>4079514.5923183821</v>
      </c>
      <c r="D76" s="17">
        <f t="shared" si="16"/>
        <v>3638436.8528598128</v>
      </c>
      <c r="E76" s="17">
        <f t="shared" si="16"/>
        <v>2892967.0921573602</v>
      </c>
      <c r="F76" s="18"/>
      <c r="G76" s="8"/>
      <c r="H76" s="8"/>
    </row>
    <row r="77" spans="1:8" ht="15.6" x14ac:dyDescent="0.35">
      <c r="A77" s="8"/>
      <c r="B77" s="17"/>
      <c r="C77" s="17"/>
      <c r="D77" s="17"/>
      <c r="E77" s="18"/>
      <c r="F77" s="18"/>
      <c r="G77" s="8"/>
      <c r="H77" s="8"/>
    </row>
    <row r="78" spans="1:8" ht="15.6" x14ac:dyDescent="0.35">
      <c r="A78" s="9" t="s">
        <v>29</v>
      </c>
      <c r="B78" s="17"/>
      <c r="C78" s="17"/>
      <c r="D78" s="17"/>
      <c r="E78" s="18"/>
      <c r="F78" s="18"/>
      <c r="G78" s="8"/>
      <c r="H78" s="8"/>
    </row>
    <row r="79" spans="1:8" ht="15.6" x14ac:dyDescent="0.35">
      <c r="A79" s="8" t="s">
        <v>30</v>
      </c>
      <c r="B79" s="17">
        <f>(B33/B32)*100</f>
        <v>99.999999998768843</v>
      </c>
      <c r="C79" s="17"/>
      <c r="D79" s="17"/>
      <c r="E79" s="18"/>
      <c r="F79" s="18"/>
      <c r="G79" s="8"/>
      <c r="H79" s="8"/>
    </row>
    <row r="80" spans="1:8" ht="15.6" x14ac:dyDescent="0.35">
      <c r="A80" s="8" t="s">
        <v>31</v>
      </c>
      <c r="B80" s="17">
        <f>(B27/B33)*100</f>
        <v>114.73705861025256</v>
      </c>
      <c r="C80" s="17"/>
      <c r="D80" s="17"/>
      <c r="E80" s="18"/>
      <c r="F80" s="18"/>
      <c r="G80" s="8"/>
      <c r="H80" s="8"/>
    </row>
    <row r="81" spans="1:8" ht="16.2" thickBot="1" x14ac:dyDescent="0.4">
      <c r="A81" s="20"/>
      <c r="B81" s="20"/>
      <c r="C81" s="20"/>
      <c r="D81" s="20"/>
      <c r="E81" s="20"/>
      <c r="F81" s="20"/>
      <c r="G81" s="8"/>
      <c r="H81" s="8"/>
    </row>
    <row r="82" spans="1:8" ht="16.2" thickTop="1" x14ac:dyDescent="0.3">
      <c r="A82" s="34" t="s">
        <v>97</v>
      </c>
      <c r="B82" s="34"/>
      <c r="C82" s="34"/>
      <c r="D82" s="34"/>
      <c r="E82" s="34"/>
      <c r="F82" s="34"/>
      <c r="G82" s="28"/>
      <c r="H82" s="28"/>
    </row>
    <row r="83" spans="1:8" ht="15.6" x14ac:dyDescent="0.35">
      <c r="A83" s="8"/>
      <c r="B83" s="8"/>
      <c r="C83" s="8"/>
      <c r="D83" s="8"/>
      <c r="E83" s="8"/>
      <c r="F83" s="8"/>
      <c r="G83" s="8"/>
      <c r="H83" s="8"/>
    </row>
    <row r="84" spans="1:8" s="8" customFormat="1" ht="15.6" x14ac:dyDescent="0.35">
      <c r="A84" s="9" t="s">
        <v>159</v>
      </c>
    </row>
    <row r="85" spans="1:8" s="8" customFormat="1" ht="15.6" x14ac:dyDescent="0.35">
      <c r="A85" s="8" t="s">
        <v>160</v>
      </c>
    </row>
    <row r="86" spans="1:8" s="8" customFormat="1" ht="40.5" customHeight="1" x14ac:dyDescent="0.35">
      <c r="A86" s="35" t="s">
        <v>161</v>
      </c>
      <c r="B86" s="35"/>
      <c r="C86" s="35"/>
      <c r="D86" s="35"/>
      <c r="E86" s="35"/>
      <c r="F86" s="35"/>
    </row>
  </sheetData>
  <mergeCells count="5">
    <mergeCell ref="A86:F86"/>
    <mergeCell ref="A9:A10"/>
    <mergeCell ref="B9:B10"/>
    <mergeCell ref="C9:F9"/>
    <mergeCell ref="A82:F8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 Trimestre</vt:lpstr>
      <vt:lpstr>II Trimestre</vt:lpstr>
      <vt:lpstr>I semestre</vt:lpstr>
      <vt:lpstr>III Trimestre</vt:lpstr>
      <vt:lpstr>III T Acumulado</vt:lpstr>
      <vt:lpstr>IV Trimestre</vt:lpstr>
      <vt:lpstr>Anual</vt:lpstr>
    </vt:vector>
  </TitlesOfParts>
  <Company>FAM ASTORGA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NASTORGA</dc:creator>
  <cp:lastModifiedBy>Stephanie Tatiana Salas Soto</cp:lastModifiedBy>
  <dcterms:created xsi:type="dcterms:W3CDTF">2012-04-21T15:36:23Z</dcterms:created>
  <dcterms:modified xsi:type="dcterms:W3CDTF">2025-12-31T03:17:39Z</dcterms:modified>
</cp:coreProperties>
</file>