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CD04C2E1-DC91-47A6-BBAB-48BC248FEE0E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I Trimestre" sheetId="2" r:id="rId1"/>
    <sheet name="II Trimestre" sheetId="4" r:id="rId2"/>
    <sheet name="I Semestre" sheetId="5" r:id="rId3"/>
    <sheet name="III Trimestre" sheetId="8" r:id="rId4"/>
    <sheet name="III T Acumulado" sheetId="9" r:id="rId5"/>
    <sheet name="IV Trimestre" sheetId="12" r:id="rId6"/>
    <sheet name="Anual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8" i="13" l="1"/>
  <c r="B47" i="13"/>
  <c r="B48" i="12"/>
  <c r="B47" i="12"/>
  <c r="B48" i="9"/>
  <c r="B47" i="9"/>
  <c r="B48" i="8"/>
  <c r="B47" i="8"/>
  <c r="B48" i="5"/>
  <c r="B47" i="5"/>
  <c r="B48" i="4"/>
  <c r="B47" i="4"/>
  <c r="B48" i="2"/>
  <c r="B47" i="2"/>
  <c r="B24" i="13" l="1"/>
  <c r="B27" i="13"/>
  <c r="B26" i="13"/>
  <c r="B25" i="13"/>
  <c r="B15" i="13"/>
  <c r="B17" i="13"/>
  <c r="B16" i="13"/>
  <c r="B20" i="13"/>
  <c r="B16" i="9"/>
  <c r="B18" i="13"/>
  <c r="B20" i="9" l="1"/>
  <c r="B17" i="9"/>
  <c r="B23" i="13" l="1"/>
  <c r="B39" i="13" s="1"/>
  <c r="B19" i="13"/>
  <c r="B76" i="12"/>
  <c r="B72" i="12"/>
  <c r="B71" i="12"/>
  <c r="B69" i="12"/>
  <c r="B68" i="12"/>
  <c r="B63" i="12"/>
  <c r="B57" i="12"/>
  <c r="B56" i="12"/>
  <c r="B52" i="12"/>
  <c r="B51" i="12"/>
  <c r="B53" i="12" s="1"/>
  <c r="B40" i="12"/>
  <c r="B42" i="12" s="1"/>
  <c r="B39" i="12"/>
  <c r="B41" i="12" s="1"/>
  <c r="B76" i="9"/>
  <c r="B72" i="9"/>
  <c r="B69" i="9"/>
  <c r="B63" i="9"/>
  <c r="B60" i="9"/>
  <c r="B51" i="9"/>
  <c r="B40" i="9"/>
  <c r="B64" i="9" s="1"/>
  <c r="B39" i="9"/>
  <c r="B23" i="9"/>
  <c r="B18" i="9"/>
  <c r="B15" i="9"/>
  <c r="B76" i="8"/>
  <c r="B72" i="8"/>
  <c r="B71" i="8"/>
  <c r="B69" i="8"/>
  <c r="B68" i="8"/>
  <c r="B63" i="8"/>
  <c r="B60" i="8"/>
  <c r="B57" i="8"/>
  <c r="B56" i="8"/>
  <c r="B52" i="8"/>
  <c r="B53" i="8" s="1"/>
  <c r="B51" i="8"/>
  <c r="B40" i="8"/>
  <c r="B64" i="8" s="1"/>
  <c r="B39" i="8"/>
  <c r="B41" i="8" s="1"/>
  <c r="B76" i="5"/>
  <c r="B75" i="5"/>
  <c r="B72" i="5"/>
  <c r="B71" i="5"/>
  <c r="B69" i="5"/>
  <c r="B70" i="5" s="1"/>
  <c r="B68" i="5"/>
  <c r="B63" i="5"/>
  <c r="B60" i="5"/>
  <c r="B57" i="5"/>
  <c r="B56" i="5"/>
  <c r="B58" i="5" s="1"/>
  <c r="B53" i="5"/>
  <c r="B52" i="5"/>
  <c r="B51" i="5"/>
  <c r="B40" i="5"/>
  <c r="B64" i="5" s="1"/>
  <c r="B39" i="5"/>
  <c r="B41" i="5" s="1"/>
  <c r="B23" i="5"/>
  <c r="B18" i="5"/>
  <c r="B17" i="5"/>
  <c r="B15" i="5"/>
  <c r="B65" i="4"/>
  <c r="B64" i="4"/>
  <c r="B63" i="4"/>
  <c r="B42" i="4"/>
  <c r="B40" i="4"/>
  <c r="B39" i="4"/>
  <c r="B41" i="4" s="1"/>
  <c r="B30" i="2"/>
  <c r="B63" i="2"/>
  <c r="B40" i="2"/>
  <c r="B64" i="2" s="1"/>
  <c r="B39" i="2"/>
  <c r="B41" i="2" s="1"/>
  <c r="B58" i="12" l="1"/>
  <c r="B65" i="12"/>
  <c r="B58" i="8"/>
  <c r="B70" i="8"/>
  <c r="B41" i="9"/>
  <c r="B51" i="13"/>
  <c r="B56" i="13"/>
  <c r="B63" i="13"/>
  <c r="B41" i="13"/>
  <c r="B70" i="12"/>
  <c r="B64" i="12"/>
  <c r="B42" i="9"/>
  <c r="B42" i="8"/>
  <c r="B65" i="8" s="1"/>
  <c r="B42" i="5"/>
  <c r="B65" i="5" s="1"/>
  <c r="B42" i="2"/>
  <c r="B65" i="2" s="1"/>
  <c r="B65" i="9" l="1"/>
  <c r="B52" i="4"/>
  <c r="B31" i="9"/>
  <c r="B31" i="13"/>
  <c r="B16" i="5"/>
  <c r="B60" i="13" l="1"/>
  <c r="B40" i="13"/>
  <c r="B76" i="13"/>
  <c r="B69" i="13"/>
  <c r="B72" i="13"/>
  <c r="B57" i="13"/>
  <c r="B58" i="13" s="1"/>
  <c r="B52" i="13"/>
  <c r="B53" i="13" s="1"/>
  <c r="B71" i="13"/>
  <c r="B68" i="13"/>
  <c r="B19" i="9"/>
  <c r="B19" i="5"/>
  <c r="B42" i="13" l="1"/>
  <c r="B65" i="13" s="1"/>
  <c r="B64" i="13"/>
  <c r="B70" i="13"/>
  <c r="B30" i="13"/>
  <c r="B75" i="13" s="1"/>
  <c r="B30" i="12"/>
  <c r="B75" i="12" s="1"/>
  <c r="B27" i="12"/>
  <c r="B60" i="12" s="1"/>
  <c r="B56" i="9"/>
  <c r="B26" i="9" l="1"/>
  <c r="B57" i="9" s="1"/>
  <c r="B58" i="9" s="1"/>
  <c r="B25" i="9"/>
  <c r="B24" i="9"/>
  <c r="B52" i="9" l="1"/>
  <c r="B53" i="9" s="1"/>
  <c r="B71" i="9"/>
  <c r="B68" i="9"/>
  <c r="B27" i="9"/>
  <c r="B30" i="9"/>
  <c r="B75" i="9" s="1"/>
  <c r="B30" i="8"/>
  <c r="B75" i="8" s="1"/>
  <c r="B27" i="8"/>
  <c r="B72" i="4"/>
  <c r="B71" i="4"/>
  <c r="B69" i="4"/>
  <c r="B68" i="4"/>
  <c r="B72" i="2"/>
  <c r="B71" i="2"/>
  <c r="B69" i="2"/>
  <c r="B68" i="2"/>
  <c r="B70" i="9" l="1"/>
  <c r="B31" i="5"/>
  <c r="B24" i="5"/>
  <c r="B26" i="5"/>
  <c r="B25" i="5"/>
  <c r="B20" i="5"/>
  <c r="B30" i="5" l="1"/>
  <c r="B27" i="5"/>
  <c r="B76" i="4" l="1"/>
  <c r="B57" i="4"/>
  <c r="B56" i="4"/>
  <c r="B58" i="4" s="1"/>
  <c r="B51" i="4"/>
  <c r="B30" i="4"/>
  <c r="B75" i="4" s="1"/>
  <c r="B27" i="4"/>
  <c r="B60" i="4" s="1"/>
  <c r="B53" i="4" l="1"/>
  <c r="B70" i="4"/>
  <c r="B76" i="2" l="1"/>
  <c r="B57" i="2"/>
  <c r="B56" i="2"/>
  <c r="B52" i="2"/>
  <c r="B51" i="2"/>
  <c r="B27" i="2"/>
  <c r="B60" i="2" s="1"/>
  <c r="B53" i="2" l="1"/>
  <c r="B70" i="2" s="1"/>
  <c r="B58" i="2"/>
  <c r="B75" i="2" l="1"/>
</calcChain>
</file>

<file path=xl/sharedStrings.xml><?xml version="1.0" encoding="utf-8"?>
<sst xmlns="http://schemas.openxmlformats.org/spreadsheetml/2006/main" count="395" uniqueCount="132">
  <si>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</si>
  <si>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</si>
  <si>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</si>
  <si>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</si>
  <si>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</si>
  <si>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</si>
  <si>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</si>
  <si>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</si>
  <si>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</si>
  <si>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</si>
  <si>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</si>
  <si>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</si>
  <si>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</si>
  <si>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</si>
  <si>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</si>
  <si>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</si>
  <si>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</si>
  <si>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</si>
  <si>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</si>
  <si>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</si>
  <si>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</si>
  <si>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</si>
  <si>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</si>
  <si>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</si>
  <si>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</si>
  <si>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</si>
  <si>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</si>
  <si>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</si>
  <si>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</si>
  <si>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Gasto mensual programado por beneficiario (GPB) </t>
  </si>
  <si>
    <t xml:space="preserve">Gasto mensual efectivo por beneficiario (GEB) </t>
  </si>
  <si>
    <t>Beneficiarios</t>
  </si>
  <si>
    <t xml:space="preserve">Gasto programado trimestral por beneficiario (GPB) </t>
  </si>
  <si>
    <t xml:space="preserve">Gasto efectivo trimestral por beneficiario (GEB) </t>
  </si>
  <si>
    <t xml:space="preserve">Producto </t>
  </si>
  <si>
    <t>Becas Postsecundaria</t>
  </si>
  <si>
    <t>Programados año 2022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</si>
  <si>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</si>
  <si>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</si>
  <si>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</si>
  <si>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</si>
  <si>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</si>
  <si>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</si>
  <si>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</si>
  <si>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</si>
  <si>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IS 2022</t>
  </si>
  <si>
    <t>IPC (IS 2022)</t>
  </si>
  <si>
    <t>Gasto efectivo real IS 2022</t>
  </si>
  <si>
    <t>Gasto efectivo real por beneficiario IS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</si>
  <si>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</si>
  <si>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</si>
  <si>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</si>
  <si>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</si>
  <si>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</si>
  <si>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IPC (3 TA 2022)</t>
  </si>
  <si>
    <t>Gasto efectivo real 3 TA 2022</t>
  </si>
  <si>
    <t>Gasto efectivo real por beneficiario 3 TA 2022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</si>
  <si>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</si>
  <si>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</si>
  <si>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</si>
  <si>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</si>
  <si>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>Efectivos 4T 2022</t>
  </si>
  <si>
    <t>IPC (4T 2022)</t>
  </si>
  <si>
    <t>Gasto efectivo real 4T 2022</t>
  </si>
  <si>
    <t>Gasto efectivo real por beneficiario 4T 2022</t>
  </si>
  <si>
    <t>Efectivos 2022</t>
  </si>
  <si>
    <t>IPC (2022)</t>
  </si>
  <si>
    <t>Gasto efectivo real 2022</t>
  </si>
  <si>
    <t>Gasto efectivo real por beneficiario 2022</t>
  </si>
  <si>
    <t xml:space="preserve">Gasto anual programado por beneficiario (GPB) </t>
  </si>
  <si>
    <t xml:space="preserve">Gasto anual efectivo por beneficiario (GEB) </t>
  </si>
  <si>
    <t>Programados 1T 2023</t>
  </si>
  <si>
    <t>Desembolsos programados 1T 2023</t>
  </si>
  <si>
    <t>Efectivos 1T 2023</t>
  </si>
  <si>
    <t xml:space="preserve">Desembolsos efectivos 1T 2023 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</si>
  <si>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</si>
  <si>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</si>
  <si>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</si>
  <si>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</si>
  <si>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</si>
  <si>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 </t>
    </r>
    <r>
      <rPr>
        <sz val="11"/>
        <color theme="1"/>
        <rFont val="Palatino Linotype"/>
        <family val="1"/>
      </rPr>
      <t xml:space="preserve">Informes Trimestrales 2022 y 2023 - Cronogramas de Metas e Inversión - Modificaciones 2023 - IPC, INEC 2022 y 2023. 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</si>
  <si>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
</t>
    </r>
    <r>
      <rPr>
        <b/>
        <sz val="11"/>
        <color theme="1"/>
        <rFont val="Palatino Linotype"/>
        <family val="1"/>
      </rPr>
      <t>*</t>
    </r>
    <r>
      <rPr>
        <sz val="11"/>
        <color theme="1"/>
        <rFont val="Palatino Linotype"/>
        <family val="1"/>
      </rPr>
      <t xml:space="preserve"> Es importante mencionar que de los ¢2.793.968.923,00 destinados para el 0,43% Ley FODESAF 8783 para el programa de becas,quedan ¢105,923,00 sin presupuestar,  esto debido a que no pueden ser utilizados, ya que no alcanza para poder dar una beca completa en la línea presupuestaria correspondiente.</t>
    </r>
  </si>
  <si>
    <r>
      <rPr>
        <b/>
        <sz val="11"/>
        <color theme="1"/>
        <rFont val="Palatino Linotype"/>
        <family val="1"/>
      </rPr>
      <t>*</t>
    </r>
    <r>
      <rPr>
        <sz val="11"/>
        <color theme="1"/>
        <rFont val="Palatino Linotype"/>
        <family val="1"/>
      </rPr>
      <t xml:space="preserve"> El dato de los desembolsos efectivos se modificó el día 21 de agosto de 2023, esto dado que se realizó una reunión con la UE del programa y se le solicitó corregir el dato. </t>
    </r>
  </si>
  <si>
    <t>Programados 2T 2023</t>
  </si>
  <si>
    <t xml:space="preserve">Desembolsos programados 2T 2023 </t>
  </si>
  <si>
    <t>Efectivos 2T 2023</t>
  </si>
  <si>
    <t>Desembolsos efectivos 2T 2023</t>
  </si>
  <si>
    <t>En transferencias 2T 2023</t>
  </si>
  <si>
    <t>IPC (2T 2023)</t>
  </si>
  <si>
    <t>Gasto efectivo real 2T 2023</t>
  </si>
  <si>
    <t>Gasto efectivo real por beneficiario 2T 2023</t>
  </si>
  <si>
    <t>Programados IS 2023</t>
  </si>
  <si>
    <t>Desembolsos programados IS 2023</t>
  </si>
  <si>
    <t>Efectivos IS 2023</t>
  </si>
  <si>
    <t>Desembolsos efectivos IS 2023</t>
  </si>
  <si>
    <t>En transferencias IS 2023</t>
  </si>
  <si>
    <t>IPC (IS 2023)</t>
  </si>
  <si>
    <t>Gasto efectivo real IS 2023</t>
  </si>
  <si>
    <t>Gasto efectivo real por beneficiario IS 2023</t>
  </si>
  <si>
    <t>Programados 3T 2023</t>
  </si>
  <si>
    <t>Desembolsos 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</si>
  <si>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</si>
  <si>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</si>
  <si>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</si>
  <si>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</si>
  <si>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</si>
  <si>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 TA 2023</t>
  </si>
  <si>
    <t xml:space="preserve">Desembolsos programados 3 TA 2023 </t>
  </si>
  <si>
    <t>Efectivos 3 TA 2023</t>
  </si>
  <si>
    <t xml:space="preserve">Desembolsos efectivos 3 TA 2023 </t>
  </si>
  <si>
    <t>En transferencias 3 TA 2023</t>
  </si>
  <si>
    <t>IPC (3 TA 2023)</t>
  </si>
  <si>
    <t>Gasto efectivo real 3 TA 2023</t>
  </si>
  <si>
    <t>Gasto efectivo real por beneficiario 3 TA 2023</t>
  </si>
  <si>
    <t>Programados 4T 2023</t>
  </si>
  <si>
    <t>Efectivos 4T 2023</t>
  </si>
  <si>
    <t>Desembolsos 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</si>
  <si>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</si>
  <si>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</si>
  <si>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</si>
  <si>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</si>
  <si>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</si>
  <si>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Desembolsos programados 2023</t>
  </si>
  <si>
    <t>Efectivos 2023</t>
  </si>
  <si>
    <t>Desembolsos efectivos 2023</t>
  </si>
  <si>
    <t>En transferencias 2023</t>
  </si>
  <si>
    <t>IPC (2023)</t>
  </si>
  <si>
    <t>Gasto efectivo real 2023</t>
  </si>
  <si>
    <t>Gasto efectivo real por beneficiario 2023</t>
  </si>
  <si>
    <t>Desembolsos programados 4T 2023</t>
  </si>
  <si>
    <t>Desembolsos efectivos 3T 2023</t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</si>
  <si>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Los datos de la programación del III t se modificaron, esto debido a que la aprobación del presupuesto extraordinario 01-2023 se realizó el 21 de noviembre 2023, por medio del documento MTSS-DESAF-OF-1202-2023 y el rige es el mes de agosto 2023; para el anual debían actualizarse los datos.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</si>
</sst>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rgb="FF0070C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5" fontId="0" fillId="0" borderId="0" xfId="1" applyNumberFormat="1" applyFont="1" applyFill="1"/>
    <xf numFmtId="0" fontId="0" fillId="0" borderId="0" xfId="0" applyFont="1" applyFill="1"/>
    <xf numFmtId="164" fontId="3" fillId="0" borderId="3" xfId="1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165" fontId="4" fillId="0" borderId="0" xfId="1" applyNumberFormat="1" applyFont="1" applyFill="1"/>
    <xf numFmtId="0" fontId="4" fillId="0" borderId="0" xfId="0" applyFont="1" applyFill="1" applyAlignment="1">
      <alignment horizontal="left" indent="1"/>
    </xf>
    <xf numFmtId="164" fontId="4" fillId="0" borderId="0" xfId="1" applyNumberFormat="1" applyFont="1" applyFill="1" applyAlignment="1">
      <alignment horizontal="right"/>
    </xf>
    <xf numFmtId="3" fontId="0" fillId="0" borderId="0" xfId="0" applyNumberFormat="1" applyFont="1" applyFill="1"/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0" borderId="0" xfId="0" applyNumberFormat="1" applyFont="1"/>
    <xf numFmtId="164" fontId="4" fillId="0" borderId="0" xfId="1" applyFont="1" applyFill="1" applyAlignment="1">
      <alignment horizontal="right"/>
    </xf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35A0"/>
      <color rgb="FF192952"/>
      <color rgb="FFC1BFC8"/>
      <color rgb="FFC1BF14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 resultado 2023</a:t>
            </a:r>
          </a:p>
        </c:rich>
      </c:tx>
      <c:layout>
        <c:manualLayout>
          <c:xMode val="edge"/>
          <c:yMode val="edge"/>
          <c:x val="0.13422880657616018"/>
          <c:y val="3.95060852134865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1875983940864602E-2"/>
          <c:y val="0.18608496519591425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98.488055639552456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C-4933-84D8-984087D2FC33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Anual!$B$52</c:f>
              <c:numCache>
                <c:formatCode>#,##0.00</c:formatCode>
                <c:ptCount val="1"/>
                <c:pt idx="0">
                  <c:v>87.35528361337191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DC-4933-84D8-984087D2FC33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BF1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1BFC8"/>
              </a:solidFill>
              <a:ln>
                <a:solidFill>
                  <a:srgbClr val="C1BFC8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0DC-42BC-9D85-B4F8AC472C1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Anual!$B$53</c:f>
              <c:numCache>
                <c:formatCode>#,##0.00</c:formatCode>
                <c:ptCount val="1"/>
                <c:pt idx="0">
                  <c:v>92.921669626462176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DC-4933-84D8-984087D2FC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 avance 2023</a:t>
            </a:r>
          </a:p>
        </c:rich>
      </c:tx>
      <c:layout>
        <c:manualLayout>
          <c:xMode val="edge"/>
          <c:yMode val="edge"/>
          <c:x val="0.12829623989189029"/>
          <c:y val="6.67037826822273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3057259130777044E-2"/>
          <c:y val="0.18189428599240728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98.488055639552456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8-4981-8C7A-C2896B70FE25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Anual!$B$57</c:f>
              <c:numCache>
                <c:formatCode>#,##0.00</c:formatCode>
                <c:ptCount val="1"/>
                <c:pt idx="0">
                  <c:v>87.35528361337191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8-4981-8C7A-C2896B70FE25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BFC8"/>
            </a:solidFill>
            <a:ln>
              <a:solidFill>
                <a:srgbClr val="C1BF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Anual!$B$58</c:f>
              <c:numCache>
                <c:formatCode>#,##0.00</c:formatCode>
                <c:ptCount val="1"/>
                <c:pt idx="0">
                  <c:v>92.921669626462176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8-4981-8C7A-C2896B70FE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Indicadores</a:t>
            </a:r>
            <a:r>
              <a:rPr lang="es-CR" sz="1600" baseline="0"/>
              <a:t> de </a:t>
            </a:r>
            <a:r>
              <a:rPr lang="es-CR" sz="1600"/>
              <a:t>gasto medio 2023</a:t>
            </a:r>
          </a:p>
        </c:rich>
      </c:tx>
      <c:layout>
        <c:manualLayout>
          <c:xMode val="edge"/>
          <c:yMode val="edge"/>
          <c:x val="0.12440480208493082"/>
          <c:y val="2.502172161265980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0770576716408274"/>
          <c:y val="0.17653875378691608"/>
          <c:w val="0.87331440032770857"/>
          <c:h val="0.351301359382193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Gasto anual programado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Anual!$B$71</c:f>
              <c:numCache>
                <c:formatCode>#,##0.00</c:formatCode>
                <c:ptCount val="1"/>
                <c:pt idx="0">
                  <c:v>996000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7-4CE6-9D84-5A3FE830DA37}"/>
            </c:ext>
          </c:extLst>
        </c:ser>
        <c:ser>
          <c:idx val="1"/>
          <c:order val="1"/>
          <c:tx>
            <c:strRef>
              <c:f>Anual!$A$72</c:f>
              <c:strCache>
                <c:ptCount val="1"/>
                <c:pt idx="0">
                  <c:v>Gasto anual efectivo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Anual!$B$72</c:f>
              <c:numCache>
                <c:formatCode>#,##0.00</c:formatCode>
                <c:ptCount val="1"/>
                <c:pt idx="0">
                  <c:v>864109.79186116764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7-4CE6-9D84-5A3FE830D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07904"/>
        <c:axId val="53709440"/>
        <c:axId val="0"/>
      </c:bar3D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07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 b="1"/>
              <a:t>Becas</a:t>
            </a:r>
            <a:r>
              <a:rPr lang="es-CR" sz="1600" b="1" baseline="0"/>
              <a:t> Postsecundaria</a:t>
            </a:r>
            <a:r>
              <a:rPr lang="es-CR" sz="1600" b="1"/>
              <a:t>: Indicadores de giro de recursos 2023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794152834798377"/>
          <c:y val="0.1555339610916629"/>
          <c:w val="0.78064539476147099"/>
          <c:h val="0.60170893436273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0035A0"/>
            </a:solidFill>
            <a:ln w="19050">
              <a:solidFill>
                <a:srgbClr val="0035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A-4016-84F9-356D11D408A5}"/>
              </c:ext>
            </c:extLst>
          </c:dPt>
          <c:dPt>
            <c:idx val="1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3A-4016-84F9-356D11D40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100.00457464239996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A-4016-84F9-356D11D408A5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92952"/>
            </a:solidFill>
            <a:ln w="19050">
              <a:solidFill>
                <a:srgbClr val="19295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Anual!$B$76</c:f>
              <c:numCache>
                <c:formatCode>#,##0.00</c:formatCode>
                <c:ptCount val="1"/>
                <c:pt idx="0">
                  <c:v>87.351287604332256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3A-4016-84F9-356D11D408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23248728"/>
        <c:axId val="623246432"/>
      </c:barChart>
      <c:valAx>
        <c:axId val="6232464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8728"/>
        <c:crosses val="autoZero"/>
        <c:crossBetween val="between"/>
        <c:majorUnit val="30"/>
      </c:valAx>
      <c:catAx>
        <c:axId val="62324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</a:t>
            </a:r>
            <a:r>
              <a:rPr lang="es-CR" sz="1600" baseline="0"/>
              <a:t> expansión</a:t>
            </a:r>
            <a:r>
              <a:rPr lang="es-CR" sz="1600"/>
              <a:t> 2023</a:t>
            </a:r>
          </a:p>
        </c:rich>
      </c:tx>
      <c:layout>
        <c:manualLayout>
          <c:xMode val="edge"/>
          <c:yMode val="edge"/>
          <c:x val="0.13422880657616018"/>
          <c:y val="3.95060852134865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1875983940864602E-2"/>
          <c:y val="0.18608496519591425"/>
          <c:w val="0.93423464566929137"/>
          <c:h val="0.558908924845044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Anual!$B$63</c:f>
              <c:numCache>
                <c:formatCode>#,##0.00</c:formatCode>
                <c:ptCount val="1"/>
                <c:pt idx="0">
                  <c:v>0.85152500387057906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B-43EE-A355-2072937157DF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Anual!$B$64</c:f>
              <c:numCache>
                <c:formatCode>#,##0.00</c:formatCode>
                <c:ptCount val="1"/>
                <c:pt idx="0">
                  <c:v>-8.1790957275503793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B-43EE-A355-2072937157DF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BFC8"/>
            </a:solidFill>
            <a:ln>
              <a:solidFill>
                <a:srgbClr val="C1BF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Anual!$B$65</c:f>
              <c:numCache>
                <c:formatCode>#,##0.00</c:formatCode>
                <c:ptCount val="1"/>
                <c:pt idx="0">
                  <c:v>-6.7695024780500823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B-43EE-A355-2072937157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081594653299605E-2"/>
          <c:y val="0.85057697558335577"/>
          <c:w val="0.98148359966594834"/>
          <c:h val="0.1008101072608263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 cobertura 2023</a:t>
            </a:r>
          </a:p>
        </c:rich>
      </c:tx>
      <c:layout>
        <c:manualLayout>
          <c:xMode val="edge"/>
          <c:yMode val="edge"/>
          <c:x val="0.13422880657616018"/>
          <c:y val="3.95060852134865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1875983940864602E-2"/>
          <c:y val="0.18608496519591425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Anual!$B$47</c:f>
              <c:numCache>
                <c:formatCode>#,##0.00</c:formatCode>
                <c:ptCount val="1"/>
                <c:pt idx="0">
                  <c:v>11.300187937809671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C-44B1-9E51-A0A55E4CBF82}"/>
            </c:ext>
          </c:extLst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Anual!$B$48</c:f>
              <c:numCache>
                <c:formatCode>#,##0.00</c:formatCode>
                <c:ptCount val="1"/>
                <c:pt idx="0">
                  <c:v>11.129335383563985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C-44B1-9E51-A0A55E4CBF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716B17-BED6-44DC-9D9A-26FFADE7A178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0A9639-05E2-4D5A-8974-17A7DB05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70CA4-E612-4B5B-B90B-4A8C3C74E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D380723-8C2A-44C6-A36C-171B600C87EF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47627</xdr:rowOff>
    </xdr:from>
    <xdr:to>
      <xdr:col>1</xdr:col>
      <xdr:colOff>1928811</xdr:colOff>
      <xdr:row>7</xdr:row>
      <xdr:rowOff>381001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D3CE79C-0324-4DA8-A44C-1BAF385C98BA}"/>
            </a:ext>
          </a:extLst>
        </xdr:cNvPr>
        <xdr:cNvSpPr txBox="1"/>
      </xdr:nvSpPr>
      <xdr:spPr>
        <a:xfrm>
          <a:off x="35719" y="1190627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                     Fecha Actualización: 16-06-2023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C69D038-CEA8-4861-B39A-4B1AA2165330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D90D3C-4CC2-45C0-BB25-4CE57818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69C9AE8-18F2-42E8-9726-190233CD2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8119FFE-7C70-412B-B71D-C7306C5CE340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83344</xdr:colOff>
      <xdr:row>6</xdr:row>
      <xdr:rowOff>47626</xdr:rowOff>
    </xdr:from>
    <xdr:to>
      <xdr:col>2</xdr:col>
      <xdr:colOff>47624</xdr:colOff>
      <xdr:row>7</xdr:row>
      <xdr:rowOff>381000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156E2C2-434E-443E-9148-A02E59189373}"/>
            </a:ext>
          </a:extLst>
        </xdr:cNvPr>
        <xdr:cNvSpPr txBox="1"/>
      </xdr:nvSpPr>
      <xdr:spPr>
        <a:xfrm>
          <a:off x="83344" y="1190626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                     Fecha Actualización: 21-08-2023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BCE6393F-841D-4788-8C41-E0CCAEA77D48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7C9E6-E3D1-4D1D-A269-560246B0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E3B31-B641-468F-ADB2-F4514C8B3C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F24A86D-F127-46EF-BA1F-5B0C011CF2A8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71437</xdr:colOff>
      <xdr:row>6</xdr:row>
      <xdr:rowOff>59533</xdr:rowOff>
    </xdr:from>
    <xdr:to>
      <xdr:col>2</xdr:col>
      <xdr:colOff>35717</xdr:colOff>
      <xdr:row>7</xdr:row>
      <xdr:rowOff>392907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CAA1950-7209-429F-973D-B12ACDC778F4}"/>
            </a:ext>
          </a:extLst>
        </xdr:cNvPr>
        <xdr:cNvSpPr txBox="1"/>
      </xdr:nvSpPr>
      <xdr:spPr>
        <a:xfrm>
          <a:off x="71437" y="1202533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2023                     Fecha Actualización: 21-08-2023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305D4A1C-6D16-4C60-99E9-1FED9922AAD8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50FF9F7-5867-4F72-BA22-1069E321E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854263E-0E4C-4E1F-B2A1-130FC3E7E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12635F8-C6B9-4B47-A992-94D5319B7FA7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130969</xdr:colOff>
      <xdr:row>6</xdr:row>
      <xdr:rowOff>59532</xdr:rowOff>
    </xdr:from>
    <xdr:to>
      <xdr:col>2</xdr:col>
      <xdr:colOff>95249</xdr:colOff>
      <xdr:row>7</xdr:row>
      <xdr:rowOff>392906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EBD76B-3FDC-4310-AA31-678AFB9F5FF2}"/>
            </a:ext>
          </a:extLst>
        </xdr:cNvPr>
        <xdr:cNvSpPr txBox="1"/>
      </xdr:nvSpPr>
      <xdr:spPr>
        <a:xfrm>
          <a:off x="130969" y="1202532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                     Fecha Actualización: 22-11-2023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4DA33620-542C-4841-9111-E72CA5D6AF77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9D8B946-BCA2-44A9-974F-A06F565C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4C5EFF4-D7BC-4B16-9492-560C492D7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A80328E8-6756-4EDE-843C-FC5BEAC5B0A4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83344</xdr:colOff>
      <xdr:row>6</xdr:row>
      <xdr:rowOff>71439</xdr:rowOff>
    </xdr:from>
    <xdr:to>
      <xdr:col>2</xdr:col>
      <xdr:colOff>47624</xdr:colOff>
      <xdr:row>7</xdr:row>
      <xdr:rowOff>404813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F9F9BB0-EEB9-41D0-A816-787118FE7DD8}"/>
            </a:ext>
          </a:extLst>
        </xdr:cNvPr>
        <xdr:cNvSpPr txBox="1"/>
      </xdr:nvSpPr>
      <xdr:spPr>
        <a:xfrm>
          <a:off x="83344" y="1214439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     Programa de Becas Postsecundaria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        Fecha Actualización: 22-11-2023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6BC126F6-385E-401E-A9E8-01FE06EB01CF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D5553E-C25A-4CE1-8A73-3152C1AF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D4E54C-3C94-432C-A43C-DE6A0F3AE1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E73D0B54-DAB0-4692-AC77-BCB560F5232C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83344</xdr:colOff>
      <xdr:row>6</xdr:row>
      <xdr:rowOff>47628</xdr:rowOff>
    </xdr:from>
    <xdr:to>
      <xdr:col>2</xdr:col>
      <xdr:colOff>47624</xdr:colOff>
      <xdr:row>7</xdr:row>
      <xdr:rowOff>381002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0810C2-B224-4342-828A-E709D2D9AEC8}"/>
            </a:ext>
          </a:extLst>
        </xdr:cNvPr>
        <xdr:cNvSpPr txBox="1"/>
      </xdr:nvSpPr>
      <xdr:spPr>
        <a:xfrm>
          <a:off x="83344" y="1190628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                     Fecha Actualización: 07-03-2024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685803</xdr:colOff>
      <xdr:row>12</xdr:row>
      <xdr:rowOff>57151</xdr:rowOff>
    </xdr:from>
    <xdr:to>
      <xdr:col>11</xdr:col>
      <xdr:colOff>250031</xdr:colOff>
      <xdr:row>27</xdr:row>
      <xdr:rowOff>111124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94ABF4-B84F-4AAE-99B6-BF7F3A097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682625</xdr:colOff>
      <xdr:row>28</xdr:row>
      <xdr:rowOff>79375</xdr:rowOff>
    </xdr:from>
    <xdr:to>
      <xdr:col>11</xdr:col>
      <xdr:colOff>238125</xdr:colOff>
      <xdr:row>43</xdr:row>
      <xdr:rowOff>133348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A431129-8897-48D5-8693-0661342DD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317500</xdr:colOff>
      <xdr:row>28</xdr:row>
      <xdr:rowOff>100541</xdr:rowOff>
    </xdr:from>
    <xdr:to>
      <xdr:col>21</xdr:col>
      <xdr:colOff>698500</xdr:colOff>
      <xdr:row>43</xdr:row>
      <xdr:rowOff>95250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BBF25E9-8F06-4609-90AD-14163D22F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659947</xdr:colOff>
      <xdr:row>44</xdr:row>
      <xdr:rowOff>61233</xdr:rowOff>
    </xdr:from>
    <xdr:to>
      <xdr:col>12</xdr:col>
      <xdr:colOff>54429</xdr:colOff>
      <xdr:row>59</xdr:row>
      <xdr:rowOff>109764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9887ED6-FAE8-4595-9DF8-06AA40F2E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325436</xdr:colOff>
      <xdr:row>12</xdr:row>
      <xdr:rowOff>55563</xdr:rowOff>
    </xdr:from>
    <xdr:to>
      <xdr:col>21</xdr:col>
      <xdr:colOff>666750</xdr:colOff>
      <xdr:row>27</xdr:row>
      <xdr:rowOff>127000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8B196D-F7EC-4AFE-9A59-B8306DA29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231321</xdr:colOff>
      <xdr:row>44</xdr:row>
      <xdr:rowOff>68036</xdr:rowOff>
    </xdr:from>
    <xdr:to>
      <xdr:col>20</xdr:col>
      <xdr:colOff>557549</xdr:colOff>
      <xdr:row>59</xdr:row>
      <xdr:rowOff>108401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68626DF-2D86-447C-A362-68D415396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2</xdr:col>
      <xdr:colOff>1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5CB5D81-8FCF-41DF-85C0-617488CE5894}"/>
            </a:ext>
          </a:extLst>
        </xdr:cNvPr>
        <xdr:cNvSpPr/>
      </xdr:nvSpPr>
      <xdr:spPr>
        <a:xfrm>
          <a:off x="1" y="0"/>
          <a:ext cx="6000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DDC1360-FDD4-4B44-BFA9-ABCEAF30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1476374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E73C389-B02A-4E1B-9D9E-4C156CC33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38362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416719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A86E6152-DE2A-4F38-A8D6-302BE915A0E1}"/>
            </a:ext>
          </a:extLst>
        </xdr:cNvPr>
        <xdr:cNvSpPr/>
      </xdr:nvSpPr>
      <xdr:spPr>
        <a:xfrm>
          <a:off x="0" y="1143000"/>
          <a:ext cx="6000750" cy="607219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47626</xdr:colOff>
      <xdr:row>6</xdr:row>
      <xdr:rowOff>83346</xdr:rowOff>
    </xdr:from>
    <xdr:to>
      <xdr:col>2</xdr:col>
      <xdr:colOff>11906</xdr:colOff>
      <xdr:row>7</xdr:row>
      <xdr:rowOff>416720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AAA1A1B-AD87-4AB7-BBD0-41562303ED2A}"/>
            </a:ext>
          </a:extLst>
        </xdr:cNvPr>
        <xdr:cNvSpPr txBox="1"/>
      </xdr:nvSpPr>
      <xdr:spPr>
        <a:xfrm>
          <a:off x="47626" y="1226346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                     Fecha Actualización: 07-03-2024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9"/>
  <sheetViews>
    <sheetView showGridLines="0" tabSelected="1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customFormat="1" ht="16.2" thickTop="1" x14ac:dyDescent="0.35">
      <c r="A11" s="21"/>
      <c r="B11" s="21"/>
    </row>
    <row r="12" spans="1:2" customFormat="1" ht="15.6" x14ac:dyDescent="0.35">
      <c r="A12" s="22" t="s">
        <v>1</v>
      </c>
      <c r="B12" s="21"/>
    </row>
    <row r="13" spans="1:2" customFormat="1" ht="15.6" x14ac:dyDescent="0.35">
      <c r="A13" s="21"/>
      <c r="B13" s="21"/>
    </row>
    <row r="14" spans="1:2" customFormat="1" ht="15.6" x14ac:dyDescent="0.35">
      <c r="A14" s="22" t="s">
        <v>31</v>
      </c>
      <c r="B14" s="21"/>
    </row>
    <row r="15" spans="1:2" ht="15.6" x14ac:dyDescent="0.35">
      <c r="A15" s="23" t="s">
        <v>37</v>
      </c>
      <c r="B15" s="27">
        <v>3170</v>
      </c>
    </row>
    <row r="16" spans="1:2" ht="15.6" x14ac:dyDescent="0.35">
      <c r="A16" s="23" t="s">
        <v>71</v>
      </c>
      <c r="B16" s="27">
        <v>2805</v>
      </c>
    </row>
    <row r="17" spans="1:3" ht="15.6" x14ac:dyDescent="0.35">
      <c r="A17" s="17" t="s">
        <v>72</v>
      </c>
      <c r="B17" s="18">
        <v>8415</v>
      </c>
    </row>
    <row r="18" spans="1:3" ht="15.6" x14ac:dyDescent="0.35">
      <c r="A18" s="23" t="s">
        <v>73</v>
      </c>
      <c r="B18" s="27">
        <v>3206</v>
      </c>
    </row>
    <row r="19" spans="1:3" ht="15.6" x14ac:dyDescent="0.35">
      <c r="A19" s="17" t="s">
        <v>74</v>
      </c>
      <c r="B19" s="28">
        <v>9247</v>
      </c>
    </row>
    <row r="20" spans="1:3" ht="15.6" x14ac:dyDescent="0.35">
      <c r="A20" s="23" t="s">
        <v>75</v>
      </c>
      <c r="B20" s="27">
        <v>2805</v>
      </c>
    </row>
    <row r="21" spans="1:3" ht="15.6" x14ac:dyDescent="0.35">
      <c r="A21" s="21"/>
      <c r="B21" s="29"/>
    </row>
    <row r="22" spans="1:3" ht="15.6" x14ac:dyDescent="0.35">
      <c r="A22" s="24" t="s">
        <v>2</v>
      </c>
      <c r="B22" s="29"/>
    </row>
    <row r="23" spans="1:3" ht="15.6" x14ac:dyDescent="0.35">
      <c r="A23" s="23" t="s">
        <v>37</v>
      </c>
      <c r="B23" s="27">
        <v>635406200</v>
      </c>
    </row>
    <row r="24" spans="1:3" ht="15.6" x14ac:dyDescent="0.35">
      <c r="A24" s="23" t="s">
        <v>71</v>
      </c>
      <c r="B24" s="27">
        <v>698445000</v>
      </c>
    </row>
    <row r="25" spans="1:3" ht="15.6" x14ac:dyDescent="0.35">
      <c r="A25" s="23" t="s">
        <v>73</v>
      </c>
      <c r="B25" s="27">
        <v>668617000</v>
      </c>
    </row>
    <row r="26" spans="1:3" ht="15.6" x14ac:dyDescent="0.35">
      <c r="A26" s="23" t="s">
        <v>75</v>
      </c>
      <c r="B26" s="27">
        <v>2793863000</v>
      </c>
    </row>
    <row r="27" spans="1:3" ht="15.6" x14ac:dyDescent="0.35">
      <c r="A27" s="23" t="s">
        <v>76</v>
      </c>
      <c r="B27" s="6">
        <f>+B25</f>
        <v>668617000</v>
      </c>
    </row>
    <row r="28" spans="1:3" ht="15.6" x14ac:dyDescent="0.35">
      <c r="A28" s="21"/>
      <c r="B28" s="7"/>
    </row>
    <row r="29" spans="1:3" ht="15.6" x14ac:dyDescent="0.35">
      <c r="A29" s="24" t="s">
        <v>3</v>
      </c>
      <c r="B29" s="7"/>
    </row>
    <row r="30" spans="1:3" ht="15.6" x14ac:dyDescent="0.35">
      <c r="A30" s="23" t="s">
        <v>71</v>
      </c>
      <c r="B30" s="7">
        <f>B24</f>
        <v>698445000</v>
      </c>
    </row>
    <row r="31" spans="1:3" ht="15.6" x14ac:dyDescent="0.35">
      <c r="A31" s="23" t="s">
        <v>73</v>
      </c>
      <c r="B31" s="7">
        <v>698492232</v>
      </c>
      <c r="C31" s="16"/>
    </row>
    <row r="32" spans="1:3" ht="15.6" x14ac:dyDescent="0.35">
      <c r="A32" s="21"/>
      <c r="B32" s="5"/>
    </row>
    <row r="33" spans="1:2" ht="15.6" x14ac:dyDescent="0.35">
      <c r="A33" s="22" t="s">
        <v>4</v>
      </c>
      <c r="B33" s="5"/>
    </row>
    <row r="34" spans="1:2" ht="15.6" x14ac:dyDescent="0.35">
      <c r="A34" s="23" t="s">
        <v>38</v>
      </c>
      <c r="B34" s="15">
        <v>1.0573999999999999</v>
      </c>
    </row>
    <row r="35" spans="1:2" ht="15.6" x14ac:dyDescent="0.35">
      <c r="A35" s="23" t="s">
        <v>77</v>
      </c>
      <c r="B35" s="15">
        <v>1.1041000000000001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21"/>
      <c r="B37" s="7"/>
    </row>
    <row r="38" spans="1:2" ht="15.6" x14ac:dyDescent="0.35">
      <c r="A38" s="22" t="s">
        <v>6</v>
      </c>
      <c r="B38" s="7"/>
    </row>
    <row r="39" spans="1:2" ht="15.6" x14ac:dyDescent="0.35">
      <c r="A39" s="21" t="s">
        <v>39</v>
      </c>
      <c r="B39" s="6">
        <f t="shared" ref="B39" si="0">B23/B34</f>
        <v>600913750.70928705</v>
      </c>
    </row>
    <row r="40" spans="1:2" ht="15.6" x14ac:dyDescent="0.35">
      <c r="A40" s="21" t="s">
        <v>78</v>
      </c>
      <c r="B40" s="6">
        <f t="shared" ref="B40" si="1">B25/B35</f>
        <v>605576487.63698936</v>
      </c>
    </row>
    <row r="41" spans="1:2" ht="15.6" x14ac:dyDescent="0.35">
      <c r="A41" s="21" t="s">
        <v>40</v>
      </c>
      <c r="B41" s="6">
        <f>B39/B16</f>
        <v>214229.50114413086</v>
      </c>
    </row>
    <row r="42" spans="1:2" ht="15.6" x14ac:dyDescent="0.35">
      <c r="A42" s="21" t="s">
        <v>79</v>
      </c>
      <c r="B42" s="6">
        <f>B40/B18</f>
        <v>188888.48647441962</v>
      </c>
    </row>
    <row r="43" spans="1:2" ht="15.6" x14ac:dyDescent="0.35">
      <c r="A43" s="21"/>
      <c r="B43" s="9"/>
    </row>
    <row r="44" spans="1:2" ht="15.6" x14ac:dyDescent="0.35">
      <c r="A44" s="22" t="s">
        <v>7</v>
      </c>
      <c r="B44" s="9"/>
    </row>
    <row r="45" spans="1:2" ht="15.6" x14ac:dyDescent="0.35">
      <c r="A45" s="21"/>
      <c r="B45" s="9"/>
    </row>
    <row r="46" spans="1:2" ht="15.6" x14ac:dyDescent="0.35">
      <c r="A46" s="22" t="s">
        <v>8</v>
      </c>
      <c r="B46" s="9"/>
    </row>
    <row r="47" spans="1:2" ht="15.6" x14ac:dyDescent="0.35">
      <c r="A47" s="21" t="s">
        <v>9</v>
      </c>
      <c r="B47" s="10">
        <f>B16/B36*100</f>
        <v>9.5848282931829836</v>
      </c>
    </row>
    <row r="48" spans="1:2" ht="15.6" x14ac:dyDescent="0.35">
      <c r="A48" s="21" t="s">
        <v>10</v>
      </c>
      <c r="B48" s="10">
        <f>B18/B36*100</f>
        <v>10.955065778233385</v>
      </c>
    </row>
    <row r="49" spans="1:2" ht="15.6" x14ac:dyDescent="0.35">
      <c r="A49" s="21"/>
      <c r="B49" s="10"/>
    </row>
    <row r="50" spans="1:2" ht="15.6" x14ac:dyDescent="0.35">
      <c r="A50" s="22" t="s">
        <v>11</v>
      </c>
      <c r="B50" s="10"/>
    </row>
    <row r="51" spans="1:2" ht="15.6" x14ac:dyDescent="0.35">
      <c r="A51" s="21" t="s">
        <v>12</v>
      </c>
      <c r="B51" s="10">
        <f>B18/B16*100</f>
        <v>114.29590017825313</v>
      </c>
    </row>
    <row r="52" spans="1:2" ht="15.6" x14ac:dyDescent="0.35">
      <c r="A52" s="21" t="s">
        <v>13</v>
      </c>
      <c r="B52" s="10">
        <f>B25/B24*100</f>
        <v>95.729370243898941</v>
      </c>
    </row>
    <row r="53" spans="1:2" ht="15.6" x14ac:dyDescent="0.35">
      <c r="A53" s="21" t="s">
        <v>14</v>
      </c>
      <c r="B53" s="10">
        <f>AVERAGE(B51:B52)</f>
        <v>105.01263521107603</v>
      </c>
    </row>
    <row r="54" spans="1:2" ht="15.6" x14ac:dyDescent="0.35">
      <c r="A54" s="21"/>
      <c r="B54" s="10"/>
    </row>
    <row r="55" spans="1:2" ht="15.6" x14ac:dyDescent="0.35">
      <c r="A55" s="22" t="s">
        <v>15</v>
      </c>
      <c r="B55" s="10"/>
    </row>
    <row r="56" spans="1:2" ht="15.6" x14ac:dyDescent="0.35">
      <c r="A56" s="21" t="s">
        <v>16</v>
      </c>
      <c r="B56" s="10">
        <f>B18/B20*100</f>
        <v>114.29590017825313</v>
      </c>
    </row>
    <row r="57" spans="1:2" ht="15.6" x14ac:dyDescent="0.35">
      <c r="A57" s="21" t="s">
        <v>17</v>
      </c>
      <c r="B57" s="10">
        <f>B25/B26*100</f>
        <v>23.931631579644385</v>
      </c>
    </row>
    <row r="58" spans="1:2" ht="15.6" x14ac:dyDescent="0.35">
      <c r="A58" s="21" t="s">
        <v>18</v>
      </c>
      <c r="B58" s="10">
        <f>(B56+B57)/2</f>
        <v>69.113765878948755</v>
      </c>
    </row>
    <row r="59" spans="1:2" ht="15.6" x14ac:dyDescent="0.35">
      <c r="A59" s="21"/>
      <c r="B59" s="10"/>
    </row>
    <row r="60" spans="1:2" ht="15.6" x14ac:dyDescent="0.35">
      <c r="A60" s="22" t="s">
        <v>19</v>
      </c>
      <c r="B60" s="10">
        <f>B27/B25*100</f>
        <v>100</v>
      </c>
    </row>
    <row r="61" spans="1:2" ht="15.6" x14ac:dyDescent="0.35">
      <c r="A61" s="21"/>
      <c r="B61" s="10"/>
    </row>
    <row r="62" spans="1:2" ht="15.6" x14ac:dyDescent="0.35">
      <c r="A62" s="22" t="s">
        <v>20</v>
      </c>
      <c r="B62" s="10"/>
    </row>
    <row r="63" spans="1:2" ht="15.6" x14ac:dyDescent="0.35">
      <c r="A63" s="21" t="s">
        <v>21</v>
      </c>
      <c r="B63" s="10">
        <f>((B18/B15)-1)*100</f>
        <v>1.1356466876971671</v>
      </c>
    </row>
    <row r="64" spans="1:2" ht="15.6" x14ac:dyDescent="0.35">
      <c r="A64" s="21" t="s">
        <v>22</v>
      </c>
      <c r="B64" s="10">
        <f>((B40/B39)-1)*100</f>
        <v>0.7759411266922589</v>
      </c>
    </row>
    <row r="65" spans="1:3" ht="15.6" x14ac:dyDescent="0.35">
      <c r="A65" s="21" t="s">
        <v>23</v>
      </c>
      <c r="B65" s="10">
        <f>((B42/B41)-1)*100</f>
        <v>-11.828909900071194</v>
      </c>
    </row>
    <row r="66" spans="1:3" ht="15.6" x14ac:dyDescent="0.35">
      <c r="A66" s="21"/>
      <c r="B66" s="10"/>
    </row>
    <row r="67" spans="1:3" ht="15.6" x14ac:dyDescent="0.35">
      <c r="A67" s="22" t="s">
        <v>24</v>
      </c>
      <c r="B67" s="10"/>
    </row>
    <row r="68" spans="1:3" ht="15.6" x14ac:dyDescent="0.35">
      <c r="A68" s="21" t="s">
        <v>29</v>
      </c>
      <c r="B68" s="10">
        <f>B24/(B17)</f>
        <v>83000</v>
      </c>
    </row>
    <row r="69" spans="1:3" ht="15.6" x14ac:dyDescent="0.35">
      <c r="A69" s="21" t="s">
        <v>30</v>
      </c>
      <c r="B69" s="10">
        <f>B25/(B19)</f>
        <v>72306.369633394614</v>
      </c>
    </row>
    <row r="70" spans="1:3" ht="15.6" x14ac:dyDescent="0.35">
      <c r="A70" s="21" t="s">
        <v>25</v>
      </c>
      <c r="B70" s="10">
        <f>(B69/B68)*B53</f>
        <v>91.482920695769806</v>
      </c>
    </row>
    <row r="71" spans="1:3" ht="15.6" x14ac:dyDescent="0.35">
      <c r="A71" s="21" t="s">
        <v>32</v>
      </c>
      <c r="B71" s="10">
        <f>(B24/B17)*3</f>
        <v>249000</v>
      </c>
    </row>
    <row r="72" spans="1:3" ht="15.6" x14ac:dyDescent="0.35">
      <c r="A72" s="21" t="s">
        <v>33</v>
      </c>
      <c r="B72" s="10">
        <f>(B25/B19)*3</f>
        <v>216919.10890018384</v>
      </c>
    </row>
    <row r="73" spans="1:3" ht="15.6" x14ac:dyDescent="0.35">
      <c r="A73" s="21"/>
      <c r="B73" s="10"/>
    </row>
    <row r="74" spans="1:3" ht="15.6" x14ac:dyDescent="0.35">
      <c r="A74" s="22" t="s">
        <v>26</v>
      </c>
      <c r="B74" s="10"/>
    </row>
    <row r="75" spans="1:3" ht="15.6" x14ac:dyDescent="0.35">
      <c r="A75" s="21" t="s">
        <v>27</v>
      </c>
      <c r="B75" s="10">
        <f>(B31/B30)*100</f>
        <v>100.00676245087301</v>
      </c>
    </row>
    <row r="76" spans="1:3" ht="15.6" x14ac:dyDescent="0.35">
      <c r="A76" s="21" t="s">
        <v>28</v>
      </c>
      <c r="B76" s="10">
        <f>(B25/B31)*100</f>
        <v>95.722897030013058</v>
      </c>
    </row>
    <row r="77" spans="1:3" ht="16.2" thickBot="1" x14ac:dyDescent="0.4">
      <c r="A77" s="11"/>
      <c r="B77" s="12"/>
    </row>
    <row r="78" spans="1:3" customFormat="1" ht="44.25" customHeight="1" thickTop="1" x14ac:dyDescent="0.3">
      <c r="A78" s="34" t="s">
        <v>80</v>
      </c>
      <c r="B78" s="34"/>
      <c r="C78" s="25"/>
    </row>
    <row r="79" spans="1:3" customFormat="1" ht="92.25" customHeight="1" x14ac:dyDescent="0.3">
      <c r="A79" s="35" t="s">
        <v>81</v>
      </c>
      <c r="B79" s="35"/>
      <c r="C79" s="25"/>
    </row>
    <row r="80" spans="1:3" customFormat="1" ht="15.6" x14ac:dyDescent="0.35">
      <c r="A80" s="13"/>
      <c r="B80" s="21"/>
    </row>
    <row r="81" spans="1:2" customFormat="1" ht="42" customHeight="1" x14ac:dyDescent="0.3">
      <c r="A81" s="36" t="s">
        <v>82</v>
      </c>
      <c r="B81" s="36"/>
    </row>
    <row r="82" spans="1:2" customFormat="1" ht="15.6" x14ac:dyDescent="0.35">
      <c r="A82" s="21"/>
      <c r="B82" s="21"/>
    </row>
    <row r="83" spans="1:2" customFormat="1" ht="15.6" x14ac:dyDescent="0.35">
      <c r="A83" s="21"/>
      <c r="B83" s="21"/>
    </row>
    <row r="84" spans="1:2" customFormat="1" ht="15.6" x14ac:dyDescent="0.35">
      <c r="A84" s="21"/>
      <c r="B84" s="21"/>
    </row>
    <row r="85" spans="1:2" customFormat="1" ht="15.6" x14ac:dyDescent="0.35">
      <c r="A85" s="21"/>
      <c r="B85" s="21"/>
    </row>
    <row r="86" spans="1:2" customFormat="1" ht="15.6" x14ac:dyDescent="0.35">
      <c r="A86" s="21"/>
      <c r="B86" s="21"/>
    </row>
    <row r="87" spans="1:2" customFormat="1" ht="15.6" x14ac:dyDescent="0.35">
      <c r="A87" s="21"/>
      <c r="B87" s="21"/>
    </row>
    <row r="88" spans="1:2" customFormat="1" ht="15.6" x14ac:dyDescent="0.35">
      <c r="A88" s="21"/>
      <c r="B88" s="21"/>
    </row>
    <row r="89" spans="1:2" customFormat="1" ht="15.6" x14ac:dyDescent="0.35">
      <c r="A89" s="21"/>
      <c r="B89" s="21"/>
    </row>
    <row r="90" spans="1:2" customFormat="1" ht="15.6" x14ac:dyDescent="0.35">
      <c r="A90" s="21"/>
      <c r="B90" s="21"/>
    </row>
    <row r="91" spans="1:2" customFormat="1" ht="15.6" x14ac:dyDescent="0.35">
      <c r="A91" s="21"/>
      <c r="B91" s="21"/>
    </row>
    <row r="92" spans="1:2" customFormat="1" ht="15.6" x14ac:dyDescent="0.35">
      <c r="A92" s="21"/>
      <c r="B92" s="21"/>
    </row>
    <row r="93" spans="1:2" customFormat="1" ht="15.6" x14ac:dyDescent="0.35">
      <c r="A93" s="21"/>
      <c r="B93" s="21"/>
    </row>
    <row r="94" spans="1:2" customFormat="1" ht="15.6" x14ac:dyDescent="0.35">
      <c r="A94" s="21"/>
      <c r="B94" s="21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4">
    <mergeCell ref="A9:A10"/>
    <mergeCell ref="A78:B78"/>
    <mergeCell ref="A79:B79"/>
    <mergeCell ref="A81:B8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5CB6-447B-4586-A805-8C48C12E3C67}">
  <dimension ref="A1:C189"/>
  <sheetViews>
    <sheetView showGridLines="0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customFormat="1" ht="16.2" thickTop="1" x14ac:dyDescent="0.35">
      <c r="A11" s="21"/>
      <c r="B11" s="21"/>
    </row>
    <row r="12" spans="1:2" customFormat="1" ht="15.6" x14ac:dyDescent="0.35">
      <c r="A12" s="22" t="s">
        <v>1</v>
      </c>
      <c r="B12" s="21"/>
    </row>
    <row r="13" spans="1:2" customFormat="1" ht="15.6" x14ac:dyDescent="0.35">
      <c r="A13" s="21"/>
      <c r="B13" s="21"/>
    </row>
    <row r="14" spans="1:2" customFormat="1" ht="15.6" x14ac:dyDescent="0.35">
      <c r="A14" s="22" t="s">
        <v>31</v>
      </c>
      <c r="B14" s="21"/>
    </row>
    <row r="15" spans="1:2" ht="15.6" x14ac:dyDescent="0.35">
      <c r="A15" s="23" t="s">
        <v>41</v>
      </c>
      <c r="B15" s="27">
        <v>3170</v>
      </c>
    </row>
    <row r="16" spans="1:2" ht="15.6" x14ac:dyDescent="0.35">
      <c r="A16" s="23" t="s">
        <v>83</v>
      </c>
      <c r="B16" s="27">
        <v>2805</v>
      </c>
    </row>
    <row r="17" spans="1:3" ht="15.6" x14ac:dyDescent="0.35">
      <c r="A17" s="17" t="s">
        <v>84</v>
      </c>
      <c r="B17" s="18">
        <v>8415</v>
      </c>
    </row>
    <row r="18" spans="1:3" ht="15.6" x14ac:dyDescent="0.35">
      <c r="A18" s="23" t="s">
        <v>85</v>
      </c>
      <c r="B18" s="27">
        <v>3206</v>
      </c>
    </row>
    <row r="19" spans="1:3" ht="15.6" x14ac:dyDescent="0.35">
      <c r="A19" s="17" t="s">
        <v>86</v>
      </c>
      <c r="B19" s="18">
        <v>8729</v>
      </c>
    </row>
    <row r="20" spans="1:3" ht="15.6" x14ac:dyDescent="0.35">
      <c r="A20" s="23" t="s">
        <v>75</v>
      </c>
      <c r="B20" s="27">
        <v>2805</v>
      </c>
    </row>
    <row r="21" spans="1:3" ht="15.6" x14ac:dyDescent="0.35">
      <c r="A21" s="21"/>
      <c r="B21" s="29"/>
    </row>
    <row r="22" spans="1:3" ht="15.6" x14ac:dyDescent="0.35">
      <c r="A22" s="24" t="s">
        <v>2</v>
      </c>
      <c r="B22" s="29"/>
    </row>
    <row r="23" spans="1:3" ht="15.6" x14ac:dyDescent="0.35">
      <c r="A23" s="23" t="s">
        <v>41</v>
      </c>
      <c r="B23" s="27">
        <v>629429800</v>
      </c>
    </row>
    <row r="24" spans="1:3" ht="15.6" x14ac:dyDescent="0.35">
      <c r="A24" s="23" t="s">
        <v>83</v>
      </c>
      <c r="B24" s="27">
        <v>698445000</v>
      </c>
    </row>
    <row r="25" spans="1:3" ht="15.6" x14ac:dyDescent="0.35">
      <c r="A25" s="23" t="s">
        <v>85</v>
      </c>
      <c r="B25" s="27">
        <v>633403000</v>
      </c>
    </row>
    <row r="26" spans="1:3" ht="15.6" x14ac:dyDescent="0.35">
      <c r="A26" s="23" t="s">
        <v>75</v>
      </c>
      <c r="B26" s="27">
        <v>2793863000</v>
      </c>
    </row>
    <row r="27" spans="1:3" ht="15.6" x14ac:dyDescent="0.35">
      <c r="A27" s="23" t="s">
        <v>87</v>
      </c>
      <c r="B27" s="6">
        <f>+B25</f>
        <v>633403000</v>
      </c>
    </row>
    <row r="28" spans="1:3" ht="15.6" x14ac:dyDescent="0.35">
      <c r="A28" s="21"/>
      <c r="B28" s="7"/>
    </row>
    <row r="29" spans="1:3" ht="15.6" x14ac:dyDescent="0.35">
      <c r="A29" s="24" t="s">
        <v>3</v>
      </c>
      <c r="B29" s="7"/>
    </row>
    <row r="30" spans="1:3" ht="15.6" x14ac:dyDescent="0.35">
      <c r="A30" s="23" t="s">
        <v>83</v>
      </c>
      <c r="B30" s="7">
        <f>B24</f>
        <v>698445000</v>
      </c>
    </row>
    <row r="31" spans="1:3" ht="15.6" x14ac:dyDescent="0.35">
      <c r="A31" s="23" t="s">
        <v>85</v>
      </c>
      <c r="B31" s="29">
        <v>698492232</v>
      </c>
      <c r="C31" s="16"/>
    </row>
    <row r="32" spans="1:3" ht="15.6" x14ac:dyDescent="0.35">
      <c r="A32" s="21"/>
      <c r="B32" s="5"/>
    </row>
    <row r="33" spans="1:2" ht="15.6" x14ac:dyDescent="0.35">
      <c r="A33" s="22" t="s">
        <v>4</v>
      </c>
      <c r="B33" s="5"/>
    </row>
    <row r="34" spans="1:2" ht="15.6" x14ac:dyDescent="0.35">
      <c r="A34" s="23" t="s">
        <v>42</v>
      </c>
      <c r="B34" s="30">
        <v>1.121</v>
      </c>
    </row>
    <row r="35" spans="1:2" ht="15.6" x14ac:dyDescent="0.35">
      <c r="A35" s="23" t="s">
        <v>88</v>
      </c>
      <c r="B35" s="30">
        <v>1.0973999999999999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21"/>
      <c r="B37" s="7"/>
    </row>
    <row r="38" spans="1:2" ht="15.6" x14ac:dyDescent="0.35">
      <c r="A38" s="22" t="s">
        <v>6</v>
      </c>
      <c r="B38" s="7"/>
    </row>
    <row r="39" spans="1:2" ht="15.6" x14ac:dyDescent="0.35">
      <c r="A39" s="21" t="s">
        <v>43</v>
      </c>
      <c r="B39" s="6">
        <f t="shared" ref="B39" si="0">B23/B34</f>
        <v>561489562.89027655</v>
      </c>
    </row>
    <row r="40" spans="1:2" ht="15.6" x14ac:dyDescent="0.35">
      <c r="A40" s="21" t="s">
        <v>89</v>
      </c>
      <c r="B40" s="6">
        <f t="shared" ref="B40" si="1">B25/B35</f>
        <v>577185164.93530166</v>
      </c>
    </row>
    <row r="41" spans="1:2" ht="15.6" x14ac:dyDescent="0.35">
      <c r="A41" s="21" t="s">
        <v>44</v>
      </c>
      <c r="B41" s="6">
        <f>B39/B16</f>
        <v>200174.53222469753</v>
      </c>
    </row>
    <row r="42" spans="1:2" ht="15.6" x14ac:dyDescent="0.35">
      <c r="A42" s="21" t="s">
        <v>90</v>
      </c>
      <c r="B42" s="6">
        <f>B40/B18</f>
        <v>180032.80253752391</v>
      </c>
    </row>
    <row r="43" spans="1:2" ht="15.6" x14ac:dyDescent="0.35">
      <c r="A43" s="21"/>
      <c r="B43" s="9"/>
    </row>
    <row r="44" spans="1:2" ht="15.6" x14ac:dyDescent="0.35">
      <c r="A44" s="22" t="s">
        <v>7</v>
      </c>
      <c r="B44" s="9"/>
    </row>
    <row r="45" spans="1:2" ht="15.6" x14ac:dyDescent="0.35">
      <c r="A45" s="21"/>
      <c r="B45" s="9"/>
    </row>
    <row r="46" spans="1:2" ht="15.6" x14ac:dyDescent="0.35">
      <c r="A46" s="22" t="s">
        <v>8</v>
      </c>
      <c r="B46" s="9"/>
    </row>
    <row r="47" spans="1:2" ht="15.6" x14ac:dyDescent="0.35">
      <c r="A47" s="21" t="s">
        <v>9</v>
      </c>
      <c r="B47" s="10">
        <f>B16/B36*100</f>
        <v>9.5848282931829836</v>
      </c>
    </row>
    <row r="48" spans="1:2" ht="15.6" x14ac:dyDescent="0.35">
      <c r="A48" s="21" t="s">
        <v>10</v>
      </c>
      <c r="B48" s="10">
        <f>B18/B36*100</f>
        <v>10.955065778233385</v>
      </c>
    </row>
    <row r="49" spans="1:2" ht="15.6" x14ac:dyDescent="0.35">
      <c r="A49" s="21"/>
      <c r="B49" s="10"/>
    </row>
    <row r="50" spans="1:2" ht="15.6" x14ac:dyDescent="0.35">
      <c r="A50" s="22" t="s">
        <v>11</v>
      </c>
      <c r="B50" s="10"/>
    </row>
    <row r="51" spans="1:2" ht="15.6" x14ac:dyDescent="0.35">
      <c r="A51" s="21" t="s">
        <v>12</v>
      </c>
      <c r="B51" s="10">
        <f>B18/B16*100</f>
        <v>114.29590017825313</v>
      </c>
    </row>
    <row r="52" spans="1:2" ht="15.6" x14ac:dyDescent="0.35">
      <c r="A52" s="21" t="s">
        <v>13</v>
      </c>
      <c r="B52" s="10">
        <f>B25/B24*100</f>
        <v>90.687598880369961</v>
      </c>
    </row>
    <row r="53" spans="1:2" ht="15.6" x14ac:dyDescent="0.35">
      <c r="A53" s="21" t="s">
        <v>14</v>
      </c>
      <c r="B53" s="10">
        <f>AVERAGE(B51:B52)</f>
        <v>102.49174952931155</v>
      </c>
    </row>
    <row r="54" spans="1:2" ht="15.6" x14ac:dyDescent="0.35">
      <c r="A54" s="21"/>
      <c r="B54" s="10"/>
    </row>
    <row r="55" spans="1:2" ht="15.6" x14ac:dyDescent="0.35">
      <c r="A55" s="22" t="s">
        <v>15</v>
      </c>
      <c r="B55" s="10"/>
    </row>
    <row r="56" spans="1:2" ht="15.6" x14ac:dyDescent="0.35">
      <c r="A56" s="21" t="s">
        <v>16</v>
      </c>
      <c r="B56" s="10">
        <f>B18/B20*100</f>
        <v>114.29590017825313</v>
      </c>
    </row>
    <row r="57" spans="1:2" ht="15.6" x14ac:dyDescent="0.35">
      <c r="A57" s="21" t="s">
        <v>17</v>
      </c>
      <c r="B57" s="10">
        <f>B25/B26*100</f>
        <v>22.67122618396106</v>
      </c>
    </row>
    <row r="58" spans="1:2" ht="15.6" x14ac:dyDescent="0.35">
      <c r="A58" s="21" t="s">
        <v>18</v>
      </c>
      <c r="B58" s="10">
        <f>(B56+B57)/2</f>
        <v>68.483563181107101</v>
      </c>
    </row>
    <row r="59" spans="1:2" ht="15.6" x14ac:dyDescent="0.35">
      <c r="A59" s="21"/>
      <c r="B59" s="10"/>
    </row>
    <row r="60" spans="1:2" ht="15.6" x14ac:dyDescent="0.35">
      <c r="A60" s="22" t="s">
        <v>19</v>
      </c>
      <c r="B60" s="10">
        <f>B27/B25*100</f>
        <v>100</v>
      </c>
    </row>
    <row r="61" spans="1:2" ht="15.6" x14ac:dyDescent="0.35">
      <c r="A61" s="21"/>
      <c r="B61" s="10"/>
    </row>
    <row r="62" spans="1:2" ht="15.6" x14ac:dyDescent="0.35">
      <c r="A62" s="22" t="s">
        <v>20</v>
      </c>
      <c r="B62" s="10"/>
    </row>
    <row r="63" spans="1:2" ht="15.6" x14ac:dyDescent="0.35">
      <c r="A63" s="21" t="s">
        <v>21</v>
      </c>
      <c r="B63" s="10">
        <f>((B18/B15)-1)*100</f>
        <v>1.1356466876971671</v>
      </c>
    </row>
    <row r="64" spans="1:2" ht="15.6" x14ac:dyDescent="0.35">
      <c r="A64" s="21" t="s">
        <v>22</v>
      </c>
      <c r="B64" s="10">
        <f>((B40/B39)-1)*100</f>
        <v>2.795350632028093</v>
      </c>
    </row>
    <row r="65" spans="1:3" ht="15.6" x14ac:dyDescent="0.35">
      <c r="A65" s="21" t="s">
        <v>23</v>
      </c>
      <c r="B65" s="10">
        <f>((B42/B41)-1)*100</f>
        <v>-10.06208405401161</v>
      </c>
    </row>
    <row r="66" spans="1:3" ht="15.6" x14ac:dyDescent="0.35">
      <c r="A66" s="21"/>
      <c r="B66" s="10"/>
    </row>
    <row r="67" spans="1:3" ht="15.6" x14ac:dyDescent="0.35">
      <c r="A67" s="22" t="s">
        <v>24</v>
      </c>
      <c r="B67" s="10"/>
    </row>
    <row r="68" spans="1:3" ht="15.6" x14ac:dyDescent="0.35">
      <c r="A68" s="21" t="s">
        <v>29</v>
      </c>
      <c r="B68" s="10">
        <f>B24/(B17)</f>
        <v>83000</v>
      </c>
    </row>
    <row r="69" spans="1:3" ht="15.6" x14ac:dyDescent="0.35">
      <c r="A69" s="21" t="s">
        <v>30</v>
      </c>
      <c r="B69" s="10">
        <f>B25/(B19)</f>
        <v>72563.065643258102</v>
      </c>
    </row>
    <row r="70" spans="1:3" ht="15.6" x14ac:dyDescent="0.35">
      <c r="A70" s="21" t="s">
        <v>25</v>
      </c>
      <c r="B70" s="10">
        <f>(B69/B68)*B53</f>
        <v>89.60380179503376</v>
      </c>
    </row>
    <row r="71" spans="1:3" ht="15.6" x14ac:dyDescent="0.35">
      <c r="A71" s="21" t="s">
        <v>32</v>
      </c>
      <c r="B71" s="10">
        <f>(B24/B17)*3</f>
        <v>249000</v>
      </c>
    </row>
    <row r="72" spans="1:3" ht="15.6" x14ac:dyDescent="0.35">
      <c r="A72" s="21" t="s">
        <v>33</v>
      </c>
      <c r="B72" s="10">
        <f>(B25/B19)*3</f>
        <v>217689.19692977431</v>
      </c>
    </row>
    <row r="73" spans="1:3" ht="15.6" x14ac:dyDescent="0.35">
      <c r="A73" s="21"/>
      <c r="B73" s="10"/>
    </row>
    <row r="74" spans="1:3" ht="15.6" x14ac:dyDescent="0.35">
      <c r="A74" s="22" t="s">
        <v>26</v>
      </c>
      <c r="B74" s="10"/>
    </row>
    <row r="75" spans="1:3" ht="15.6" x14ac:dyDescent="0.35">
      <c r="A75" s="21" t="s">
        <v>27</v>
      </c>
      <c r="B75" s="10">
        <f>(B31/B30)*100</f>
        <v>100.00676245087301</v>
      </c>
    </row>
    <row r="76" spans="1:3" ht="15.6" x14ac:dyDescent="0.35">
      <c r="A76" s="21" t="s">
        <v>28</v>
      </c>
      <c r="B76" s="10">
        <f>(B25/B31)*100</f>
        <v>90.68146659074084</v>
      </c>
    </row>
    <row r="77" spans="1:3" ht="16.2" thickBot="1" x14ac:dyDescent="0.4">
      <c r="A77" s="11"/>
      <c r="B77" s="12"/>
    </row>
    <row r="78" spans="1:3" customFormat="1" ht="44.25" customHeight="1" thickTop="1" x14ac:dyDescent="0.3">
      <c r="A78" s="34" t="s">
        <v>80</v>
      </c>
      <c r="B78" s="34"/>
      <c r="C78" s="25"/>
    </row>
    <row r="79" spans="1:3" customFormat="1" ht="15.6" x14ac:dyDescent="0.3">
      <c r="A79" s="26"/>
      <c r="B79" s="26"/>
      <c r="C79" s="25"/>
    </row>
    <row r="80" spans="1:3" customFormat="1" ht="15.6" x14ac:dyDescent="0.35">
      <c r="A80" s="13"/>
      <c r="B80" s="21"/>
    </row>
    <row r="81" spans="1:2" customFormat="1" ht="15.6" x14ac:dyDescent="0.35">
      <c r="A81" s="21"/>
      <c r="B81" s="21"/>
    </row>
    <row r="82" spans="1:2" customFormat="1" ht="15.6" x14ac:dyDescent="0.35">
      <c r="A82" s="21"/>
      <c r="B82" s="21"/>
    </row>
    <row r="83" spans="1:2" customFormat="1" ht="15.6" x14ac:dyDescent="0.35">
      <c r="A83" s="21"/>
      <c r="B83" s="21"/>
    </row>
    <row r="84" spans="1:2" ht="15.6" x14ac:dyDescent="0.35">
      <c r="A84" s="5"/>
      <c r="B84" s="5"/>
    </row>
    <row r="85" spans="1:2" ht="15.6" x14ac:dyDescent="0.35">
      <c r="A85" s="5"/>
      <c r="B85" s="5"/>
    </row>
    <row r="86" spans="1:2" ht="15.6" x14ac:dyDescent="0.35">
      <c r="A86" s="5"/>
      <c r="B86" s="5"/>
    </row>
    <row r="87" spans="1:2" ht="15.6" x14ac:dyDescent="0.35">
      <c r="A87" s="5"/>
      <c r="B87" s="5"/>
    </row>
    <row r="88" spans="1:2" ht="15.6" x14ac:dyDescent="0.35">
      <c r="A88" s="5"/>
      <c r="B88" s="5"/>
    </row>
    <row r="89" spans="1:2" ht="15.6" x14ac:dyDescent="0.35">
      <c r="A89" s="5"/>
      <c r="B89" s="5"/>
    </row>
    <row r="90" spans="1:2" ht="15.6" x14ac:dyDescent="0.35">
      <c r="A90" s="5"/>
      <c r="B90" s="5"/>
    </row>
    <row r="91" spans="1:2" ht="15.6" x14ac:dyDescent="0.35">
      <c r="A91" s="5"/>
      <c r="B91" s="5"/>
    </row>
    <row r="92" spans="1:2" ht="15.6" x14ac:dyDescent="0.35">
      <c r="A92" s="5"/>
      <c r="B92" s="5"/>
    </row>
    <row r="93" spans="1:2" ht="15.6" x14ac:dyDescent="0.35">
      <c r="A93" s="5"/>
      <c r="B93" s="5"/>
    </row>
    <row r="94" spans="1:2" ht="15.6" x14ac:dyDescent="0.35">
      <c r="A94" s="5"/>
      <c r="B94" s="5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657D-50C4-43D2-BBD9-41F9E3530919}">
  <dimension ref="A1:C189"/>
  <sheetViews>
    <sheetView showGridLines="0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customFormat="1" ht="16.2" thickTop="1" x14ac:dyDescent="0.35">
      <c r="A11" s="21"/>
      <c r="B11" s="21"/>
    </row>
    <row r="12" spans="1:2" customFormat="1" ht="15.6" x14ac:dyDescent="0.35">
      <c r="A12" s="22" t="s">
        <v>1</v>
      </c>
      <c r="B12" s="21"/>
    </row>
    <row r="13" spans="1:2" customFormat="1" ht="15.6" x14ac:dyDescent="0.35">
      <c r="A13" s="21"/>
      <c r="B13" s="21"/>
    </row>
    <row r="14" spans="1:2" customFormat="1" ht="15.6" x14ac:dyDescent="0.35">
      <c r="A14" s="22" t="s">
        <v>31</v>
      </c>
      <c r="B14" s="21"/>
    </row>
    <row r="15" spans="1:2" ht="15.6" x14ac:dyDescent="0.35">
      <c r="A15" s="23" t="s">
        <v>45</v>
      </c>
      <c r="B15" s="6">
        <f>+AVERAGE('I Trimestre'!B15,'II Trimestre'!B15)</f>
        <v>3170</v>
      </c>
    </row>
    <row r="16" spans="1:2" ht="15.6" x14ac:dyDescent="0.35">
      <c r="A16" s="23" t="s">
        <v>91</v>
      </c>
      <c r="B16" s="6">
        <f>+'II Trimestre'!B16</f>
        <v>2805</v>
      </c>
    </row>
    <row r="17" spans="1:3" ht="15.6" x14ac:dyDescent="0.35">
      <c r="A17" s="17" t="s">
        <v>92</v>
      </c>
      <c r="B17" s="18">
        <f>+SUM('I Trimestre'!B17+'II Trimestre'!B17)</f>
        <v>16830</v>
      </c>
    </row>
    <row r="18" spans="1:3" ht="15.6" x14ac:dyDescent="0.35">
      <c r="A18" s="23" t="s">
        <v>93</v>
      </c>
      <c r="B18" s="6">
        <f>+AVERAGE('I Trimestre'!B18,'II Trimestre'!B18)</f>
        <v>3206</v>
      </c>
    </row>
    <row r="19" spans="1:3" ht="15.6" x14ac:dyDescent="0.35">
      <c r="A19" s="17" t="s">
        <v>94</v>
      </c>
      <c r="B19" s="18">
        <f>+SUM('I Trimestre'!B19+'II Trimestre'!B19)</f>
        <v>17976</v>
      </c>
    </row>
    <row r="20" spans="1:3" ht="15.6" x14ac:dyDescent="0.35">
      <c r="A20" s="23" t="s">
        <v>36</v>
      </c>
      <c r="B20" s="6">
        <f>+'II Trimestre'!B20</f>
        <v>2805</v>
      </c>
    </row>
    <row r="21" spans="1:3" ht="15.6" x14ac:dyDescent="0.35">
      <c r="A21" s="21"/>
      <c r="B21" s="7"/>
    </row>
    <row r="22" spans="1:3" ht="15.6" x14ac:dyDescent="0.35">
      <c r="A22" s="24" t="s">
        <v>2</v>
      </c>
      <c r="B22" s="7"/>
    </row>
    <row r="23" spans="1:3" ht="15.6" x14ac:dyDescent="0.35">
      <c r="A23" s="23" t="s">
        <v>45</v>
      </c>
      <c r="B23" s="6">
        <f>+'I Trimestre'!B23+'II Trimestre'!B23</f>
        <v>1264836000</v>
      </c>
    </row>
    <row r="24" spans="1:3" ht="15.6" x14ac:dyDescent="0.35">
      <c r="A24" s="23" t="s">
        <v>91</v>
      </c>
      <c r="B24" s="6">
        <f>+'I Trimestre'!B24+'II Trimestre'!B24</f>
        <v>1396890000</v>
      </c>
    </row>
    <row r="25" spans="1:3" ht="15.6" x14ac:dyDescent="0.35">
      <c r="A25" s="23" t="s">
        <v>93</v>
      </c>
      <c r="B25" s="6">
        <f>+'I Trimestre'!B25+'II Trimestre'!B25</f>
        <v>1302020000</v>
      </c>
    </row>
    <row r="26" spans="1:3" ht="15.6" x14ac:dyDescent="0.35">
      <c r="A26" s="23" t="s">
        <v>75</v>
      </c>
      <c r="B26" s="6">
        <f>+'II Trimestre'!B26</f>
        <v>2793863000</v>
      </c>
    </row>
    <row r="27" spans="1:3" ht="15.6" x14ac:dyDescent="0.35">
      <c r="A27" s="23" t="s">
        <v>95</v>
      </c>
      <c r="B27" s="6">
        <f>+B25</f>
        <v>1302020000</v>
      </c>
    </row>
    <row r="28" spans="1:3" ht="15.6" x14ac:dyDescent="0.35">
      <c r="A28" s="21"/>
      <c r="B28" s="7"/>
    </row>
    <row r="29" spans="1:3" ht="15.6" x14ac:dyDescent="0.35">
      <c r="A29" s="24" t="s">
        <v>3</v>
      </c>
      <c r="B29" s="7"/>
    </row>
    <row r="30" spans="1:3" ht="15.6" x14ac:dyDescent="0.35">
      <c r="A30" s="23" t="s">
        <v>91</v>
      </c>
      <c r="B30" s="7">
        <f>B24</f>
        <v>1396890000</v>
      </c>
    </row>
    <row r="31" spans="1:3" ht="15.6" x14ac:dyDescent="0.35">
      <c r="A31" s="23" t="s">
        <v>93</v>
      </c>
      <c r="B31" s="7">
        <f>+'I Trimestre'!B31+'II Trimestre'!B31</f>
        <v>1396984464</v>
      </c>
      <c r="C31" s="16"/>
    </row>
    <row r="32" spans="1:3" ht="15.6" x14ac:dyDescent="0.35">
      <c r="A32" s="21"/>
      <c r="B32" s="5"/>
    </row>
    <row r="33" spans="1:2" ht="15.6" x14ac:dyDescent="0.35">
      <c r="A33" s="22" t="s">
        <v>4</v>
      </c>
      <c r="B33" s="5"/>
    </row>
    <row r="34" spans="1:2" ht="15.6" x14ac:dyDescent="0.35">
      <c r="A34" s="23" t="s">
        <v>46</v>
      </c>
      <c r="B34" s="30">
        <v>1.121</v>
      </c>
    </row>
    <row r="35" spans="1:2" ht="15.6" x14ac:dyDescent="0.35">
      <c r="A35" s="23" t="s">
        <v>96</v>
      </c>
      <c r="B35" s="30">
        <v>1.0973999999999999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21"/>
      <c r="B37" s="7"/>
    </row>
    <row r="38" spans="1:2" ht="15.6" x14ac:dyDescent="0.35">
      <c r="A38" s="22" t="s">
        <v>6</v>
      </c>
      <c r="B38" s="7"/>
    </row>
    <row r="39" spans="1:2" ht="15.6" x14ac:dyDescent="0.35">
      <c r="A39" s="21" t="s">
        <v>47</v>
      </c>
      <c r="B39" s="6">
        <f t="shared" ref="B39" si="0">B23/B34</f>
        <v>1128310437.1097236</v>
      </c>
    </row>
    <row r="40" spans="1:2" ht="15.6" x14ac:dyDescent="0.35">
      <c r="A40" s="21" t="s">
        <v>97</v>
      </c>
      <c r="B40" s="6">
        <f t="shared" ref="B40" si="1">B25/B35</f>
        <v>1186458902.8613086</v>
      </c>
    </row>
    <row r="41" spans="1:2" ht="15.6" x14ac:dyDescent="0.35">
      <c r="A41" s="21" t="s">
        <v>48</v>
      </c>
      <c r="B41" s="6">
        <f>B39/B16</f>
        <v>402249.71019954496</v>
      </c>
    </row>
    <row r="42" spans="1:2" ht="15.6" x14ac:dyDescent="0.35">
      <c r="A42" s="21" t="s">
        <v>98</v>
      </c>
      <c r="B42" s="6">
        <f>B40/B18</f>
        <v>370074.51742398896</v>
      </c>
    </row>
    <row r="43" spans="1:2" ht="15.6" x14ac:dyDescent="0.35">
      <c r="A43" s="21"/>
      <c r="B43" s="9"/>
    </row>
    <row r="44" spans="1:2" ht="15.6" x14ac:dyDescent="0.35">
      <c r="A44" s="22" t="s">
        <v>7</v>
      </c>
      <c r="B44" s="9"/>
    </row>
    <row r="45" spans="1:2" ht="15.6" x14ac:dyDescent="0.35">
      <c r="A45" s="21"/>
      <c r="B45" s="9"/>
    </row>
    <row r="46" spans="1:2" ht="15.6" x14ac:dyDescent="0.35">
      <c r="A46" s="22" t="s">
        <v>8</v>
      </c>
      <c r="B46" s="9"/>
    </row>
    <row r="47" spans="1:2" ht="15.6" x14ac:dyDescent="0.35">
      <c r="A47" s="21" t="s">
        <v>9</v>
      </c>
      <c r="B47" s="10">
        <f>B16/B36*100</f>
        <v>9.5848282931829836</v>
      </c>
    </row>
    <row r="48" spans="1:2" ht="15.6" x14ac:dyDescent="0.35">
      <c r="A48" s="21" t="s">
        <v>10</v>
      </c>
      <c r="B48" s="10">
        <f>B18/B36*100</f>
        <v>10.955065778233385</v>
      </c>
    </row>
    <row r="49" spans="1:2" ht="15.6" x14ac:dyDescent="0.35">
      <c r="A49" s="21"/>
      <c r="B49" s="10"/>
    </row>
    <row r="50" spans="1:2" ht="15.6" x14ac:dyDescent="0.35">
      <c r="A50" s="22" t="s">
        <v>11</v>
      </c>
      <c r="B50" s="10"/>
    </row>
    <row r="51" spans="1:2" ht="15.6" x14ac:dyDescent="0.35">
      <c r="A51" s="21" t="s">
        <v>12</v>
      </c>
      <c r="B51" s="10">
        <f>B18/B16*100</f>
        <v>114.29590017825313</v>
      </c>
    </row>
    <row r="52" spans="1:2" ht="15.6" x14ac:dyDescent="0.35">
      <c r="A52" s="21" t="s">
        <v>13</v>
      </c>
      <c r="B52" s="10">
        <f>B25/B24*100</f>
        <v>93.208484562134458</v>
      </c>
    </row>
    <row r="53" spans="1:2" ht="15.6" x14ac:dyDescent="0.35">
      <c r="A53" s="21" t="s">
        <v>14</v>
      </c>
      <c r="B53" s="10">
        <f>AVERAGE(B51:B52)</f>
        <v>103.7521923701938</v>
      </c>
    </row>
    <row r="54" spans="1:2" ht="15.6" x14ac:dyDescent="0.35">
      <c r="A54" s="21"/>
      <c r="B54" s="10"/>
    </row>
    <row r="55" spans="1:2" ht="15.6" x14ac:dyDescent="0.35">
      <c r="A55" s="22" t="s">
        <v>15</v>
      </c>
      <c r="B55" s="10"/>
    </row>
    <row r="56" spans="1:2" ht="15.6" x14ac:dyDescent="0.35">
      <c r="A56" s="21" t="s">
        <v>16</v>
      </c>
      <c r="B56" s="10">
        <f>B18/B20*100</f>
        <v>114.29590017825313</v>
      </c>
    </row>
    <row r="57" spans="1:2" ht="15.6" x14ac:dyDescent="0.35">
      <c r="A57" s="21" t="s">
        <v>17</v>
      </c>
      <c r="B57" s="10">
        <f>B25/B26*100</f>
        <v>46.602857763605442</v>
      </c>
    </row>
    <row r="58" spans="1:2" ht="15.6" x14ac:dyDescent="0.35">
      <c r="A58" s="21" t="s">
        <v>18</v>
      </c>
      <c r="B58" s="10">
        <f>(B56+B57)/2</f>
        <v>80.449378970929288</v>
      </c>
    </row>
    <row r="59" spans="1:2" ht="15.6" x14ac:dyDescent="0.35">
      <c r="A59" s="21"/>
      <c r="B59" s="10"/>
    </row>
    <row r="60" spans="1:2" ht="15.6" x14ac:dyDescent="0.35">
      <c r="A60" s="22" t="s">
        <v>19</v>
      </c>
      <c r="B60" s="10">
        <f>B27/B25*100</f>
        <v>100</v>
      </c>
    </row>
    <row r="61" spans="1:2" ht="15.6" x14ac:dyDescent="0.35">
      <c r="A61" s="21"/>
      <c r="B61" s="10"/>
    </row>
    <row r="62" spans="1:2" ht="15.6" x14ac:dyDescent="0.35">
      <c r="A62" s="22" t="s">
        <v>20</v>
      </c>
      <c r="B62" s="10"/>
    </row>
    <row r="63" spans="1:2" ht="15.6" x14ac:dyDescent="0.35">
      <c r="A63" s="21" t="s">
        <v>21</v>
      </c>
      <c r="B63" s="10">
        <f>((B18/B15)-1)*100</f>
        <v>1.1356466876971671</v>
      </c>
    </row>
    <row r="64" spans="1:2" ht="15.6" x14ac:dyDescent="0.35">
      <c r="A64" s="21" t="s">
        <v>22</v>
      </c>
      <c r="B64" s="10">
        <f>((B40/B39)-1)*100</f>
        <v>5.1535875091732741</v>
      </c>
    </row>
    <row r="65" spans="1:3" ht="15.6" x14ac:dyDescent="0.35">
      <c r="A65" s="21" t="s">
        <v>23</v>
      </c>
      <c r="B65" s="10">
        <f>((B42/B41)-1)*100</f>
        <v>-7.9988106789672493</v>
      </c>
    </row>
    <row r="66" spans="1:3" ht="15.6" x14ac:dyDescent="0.35">
      <c r="A66" s="21"/>
      <c r="B66" s="10"/>
    </row>
    <row r="67" spans="1:3" ht="15.6" x14ac:dyDescent="0.35">
      <c r="A67" s="22" t="s">
        <v>24</v>
      </c>
      <c r="B67" s="10"/>
    </row>
    <row r="68" spans="1:3" ht="15.6" x14ac:dyDescent="0.35">
      <c r="A68" s="21" t="s">
        <v>29</v>
      </c>
      <c r="B68" s="10">
        <f>B24/(B17)</f>
        <v>83000</v>
      </c>
    </row>
    <row r="69" spans="1:3" ht="15.6" x14ac:dyDescent="0.35">
      <c r="A69" s="21" t="s">
        <v>30</v>
      </c>
      <c r="B69" s="10">
        <f>B25/(B19)</f>
        <v>72431.019136626608</v>
      </c>
    </row>
    <row r="70" spans="1:3" ht="15.6" x14ac:dyDescent="0.35">
      <c r="A70" s="21" t="s">
        <v>25</v>
      </c>
      <c r="B70" s="10">
        <f>(B69/B68)*B53</f>
        <v>90.540687120873159</v>
      </c>
    </row>
    <row r="71" spans="1:3" ht="15.6" x14ac:dyDescent="0.35">
      <c r="A71" s="21" t="s">
        <v>57</v>
      </c>
      <c r="B71" s="10">
        <f>(B24/B17)*6</f>
        <v>498000</v>
      </c>
    </row>
    <row r="72" spans="1:3" ht="15.6" x14ac:dyDescent="0.35">
      <c r="A72" s="21" t="s">
        <v>58</v>
      </c>
      <c r="B72" s="10">
        <f>(B25/B19)*6</f>
        <v>434586.11481975962</v>
      </c>
    </row>
    <row r="73" spans="1:3" ht="15.6" x14ac:dyDescent="0.35">
      <c r="A73" s="21"/>
      <c r="B73" s="10"/>
    </row>
    <row r="74" spans="1:3" ht="15.6" x14ac:dyDescent="0.35">
      <c r="A74" s="22" t="s">
        <v>26</v>
      </c>
      <c r="B74" s="10"/>
    </row>
    <row r="75" spans="1:3" ht="15.6" x14ac:dyDescent="0.35">
      <c r="A75" s="21" t="s">
        <v>27</v>
      </c>
      <c r="B75" s="10">
        <f>(B31/B30)*100</f>
        <v>100.00676245087301</v>
      </c>
    </row>
    <row r="76" spans="1:3" ht="15.6" x14ac:dyDescent="0.35">
      <c r="A76" s="21" t="s">
        <v>28</v>
      </c>
      <c r="B76" s="10">
        <f>(B25/B31)*100</f>
        <v>93.202181810376956</v>
      </c>
    </row>
    <row r="77" spans="1:3" ht="16.2" thickBot="1" x14ac:dyDescent="0.4">
      <c r="A77" s="11"/>
      <c r="B77" s="12"/>
    </row>
    <row r="78" spans="1:3" customFormat="1" ht="44.25" customHeight="1" thickTop="1" x14ac:dyDescent="0.3">
      <c r="A78" s="34" t="s">
        <v>80</v>
      </c>
      <c r="B78" s="34"/>
      <c r="C78" s="25"/>
    </row>
    <row r="79" spans="1:3" customFormat="1" ht="15.6" x14ac:dyDescent="0.3">
      <c r="A79" s="26"/>
      <c r="B79" s="26"/>
      <c r="C79" s="25"/>
    </row>
    <row r="80" spans="1:3" customFormat="1" ht="15.6" x14ac:dyDescent="0.35">
      <c r="A80" s="13"/>
      <c r="B80" s="21"/>
    </row>
    <row r="81" spans="1:2" customFormat="1" ht="15.6" x14ac:dyDescent="0.35">
      <c r="A81" s="21"/>
      <c r="B81" s="21"/>
    </row>
    <row r="82" spans="1:2" ht="15.6" x14ac:dyDescent="0.35">
      <c r="A82" s="5"/>
      <c r="B82" s="5"/>
    </row>
    <row r="83" spans="1:2" ht="15.6" x14ac:dyDescent="0.35">
      <c r="A83" s="5"/>
      <c r="B83" s="5"/>
    </row>
    <row r="84" spans="1:2" ht="15.6" x14ac:dyDescent="0.35">
      <c r="A84" s="5"/>
      <c r="B84" s="5"/>
    </row>
    <row r="85" spans="1:2" ht="15.6" x14ac:dyDescent="0.35">
      <c r="A85" s="5"/>
      <c r="B85" s="5"/>
    </row>
    <row r="86" spans="1:2" ht="15.6" x14ac:dyDescent="0.35">
      <c r="A86" s="5"/>
      <c r="B86" s="5"/>
    </row>
    <row r="87" spans="1:2" ht="15.6" x14ac:dyDescent="0.35">
      <c r="A87" s="5"/>
      <c r="B87" s="5"/>
    </row>
    <row r="88" spans="1:2" ht="15.6" x14ac:dyDescent="0.35">
      <c r="A88" s="5"/>
      <c r="B88" s="5"/>
    </row>
    <row r="89" spans="1:2" ht="15.6" x14ac:dyDescent="0.35">
      <c r="A89" s="5"/>
      <c r="B89" s="5"/>
    </row>
    <row r="90" spans="1:2" ht="15.6" x14ac:dyDescent="0.35">
      <c r="A90" s="5"/>
      <c r="B90" s="5"/>
    </row>
    <row r="91" spans="1:2" ht="15.6" x14ac:dyDescent="0.35">
      <c r="A91" s="5"/>
      <c r="B91" s="5"/>
    </row>
    <row r="92" spans="1:2" ht="15.6" x14ac:dyDescent="0.35">
      <c r="A92" s="5"/>
      <c r="B92" s="5"/>
    </row>
    <row r="93" spans="1:2" ht="15.6" x14ac:dyDescent="0.35">
      <c r="A93" s="5"/>
      <c r="B93" s="5"/>
    </row>
    <row r="94" spans="1:2" ht="15.6" x14ac:dyDescent="0.35">
      <c r="A94" s="5"/>
      <c r="B94" s="5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B447-B959-45EA-AD3D-9A1EC8B53D6D}">
  <dimension ref="A1:C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customFormat="1" ht="16.2" thickTop="1" x14ac:dyDescent="0.35">
      <c r="A11" s="21"/>
      <c r="B11" s="21"/>
    </row>
    <row r="12" spans="1:2" customFormat="1" ht="15.6" x14ac:dyDescent="0.35">
      <c r="A12" s="22" t="s">
        <v>1</v>
      </c>
      <c r="B12" s="21"/>
    </row>
    <row r="13" spans="1:2" customFormat="1" ht="15.6" x14ac:dyDescent="0.35">
      <c r="A13" s="21"/>
      <c r="B13" s="21"/>
    </row>
    <row r="14" spans="1:2" customFormat="1" ht="15.6" x14ac:dyDescent="0.35">
      <c r="A14" s="22" t="s">
        <v>31</v>
      </c>
      <c r="B14" s="21"/>
    </row>
    <row r="15" spans="1:2" ht="15.6" x14ac:dyDescent="0.35">
      <c r="A15" s="23" t="s">
        <v>49</v>
      </c>
      <c r="B15" s="27">
        <v>3170</v>
      </c>
    </row>
    <row r="16" spans="1:2" ht="15.6" x14ac:dyDescent="0.35">
      <c r="A16" s="23" t="s">
        <v>99</v>
      </c>
      <c r="B16" s="27">
        <v>3306</v>
      </c>
    </row>
    <row r="17" spans="1:3" ht="15.6" x14ac:dyDescent="0.35">
      <c r="A17" s="17" t="s">
        <v>100</v>
      </c>
      <c r="B17" s="18">
        <v>9417</v>
      </c>
    </row>
    <row r="18" spans="1:3" ht="15.6" x14ac:dyDescent="0.35">
      <c r="A18" s="23" t="s">
        <v>101</v>
      </c>
      <c r="B18" s="27">
        <v>3086</v>
      </c>
    </row>
    <row r="19" spans="1:3" ht="15.6" x14ac:dyDescent="0.35">
      <c r="A19" s="17" t="s">
        <v>130</v>
      </c>
      <c r="B19" s="18">
        <v>7071</v>
      </c>
    </row>
    <row r="20" spans="1:3" ht="15.6" x14ac:dyDescent="0.35">
      <c r="A20" s="23" t="s">
        <v>75</v>
      </c>
      <c r="B20" s="27">
        <v>3307</v>
      </c>
    </row>
    <row r="21" spans="1:3" ht="15.6" x14ac:dyDescent="0.35">
      <c r="A21" s="21"/>
      <c r="B21" s="29"/>
    </row>
    <row r="22" spans="1:3" ht="15.6" x14ac:dyDescent="0.35">
      <c r="A22" s="24" t="s">
        <v>2</v>
      </c>
      <c r="B22" s="29"/>
    </row>
    <row r="23" spans="1:3" ht="15.6" x14ac:dyDescent="0.35">
      <c r="A23" s="23" t="s">
        <v>49</v>
      </c>
      <c r="B23" s="27">
        <v>545920400</v>
      </c>
    </row>
    <row r="24" spans="1:3" ht="15.6" x14ac:dyDescent="0.35">
      <c r="A24" s="23" t="s">
        <v>99</v>
      </c>
      <c r="B24" s="27">
        <v>781611000</v>
      </c>
    </row>
    <row r="25" spans="1:3" ht="15.6" x14ac:dyDescent="0.35">
      <c r="A25" s="23" t="s">
        <v>101</v>
      </c>
      <c r="B25" s="27">
        <v>502913800</v>
      </c>
    </row>
    <row r="26" spans="1:3" ht="15.6" x14ac:dyDescent="0.35">
      <c r="A26" s="23" t="s">
        <v>75</v>
      </c>
      <c r="B26" s="27">
        <v>3002027000</v>
      </c>
    </row>
    <row r="27" spans="1:3" ht="15.6" x14ac:dyDescent="0.35">
      <c r="A27" s="23" t="s">
        <v>102</v>
      </c>
      <c r="B27" s="6">
        <f>+B25</f>
        <v>502913800</v>
      </c>
    </row>
    <row r="28" spans="1:3" ht="15.6" x14ac:dyDescent="0.35">
      <c r="A28" s="21"/>
      <c r="B28" s="7"/>
    </row>
    <row r="29" spans="1:3" ht="15.6" x14ac:dyDescent="0.35">
      <c r="A29" s="24" t="s">
        <v>3</v>
      </c>
      <c r="B29" s="7"/>
    </row>
    <row r="30" spans="1:3" ht="15.6" x14ac:dyDescent="0.35">
      <c r="A30" s="23" t="s">
        <v>99</v>
      </c>
      <c r="B30" s="7">
        <f>B24</f>
        <v>781611000</v>
      </c>
    </row>
    <row r="31" spans="1:3" ht="15.6" x14ac:dyDescent="0.35">
      <c r="A31" s="23" t="s">
        <v>101</v>
      </c>
      <c r="B31" s="29">
        <v>698492232</v>
      </c>
      <c r="C31" s="16"/>
    </row>
    <row r="32" spans="1:3" ht="15.6" x14ac:dyDescent="0.35">
      <c r="A32" s="21"/>
      <c r="B32" s="5"/>
    </row>
    <row r="33" spans="1:2" ht="15.6" x14ac:dyDescent="0.35">
      <c r="A33" s="22" t="s">
        <v>4</v>
      </c>
      <c r="B33" s="5"/>
    </row>
    <row r="34" spans="1:2" ht="15.6" x14ac:dyDescent="0.35">
      <c r="A34" s="23" t="s">
        <v>50</v>
      </c>
      <c r="B34" s="30">
        <v>1.1197999999999999</v>
      </c>
    </row>
    <row r="35" spans="1:2" ht="15.6" x14ac:dyDescent="0.35">
      <c r="A35" s="23" t="s">
        <v>103</v>
      </c>
      <c r="B35" s="30">
        <v>1.0948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21"/>
      <c r="B37" s="7"/>
    </row>
    <row r="38" spans="1:2" ht="15.6" x14ac:dyDescent="0.35">
      <c r="A38" s="22" t="s">
        <v>6</v>
      </c>
      <c r="B38" s="7"/>
    </row>
    <row r="39" spans="1:2" ht="15.6" x14ac:dyDescent="0.35">
      <c r="A39" s="21" t="s">
        <v>51</v>
      </c>
      <c r="B39" s="6">
        <f t="shared" ref="B39" si="0">B23/B34</f>
        <v>487515984.99732101</v>
      </c>
    </row>
    <row r="40" spans="1:2" ht="15.6" x14ac:dyDescent="0.35">
      <c r="A40" s="21" t="s">
        <v>104</v>
      </c>
      <c r="B40" s="6">
        <f t="shared" ref="B40" si="1">B25/B35</f>
        <v>459365911.5820241</v>
      </c>
    </row>
    <row r="41" spans="1:2" ht="15.6" x14ac:dyDescent="0.35">
      <c r="A41" s="21" t="s">
        <v>52</v>
      </c>
      <c r="B41" s="6">
        <f>B39/B16</f>
        <v>147464.00030166999</v>
      </c>
    </row>
    <row r="42" spans="1:2" ht="15.6" x14ac:dyDescent="0.35">
      <c r="A42" s="21" t="s">
        <v>105</v>
      </c>
      <c r="B42" s="6">
        <f>B40/B18</f>
        <v>148854.79960532213</v>
      </c>
    </row>
    <row r="43" spans="1:2" ht="15.6" x14ac:dyDescent="0.35">
      <c r="A43" s="21"/>
      <c r="B43" s="9"/>
    </row>
    <row r="44" spans="1:2" ht="15.6" x14ac:dyDescent="0.35">
      <c r="A44" s="22" t="s">
        <v>7</v>
      </c>
      <c r="B44" s="9"/>
    </row>
    <row r="45" spans="1:2" ht="15.6" x14ac:dyDescent="0.35">
      <c r="A45" s="21"/>
      <c r="B45" s="9"/>
    </row>
    <row r="46" spans="1:2" ht="15.6" x14ac:dyDescent="0.35">
      <c r="A46" s="22" t="s">
        <v>8</v>
      </c>
      <c r="B46" s="9"/>
    </row>
    <row r="47" spans="1:2" ht="15.6" x14ac:dyDescent="0.35">
      <c r="A47" s="21" t="s">
        <v>9</v>
      </c>
      <c r="B47" s="10">
        <f>B16/B36*100</f>
        <v>11.296770886724756</v>
      </c>
    </row>
    <row r="48" spans="1:2" ht="15.6" x14ac:dyDescent="0.35">
      <c r="A48" s="21" t="s">
        <v>10</v>
      </c>
      <c r="B48" s="10">
        <f>B18/B36*100</f>
        <v>10.545019648043738</v>
      </c>
    </row>
    <row r="49" spans="1:2" ht="15.6" x14ac:dyDescent="0.35">
      <c r="A49" s="21"/>
      <c r="B49" s="10"/>
    </row>
    <row r="50" spans="1:2" ht="15.6" x14ac:dyDescent="0.35">
      <c r="A50" s="22" t="s">
        <v>11</v>
      </c>
      <c r="B50" s="10"/>
    </row>
    <row r="51" spans="1:2" ht="15.6" x14ac:dyDescent="0.35">
      <c r="A51" s="21" t="s">
        <v>12</v>
      </c>
      <c r="B51" s="10">
        <f>B18/B16*100</f>
        <v>93.345432546884453</v>
      </c>
    </row>
    <row r="52" spans="1:2" ht="15.6" x14ac:dyDescent="0.35">
      <c r="A52" s="21" t="s">
        <v>13</v>
      </c>
      <c r="B52" s="10">
        <f>B25/B24*100</f>
        <v>64.343234678119927</v>
      </c>
    </row>
    <row r="53" spans="1:2" ht="15.6" x14ac:dyDescent="0.35">
      <c r="A53" s="21" t="s">
        <v>14</v>
      </c>
      <c r="B53" s="10">
        <f>AVERAGE(B51:B52)</f>
        <v>78.844333612502197</v>
      </c>
    </row>
    <row r="54" spans="1:2" ht="15.6" x14ac:dyDescent="0.35">
      <c r="A54" s="21"/>
      <c r="B54" s="10"/>
    </row>
    <row r="55" spans="1:2" ht="15.6" x14ac:dyDescent="0.35">
      <c r="A55" s="22" t="s">
        <v>15</v>
      </c>
      <c r="B55" s="10"/>
    </row>
    <row r="56" spans="1:2" ht="15.6" x14ac:dyDescent="0.35">
      <c r="A56" s="21" t="s">
        <v>16</v>
      </c>
      <c r="B56" s="10">
        <f>B18/B20*100</f>
        <v>93.317205926821885</v>
      </c>
    </row>
    <row r="57" spans="1:2" ht="15.6" x14ac:dyDescent="0.35">
      <c r="A57" s="21" t="s">
        <v>17</v>
      </c>
      <c r="B57" s="10">
        <f>B25/B26*100</f>
        <v>16.752474244901862</v>
      </c>
    </row>
    <row r="58" spans="1:2" ht="15.6" x14ac:dyDescent="0.35">
      <c r="A58" s="21" t="s">
        <v>18</v>
      </c>
      <c r="B58" s="10">
        <f>(B56+B57)/2</f>
        <v>55.034840085861873</v>
      </c>
    </row>
    <row r="59" spans="1:2" ht="15.6" x14ac:dyDescent="0.35">
      <c r="A59" s="21"/>
      <c r="B59" s="10"/>
    </row>
    <row r="60" spans="1:2" ht="15.6" x14ac:dyDescent="0.35">
      <c r="A60" s="22" t="s">
        <v>19</v>
      </c>
      <c r="B60" s="10">
        <f>B27/B25*100</f>
        <v>100</v>
      </c>
    </row>
    <row r="61" spans="1:2" ht="15.6" x14ac:dyDescent="0.35">
      <c r="A61" s="21"/>
      <c r="B61" s="10"/>
    </row>
    <row r="62" spans="1:2" ht="15.6" x14ac:dyDescent="0.35">
      <c r="A62" s="22" t="s">
        <v>20</v>
      </c>
      <c r="B62" s="10"/>
    </row>
    <row r="63" spans="1:2" ht="15.6" x14ac:dyDescent="0.35">
      <c r="A63" s="21" t="s">
        <v>21</v>
      </c>
      <c r="B63" s="10">
        <f>((B18/B15)-1)*100</f>
        <v>-2.6498422712933789</v>
      </c>
    </row>
    <row r="64" spans="1:2" ht="15.6" x14ac:dyDescent="0.35">
      <c r="A64" s="21" t="s">
        <v>22</v>
      </c>
      <c r="B64" s="10">
        <f>((B40/B39)-1)*100</f>
        <v>-5.7741846999030404</v>
      </c>
    </row>
    <row r="65" spans="1:3" ht="15.6" x14ac:dyDescent="0.35">
      <c r="A65" s="21" t="s">
        <v>23</v>
      </c>
      <c r="B65" s="10">
        <f>((B42/B41)-1)*100</f>
        <v>0.94314497152319099</v>
      </c>
    </row>
    <row r="66" spans="1:3" ht="15.6" x14ac:dyDescent="0.35">
      <c r="A66" s="21"/>
      <c r="B66" s="10"/>
    </row>
    <row r="67" spans="1:3" ht="15.6" x14ac:dyDescent="0.35">
      <c r="A67" s="22" t="s">
        <v>24</v>
      </c>
      <c r="B67" s="10"/>
    </row>
    <row r="68" spans="1:3" ht="15.6" x14ac:dyDescent="0.35">
      <c r="A68" s="21" t="s">
        <v>29</v>
      </c>
      <c r="B68" s="10">
        <f>B24/(B17)</f>
        <v>83000</v>
      </c>
    </row>
    <row r="69" spans="1:3" ht="15.6" x14ac:dyDescent="0.35">
      <c r="A69" s="21" t="s">
        <v>30</v>
      </c>
      <c r="B69" s="10">
        <f>B25/(B19)</f>
        <v>71123.433743459202</v>
      </c>
    </row>
    <row r="70" spans="1:3" ht="15.6" x14ac:dyDescent="0.35">
      <c r="A70" s="21" t="s">
        <v>25</v>
      </c>
      <c r="B70" s="10">
        <f>(B69/B68)*B53</f>
        <v>67.562406478746908</v>
      </c>
    </row>
    <row r="71" spans="1:3" ht="15.6" x14ac:dyDescent="0.35">
      <c r="A71" s="21" t="s">
        <v>32</v>
      </c>
      <c r="B71" s="10">
        <f>(B24/B17)*3</f>
        <v>249000</v>
      </c>
    </row>
    <row r="72" spans="1:3" ht="15.6" x14ac:dyDescent="0.35">
      <c r="A72" s="21" t="s">
        <v>33</v>
      </c>
      <c r="B72" s="10">
        <f>(B25/B19)*3</f>
        <v>213370.3012303776</v>
      </c>
    </row>
    <row r="73" spans="1:3" ht="15.6" x14ac:dyDescent="0.35">
      <c r="A73" s="21"/>
      <c r="B73" s="10"/>
    </row>
    <row r="74" spans="1:3" ht="15.6" x14ac:dyDescent="0.35">
      <c r="A74" s="22" t="s">
        <v>26</v>
      </c>
      <c r="B74" s="10"/>
    </row>
    <row r="75" spans="1:3" ht="15.6" x14ac:dyDescent="0.35">
      <c r="A75" s="21" t="s">
        <v>27</v>
      </c>
      <c r="B75" s="10">
        <f>(B31/B30)*100</f>
        <v>89.365711587989423</v>
      </c>
    </row>
    <row r="76" spans="1:3" ht="15.6" x14ac:dyDescent="0.35">
      <c r="A76" s="21" t="s">
        <v>28</v>
      </c>
      <c r="B76" s="10">
        <f>(B25/B31)*100</f>
        <v>71.999913092805883</v>
      </c>
    </row>
    <row r="77" spans="1:3" ht="16.2" thickBot="1" x14ac:dyDescent="0.4">
      <c r="A77" s="11"/>
      <c r="B77" s="12"/>
    </row>
    <row r="78" spans="1:3" customFormat="1" ht="44.25" customHeight="1" thickTop="1" x14ac:dyDescent="0.3">
      <c r="A78" s="34" t="s">
        <v>80</v>
      </c>
      <c r="B78" s="34"/>
      <c r="C78" s="25"/>
    </row>
    <row r="79" spans="1:3" customFormat="1" ht="72" customHeight="1" x14ac:dyDescent="0.35">
      <c r="A79" s="37" t="s">
        <v>131</v>
      </c>
      <c r="B79" s="37"/>
    </row>
    <row r="80" spans="1:3" customFormat="1" ht="15.6" x14ac:dyDescent="0.35">
      <c r="A80" s="21"/>
      <c r="B80" s="21"/>
    </row>
    <row r="81" spans="1:2" customFormat="1" ht="15.6" x14ac:dyDescent="0.35">
      <c r="A81" s="21"/>
      <c r="B81" s="21"/>
    </row>
    <row r="82" spans="1:2" customFormat="1" ht="15.6" x14ac:dyDescent="0.35">
      <c r="A82" s="21"/>
      <c r="B82" s="21"/>
    </row>
    <row r="83" spans="1:2" customFormat="1" ht="15.6" x14ac:dyDescent="0.35">
      <c r="A83" s="21"/>
      <c r="B83" s="21"/>
    </row>
    <row r="84" spans="1:2" customFormat="1" ht="15.6" x14ac:dyDescent="0.35">
      <c r="A84" s="21"/>
      <c r="B84" s="21"/>
    </row>
    <row r="85" spans="1:2" customFormat="1" ht="15.6" x14ac:dyDescent="0.35">
      <c r="A85" s="21"/>
      <c r="B85" s="21"/>
    </row>
    <row r="86" spans="1:2" customFormat="1" ht="15.6" x14ac:dyDescent="0.35">
      <c r="A86" s="21"/>
      <c r="B86" s="21"/>
    </row>
    <row r="87" spans="1:2" customFormat="1" ht="15.6" x14ac:dyDescent="0.35">
      <c r="A87" s="21"/>
      <c r="B87" s="21"/>
    </row>
    <row r="88" spans="1:2" customFormat="1" ht="15.6" x14ac:dyDescent="0.35">
      <c r="A88" s="21"/>
      <c r="B88" s="21"/>
    </row>
    <row r="89" spans="1:2" ht="15.6" x14ac:dyDescent="0.35">
      <c r="A89" s="5"/>
      <c r="B89" s="5"/>
    </row>
    <row r="90" spans="1:2" ht="15.6" x14ac:dyDescent="0.35">
      <c r="A90" s="5"/>
      <c r="B90" s="5"/>
    </row>
    <row r="91" spans="1:2" ht="15.6" x14ac:dyDescent="0.35">
      <c r="A91" s="5"/>
      <c r="B91" s="5"/>
    </row>
    <row r="92" spans="1:2" ht="15.6" x14ac:dyDescent="0.35">
      <c r="A92" s="5"/>
      <c r="B92" s="5"/>
    </row>
    <row r="93" spans="1:2" ht="15.6" x14ac:dyDescent="0.35">
      <c r="A93" s="5"/>
      <c r="B93" s="5"/>
    </row>
    <row r="94" spans="1:2" ht="15.6" x14ac:dyDescent="0.35">
      <c r="A94" s="5"/>
      <c r="B94" s="5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3">
    <mergeCell ref="A9:A10"/>
    <mergeCell ref="A78:B78"/>
    <mergeCell ref="A79:B7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6351-D75F-4C47-8B71-7993FEFA5E9E}">
  <dimension ref="A1:D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3" width="12.5546875" style="2" bestFit="1" customWidth="1"/>
    <col min="4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customFormat="1" ht="16.2" thickTop="1" x14ac:dyDescent="0.35">
      <c r="A11" s="21"/>
      <c r="B11" s="21"/>
    </row>
    <row r="12" spans="1:2" customFormat="1" ht="15.6" x14ac:dyDescent="0.35">
      <c r="A12" s="22" t="s">
        <v>1</v>
      </c>
      <c r="B12" s="21"/>
    </row>
    <row r="13" spans="1:2" customFormat="1" ht="15.6" x14ac:dyDescent="0.35">
      <c r="A13" s="21"/>
      <c r="B13" s="21"/>
    </row>
    <row r="14" spans="1:2" customFormat="1" ht="15.6" x14ac:dyDescent="0.35">
      <c r="A14" s="22" t="s">
        <v>31</v>
      </c>
      <c r="B14" s="21"/>
    </row>
    <row r="15" spans="1:2" ht="15.6" x14ac:dyDescent="0.35">
      <c r="A15" s="23" t="s">
        <v>53</v>
      </c>
      <c r="B15" s="6">
        <f>+AVERAGE('I Trimestre'!B15,'II Trimestre'!B15,'III Trimestre'!B15)</f>
        <v>3170</v>
      </c>
    </row>
    <row r="16" spans="1:2" ht="15.6" x14ac:dyDescent="0.35">
      <c r="A16" s="23" t="s">
        <v>106</v>
      </c>
      <c r="B16" s="6">
        <f>+'III Trimestre'!B16</f>
        <v>3306</v>
      </c>
    </row>
    <row r="17" spans="1:4" ht="15.6" x14ac:dyDescent="0.35">
      <c r="A17" s="17" t="s">
        <v>107</v>
      </c>
      <c r="B17" s="18">
        <f>+SUM('I Trimestre'!B17+'II Trimestre'!B17+'III Trimestre'!B17)</f>
        <v>26247</v>
      </c>
    </row>
    <row r="18" spans="1:4" ht="15.6" x14ac:dyDescent="0.35">
      <c r="A18" s="23" t="s">
        <v>108</v>
      </c>
      <c r="B18" s="6">
        <f>+AVERAGE('I Trimestre'!B18,'II Trimestre'!B18,'III Trimestre'!B18)</f>
        <v>3166</v>
      </c>
    </row>
    <row r="19" spans="1:4" ht="15.6" x14ac:dyDescent="0.35">
      <c r="A19" s="17" t="s">
        <v>109</v>
      </c>
      <c r="B19" s="18">
        <f>+SUM('I Trimestre'!B19+'II Trimestre'!B19+'III Trimestre'!B19)</f>
        <v>25047</v>
      </c>
    </row>
    <row r="20" spans="1:4" ht="15.6" x14ac:dyDescent="0.35">
      <c r="A20" s="23" t="s">
        <v>75</v>
      </c>
      <c r="B20" s="6">
        <f>+'III Trimestre'!B20</f>
        <v>3307</v>
      </c>
    </row>
    <row r="21" spans="1:4" ht="15.6" x14ac:dyDescent="0.35">
      <c r="A21" s="21"/>
      <c r="B21" s="7"/>
    </row>
    <row r="22" spans="1:4" ht="15.6" x14ac:dyDescent="0.35">
      <c r="A22" s="24" t="s">
        <v>2</v>
      </c>
      <c r="B22" s="7"/>
    </row>
    <row r="23" spans="1:4" ht="15.6" x14ac:dyDescent="0.35">
      <c r="A23" s="23" t="s">
        <v>53</v>
      </c>
      <c r="B23" s="6">
        <f>+'I Trimestre'!B23+'II Trimestre'!B23+'III Trimestre'!B23</f>
        <v>1810756400</v>
      </c>
    </row>
    <row r="24" spans="1:4" ht="15.6" x14ac:dyDescent="0.35">
      <c r="A24" s="23" t="s">
        <v>106</v>
      </c>
      <c r="B24" s="6">
        <f>+'I Trimestre'!B24+'II Trimestre'!B24+'III Trimestre'!B24</f>
        <v>2178501000</v>
      </c>
    </row>
    <row r="25" spans="1:4" ht="15.6" x14ac:dyDescent="0.35">
      <c r="A25" s="23" t="s">
        <v>108</v>
      </c>
      <c r="B25" s="6">
        <f>+'I Trimestre'!B25+'II Trimestre'!B25+'III Trimestre'!B25</f>
        <v>1804933800</v>
      </c>
    </row>
    <row r="26" spans="1:4" ht="15.6" x14ac:dyDescent="0.35">
      <c r="A26" s="23" t="s">
        <v>75</v>
      </c>
      <c r="B26" s="6">
        <f>+'III Trimestre'!B26</f>
        <v>3002027000</v>
      </c>
    </row>
    <row r="27" spans="1:4" ht="15.6" x14ac:dyDescent="0.35">
      <c r="A27" s="23" t="s">
        <v>110</v>
      </c>
      <c r="B27" s="6">
        <f>+B25</f>
        <v>1804933800</v>
      </c>
    </row>
    <row r="28" spans="1:4" ht="15.6" x14ac:dyDescent="0.35">
      <c r="A28" s="21"/>
      <c r="B28" s="7"/>
    </row>
    <row r="29" spans="1:4" ht="15.6" x14ac:dyDescent="0.35">
      <c r="A29" s="24" t="s">
        <v>3</v>
      </c>
      <c r="B29" s="7"/>
    </row>
    <row r="30" spans="1:4" ht="15.6" x14ac:dyDescent="0.35">
      <c r="A30" s="23" t="s">
        <v>106</v>
      </c>
      <c r="B30" s="7">
        <f>B24</f>
        <v>2178501000</v>
      </c>
    </row>
    <row r="31" spans="1:4" ht="15.6" x14ac:dyDescent="0.35">
      <c r="A31" s="23" t="s">
        <v>108</v>
      </c>
      <c r="B31" s="7">
        <f>+'I Trimestre'!B31+'II Trimestre'!B31+'III Trimestre'!B31</f>
        <v>2095476696</v>
      </c>
      <c r="C31" s="16"/>
      <c r="D31" s="16"/>
    </row>
    <row r="32" spans="1:4" ht="15.6" x14ac:dyDescent="0.35">
      <c r="A32" s="21"/>
      <c r="B32" s="5"/>
    </row>
    <row r="33" spans="1:2" ht="15.6" x14ac:dyDescent="0.35">
      <c r="A33" s="22" t="s">
        <v>4</v>
      </c>
      <c r="B33" s="5"/>
    </row>
    <row r="34" spans="1:2" ht="15.6" x14ac:dyDescent="0.35">
      <c r="A34" s="23" t="s">
        <v>54</v>
      </c>
      <c r="B34" s="30">
        <v>1.1197999999999999</v>
      </c>
    </row>
    <row r="35" spans="1:2" ht="15.6" x14ac:dyDescent="0.35">
      <c r="A35" s="23" t="s">
        <v>111</v>
      </c>
      <c r="B35" s="30">
        <v>1.0948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21"/>
      <c r="B37" s="7"/>
    </row>
    <row r="38" spans="1:2" ht="15.6" x14ac:dyDescent="0.35">
      <c r="A38" s="22" t="s">
        <v>6</v>
      </c>
      <c r="B38" s="7"/>
    </row>
    <row r="39" spans="1:2" ht="15.6" x14ac:dyDescent="0.35">
      <c r="A39" s="21" t="s">
        <v>55</v>
      </c>
      <c r="B39" s="6">
        <f t="shared" ref="B39" si="0">B23/B34</f>
        <v>1617035542.0610824</v>
      </c>
    </row>
    <row r="40" spans="1:2" ht="15.6" x14ac:dyDescent="0.35">
      <c r="A40" s="21" t="s">
        <v>112</v>
      </c>
      <c r="B40" s="6">
        <f t="shared" ref="B40" si="1">B25/B35</f>
        <v>1648642491.7793205</v>
      </c>
    </row>
    <row r="41" spans="1:2" ht="15.6" x14ac:dyDescent="0.35">
      <c r="A41" s="21" t="s">
        <v>56</v>
      </c>
      <c r="B41" s="6">
        <f>B39/B16</f>
        <v>489121.45857866982</v>
      </c>
    </row>
    <row r="42" spans="1:2" ht="15.6" x14ac:dyDescent="0.35">
      <c r="A42" s="21" t="s">
        <v>113</v>
      </c>
      <c r="B42" s="6">
        <f>B40/B18</f>
        <v>520733.57289302605</v>
      </c>
    </row>
    <row r="43" spans="1:2" ht="15.6" x14ac:dyDescent="0.35">
      <c r="A43" s="21"/>
      <c r="B43" s="9"/>
    </row>
    <row r="44" spans="1:2" ht="15.6" x14ac:dyDescent="0.35">
      <c r="A44" s="22" t="s">
        <v>7</v>
      </c>
      <c r="B44" s="9"/>
    </row>
    <row r="45" spans="1:2" ht="15.6" x14ac:dyDescent="0.35">
      <c r="A45" s="21"/>
      <c r="B45" s="9"/>
    </row>
    <row r="46" spans="1:2" ht="15.6" x14ac:dyDescent="0.35">
      <c r="A46" s="22" t="s">
        <v>8</v>
      </c>
      <c r="B46" s="9"/>
    </row>
    <row r="47" spans="1:2" ht="15.6" x14ac:dyDescent="0.35">
      <c r="A47" s="21" t="s">
        <v>9</v>
      </c>
      <c r="B47" s="10">
        <f>B16/B36*100</f>
        <v>11.296770886724756</v>
      </c>
    </row>
    <row r="48" spans="1:2" ht="15.6" x14ac:dyDescent="0.35">
      <c r="A48" s="21" t="s">
        <v>10</v>
      </c>
      <c r="B48" s="10">
        <f>B18/B36*100</f>
        <v>10.818383734836836</v>
      </c>
    </row>
    <row r="49" spans="1:2" ht="15.6" x14ac:dyDescent="0.35">
      <c r="A49" s="21"/>
      <c r="B49" s="10"/>
    </row>
    <row r="50" spans="1:2" ht="15.6" x14ac:dyDescent="0.35">
      <c r="A50" s="22" t="s">
        <v>11</v>
      </c>
      <c r="B50" s="10"/>
    </row>
    <row r="51" spans="1:2" ht="15.6" x14ac:dyDescent="0.35">
      <c r="A51" s="21" t="s">
        <v>12</v>
      </c>
      <c r="B51" s="10">
        <f>B18/B16*100</f>
        <v>95.765275257108286</v>
      </c>
    </row>
    <row r="52" spans="1:2" ht="15.6" x14ac:dyDescent="0.35">
      <c r="A52" s="21" t="s">
        <v>13</v>
      </c>
      <c r="B52" s="10">
        <f>B25/B24*100</f>
        <v>82.85209875965171</v>
      </c>
    </row>
    <row r="53" spans="1:2" ht="15.6" x14ac:dyDescent="0.35">
      <c r="A53" s="21" t="s">
        <v>14</v>
      </c>
      <c r="B53" s="10">
        <f>AVERAGE(B51:B52)</f>
        <v>89.308687008379991</v>
      </c>
    </row>
    <row r="54" spans="1:2" ht="15.6" x14ac:dyDescent="0.35">
      <c r="A54" s="21"/>
      <c r="B54" s="10"/>
    </row>
    <row r="55" spans="1:2" ht="15.6" x14ac:dyDescent="0.35">
      <c r="A55" s="22" t="s">
        <v>15</v>
      </c>
      <c r="B55" s="10"/>
    </row>
    <row r="56" spans="1:2" ht="15.6" x14ac:dyDescent="0.35">
      <c r="A56" s="21" t="s">
        <v>16</v>
      </c>
      <c r="B56" s="10">
        <f>B18/B20*100</f>
        <v>95.736316903537954</v>
      </c>
    </row>
    <row r="57" spans="1:2" ht="15.6" x14ac:dyDescent="0.35">
      <c r="A57" s="21" t="s">
        <v>17</v>
      </c>
      <c r="B57" s="10">
        <f>B25/B26*100</f>
        <v>60.123836327921097</v>
      </c>
    </row>
    <row r="58" spans="1:2" ht="15.6" x14ac:dyDescent="0.35">
      <c r="A58" s="21" t="s">
        <v>18</v>
      </c>
      <c r="B58" s="10">
        <f>(B56+B57)/2</f>
        <v>77.930076615729519</v>
      </c>
    </row>
    <row r="59" spans="1:2" ht="15.6" x14ac:dyDescent="0.35">
      <c r="A59" s="21"/>
      <c r="B59" s="10"/>
    </row>
    <row r="60" spans="1:2" ht="15.6" x14ac:dyDescent="0.35">
      <c r="A60" s="22" t="s">
        <v>19</v>
      </c>
      <c r="B60" s="10">
        <f>B27/B25*100</f>
        <v>100</v>
      </c>
    </row>
    <row r="61" spans="1:2" ht="15.6" x14ac:dyDescent="0.35">
      <c r="A61" s="21"/>
      <c r="B61" s="10"/>
    </row>
    <row r="62" spans="1:2" ht="15.6" x14ac:dyDescent="0.35">
      <c r="A62" s="22" t="s">
        <v>20</v>
      </c>
      <c r="B62" s="10"/>
    </row>
    <row r="63" spans="1:2" ht="15.6" x14ac:dyDescent="0.35">
      <c r="A63" s="21" t="s">
        <v>21</v>
      </c>
      <c r="B63" s="10">
        <f>((B18/B15)-1)*100</f>
        <v>-0.12618296529968154</v>
      </c>
    </row>
    <row r="64" spans="1:2" ht="15.6" x14ac:dyDescent="0.35">
      <c r="A64" s="21" t="s">
        <v>22</v>
      </c>
      <c r="B64" s="10">
        <f>((B40/B39)-1)*100</f>
        <v>1.9546230677126353</v>
      </c>
    </row>
    <row r="65" spans="1:3" ht="15.6" x14ac:dyDescent="0.35">
      <c r="A65" s="21" t="s">
        <v>23</v>
      </c>
      <c r="B65" s="10">
        <f>((B42/B41)-1)*100</f>
        <v>6.463039754219202</v>
      </c>
    </row>
    <row r="66" spans="1:3" ht="15.6" x14ac:dyDescent="0.35">
      <c r="A66" s="21"/>
      <c r="B66" s="10"/>
    </row>
    <row r="67" spans="1:3" ht="15.6" x14ac:dyDescent="0.35">
      <c r="A67" s="22" t="s">
        <v>24</v>
      </c>
      <c r="B67" s="10"/>
    </row>
    <row r="68" spans="1:3" ht="15.6" x14ac:dyDescent="0.35">
      <c r="A68" s="21" t="s">
        <v>29</v>
      </c>
      <c r="B68" s="10">
        <f>B24/(B17)</f>
        <v>83000</v>
      </c>
    </row>
    <row r="69" spans="1:3" ht="15.6" x14ac:dyDescent="0.35">
      <c r="A69" s="21" t="s">
        <v>30</v>
      </c>
      <c r="B69" s="10">
        <f>B25/(B19)</f>
        <v>72061.875673733375</v>
      </c>
    </row>
    <row r="70" spans="1:3" ht="15.6" x14ac:dyDescent="0.35">
      <c r="A70" s="21" t="s">
        <v>25</v>
      </c>
      <c r="B70" s="10">
        <f>(B69/B68)*B53</f>
        <v>77.539174696171628</v>
      </c>
    </row>
    <row r="71" spans="1:3" ht="15.6" x14ac:dyDescent="0.35">
      <c r="A71" s="21" t="s">
        <v>59</v>
      </c>
      <c r="B71" s="10">
        <f>(B24/B17)*9</f>
        <v>747000</v>
      </c>
    </row>
    <row r="72" spans="1:3" ht="15.6" x14ac:dyDescent="0.35">
      <c r="A72" s="21" t="s">
        <v>60</v>
      </c>
      <c r="B72" s="10">
        <f>(B25/B19)*9</f>
        <v>648556.88106360042</v>
      </c>
    </row>
    <row r="73" spans="1:3" ht="15.6" x14ac:dyDescent="0.35">
      <c r="A73" s="21"/>
      <c r="B73" s="10"/>
    </row>
    <row r="74" spans="1:3" ht="15.6" x14ac:dyDescent="0.35">
      <c r="A74" s="22" t="s">
        <v>26</v>
      </c>
      <c r="B74" s="10"/>
    </row>
    <row r="75" spans="1:3" ht="15.6" x14ac:dyDescent="0.35">
      <c r="A75" s="21" t="s">
        <v>27</v>
      </c>
      <c r="B75" s="10">
        <f>(B31/B30)*100</f>
        <v>96.18892513705525</v>
      </c>
    </row>
    <row r="76" spans="1:3" ht="15.6" x14ac:dyDescent="0.35">
      <c r="A76" s="21" t="s">
        <v>28</v>
      </c>
      <c r="B76" s="10">
        <f>(B25/B31)*100</f>
        <v>86.134758904519927</v>
      </c>
    </row>
    <row r="77" spans="1:3" ht="16.2" thickBot="1" x14ac:dyDescent="0.4">
      <c r="A77" s="11"/>
      <c r="B77" s="12"/>
    </row>
    <row r="78" spans="1:3" customFormat="1" ht="44.25" customHeight="1" thickTop="1" x14ac:dyDescent="0.3">
      <c r="A78" s="34" t="s">
        <v>80</v>
      </c>
      <c r="B78" s="34"/>
      <c r="C78" s="25"/>
    </row>
    <row r="79" spans="1:3" customFormat="1" ht="15.6" x14ac:dyDescent="0.35">
      <c r="A79" s="21"/>
      <c r="B79" s="21"/>
    </row>
    <row r="80" spans="1:3" customFormat="1" ht="15.6" x14ac:dyDescent="0.35">
      <c r="A80" s="21"/>
      <c r="B80" s="21"/>
    </row>
    <row r="81" spans="1:2" customFormat="1" ht="15.6" x14ac:dyDescent="0.35">
      <c r="A81" s="21"/>
      <c r="B81" s="21"/>
    </row>
    <row r="82" spans="1:2" customFormat="1" ht="15.6" x14ac:dyDescent="0.35">
      <c r="A82" s="21"/>
      <c r="B82" s="21"/>
    </row>
    <row r="83" spans="1:2" customFormat="1" ht="15.6" x14ac:dyDescent="0.35">
      <c r="A83" s="21"/>
      <c r="B83" s="21"/>
    </row>
    <row r="84" spans="1:2" customFormat="1" ht="15.6" x14ac:dyDescent="0.35">
      <c r="A84" s="21"/>
      <c r="B84" s="21"/>
    </row>
    <row r="85" spans="1:2" customFormat="1" ht="15.6" x14ac:dyDescent="0.35">
      <c r="A85" s="21"/>
      <c r="B85" s="21"/>
    </row>
    <row r="86" spans="1:2" customFormat="1" ht="15.6" x14ac:dyDescent="0.35">
      <c r="A86" s="21"/>
      <c r="B86" s="21"/>
    </row>
    <row r="87" spans="1:2" customFormat="1" ht="15.6" x14ac:dyDescent="0.35">
      <c r="A87" s="21"/>
      <c r="B87" s="21"/>
    </row>
    <row r="88" spans="1:2" ht="15.6" x14ac:dyDescent="0.35">
      <c r="A88" s="5"/>
      <c r="B88" s="5"/>
    </row>
    <row r="89" spans="1:2" ht="15.6" x14ac:dyDescent="0.35">
      <c r="A89" s="5"/>
      <c r="B89" s="5"/>
    </row>
    <row r="90" spans="1:2" ht="15.6" x14ac:dyDescent="0.35">
      <c r="A90" s="5"/>
      <c r="B90" s="5"/>
    </row>
    <row r="91" spans="1:2" ht="15.6" x14ac:dyDescent="0.35">
      <c r="A91" s="5"/>
      <c r="B91" s="5"/>
    </row>
    <row r="92" spans="1:2" ht="15.6" x14ac:dyDescent="0.35">
      <c r="A92" s="5"/>
      <c r="B92" s="5"/>
    </row>
    <row r="93" spans="1:2" ht="15.6" x14ac:dyDescent="0.35">
      <c r="A93" s="5"/>
      <c r="B93" s="5"/>
    </row>
    <row r="94" spans="1:2" ht="15.6" x14ac:dyDescent="0.35">
      <c r="A94" s="5"/>
      <c r="B94" s="5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F891-5022-4667-8A30-24450DB598C9}">
  <dimension ref="A1:C182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ht="16.2" thickTop="1" x14ac:dyDescent="0.35">
      <c r="A11" s="5"/>
      <c r="B11" s="5"/>
    </row>
    <row r="12" spans="1:2" ht="15.6" x14ac:dyDescent="0.35">
      <c r="A12" s="4" t="s">
        <v>1</v>
      </c>
      <c r="B12" s="5"/>
    </row>
    <row r="13" spans="1:2" ht="15.6" x14ac:dyDescent="0.35">
      <c r="A13" s="5"/>
      <c r="B13" s="5"/>
    </row>
    <row r="14" spans="1:2" ht="15.6" x14ac:dyDescent="0.35">
      <c r="A14" s="4" t="s">
        <v>31</v>
      </c>
      <c r="B14" s="5"/>
    </row>
    <row r="15" spans="1:2" ht="15.6" x14ac:dyDescent="0.35">
      <c r="A15" s="14" t="s">
        <v>61</v>
      </c>
      <c r="B15" s="6">
        <v>3408</v>
      </c>
    </row>
    <row r="16" spans="1:2" ht="15.6" x14ac:dyDescent="0.35">
      <c r="A16" s="14" t="s">
        <v>114</v>
      </c>
      <c r="B16" s="6">
        <v>3307</v>
      </c>
    </row>
    <row r="17" spans="1:3" ht="15.6" x14ac:dyDescent="0.35">
      <c r="A17" s="17" t="s">
        <v>129</v>
      </c>
      <c r="B17" s="18">
        <v>9922</v>
      </c>
    </row>
    <row r="18" spans="1:3" ht="15.6" x14ac:dyDescent="0.35">
      <c r="A18" s="14" t="s">
        <v>115</v>
      </c>
      <c r="B18" s="6">
        <v>3530</v>
      </c>
    </row>
    <row r="19" spans="1:3" ht="15.6" x14ac:dyDescent="0.35">
      <c r="A19" s="17" t="s">
        <v>116</v>
      </c>
      <c r="B19" s="18">
        <v>11371</v>
      </c>
    </row>
    <row r="20" spans="1:3" ht="15.9" customHeight="1" x14ac:dyDescent="0.35">
      <c r="A20" s="14" t="s">
        <v>75</v>
      </c>
      <c r="B20" s="6">
        <v>3307</v>
      </c>
    </row>
    <row r="21" spans="1:3" ht="15.6" x14ac:dyDescent="0.35">
      <c r="A21" s="5"/>
      <c r="B21" s="7"/>
    </row>
    <row r="22" spans="1:3" ht="15.6" x14ac:dyDescent="0.35">
      <c r="A22" s="8" t="s">
        <v>2</v>
      </c>
      <c r="B22" s="7"/>
    </row>
    <row r="23" spans="1:3" ht="15.6" x14ac:dyDescent="0.35">
      <c r="A23" s="14" t="s">
        <v>61</v>
      </c>
      <c r="B23" s="6">
        <v>1096666400</v>
      </c>
    </row>
    <row r="24" spans="1:3" ht="15.6" x14ac:dyDescent="0.35">
      <c r="A24" s="14" t="s">
        <v>114</v>
      </c>
      <c r="B24" s="6">
        <v>823526000</v>
      </c>
    </row>
    <row r="25" spans="1:3" ht="15.6" x14ac:dyDescent="0.35">
      <c r="A25" s="14" t="s">
        <v>115</v>
      </c>
      <c r="B25" s="6">
        <v>817495400</v>
      </c>
    </row>
    <row r="26" spans="1:3" ht="15.6" x14ac:dyDescent="0.35">
      <c r="A26" s="14" t="s">
        <v>75</v>
      </c>
      <c r="B26" s="6">
        <v>3002027000</v>
      </c>
    </row>
    <row r="27" spans="1:3" ht="15.6" x14ac:dyDescent="0.35">
      <c r="A27" s="14" t="s">
        <v>117</v>
      </c>
      <c r="B27" s="6">
        <f>+B25</f>
        <v>817495400</v>
      </c>
    </row>
    <row r="28" spans="1:3" ht="15.6" x14ac:dyDescent="0.35">
      <c r="A28" s="5"/>
      <c r="B28" s="7"/>
    </row>
    <row r="29" spans="1:3" ht="15.6" x14ac:dyDescent="0.35">
      <c r="A29" s="8" t="s">
        <v>3</v>
      </c>
      <c r="B29" s="7"/>
    </row>
    <row r="30" spans="1:3" ht="15.6" x14ac:dyDescent="0.35">
      <c r="A30" s="14" t="s">
        <v>114</v>
      </c>
      <c r="B30" s="7">
        <f>B24</f>
        <v>823526000</v>
      </c>
    </row>
    <row r="31" spans="1:3" ht="15.6" x14ac:dyDescent="0.35">
      <c r="A31" s="14" t="s">
        <v>115</v>
      </c>
      <c r="B31" s="7">
        <v>906687636</v>
      </c>
      <c r="C31" s="16"/>
    </row>
    <row r="32" spans="1:3" ht="15.6" x14ac:dyDescent="0.35">
      <c r="A32" s="5"/>
      <c r="B32" s="5"/>
    </row>
    <row r="33" spans="1:2" ht="15.6" x14ac:dyDescent="0.35">
      <c r="A33" s="4" t="s">
        <v>4</v>
      </c>
      <c r="B33" s="5"/>
    </row>
    <row r="34" spans="1:2" ht="15.6" x14ac:dyDescent="0.35">
      <c r="A34" s="14" t="s">
        <v>62</v>
      </c>
      <c r="B34" s="19">
        <v>1.1144000000000001</v>
      </c>
    </row>
    <row r="35" spans="1:2" ht="15.6" x14ac:dyDescent="0.35">
      <c r="A35" s="14" t="s">
        <v>118</v>
      </c>
      <c r="B35" s="19">
        <v>1.0947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5"/>
      <c r="B37" s="7"/>
    </row>
    <row r="38" spans="1:2" ht="15.6" x14ac:dyDescent="0.35">
      <c r="A38" s="4" t="s">
        <v>6</v>
      </c>
      <c r="B38" s="7"/>
    </row>
    <row r="39" spans="1:2" ht="15.6" x14ac:dyDescent="0.35">
      <c r="A39" s="5" t="s">
        <v>63</v>
      </c>
      <c r="B39" s="6">
        <f t="shared" ref="B39" si="0">B23/B34</f>
        <v>984086862.88585782</v>
      </c>
    </row>
    <row r="40" spans="1:2" ht="15.6" x14ac:dyDescent="0.35">
      <c r="A40" s="5" t="s">
        <v>119</v>
      </c>
      <c r="B40" s="6">
        <f t="shared" ref="B40" si="1">B25/B35</f>
        <v>746775737.64501691</v>
      </c>
    </row>
    <row r="41" spans="1:2" ht="15.6" x14ac:dyDescent="0.35">
      <c r="A41" s="5" t="s">
        <v>64</v>
      </c>
      <c r="B41" s="6">
        <f>B39/B16</f>
        <v>297576.91650615598</v>
      </c>
    </row>
    <row r="42" spans="1:2" ht="15.6" x14ac:dyDescent="0.35">
      <c r="A42" s="5" t="s">
        <v>120</v>
      </c>
      <c r="B42" s="6">
        <f>B40/B18</f>
        <v>211551.20046601046</v>
      </c>
    </row>
    <row r="43" spans="1:2" ht="15.6" x14ac:dyDescent="0.35">
      <c r="A43" s="5"/>
      <c r="B43" s="9"/>
    </row>
    <row r="44" spans="1:2" ht="15.6" x14ac:dyDescent="0.35">
      <c r="A44" s="4" t="s">
        <v>7</v>
      </c>
      <c r="B44" s="9"/>
    </row>
    <row r="45" spans="1:2" ht="15.6" x14ac:dyDescent="0.35">
      <c r="A45" s="5"/>
      <c r="B45" s="9"/>
    </row>
    <row r="46" spans="1:2" ht="15.6" x14ac:dyDescent="0.35">
      <c r="A46" s="4" t="s">
        <v>8</v>
      </c>
      <c r="B46" s="9"/>
    </row>
    <row r="47" spans="1:2" ht="15.6" x14ac:dyDescent="0.35">
      <c r="A47" s="5" t="s">
        <v>9</v>
      </c>
      <c r="B47" s="10">
        <f>B16/B36*100</f>
        <v>11.300187937809671</v>
      </c>
    </row>
    <row r="48" spans="1:2" ht="15.6" x14ac:dyDescent="0.35">
      <c r="A48" s="5" t="s">
        <v>10</v>
      </c>
      <c r="B48" s="10">
        <f>B18/B36*100</f>
        <v>12.06219032974543</v>
      </c>
    </row>
    <row r="49" spans="1:2" ht="15.6" x14ac:dyDescent="0.35">
      <c r="A49" s="5"/>
      <c r="B49" s="10"/>
    </row>
    <row r="50" spans="1:2" ht="15.6" x14ac:dyDescent="0.35">
      <c r="A50" s="4" t="s">
        <v>11</v>
      </c>
      <c r="B50" s="10"/>
    </row>
    <row r="51" spans="1:2" ht="15.6" x14ac:dyDescent="0.35">
      <c r="A51" s="5" t="s">
        <v>12</v>
      </c>
      <c r="B51" s="10">
        <f>B18/B16*100</f>
        <v>106.74327184759601</v>
      </c>
    </row>
    <row r="52" spans="1:2" ht="15.6" x14ac:dyDescent="0.35">
      <c r="A52" s="5" t="s">
        <v>13</v>
      </c>
      <c r="B52" s="10">
        <f>B25/B24*100</f>
        <v>99.267709823369259</v>
      </c>
    </row>
    <row r="53" spans="1:2" ht="15.6" x14ac:dyDescent="0.35">
      <c r="A53" s="5" t="s">
        <v>14</v>
      </c>
      <c r="B53" s="10">
        <f>AVERAGE(B51:B52)</f>
        <v>103.00549083548263</v>
      </c>
    </row>
    <row r="54" spans="1:2" ht="15.6" x14ac:dyDescent="0.35">
      <c r="A54" s="5"/>
      <c r="B54" s="10"/>
    </row>
    <row r="55" spans="1:2" ht="15.6" x14ac:dyDescent="0.35">
      <c r="A55" s="4" t="s">
        <v>15</v>
      </c>
      <c r="B55" s="10"/>
    </row>
    <row r="56" spans="1:2" ht="15.6" x14ac:dyDescent="0.35">
      <c r="A56" s="5" t="s">
        <v>16</v>
      </c>
      <c r="B56" s="10">
        <f>B18/B20*100</f>
        <v>106.74327184759601</v>
      </c>
    </row>
    <row r="57" spans="1:2" ht="15.6" x14ac:dyDescent="0.35">
      <c r="A57" s="5" t="s">
        <v>17</v>
      </c>
      <c r="B57" s="10">
        <f>B25/B26*100</f>
        <v>27.231447285450798</v>
      </c>
    </row>
    <row r="58" spans="1:2" ht="15.6" x14ac:dyDescent="0.35">
      <c r="A58" s="5" t="s">
        <v>18</v>
      </c>
      <c r="B58" s="10">
        <f>(B56+B57)/2</f>
        <v>66.987359566523395</v>
      </c>
    </row>
    <row r="59" spans="1:2" ht="15.6" x14ac:dyDescent="0.35">
      <c r="A59" s="5"/>
      <c r="B59" s="10"/>
    </row>
    <row r="60" spans="1:2" ht="15.6" x14ac:dyDescent="0.35">
      <c r="A60" s="4" t="s">
        <v>19</v>
      </c>
      <c r="B60" s="10">
        <f>B27/B25*100</f>
        <v>100</v>
      </c>
    </row>
    <row r="61" spans="1:2" ht="15.6" x14ac:dyDescent="0.35">
      <c r="A61" s="5"/>
      <c r="B61" s="10"/>
    </row>
    <row r="62" spans="1:2" ht="15.6" x14ac:dyDescent="0.35">
      <c r="A62" s="4" t="s">
        <v>20</v>
      </c>
      <c r="B62" s="10"/>
    </row>
    <row r="63" spans="1:2" ht="15.6" x14ac:dyDescent="0.35">
      <c r="A63" s="5" t="s">
        <v>21</v>
      </c>
      <c r="B63" s="10">
        <f>((B18/B15)-1)*100</f>
        <v>3.5798122065727744</v>
      </c>
    </row>
    <row r="64" spans="1:2" ht="15.6" x14ac:dyDescent="0.35">
      <c r="A64" s="5" t="s">
        <v>22</v>
      </c>
      <c r="B64" s="10">
        <f>((B40/B39)-1)*100</f>
        <v>-24.114855526566071</v>
      </c>
    </row>
    <row r="65" spans="1:3" ht="15.6" x14ac:dyDescent="0.35">
      <c r="A65" s="5" t="s">
        <v>23</v>
      </c>
      <c r="B65" s="10">
        <f>((B42/B41)-1)*100</f>
        <v>-28.908732925312741</v>
      </c>
    </row>
    <row r="66" spans="1:3" ht="15.6" x14ac:dyDescent="0.35">
      <c r="A66" s="5"/>
      <c r="B66" s="10"/>
    </row>
    <row r="67" spans="1:3" ht="15.6" x14ac:dyDescent="0.35">
      <c r="A67" s="4" t="s">
        <v>24</v>
      </c>
      <c r="B67" s="10"/>
    </row>
    <row r="68" spans="1:3" ht="15.6" x14ac:dyDescent="0.35">
      <c r="A68" s="5" t="s">
        <v>29</v>
      </c>
      <c r="B68" s="10">
        <f>B24/(B17)</f>
        <v>83000</v>
      </c>
    </row>
    <row r="69" spans="1:3" ht="15.6" x14ac:dyDescent="0.35">
      <c r="A69" s="5" t="s">
        <v>30</v>
      </c>
      <c r="B69" s="10">
        <f>B25/(B19)</f>
        <v>71893.00853047226</v>
      </c>
    </row>
    <row r="70" spans="1:3" ht="15.6" x14ac:dyDescent="0.35">
      <c r="A70" s="5" t="s">
        <v>25</v>
      </c>
      <c r="B70" s="10">
        <f>(B69/B68)*B53</f>
        <v>89.221381100251023</v>
      </c>
    </row>
    <row r="71" spans="1:3" ht="15.6" x14ac:dyDescent="0.35">
      <c r="A71" s="5" t="s">
        <v>32</v>
      </c>
      <c r="B71" s="10">
        <f>(B24/B17)*3</f>
        <v>249000</v>
      </c>
    </row>
    <row r="72" spans="1:3" ht="15.6" x14ac:dyDescent="0.35">
      <c r="A72" s="5" t="s">
        <v>33</v>
      </c>
      <c r="B72" s="10">
        <f>(B25/B19)*3</f>
        <v>215679.02559141678</v>
      </c>
    </row>
    <row r="73" spans="1:3" ht="15.6" x14ac:dyDescent="0.35">
      <c r="A73" s="5"/>
      <c r="B73" s="10"/>
    </row>
    <row r="74" spans="1:3" ht="15.6" x14ac:dyDescent="0.35">
      <c r="A74" s="4" t="s">
        <v>26</v>
      </c>
      <c r="B74" s="10"/>
    </row>
    <row r="75" spans="1:3" ht="15.6" x14ac:dyDescent="0.35">
      <c r="A75" s="5" t="s">
        <v>27</v>
      </c>
      <c r="B75" s="10">
        <f>(B31/B30)*100</f>
        <v>110.09824049271062</v>
      </c>
    </row>
    <row r="76" spans="1:3" ht="15.6" x14ac:dyDescent="0.35">
      <c r="A76" s="5" t="s">
        <v>28</v>
      </c>
      <c r="B76" s="10">
        <f>(B25/B31)*100</f>
        <v>90.16284854247202</v>
      </c>
    </row>
    <row r="77" spans="1:3" ht="16.2" thickBot="1" x14ac:dyDescent="0.4">
      <c r="A77" s="11"/>
      <c r="B77" s="12"/>
    </row>
    <row r="78" spans="1:3" s="31" customFormat="1" ht="44.25" customHeight="1" thickTop="1" x14ac:dyDescent="0.3">
      <c r="A78" s="34" t="s">
        <v>80</v>
      </c>
      <c r="B78" s="34"/>
      <c r="C78" s="25"/>
    </row>
    <row r="79" spans="1:3" ht="15.6" x14ac:dyDescent="0.35">
      <c r="A79" s="5"/>
      <c r="B79" s="5"/>
    </row>
    <row r="80" spans="1:3" ht="15.6" x14ac:dyDescent="0.35">
      <c r="A80" s="5"/>
      <c r="B80" s="5"/>
    </row>
    <row r="81" spans="1:2" ht="15.6" x14ac:dyDescent="0.35">
      <c r="A81" s="5"/>
      <c r="B81" s="5"/>
    </row>
    <row r="82" spans="1:2" ht="15.6" x14ac:dyDescent="0.35">
      <c r="A82" s="5"/>
      <c r="B82" s="5"/>
    </row>
    <row r="83" spans="1:2" ht="15.6" x14ac:dyDescent="0.35">
      <c r="A83" s="5"/>
      <c r="B83" s="5"/>
    </row>
    <row r="84" spans="1:2" ht="15.6" x14ac:dyDescent="0.35">
      <c r="A84" s="5"/>
      <c r="B84" s="5"/>
    </row>
    <row r="85" spans="1:2" ht="15.6" x14ac:dyDescent="0.35">
      <c r="A85" s="5"/>
      <c r="B85" s="5"/>
    </row>
    <row r="86" spans="1:2" ht="15.6" x14ac:dyDescent="0.35">
      <c r="A86" s="5"/>
      <c r="B86" s="5"/>
    </row>
    <row r="87" spans="1:2" ht="15.6" x14ac:dyDescent="0.35">
      <c r="A87" s="5"/>
      <c r="B87" s="5"/>
    </row>
    <row r="180" spans="1:2" x14ac:dyDescent="0.3">
      <c r="A180" s="1"/>
      <c r="B180" s="1"/>
    </row>
    <row r="181" spans="1:2" x14ac:dyDescent="0.3">
      <c r="A181" s="1"/>
      <c r="B181" s="1"/>
    </row>
    <row r="182" spans="1:2" x14ac:dyDescent="0.3">
      <c r="A182" s="1"/>
      <c r="B182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39C7-63AA-4BD5-8AF7-2004B0018138}">
  <dimension ref="A1:C188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1" spans="1:2" customFormat="1" x14ac:dyDescent="0.3"/>
    <row r="2" spans="1:2" customFormat="1" x14ac:dyDescent="0.3"/>
    <row r="3" spans="1:2" customFormat="1" x14ac:dyDescent="0.3"/>
    <row r="4" spans="1:2" customFormat="1" x14ac:dyDescent="0.3"/>
    <row r="5" spans="1:2" customFormat="1" x14ac:dyDescent="0.3"/>
    <row r="6" spans="1:2" customFormat="1" x14ac:dyDescent="0.3"/>
    <row r="7" spans="1:2" customFormat="1" x14ac:dyDescent="0.3"/>
    <row r="8" spans="1:2" customFormat="1" ht="33.75" customHeight="1" x14ac:dyDescent="0.3"/>
    <row r="9" spans="1:2" customFormat="1" ht="15.6" x14ac:dyDescent="0.35">
      <c r="A9" s="32" t="s">
        <v>0</v>
      </c>
      <c r="B9" s="3" t="s">
        <v>34</v>
      </c>
    </row>
    <row r="10" spans="1:2" customFormat="1" ht="16.2" thickBot="1" x14ac:dyDescent="0.35">
      <c r="A10" s="33"/>
      <c r="B10" s="20" t="s">
        <v>35</v>
      </c>
    </row>
    <row r="11" spans="1:2" ht="16.2" thickTop="1" x14ac:dyDescent="0.35">
      <c r="A11" s="5"/>
      <c r="B11" s="5"/>
    </row>
    <row r="12" spans="1:2" ht="15.6" x14ac:dyDescent="0.35">
      <c r="A12" s="4" t="s">
        <v>1</v>
      </c>
      <c r="B12" s="5"/>
    </row>
    <row r="13" spans="1:2" ht="15.6" x14ac:dyDescent="0.35">
      <c r="A13" s="5"/>
      <c r="B13" s="5"/>
    </row>
    <row r="14" spans="1:2" ht="15.6" x14ac:dyDescent="0.35">
      <c r="A14" s="4" t="s">
        <v>31</v>
      </c>
      <c r="B14" s="5"/>
    </row>
    <row r="15" spans="1:2" ht="15.6" x14ac:dyDescent="0.35">
      <c r="A15" s="14" t="s">
        <v>65</v>
      </c>
      <c r="B15" s="6">
        <f>+AVERAGE('I Trimestre'!B15,'II Trimestre'!B15,'III Trimestre'!B15,'IV Trimestre'!B15)</f>
        <v>3229.5</v>
      </c>
    </row>
    <row r="16" spans="1:2" ht="15.6" x14ac:dyDescent="0.35">
      <c r="A16" s="14" t="s">
        <v>121</v>
      </c>
      <c r="B16" s="6">
        <f>+'IV Trimestre'!B16</f>
        <v>3307</v>
      </c>
    </row>
    <row r="17" spans="1:3" ht="15.6" x14ac:dyDescent="0.35">
      <c r="A17" s="17" t="s">
        <v>122</v>
      </c>
      <c r="B17" s="18">
        <f>+'I Trimestre'!B17+'II Trimestre'!B17+'III Trimestre'!B17+'IV Trimestre'!B17</f>
        <v>36169</v>
      </c>
    </row>
    <row r="18" spans="1:3" ht="15.6" x14ac:dyDescent="0.35">
      <c r="A18" s="14" t="s">
        <v>123</v>
      </c>
      <c r="B18" s="6">
        <f>+AVERAGE('I Trimestre'!B18,'II Trimestre'!B18,'III Trimestre'!B18,'IV Trimestre'!B18)</f>
        <v>3257</v>
      </c>
    </row>
    <row r="19" spans="1:3" ht="15.6" x14ac:dyDescent="0.35">
      <c r="A19" s="17" t="s">
        <v>124</v>
      </c>
      <c r="B19" s="18">
        <f>+'I Trimestre'!B19+'II Trimestre'!B19+'III Trimestre'!B19+'IV Trimestre'!B19</f>
        <v>36418</v>
      </c>
    </row>
    <row r="20" spans="1:3" ht="15.6" x14ac:dyDescent="0.35">
      <c r="A20" s="14" t="s">
        <v>75</v>
      </c>
      <c r="B20" s="6">
        <f>+'IV Trimestre'!B20</f>
        <v>3307</v>
      </c>
    </row>
    <row r="21" spans="1:3" ht="15.6" x14ac:dyDescent="0.35">
      <c r="A21" s="5"/>
      <c r="B21" s="7"/>
    </row>
    <row r="22" spans="1:3" ht="15.6" x14ac:dyDescent="0.35">
      <c r="A22" s="8" t="s">
        <v>2</v>
      </c>
      <c r="B22" s="7"/>
    </row>
    <row r="23" spans="1:3" ht="15.6" x14ac:dyDescent="0.35">
      <c r="A23" s="14" t="s">
        <v>65</v>
      </c>
      <c r="B23" s="6">
        <f>+'I Trimestre'!B23+'II Trimestre'!B23+'III Trimestre'!B23+'IV Trimestre'!B23</f>
        <v>2907422800</v>
      </c>
    </row>
    <row r="24" spans="1:3" ht="15.6" x14ac:dyDescent="0.35">
      <c r="A24" s="14" t="s">
        <v>121</v>
      </c>
      <c r="B24" s="6">
        <f>+'I Trimestre'!B24+'II Trimestre'!B24+'III Trimestre'!B24+'IV Trimestre'!B24</f>
        <v>3002027000</v>
      </c>
    </row>
    <row r="25" spans="1:3" ht="15.6" x14ac:dyDescent="0.35">
      <c r="A25" s="14" t="s">
        <v>123</v>
      </c>
      <c r="B25" s="6">
        <f>+'I Trimestre'!B25+'II Trimestre'!B25+'III Trimestre'!B25+'IV Trimestre'!B25</f>
        <v>2622429200</v>
      </c>
    </row>
    <row r="26" spans="1:3" ht="15.6" x14ac:dyDescent="0.35">
      <c r="A26" s="14" t="s">
        <v>75</v>
      </c>
      <c r="B26" s="6">
        <f>+'IV Trimestre'!B26</f>
        <v>3002027000</v>
      </c>
    </row>
    <row r="27" spans="1:3" ht="15.6" x14ac:dyDescent="0.35">
      <c r="A27" s="14" t="s">
        <v>125</v>
      </c>
      <c r="B27" s="6">
        <f>+B25</f>
        <v>2622429200</v>
      </c>
    </row>
    <row r="28" spans="1:3" ht="15.6" x14ac:dyDescent="0.35">
      <c r="A28" s="5"/>
      <c r="B28" s="7"/>
    </row>
    <row r="29" spans="1:3" ht="15.6" x14ac:dyDescent="0.35">
      <c r="A29" s="8" t="s">
        <v>3</v>
      </c>
      <c r="B29" s="7"/>
    </row>
    <row r="30" spans="1:3" ht="15.6" x14ac:dyDescent="0.35">
      <c r="A30" s="14" t="s">
        <v>121</v>
      </c>
      <c r="B30" s="7">
        <f>B24</f>
        <v>3002027000</v>
      </c>
    </row>
    <row r="31" spans="1:3" ht="15.6" x14ac:dyDescent="0.35">
      <c r="A31" s="14" t="s">
        <v>123</v>
      </c>
      <c r="B31" s="7">
        <f>+'I Trimestre'!B31+'II Trimestre'!B31+'III Trimestre'!B31+'IV Trimestre'!B31</f>
        <v>3002164332</v>
      </c>
      <c r="C31" s="16"/>
    </row>
    <row r="32" spans="1:3" ht="15.6" x14ac:dyDescent="0.35">
      <c r="A32" s="5"/>
      <c r="B32" s="5"/>
    </row>
    <row r="33" spans="1:2" ht="15.6" x14ac:dyDescent="0.35">
      <c r="A33" s="4" t="s">
        <v>4</v>
      </c>
      <c r="B33" s="5"/>
    </row>
    <row r="34" spans="1:2" ht="15.6" x14ac:dyDescent="0.35">
      <c r="A34" s="14" t="s">
        <v>66</v>
      </c>
      <c r="B34" s="19">
        <v>1.1144000000000001</v>
      </c>
    </row>
    <row r="35" spans="1:2" ht="15.6" x14ac:dyDescent="0.35">
      <c r="A35" s="14" t="s">
        <v>126</v>
      </c>
      <c r="B35" s="19">
        <v>1.0947</v>
      </c>
    </row>
    <row r="36" spans="1:2" ht="15.6" x14ac:dyDescent="0.35">
      <c r="A36" s="23" t="s">
        <v>5</v>
      </c>
      <c r="B36" s="6">
        <v>29265</v>
      </c>
    </row>
    <row r="37" spans="1:2" ht="15.6" x14ac:dyDescent="0.35">
      <c r="A37" s="5"/>
      <c r="B37" s="7"/>
    </row>
    <row r="38" spans="1:2" ht="15.6" x14ac:dyDescent="0.35">
      <c r="A38" s="4" t="s">
        <v>6</v>
      </c>
      <c r="B38" s="7"/>
    </row>
    <row r="39" spans="1:2" ht="15.6" x14ac:dyDescent="0.35">
      <c r="A39" s="5" t="s">
        <v>67</v>
      </c>
      <c r="B39" s="6">
        <f t="shared" ref="B39" si="0">B23/B34</f>
        <v>2608958004.3072505</v>
      </c>
    </row>
    <row r="40" spans="1:2" ht="15.6" x14ac:dyDescent="0.35">
      <c r="A40" s="5" t="s">
        <v>127</v>
      </c>
      <c r="B40" s="6">
        <f t="shared" ref="B40" si="1">B25/B35</f>
        <v>2395568831.6433725</v>
      </c>
    </row>
    <row r="41" spans="1:2" ht="15.6" x14ac:dyDescent="0.35">
      <c r="A41" s="5" t="s">
        <v>68</v>
      </c>
      <c r="B41" s="6">
        <f>B39/B16</f>
        <v>788919.86825136095</v>
      </c>
    </row>
    <row r="42" spans="1:2" ht="15.6" x14ac:dyDescent="0.35">
      <c r="A42" s="5" t="s">
        <v>128</v>
      </c>
      <c r="B42" s="6">
        <f>B40/B18</f>
        <v>735513.91822025564</v>
      </c>
    </row>
    <row r="43" spans="1:2" ht="15.6" x14ac:dyDescent="0.35">
      <c r="A43" s="5"/>
      <c r="B43" s="9"/>
    </row>
    <row r="44" spans="1:2" ht="15.6" x14ac:dyDescent="0.35">
      <c r="A44" s="4" t="s">
        <v>7</v>
      </c>
      <c r="B44" s="9"/>
    </row>
    <row r="45" spans="1:2" ht="15.6" x14ac:dyDescent="0.35">
      <c r="A45" s="5"/>
      <c r="B45" s="9"/>
    </row>
    <row r="46" spans="1:2" ht="15.6" x14ac:dyDescent="0.35">
      <c r="A46" s="4" t="s">
        <v>8</v>
      </c>
      <c r="B46" s="9"/>
    </row>
    <row r="47" spans="1:2" ht="15.6" x14ac:dyDescent="0.35">
      <c r="A47" s="5" t="s">
        <v>9</v>
      </c>
      <c r="B47" s="10">
        <f>B16/B36*100</f>
        <v>11.300187937809671</v>
      </c>
    </row>
    <row r="48" spans="1:2" ht="15.6" x14ac:dyDescent="0.35">
      <c r="A48" s="5" t="s">
        <v>10</v>
      </c>
      <c r="B48" s="10">
        <f>B18/B36*100</f>
        <v>11.129335383563985</v>
      </c>
    </row>
    <row r="49" spans="1:2" ht="15.6" x14ac:dyDescent="0.35">
      <c r="A49" s="5"/>
      <c r="B49" s="10"/>
    </row>
    <row r="50" spans="1:2" ht="15.6" x14ac:dyDescent="0.35">
      <c r="A50" s="4" t="s">
        <v>11</v>
      </c>
      <c r="B50" s="10"/>
    </row>
    <row r="51" spans="1:2" ht="15.6" x14ac:dyDescent="0.35">
      <c r="A51" s="5" t="s">
        <v>12</v>
      </c>
      <c r="B51" s="10">
        <f>B18/B16*100</f>
        <v>98.488055639552456</v>
      </c>
    </row>
    <row r="52" spans="1:2" ht="15.6" x14ac:dyDescent="0.35">
      <c r="A52" s="5" t="s">
        <v>13</v>
      </c>
      <c r="B52" s="10">
        <f>B25/B24*100</f>
        <v>87.35528361337191</v>
      </c>
    </row>
    <row r="53" spans="1:2" ht="15.6" x14ac:dyDescent="0.35">
      <c r="A53" s="5" t="s">
        <v>14</v>
      </c>
      <c r="B53" s="10">
        <f>AVERAGE(B51:B52)</f>
        <v>92.921669626462176</v>
      </c>
    </row>
    <row r="54" spans="1:2" ht="15.6" x14ac:dyDescent="0.35">
      <c r="A54" s="5"/>
      <c r="B54" s="10"/>
    </row>
    <row r="55" spans="1:2" ht="15.6" x14ac:dyDescent="0.35">
      <c r="A55" s="4" t="s">
        <v>15</v>
      </c>
      <c r="B55" s="10"/>
    </row>
    <row r="56" spans="1:2" ht="15.6" x14ac:dyDescent="0.35">
      <c r="A56" s="5" t="s">
        <v>16</v>
      </c>
      <c r="B56" s="10">
        <f>B18/B20*100</f>
        <v>98.488055639552456</v>
      </c>
    </row>
    <row r="57" spans="1:2" ht="15.6" x14ac:dyDescent="0.35">
      <c r="A57" s="5" t="s">
        <v>17</v>
      </c>
      <c r="B57" s="10">
        <f>B25/B26*100</f>
        <v>87.35528361337191</v>
      </c>
    </row>
    <row r="58" spans="1:2" ht="15.6" x14ac:dyDescent="0.35">
      <c r="A58" s="5" t="s">
        <v>18</v>
      </c>
      <c r="B58" s="10">
        <f>(B56+B57)/2</f>
        <v>92.921669626462176</v>
      </c>
    </row>
    <row r="59" spans="1:2" ht="15.6" x14ac:dyDescent="0.35">
      <c r="A59" s="5"/>
      <c r="B59" s="10"/>
    </row>
    <row r="60" spans="1:2" ht="15.6" x14ac:dyDescent="0.35">
      <c r="A60" s="4" t="s">
        <v>19</v>
      </c>
      <c r="B60" s="10">
        <f>B27/B25*100</f>
        <v>100</v>
      </c>
    </row>
    <row r="61" spans="1:2" ht="15.6" x14ac:dyDescent="0.35">
      <c r="A61" s="5"/>
      <c r="B61" s="10"/>
    </row>
    <row r="62" spans="1:2" ht="15.6" x14ac:dyDescent="0.35">
      <c r="A62" s="4" t="s">
        <v>20</v>
      </c>
      <c r="B62" s="10"/>
    </row>
    <row r="63" spans="1:2" ht="15.6" x14ac:dyDescent="0.35">
      <c r="A63" s="5" t="s">
        <v>21</v>
      </c>
      <c r="B63" s="10">
        <f>((B18/B15)-1)*100</f>
        <v>0.85152500387057906</v>
      </c>
    </row>
    <row r="64" spans="1:2" ht="15.6" x14ac:dyDescent="0.35">
      <c r="A64" s="5" t="s">
        <v>22</v>
      </c>
      <c r="B64" s="10">
        <f>((B40/B39)-1)*100</f>
        <v>-8.1790957275503793</v>
      </c>
    </row>
    <row r="65" spans="1:3" ht="15.6" x14ac:dyDescent="0.35">
      <c r="A65" s="5" t="s">
        <v>23</v>
      </c>
      <c r="B65" s="10">
        <f>((B42/B41)-1)*100</f>
        <v>-6.7695024780500823</v>
      </c>
    </row>
    <row r="66" spans="1:3" ht="15.6" x14ac:dyDescent="0.35">
      <c r="A66" s="5"/>
      <c r="B66" s="10"/>
    </row>
    <row r="67" spans="1:3" ht="15.6" x14ac:dyDescent="0.35">
      <c r="A67" s="4" t="s">
        <v>24</v>
      </c>
      <c r="B67" s="10"/>
    </row>
    <row r="68" spans="1:3" ht="15.6" x14ac:dyDescent="0.35">
      <c r="A68" s="5" t="s">
        <v>29</v>
      </c>
      <c r="B68" s="10">
        <f>B24/(B17)</f>
        <v>83000</v>
      </c>
    </row>
    <row r="69" spans="1:3" ht="15.6" x14ac:dyDescent="0.35">
      <c r="A69" s="5" t="s">
        <v>30</v>
      </c>
      <c r="B69" s="10">
        <f>B25/(B19)</f>
        <v>72009.149321763965</v>
      </c>
    </row>
    <row r="70" spans="1:3" ht="15.6" x14ac:dyDescent="0.35">
      <c r="A70" s="5" t="s">
        <v>25</v>
      </c>
      <c r="B70" s="10">
        <f>(B69/B68)*B53</f>
        <v>80.616992570596793</v>
      </c>
    </row>
    <row r="71" spans="1:3" ht="15.6" x14ac:dyDescent="0.35">
      <c r="A71" s="5" t="s">
        <v>69</v>
      </c>
      <c r="B71" s="10">
        <f>(B24/B17)*12</f>
        <v>996000</v>
      </c>
    </row>
    <row r="72" spans="1:3" ht="15.6" x14ac:dyDescent="0.35">
      <c r="A72" s="5" t="s">
        <v>70</v>
      </c>
      <c r="B72" s="10">
        <f>(B25/B19)*12</f>
        <v>864109.79186116764</v>
      </c>
    </row>
    <row r="73" spans="1:3" ht="15.6" x14ac:dyDescent="0.35">
      <c r="A73" s="5"/>
      <c r="B73" s="10"/>
    </row>
    <row r="74" spans="1:3" ht="15.6" x14ac:dyDescent="0.35">
      <c r="A74" s="4" t="s">
        <v>26</v>
      </c>
      <c r="B74" s="10"/>
    </row>
    <row r="75" spans="1:3" ht="15.6" x14ac:dyDescent="0.35">
      <c r="A75" s="5" t="s">
        <v>27</v>
      </c>
      <c r="B75" s="10">
        <f>(B31/B30)*100</f>
        <v>100.00457464239996</v>
      </c>
    </row>
    <row r="76" spans="1:3" ht="15.6" x14ac:dyDescent="0.35">
      <c r="A76" s="5" t="s">
        <v>28</v>
      </c>
      <c r="B76" s="10">
        <f>(B25/B31)*100</f>
        <v>87.351287604332256</v>
      </c>
    </row>
    <row r="77" spans="1:3" ht="16.2" thickBot="1" x14ac:dyDescent="0.4">
      <c r="A77" s="11"/>
      <c r="B77" s="12"/>
    </row>
    <row r="78" spans="1:3" s="31" customFormat="1" ht="44.25" customHeight="1" thickTop="1" x14ac:dyDescent="0.3">
      <c r="A78" s="34" t="s">
        <v>80</v>
      </c>
      <c r="B78" s="34"/>
      <c r="C78" s="25"/>
    </row>
    <row r="79" spans="1:3" ht="15.6" x14ac:dyDescent="0.35">
      <c r="A79" s="13"/>
      <c r="B79" s="5"/>
    </row>
    <row r="80" spans="1:3" ht="15.6" x14ac:dyDescent="0.35">
      <c r="A80" s="5"/>
      <c r="B80" s="5"/>
    </row>
    <row r="81" spans="1:2" ht="15.6" x14ac:dyDescent="0.35">
      <c r="A81" s="5"/>
      <c r="B81" s="5"/>
    </row>
    <row r="82" spans="1:2" ht="15.6" x14ac:dyDescent="0.35">
      <c r="A82" s="5"/>
      <c r="B82" s="5"/>
    </row>
    <row r="83" spans="1:2" ht="15.6" x14ac:dyDescent="0.35">
      <c r="A83" s="5"/>
      <c r="B83" s="5"/>
    </row>
    <row r="84" spans="1:2" ht="15.6" x14ac:dyDescent="0.35">
      <c r="A84" s="5"/>
      <c r="B84" s="5"/>
    </row>
    <row r="85" spans="1:2" ht="15.6" x14ac:dyDescent="0.35">
      <c r="A85" s="5"/>
      <c r="B85" s="5"/>
    </row>
    <row r="86" spans="1:2" ht="15.6" x14ac:dyDescent="0.35">
      <c r="A86" s="5"/>
      <c r="B86" s="5"/>
    </row>
    <row r="87" spans="1:2" ht="15.6" x14ac:dyDescent="0.35">
      <c r="A87" s="5"/>
      <c r="B87" s="5"/>
    </row>
    <row r="88" spans="1:2" ht="15.6" x14ac:dyDescent="0.35">
      <c r="A88" s="5"/>
      <c r="B88" s="5"/>
    </row>
    <row r="89" spans="1:2" ht="15.6" x14ac:dyDescent="0.35">
      <c r="A89" s="5"/>
      <c r="B89" s="5"/>
    </row>
    <row r="90" spans="1:2" ht="15.6" x14ac:dyDescent="0.35">
      <c r="A90" s="5"/>
      <c r="B90" s="5"/>
    </row>
    <row r="91" spans="1:2" ht="15.6" x14ac:dyDescent="0.35">
      <c r="A91" s="5"/>
      <c r="B91" s="5"/>
    </row>
    <row r="92" spans="1:2" ht="15.6" x14ac:dyDescent="0.35">
      <c r="A92" s="5"/>
      <c r="B92" s="5"/>
    </row>
    <row r="93" spans="1:2" ht="15.6" x14ac:dyDescent="0.35">
      <c r="A93" s="5"/>
      <c r="B93" s="5"/>
    </row>
    <row r="186" spans="1:2" x14ac:dyDescent="0.3">
      <c r="A186" s="1"/>
      <c r="B186" s="1"/>
    </row>
    <row r="187" spans="1:2" x14ac:dyDescent="0.3">
      <c r="A187" s="1"/>
      <c r="B187" s="1"/>
    </row>
    <row r="188" spans="1:2" x14ac:dyDescent="0.3">
      <c r="A188" s="1"/>
      <c r="B188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ignoredErrors>
    <ignoredError sqref="B63:B6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2011-10-21T22:22:06Z</dcterms:created>
  <dcterms:modified xsi:type="dcterms:W3CDTF">2025-12-31T03:16:11Z</dcterms:modified>
</cp:coreProperties>
</file>