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0A7E5A40-BD39-4C6F-991F-BDFC41171471}" xr6:coauthVersionLast="47" xr6:coauthVersionMax="47" xr10:uidLastSave="{00000000-0000-0000-0000-000000000000}"/>
  <bookViews>
    <workbookView xWindow="-108" yWindow="-108" windowWidth="23256" windowHeight="13896" tabRatio="708" xr2:uid="{00000000-000D-0000-FFFF-FFFF00000000}"/>
  </bookViews>
  <sheets>
    <sheet name="I Trimestre" sheetId="2" r:id="rId1"/>
    <sheet name="II Trimestre" sheetId="3" r:id="rId2"/>
    <sheet name="I Semestre" sheetId="5" r:id="rId3"/>
    <sheet name="III Trimestre" sheetId="1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4" l="1"/>
  <c r="E25" i="4"/>
  <c r="F25" i="4"/>
  <c r="J25" i="4"/>
  <c r="K25" i="4"/>
  <c r="L25" i="4"/>
  <c r="B24" i="4" l="1"/>
  <c r="I23" i="7"/>
  <c r="M23" i="7"/>
  <c r="L23" i="7"/>
  <c r="K23" i="7"/>
  <c r="J23" i="7"/>
  <c r="H23" i="7" l="1"/>
  <c r="J17" i="7" l="1"/>
  <c r="H34" i="7" l="1"/>
  <c r="B34" i="7"/>
  <c r="H34" i="4"/>
  <c r="B34" i="4"/>
  <c r="H34" i="6"/>
  <c r="B34" i="6"/>
  <c r="H34" i="1"/>
  <c r="B34" i="1"/>
  <c r="H34" i="5"/>
  <c r="B34" i="5"/>
  <c r="H34" i="3"/>
  <c r="B34" i="3"/>
  <c r="D25" i="6"/>
  <c r="E25" i="6"/>
  <c r="F25" i="6"/>
  <c r="D25" i="5"/>
  <c r="E25" i="5"/>
  <c r="F25" i="5"/>
  <c r="B17" i="4" l="1"/>
  <c r="J25" i="3" l="1"/>
  <c r="K25" i="3"/>
  <c r="L25" i="3"/>
  <c r="I25" i="3"/>
  <c r="D25" i="3"/>
  <c r="E25" i="3"/>
  <c r="F25" i="3"/>
  <c r="C25" i="3"/>
  <c r="J25" i="2"/>
  <c r="K25" i="2"/>
  <c r="L25" i="2"/>
  <c r="I25" i="2"/>
  <c r="D25" i="2"/>
  <c r="E25" i="2"/>
  <c r="F25" i="2"/>
  <c r="C25" i="2"/>
  <c r="G24" i="7" l="1"/>
  <c r="G22" i="7"/>
  <c r="B22" i="4"/>
  <c r="B29" i="7"/>
  <c r="B22" i="1" l="1"/>
  <c r="B22" i="2" l="1"/>
  <c r="B22" i="3" l="1"/>
  <c r="B24" i="2"/>
  <c r="H17" i="3" l="1"/>
  <c r="H24" i="2" l="1"/>
  <c r="C23" i="7" l="1"/>
  <c r="C25" i="7" s="1"/>
  <c r="D23" i="7"/>
  <c r="D25" i="7" s="1"/>
  <c r="E23" i="7"/>
  <c r="E25" i="7" s="1"/>
  <c r="F23" i="7"/>
  <c r="F25" i="7" s="1"/>
  <c r="B28" i="2"/>
  <c r="B72" i="2" s="1"/>
  <c r="C23" i="5"/>
  <c r="C38" i="5" s="1"/>
  <c r="D23" i="5"/>
  <c r="D38" i="5" s="1"/>
  <c r="E23" i="5"/>
  <c r="F23" i="5"/>
  <c r="F38" i="5" s="1"/>
  <c r="G23" i="5"/>
  <c r="G38" i="5" s="1"/>
  <c r="C54" i="4"/>
  <c r="C55" i="4"/>
  <c r="L68" i="3"/>
  <c r="K68" i="3"/>
  <c r="J68" i="3"/>
  <c r="I68" i="3"/>
  <c r="L67" i="3"/>
  <c r="K67" i="3"/>
  <c r="J67" i="3"/>
  <c r="I67" i="3"/>
  <c r="L62" i="3"/>
  <c r="K62" i="3"/>
  <c r="J62" i="3"/>
  <c r="I62" i="3"/>
  <c r="M55" i="3"/>
  <c r="L55" i="3"/>
  <c r="K55" i="3"/>
  <c r="J55" i="3"/>
  <c r="I55" i="3"/>
  <c r="L54" i="3"/>
  <c r="K54" i="3"/>
  <c r="J54" i="3"/>
  <c r="I54" i="3"/>
  <c r="M50" i="3"/>
  <c r="L50" i="3"/>
  <c r="K50" i="3"/>
  <c r="J50" i="3"/>
  <c r="I50" i="3"/>
  <c r="L49" i="3"/>
  <c r="K49" i="3"/>
  <c r="J49" i="3"/>
  <c r="I49" i="3"/>
  <c r="L46" i="3"/>
  <c r="K46" i="3"/>
  <c r="J46" i="3"/>
  <c r="I46" i="3"/>
  <c r="L45" i="3"/>
  <c r="K45" i="3"/>
  <c r="J45" i="3"/>
  <c r="I45" i="3"/>
  <c r="I38" i="3"/>
  <c r="I40" i="3" s="1"/>
  <c r="M38" i="3"/>
  <c r="L38" i="3"/>
  <c r="L40" i="3" s="1"/>
  <c r="K38" i="3"/>
  <c r="K40" i="3" s="1"/>
  <c r="J38" i="3"/>
  <c r="J37" i="3"/>
  <c r="J39" i="3" s="1"/>
  <c r="M37" i="3"/>
  <c r="L37" i="3"/>
  <c r="L39" i="3" s="1"/>
  <c r="K37" i="3"/>
  <c r="K39" i="3" s="1"/>
  <c r="I37" i="3"/>
  <c r="I39" i="3" s="1"/>
  <c r="H23" i="3"/>
  <c r="H38" i="3" s="1"/>
  <c r="H24" i="3"/>
  <c r="H22" i="3"/>
  <c r="H28" i="3" s="1"/>
  <c r="H72" i="3" s="1"/>
  <c r="H21" i="3"/>
  <c r="H37" i="3" s="1"/>
  <c r="H18" i="3"/>
  <c r="H16" i="3"/>
  <c r="H15" i="3"/>
  <c r="L68" i="2"/>
  <c r="K68" i="2"/>
  <c r="J68" i="2"/>
  <c r="I68" i="2"/>
  <c r="L67" i="2"/>
  <c r="K67" i="2"/>
  <c r="J67" i="2"/>
  <c r="I67" i="2"/>
  <c r="L62" i="2"/>
  <c r="K62" i="2"/>
  <c r="J62" i="2"/>
  <c r="I62" i="2"/>
  <c r="M55" i="2"/>
  <c r="L55" i="2"/>
  <c r="K55" i="2"/>
  <c r="J55" i="2"/>
  <c r="I55" i="2"/>
  <c r="L54" i="2"/>
  <c r="K54" i="2"/>
  <c r="J54" i="2"/>
  <c r="I54" i="2"/>
  <c r="M50" i="2"/>
  <c r="L50" i="2"/>
  <c r="K50" i="2"/>
  <c r="J50" i="2"/>
  <c r="I50" i="2"/>
  <c r="L49" i="2"/>
  <c r="K49" i="2"/>
  <c r="J49" i="2"/>
  <c r="I49" i="2"/>
  <c r="L46" i="2"/>
  <c r="K46" i="2"/>
  <c r="J46" i="2"/>
  <c r="I46" i="2"/>
  <c r="L45" i="2"/>
  <c r="K45" i="2"/>
  <c r="J45" i="2"/>
  <c r="I45" i="2"/>
  <c r="L38" i="2"/>
  <c r="L40" i="2" s="1"/>
  <c r="L37" i="2"/>
  <c r="L39" i="2" s="1"/>
  <c r="M38" i="2"/>
  <c r="K38" i="2"/>
  <c r="K40" i="2" s="1"/>
  <c r="J38" i="2"/>
  <c r="J40" i="2" s="1"/>
  <c r="J37" i="2"/>
  <c r="J39" i="2" s="1"/>
  <c r="I38" i="2"/>
  <c r="I40" i="2" s="1"/>
  <c r="I37" i="2"/>
  <c r="I39" i="2" s="1"/>
  <c r="M37" i="2"/>
  <c r="K37" i="2"/>
  <c r="K39" i="2" s="1"/>
  <c r="H34" i="2"/>
  <c r="H23" i="2"/>
  <c r="H38" i="2" s="1"/>
  <c r="H22" i="2"/>
  <c r="H28" i="2" s="1"/>
  <c r="H72" i="2" s="1"/>
  <c r="H21" i="2"/>
  <c r="H37" i="2" s="1"/>
  <c r="H18" i="2"/>
  <c r="H17" i="2"/>
  <c r="H16" i="2"/>
  <c r="H15" i="2"/>
  <c r="C46" i="1"/>
  <c r="D46" i="1"/>
  <c r="E46" i="1"/>
  <c r="F46" i="1"/>
  <c r="C45" i="1"/>
  <c r="D45" i="1"/>
  <c r="E45" i="1"/>
  <c r="F45" i="1"/>
  <c r="C38" i="1"/>
  <c r="C40" i="1" s="1"/>
  <c r="D38" i="1"/>
  <c r="D40" i="1" s="1"/>
  <c r="E38" i="1"/>
  <c r="E40" i="1" s="1"/>
  <c r="F38" i="1"/>
  <c r="F40" i="1" s="1"/>
  <c r="C37" i="1"/>
  <c r="D37" i="1"/>
  <c r="D39" i="1" s="1"/>
  <c r="E37" i="1"/>
  <c r="E39" i="1" s="1"/>
  <c r="F37" i="1"/>
  <c r="F39" i="1" s="1"/>
  <c r="G38" i="1"/>
  <c r="C68" i="2"/>
  <c r="D68" i="2"/>
  <c r="E68" i="2"/>
  <c r="F68" i="2"/>
  <c r="C67" i="2"/>
  <c r="C49" i="2"/>
  <c r="C50" i="2"/>
  <c r="D67" i="2"/>
  <c r="E67" i="2"/>
  <c r="E49" i="2"/>
  <c r="E50" i="2"/>
  <c r="F67" i="2"/>
  <c r="F49" i="2"/>
  <c r="F50" i="2"/>
  <c r="C38" i="2"/>
  <c r="C40" i="2" s="1"/>
  <c r="C37" i="2"/>
  <c r="C39" i="2" s="1"/>
  <c r="D38" i="2"/>
  <c r="D40" i="2" s="1"/>
  <c r="D37" i="2"/>
  <c r="D39" i="2" s="1"/>
  <c r="E38" i="2"/>
  <c r="E37" i="2"/>
  <c r="E39" i="2" s="1"/>
  <c r="F38" i="2"/>
  <c r="F37" i="2"/>
  <c r="F39" i="2" s="1"/>
  <c r="C62" i="2"/>
  <c r="D62" i="2"/>
  <c r="E62" i="2"/>
  <c r="F62" i="2"/>
  <c r="D54" i="2"/>
  <c r="D55" i="2"/>
  <c r="C55" i="2"/>
  <c r="E55" i="2"/>
  <c r="F55" i="2"/>
  <c r="G55" i="2"/>
  <c r="C54" i="2"/>
  <c r="E54" i="2"/>
  <c r="E56" i="2" s="1"/>
  <c r="F54" i="2"/>
  <c r="D50" i="2"/>
  <c r="G50" i="2"/>
  <c r="D49" i="2"/>
  <c r="C46" i="2"/>
  <c r="D46" i="2"/>
  <c r="E46" i="2"/>
  <c r="F46" i="2"/>
  <c r="C45" i="2"/>
  <c r="D45" i="2"/>
  <c r="E45" i="2"/>
  <c r="F45" i="2"/>
  <c r="G38" i="2"/>
  <c r="G37" i="2"/>
  <c r="H29" i="7"/>
  <c r="M24" i="7"/>
  <c r="L24" i="7"/>
  <c r="K24" i="7"/>
  <c r="J24" i="7"/>
  <c r="I24" i="7"/>
  <c r="M38" i="7"/>
  <c r="L38" i="7"/>
  <c r="K38" i="7"/>
  <c r="J25" i="7"/>
  <c r="I38" i="7"/>
  <c r="M22" i="7"/>
  <c r="L22" i="7"/>
  <c r="K22" i="7"/>
  <c r="J22" i="7"/>
  <c r="I22" i="7"/>
  <c r="M21" i="7"/>
  <c r="M37" i="7" s="1"/>
  <c r="L21" i="7"/>
  <c r="L37" i="7" s="1"/>
  <c r="K21" i="7"/>
  <c r="K37" i="7" s="1"/>
  <c r="J21" i="7"/>
  <c r="J37" i="7" s="1"/>
  <c r="I21" i="7"/>
  <c r="I37" i="7" s="1"/>
  <c r="L18" i="7"/>
  <c r="K18" i="7"/>
  <c r="J18" i="7"/>
  <c r="I18" i="7"/>
  <c r="L17" i="7"/>
  <c r="L46" i="7" s="1"/>
  <c r="K17" i="7"/>
  <c r="J46" i="7"/>
  <c r="I17" i="7"/>
  <c r="L16" i="7"/>
  <c r="L45" i="7" s="1"/>
  <c r="K16" i="7"/>
  <c r="J16" i="7"/>
  <c r="I16" i="7"/>
  <c r="I45" i="7" s="1"/>
  <c r="L15" i="7"/>
  <c r="K15" i="7"/>
  <c r="J15" i="7"/>
  <c r="I15" i="7"/>
  <c r="H29" i="6"/>
  <c r="M24" i="6"/>
  <c r="L24" i="6"/>
  <c r="K24" i="6"/>
  <c r="J24" i="6"/>
  <c r="I24" i="6"/>
  <c r="M23" i="6"/>
  <c r="M38" i="6" s="1"/>
  <c r="L23" i="6"/>
  <c r="L38" i="6" s="1"/>
  <c r="K23" i="6"/>
  <c r="K25" i="6" s="1"/>
  <c r="J23" i="6"/>
  <c r="J25" i="6" s="1"/>
  <c r="I23" i="6"/>
  <c r="I25" i="6" s="1"/>
  <c r="M22" i="6"/>
  <c r="L22" i="6"/>
  <c r="K22" i="6"/>
  <c r="J22" i="6"/>
  <c r="I22" i="6"/>
  <c r="M21" i="6"/>
  <c r="M37" i="6" s="1"/>
  <c r="L21" i="6"/>
  <c r="L37" i="6" s="1"/>
  <c r="K21" i="6"/>
  <c r="K37" i="6" s="1"/>
  <c r="J21" i="6"/>
  <c r="J37" i="6" s="1"/>
  <c r="I21" i="6"/>
  <c r="I37" i="6" s="1"/>
  <c r="L18" i="6"/>
  <c r="K18" i="6"/>
  <c r="J18" i="6"/>
  <c r="I18" i="6"/>
  <c r="L17" i="6"/>
  <c r="L46" i="6" s="1"/>
  <c r="K17" i="6"/>
  <c r="J17" i="6"/>
  <c r="I17" i="6"/>
  <c r="L16" i="6"/>
  <c r="L45" i="6" s="1"/>
  <c r="K16" i="6"/>
  <c r="K45" i="6" s="1"/>
  <c r="J16" i="6"/>
  <c r="J45" i="6" s="1"/>
  <c r="I16" i="6"/>
  <c r="I45" i="6" s="1"/>
  <c r="L15" i="6"/>
  <c r="K15" i="6"/>
  <c r="J15" i="6"/>
  <c r="I15" i="6"/>
  <c r="H29" i="5"/>
  <c r="M24" i="5"/>
  <c r="L24" i="5"/>
  <c r="K24" i="5"/>
  <c r="J24" i="5"/>
  <c r="I24" i="5"/>
  <c r="M23" i="5"/>
  <c r="M38" i="5" s="1"/>
  <c r="L23" i="5"/>
  <c r="L25" i="5" s="1"/>
  <c r="K23" i="5"/>
  <c r="K38" i="5" s="1"/>
  <c r="J23" i="5"/>
  <c r="J25" i="5" s="1"/>
  <c r="I23" i="5"/>
  <c r="I25" i="5" s="1"/>
  <c r="M22" i="5"/>
  <c r="L22" i="5"/>
  <c r="K22" i="5"/>
  <c r="J22" i="5"/>
  <c r="I22" i="5"/>
  <c r="M21" i="5"/>
  <c r="M37" i="5" s="1"/>
  <c r="L21" i="5"/>
  <c r="L37" i="5" s="1"/>
  <c r="K21" i="5"/>
  <c r="K37" i="5" s="1"/>
  <c r="J21" i="5"/>
  <c r="J37" i="5" s="1"/>
  <c r="I21" i="5"/>
  <c r="I37" i="5" s="1"/>
  <c r="L18" i="5"/>
  <c r="K18" i="5"/>
  <c r="J18" i="5"/>
  <c r="I18" i="5"/>
  <c r="L17" i="5"/>
  <c r="K17" i="5"/>
  <c r="J17" i="5"/>
  <c r="J46" i="5" s="1"/>
  <c r="I17" i="5"/>
  <c r="L16" i="5"/>
  <c r="L45" i="5" s="1"/>
  <c r="K16" i="5"/>
  <c r="J16" i="5"/>
  <c r="J45" i="5" s="1"/>
  <c r="I16" i="5"/>
  <c r="I45" i="5" s="1"/>
  <c r="L15" i="5"/>
  <c r="K15" i="5"/>
  <c r="J15" i="5"/>
  <c r="I15" i="5"/>
  <c r="L68" i="4"/>
  <c r="K68" i="4"/>
  <c r="J68" i="4"/>
  <c r="I68" i="4"/>
  <c r="L67" i="4"/>
  <c r="K67" i="4"/>
  <c r="J67" i="4"/>
  <c r="I67" i="4"/>
  <c r="L62" i="4"/>
  <c r="K62" i="4"/>
  <c r="J62" i="4"/>
  <c r="I62" i="4"/>
  <c r="M55" i="4"/>
  <c r="L55" i="4"/>
  <c r="K55" i="4"/>
  <c r="J55" i="4"/>
  <c r="I55" i="4"/>
  <c r="L54" i="4"/>
  <c r="K54" i="4"/>
  <c r="J54" i="4"/>
  <c r="I54" i="4"/>
  <c r="M50" i="4"/>
  <c r="L50" i="4"/>
  <c r="K50" i="4"/>
  <c r="J50" i="4"/>
  <c r="I50" i="4"/>
  <c r="L49" i="4"/>
  <c r="K49" i="4"/>
  <c r="J49" i="4"/>
  <c r="I49" i="4"/>
  <c r="L46" i="4"/>
  <c r="K46" i="4"/>
  <c r="J46" i="4"/>
  <c r="I46" i="4"/>
  <c r="L45" i="4"/>
  <c r="K45" i="4"/>
  <c r="J45" i="4"/>
  <c r="I45" i="4"/>
  <c r="M38" i="4"/>
  <c r="L38" i="4"/>
  <c r="L40" i="4" s="1"/>
  <c r="K38" i="4"/>
  <c r="J38" i="4"/>
  <c r="J40" i="4" s="1"/>
  <c r="I38" i="4"/>
  <c r="I40" i="4" s="1"/>
  <c r="M37" i="4"/>
  <c r="L37" i="4"/>
  <c r="L39" i="4" s="1"/>
  <c r="K37" i="4"/>
  <c r="K39" i="4" s="1"/>
  <c r="J37" i="4"/>
  <c r="J39" i="4" s="1"/>
  <c r="I37" i="4"/>
  <c r="I39" i="4" s="1"/>
  <c r="I25" i="4"/>
  <c r="H24" i="4"/>
  <c r="H23" i="4"/>
  <c r="H22" i="4"/>
  <c r="H28" i="4" s="1"/>
  <c r="H72" i="4" s="1"/>
  <c r="H21" i="4"/>
  <c r="H37" i="4" s="1"/>
  <c r="H18" i="4"/>
  <c r="H17" i="4"/>
  <c r="H16" i="4"/>
  <c r="H15" i="4"/>
  <c r="L68" i="1"/>
  <c r="K68" i="1"/>
  <c r="J68" i="1"/>
  <c r="I68" i="1"/>
  <c r="L67" i="1"/>
  <c r="K67" i="1"/>
  <c r="J67" i="1"/>
  <c r="I67" i="1"/>
  <c r="L62" i="1"/>
  <c r="K62" i="1"/>
  <c r="J62" i="1"/>
  <c r="I62" i="1"/>
  <c r="M55" i="1"/>
  <c r="L55" i="1"/>
  <c r="K55" i="1"/>
  <c r="J55" i="1"/>
  <c r="I55" i="1"/>
  <c r="L54" i="1"/>
  <c r="K54" i="1"/>
  <c r="J54" i="1"/>
  <c r="I54" i="1"/>
  <c r="M50" i="1"/>
  <c r="L50" i="1"/>
  <c r="K50" i="1"/>
  <c r="J50" i="1"/>
  <c r="I50" i="1"/>
  <c r="L49" i="1"/>
  <c r="K49" i="1"/>
  <c r="J49" i="1"/>
  <c r="I49" i="1"/>
  <c r="L46" i="1"/>
  <c r="K46" i="1"/>
  <c r="J46" i="1"/>
  <c r="I46" i="1"/>
  <c r="L45" i="1"/>
  <c r="K45" i="1"/>
  <c r="J45" i="1"/>
  <c r="I45" i="1"/>
  <c r="M38" i="1"/>
  <c r="L38" i="1"/>
  <c r="L40" i="1" s="1"/>
  <c r="K38" i="1"/>
  <c r="K40" i="1" s="1"/>
  <c r="J38" i="1"/>
  <c r="I38" i="1"/>
  <c r="I40" i="1" s="1"/>
  <c r="M37" i="1"/>
  <c r="L37" i="1"/>
  <c r="L39" i="1" s="1"/>
  <c r="K37" i="1"/>
  <c r="K39" i="1" s="1"/>
  <c r="J37" i="1"/>
  <c r="J39" i="1" s="1"/>
  <c r="I37" i="1"/>
  <c r="I39" i="1" s="1"/>
  <c r="L25" i="1"/>
  <c r="K25" i="1"/>
  <c r="J25" i="1"/>
  <c r="I25" i="1"/>
  <c r="H24" i="1"/>
  <c r="H23" i="1"/>
  <c r="H38" i="1" s="1"/>
  <c r="H22" i="1"/>
  <c r="H28" i="1" s="1"/>
  <c r="H72" i="1" s="1"/>
  <c r="H21" i="1"/>
  <c r="H37" i="1" s="1"/>
  <c r="H18" i="1"/>
  <c r="H17" i="1"/>
  <c r="H16" i="1"/>
  <c r="H15" i="1"/>
  <c r="C25" i="1"/>
  <c r="C25" i="4"/>
  <c r="D25" i="1"/>
  <c r="E25" i="1"/>
  <c r="F25" i="1"/>
  <c r="D24" i="7"/>
  <c r="E24" i="7"/>
  <c r="F24" i="7"/>
  <c r="C24" i="7"/>
  <c r="D21" i="7"/>
  <c r="D37" i="7" s="1"/>
  <c r="E21" i="7"/>
  <c r="E37" i="7" s="1"/>
  <c r="F21" i="7"/>
  <c r="F37" i="7" s="1"/>
  <c r="G21" i="7"/>
  <c r="G37" i="7" s="1"/>
  <c r="D22" i="7"/>
  <c r="E22" i="7"/>
  <c r="F22" i="7"/>
  <c r="G23" i="7"/>
  <c r="B23" i="7" s="1"/>
  <c r="C22" i="7"/>
  <c r="D18" i="7"/>
  <c r="E18" i="7"/>
  <c r="F18" i="7"/>
  <c r="C18" i="7"/>
  <c r="D15" i="7"/>
  <c r="E15" i="7"/>
  <c r="F15" i="7"/>
  <c r="D16" i="7"/>
  <c r="E16" i="7"/>
  <c r="E45" i="7" s="1"/>
  <c r="F16" i="7"/>
  <c r="F45" i="7" s="1"/>
  <c r="D17" i="7"/>
  <c r="E17" i="7"/>
  <c r="E46" i="7" s="1"/>
  <c r="F17" i="7"/>
  <c r="C16" i="7"/>
  <c r="C45" i="7" s="1"/>
  <c r="C17" i="7"/>
  <c r="D24" i="6"/>
  <c r="E24" i="6"/>
  <c r="F24" i="6"/>
  <c r="G24" i="6"/>
  <c r="C24" i="6"/>
  <c r="D21" i="6"/>
  <c r="E21" i="6"/>
  <c r="E37" i="6" s="1"/>
  <c r="F21" i="6"/>
  <c r="F37" i="6" s="1"/>
  <c r="G21" i="6"/>
  <c r="G37" i="6" s="1"/>
  <c r="D22" i="6"/>
  <c r="E22" i="6"/>
  <c r="F22" i="6"/>
  <c r="G22" i="6"/>
  <c r="D23" i="6"/>
  <c r="E23" i="6"/>
  <c r="F23" i="6"/>
  <c r="G23" i="6"/>
  <c r="G38" i="6" s="1"/>
  <c r="C22" i="6"/>
  <c r="C23" i="6"/>
  <c r="C25" i="6" s="1"/>
  <c r="D18" i="6"/>
  <c r="E18" i="6"/>
  <c r="F18" i="6"/>
  <c r="C18" i="6"/>
  <c r="D15" i="6"/>
  <c r="E15" i="6"/>
  <c r="F15" i="6"/>
  <c r="D16" i="6"/>
  <c r="E16" i="6"/>
  <c r="E45" i="6" s="1"/>
  <c r="F16" i="6"/>
  <c r="F45" i="6" s="1"/>
  <c r="D17" i="6"/>
  <c r="D46" i="6" s="1"/>
  <c r="E17" i="6"/>
  <c r="F17" i="6"/>
  <c r="C16" i="6"/>
  <c r="C45" i="6" s="1"/>
  <c r="C17" i="6"/>
  <c r="D24" i="5"/>
  <c r="E24" i="5"/>
  <c r="F24" i="5"/>
  <c r="G24" i="5"/>
  <c r="C24" i="5"/>
  <c r="D21" i="5"/>
  <c r="D37" i="5" s="1"/>
  <c r="E21" i="5"/>
  <c r="E37" i="5" s="1"/>
  <c r="F21" i="5"/>
  <c r="F37" i="5" s="1"/>
  <c r="G21" i="5"/>
  <c r="G37" i="5" s="1"/>
  <c r="D22" i="5"/>
  <c r="E22" i="5"/>
  <c r="F22" i="5"/>
  <c r="G22" i="5"/>
  <c r="C22" i="5"/>
  <c r="D18" i="5"/>
  <c r="E18" i="5"/>
  <c r="F18" i="5"/>
  <c r="C18" i="5"/>
  <c r="F17" i="5"/>
  <c r="F46" i="5" s="1"/>
  <c r="E17" i="5"/>
  <c r="E46" i="5" s="1"/>
  <c r="D17" i="5"/>
  <c r="F16" i="5"/>
  <c r="F45" i="5" s="1"/>
  <c r="E16" i="5"/>
  <c r="E45" i="5" s="1"/>
  <c r="D16" i="5"/>
  <c r="D45" i="5" s="1"/>
  <c r="F15" i="5"/>
  <c r="E15" i="5"/>
  <c r="D15" i="5"/>
  <c r="C16" i="5"/>
  <c r="C45" i="5" s="1"/>
  <c r="C17" i="5"/>
  <c r="C21" i="5"/>
  <c r="C37" i="5" s="1"/>
  <c r="C15" i="6"/>
  <c r="C15" i="7"/>
  <c r="C21" i="6"/>
  <c r="C37" i="6" s="1"/>
  <c r="C21" i="7"/>
  <c r="C37" i="7" s="1"/>
  <c r="C15" i="5"/>
  <c r="B23" i="4"/>
  <c r="B38" i="4" s="1"/>
  <c r="B21" i="4"/>
  <c r="B37" i="4" s="1"/>
  <c r="B18" i="4"/>
  <c r="B16" i="4"/>
  <c r="B15" i="4"/>
  <c r="B24" i="1"/>
  <c r="B23" i="1"/>
  <c r="B73" i="1" s="1"/>
  <c r="B28" i="1"/>
  <c r="B72" i="1" s="1"/>
  <c r="B21" i="1"/>
  <c r="B37" i="1" s="1"/>
  <c r="B18" i="1"/>
  <c r="B17" i="1"/>
  <c r="B16" i="1"/>
  <c r="B15" i="1"/>
  <c r="B24" i="3"/>
  <c r="B23" i="3"/>
  <c r="B73" i="3" s="1"/>
  <c r="B28" i="3"/>
  <c r="B72" i="3" s="1"/>
  <c r="B21" i="3"/>
  <c r="B37" i="3" s="1"/>
  <c r="B18" i="3"/>
  <c r="B17" i="3"/>
  <c r="B16" i="3"/>
  <c r="B15" i="3"/>
  <c r="B23" i="2"/>
  <c r="B21" i="2"/>
  <c r="B37" i="2" s="1"/>
  <c r="B18" i="2"/>
  <c r="B17" i="2"/>
  <c r="B16" i="2"/>
  <c r="B15" i="2"/>
  <c r="B34" i="2"/>
  <c r="G55" i="3"/>
  <c r="G55" i="1"/>
  <c r="G55" i="4"/>
  <c r="G50" i="3"/>
  <c r="G50" i="1"/>
  <c r="G50" i="4"/>
  <c r="C45" i="3"/>
  <c r="C45" i="4"/>
  <c r="G37" i="1"/>
  <c r="G37" i="4"/>
  <c r="G38" i="4"/>
  <c r="G37" i="3"/>
  <c r="G38" i="3"/>
  <c r="B29" i="6"/>
  <c r="B29" i="5"/>
  <c r="F68" i="4"/>
  <c r="E68" i="4"/>
  <c r="D68" i="4"/>
  <c r="C68" i="4"/>
  <c r="F67" i="4"/>
  <c r="E67" i="4"/>
  <c r="D67" i="4"/>
  <c r="C67" i="4"/>
  <c r="F62" i="4"/>
  <c r="E62" i="4"/>
  <c r="D62" i="4"/>
  <c r="C62" i="4"/>
  <c r="F55" i="4"/>
  <c r="E55" i="4"/>
  <c r="D55" i="4"/>
  <c r="F54" i="4"/>
  <c r="E54" i="4"/>
  <c r="D54" i="4"/>
  <c r="F50" i="4"/>
  <c r="E50" i="4"/>
  <c r="D50" i="4"/>
  <c r="C50" i="4"/>
  <c r="F49" i="4"/>
  <c r="E49" i="4"/>
  <c r="D49" i="4"/>
  <c r="C49" i="4"/>
  <c r="F46" i="4"/>
  <c r="E46" i="4"/>
  <c r="D46" i="4"/>
  <c r="C46" i="4"/>
  <c r="F45" i="4"/>
  <c r="E45" i="4"/>
  <c r="D45" i="4"/>
  <c r="F38" i="4"/>
  <c r="F40" i="4" s="1"/>
  <c r="E38" i="4"/>
  <c r="E40" i="4" s="1"/>
  <c r="D38" i="4"/>
  <c r="D40" i="4" s="1"/>
  <c r="C38" i="4"/>
  <c r="C40" i="4" s="1"/>
  <c r="F37" i="4"/>
  <c r="F39" i="4" s="1"/>
  <c r="E37" i="4"/>
  <c r="E39" i="4" s="1"/>
  <c r="D37" i="4"/>
  <c r="D39" i="4" s="1"/>
  <c r="C37" i="4"/>
  <c r="C39" i="4" s="1"/>
  <c r="F68" i="3"/>
  <c r="E68" i="3"/>
  <c r="D68" i="3"/>
  <c r="C68" i="3"/>
  <c r="F67" i="3"/>
  <c r="E67" i="3"/>
  <c r="D67" i="3"/>
  <c r="C67" i="3"/>
  <c r="F62" i="3"/>
  <c r="E62" i="3"/>
  <c r="D62" i="3"/>
  <c r="C62" i="3"/>
  <c r="F55" i="3"/>
  <c r="E55" i="3"/>
  <c r="D55" i="3"/>
  <c r="C55" i="3"/>
  <c r="F54" i="3"/>
  <c r="E54" i="3"/>
  <c r="D54" i="3"/>
  <c r="C54" i="3"/>
  <c r="F50" i="3"/>
  <c r="E50" i="3"/>
  <c r="D50" i="3"/>
  <c r="C50" i="3"/>
  <c r="F49" i="3"/>
  <c r="E49" i="3"/>
  <c r="D49" i="3"/>
  <c r="C49" i="3"/>
  <c r="F46" i="3"/>
  <c r="E46" i="3"/>
  <c r="D46" i="3"/>
  <c r="C46" i="3"/>
  <c r="F45" i="3"/>
  <c r="E45" i="3"/>
  <c r="D45" i="3"/>
  <c r="F38" i="3"/>
  <c r="E38" i="3"/>
  <c r="E40" i="3" s="1"/>
  <c r="D38" i="3"/>
  <c r="C38" i="3"/>
  <c r="C40" i="3" s="1"/>
  <c r="D37" i="3"/>
  <c r="D39" i="3" s="1"/>
  <c r="F37" i="3"/>
  <c r="F39" i="3" s="1"/>
  <c r="C37" i="3"/>
  <c r="C39" i="3" s="1"/>
  <c r="E37" i="3"/>
  <c r="E39" i="3" s="1"/>
  <c r="F68" i="1"/>
  <c r="E68" i="1"/>
  <c r="D68" i="1"/>
  <c r="C68" i="1"/>
  <c r="F67" i="1"/>
  <c r="E67" i="1"/>
  <c r="D67" i="1"/>
  <c r="C67" i="1"/>
  <c r="F62" i="1"/>
  <c r="E62" i="1"/>
  <c r="D62" i="1"/>
  <c r="C62" i="1"/>
  <c r="F55" i="1"/>
  <c r="E55" i="1"/>
  <c r="D55" i="1"/>
  <c r="C55" i="1"/>
  <c r="F54" i="1"/>
  <c r="E54" i="1"/>
  <c r="D54" i="1"/>
  <c r="C54" i="1"/>
  <c r="F50" i="1"/>
  <c r="E50" i="1"/>
  <c r="D50" i="1"/>
  <c r="C50" i="1"/>
  <c r="F49" i="1"/>
  <c r="E49" i="1"/>
  <c r="D49" i="1"/>
  <c r="C49" i="1"/>
  <c r="L51" i="3" l="1"/>
  <c r="B17" i="7"/>
  <c r="J51" i="1"/>
  <c r="K56" i="1"/>
  <c r="I51" i="2"/>
  <c r="I69" i="2" s="1"/>
  <c r="J51" i="3"/>
  <c r="J69" i="3" s="1"/>
  <c r="B22" i="7"/>
  <c r="B28" i="7" s="1"/>
  <c r="I51" i="4"/>
  <c r="I69" i="4" s="1"/>
  <c r="K51" i="4"/>
  <c r="K69" i="4" s="1"/>
  <c r="L51" i="4"/>
  <c r="L69" i="4" s="1"/>
  <c r="K51" i="1"/>
  <c r="K69" i="1" s="1"/>
  <c r="I51" i="1"/>
  <c r="I69" i="1" s="1"/>
  <c r="F56" i="3"/>
  <c r="I54" i="5"/>
  <c r="K54" i="7"/>
  <c r="I56" i="4"/>
  <c r="J54" i="6"/>
  <c r="F50" i="6"/>
  <c r="I54" i="6"/>
  <c r="K51" i="3"/>
  <c r="K69" i="3" s="1"/>
  <c r="D51" i="3"/>
  <c r="D69" i="3" s="1"/>
  <c r="C56" i="3"/>
  <c r="C51" i="3"/>
  <c r="C69" i="3" s="1"/>
  <c r="L54" i="5"/>
  <c r="F51" i="4"/>
  <c r="F69" i="4" s="1"/>
  <c r="E51" i="4"/>
  <c r="E69" i="4" s="1"/>
  <c r="D51" i="4"/>
  <c r="D69" i="4" s="1"/>
  <c r="C51" i="4"/>
  <c r="C69" i="4" s="1"/>
  <c r="H68" i="4"/>
  <c r="K56" i="2"/>
  <c r="L56" i="2"/>
  <c r="F51" i="3"/>
  <c r="F69" i="3" s="1"/>
  <c r="F63" i="1"/>
  <c r="J69" i="1"/>
  <c r="I51" i="3"/>
  <c r="I69" i="3" s="1"/>
  <c r="L69" i="3"/>
  <c r="H25" i="2"/>
  <c r="H59" i="2" s="1"/>
  <c r="C51" i="2"/>
  <c r="C69" i="2" s="1"/>
  <c r="B39" i="4"/>
  <c r="B73" i="4"/>
  <c r="B50" i="4"/>
  <c r="B62" i="4"/>
  <c r="B18" i="7"/>
  <c r="I25" i="7"/>
  <c r="B55" i="3"/>
  <c r="C28" i="3"/>
  <c r="H54" i="3"/>
  <c r="C28" i="2"/>
  <c r="C28" i="1"/>
  <c r="F56" i="1"/>
  <c r="E56" i="1"/>
  <c r="H45" i="1"/>
  <c r="B45" i="3"/>
  <c r="B46" i="3"/>
  <c r="H45" i="2"/>
  <c r="H40" i="1"/>
  <c r="I56" i="1"/>
  <c r="B67" i="1"/>
  <c r="H49" i="3"/>
  <c r="H50" i="3"/>
  <c r="H45" i="3"/>
  <c r="J56" i="3"/>
  <c r="B39" i="3"/>
  <c r="J51" i="2"/>
  <c r="J69" i="2" s="1"/>
  <c r="D50" i="6"/>
  <c r="G50" i="5"/>
  <c r="I68" i="7"/>
  <c r="D63" i="2"/>
  <c r="D51" i="2"/>
  <c r="D69" i="2" s="1"/>
  <c r="B25" i="4"/>
  <c r="B59" i="4" s="1"/>
  <c r="H62" i="4"/>
  <c r="H46" i="1"/>
  <c r="J63" i="1"/>
  <c r="C38" i="7"/>
  <c r="C40" i="7" s="1"/>
  <c r="H62" i="1"/>
  <c r="B39" i="1"/>
  <c r="C55" i="7"/>
  <c r="B25" i="3"/>
  <c r="B59" i="3" s="1"/>
  <c r="D54" i="5"/>
  <c r="F67" i="5"/>
  <c r="E63" i="2"/>
  <c r="F63" i="2"/>
  <c r="L55" i="5"/>
  <c r="G55" i="5"/>
  <c r="F40" i="2"/>
  <c r="F64" i="2" s="1"/>
  <c r="E40" i="2"/>
  <c r="E64" i="2" s="1"/>
  <c r="F39" i="5"/>
  <c r="F62" i="6"/>
  <c r="H67" i="3"/>
  <c r="H50" i="4"/>
  <c r="H18" i="7"/>
  <c r="C56" i="1"/>
  <c r="F51" i="1"/>
  <c r="F69" i="1" s="1"/>
  <c r="D51" i="1"/>
  <c r="D69" i="1" s="1"/>
  <c r="H18" i="6"/>
  <c r="D56" i="3"/>
  <c r="E51" i="3"/>
  <c r="E69" i="3" s="1"/>
  <c r="I56" i="3"/>
  <c r="K56" i="3"/>
  <c r="H67" i="2"/>
  <c r="E50" i="6"/>
  <c r="H54" i="2"/>
  <c r="J56" i="2"/>
  <c r="L51" i="2"/>
  <c r="L69" i="2" s="1"/>
  <c r="F56" i="2"/>
  <c r="F63" i="4"/>
  <c r="L55" i="7"/>
  <c r="H25" i="4"/>
  <c r="H59" i="4" s="1"/>
  <c r="H38" i="4"/>
  <c r="H40" i="4" s="1"/>
  <c r="H55" i="4"/>
  <c r="H73" i="4"/>
  <c r="B55" i="4"/>
  <c r="J51" i="4"/>
  <c r="J69" i="4" s="1"/>
  <c r="H54" i="4"/>
  <c r="H49" i="4"/>
  <c r="B46" i="4"/>
  <c r="E64" i="4"/>
  <c r="B54" i="4"/>
  <c r="B68" i="4"/>
  <c r="B40" i="4"/>
  <c r="B49" i="4"/>
  <c r="J56" i="4"/>
  <c r="H24" i="7"/>
  <c r="K56" i="4"/>
  <c r="B24" i="7"/>
  <c r="F56" i="4"/>
  <c r="B28" i="4"/>
  <c r="C28" i="4" s="1"/>
  <c r="H45" i="4"/>
  <c r="D56" i="4"/>
  <c r="F54" i="7"/>
  <c r="B67" i="4"/>
  <c r="H39" i="4"/>
  <c r="I64" i="4"/>
  <c r="J63" i="4"/>
  <c r="F64" i="4"/>
  <c r="H25" i="1"/>
  <c r="H59" i="1" s="1"/>
  <c r="B25" i="1"/>
  <c r="B59" i="1" s="1"/>
  <c r="E51" i="1"/>
  <c r="E69" i="1" s="1"/>
  <c r="D55" i="6"/>
  <c r="L51" i="1"/>
  <c r="L69" i="1" s="1"/>
  <c r="L54" i="6"/>
  <c r="J56" i="1"/>
  <c r="H54" i="1"/>
  <c r="H68" i="1"/>
  <c r="C51" i="1"/>
  <c r="C69" i="1" s="1"/>
  <c r="B46" i="1"/>
  <c r="C63" i="1"/>
  <c r="D63" i="1"/>
  <c r="H24" i="6"/>
  <c r="B24" i="6"/>
  <c r="K67" i="7"/>
  <c r="B50" i="1"/>
  <c r="L56" i="1"/>
  <c r="H67" i="1"/>
  <c r="H49" i="1"/>
  <c r="B18" i="6"/>
  <c r="K63" i="1"/>
  <c r="C39" i="1"/>
  <c r="C64" i="1" s="1"/>
  <c r="E64" i="1"/>
  <c r="H39" i="1"/>
  <c r="I64" i="1"/>
  <c r="F64" i="1"/>
  <c r="D63" i="3"/>
  <c r="K68" i="6"/>
  <c r="H25" i="3"/>
  <c r="H59" i="3" s="1"/>
  <c r="K38" i="6"/>
  <c r="K40" i="6" s="1"/>
  <c r="H73" i="3"/>
  <c r="H55" i="3"/>
  <c r="I38" i="6"/>
  <c r="I63" i="6" s="1"/>
  <c r="I55" i="5"/>
  <c r="I63" i="3"/>
  <c r="E55" i="6"/>
  <c r="D40" i="3"/>
  <c r="D64" i="3" s="1"/>
  <c r="L56" i="3"/>
  <c r="J54" i="5"/>
  <c r="E56" i="3"/>
  <c r="B62" i="3"/>
  <c r="B68" i="3"/>
  <c r="B49" i="3"/>
  <c r="D49" i="6"/>
  <c r="B54" i="3"/>
  <c r="B24" i="5"/>
  <c r="C55" i="5"/>
  <c r="B67" i="3"/>
  <c r="H18" i="5"/>
  <c r="B18" i="5"/>
  <c r="L49" i="6"/>
  <c r="H63" i="3"/>
  <c r="K64" i="3"/>
  <c r="E63" i="3"/>
  <c r="L64" i="3"/>
  <c r="K67" i="5"/>
  <c r="M55" i="5"/>
  <c r="M50" i="5"/>
  <c r="L38" i="5"/>
  <c r="L40" i="5" s="1"/>
  <c r="L50" i="5"/>
  <c r="L50" i="7"/>
  <c r="K51" i="2"/>
  <c r="K69" i="2" s="1"/>
  <c r="J38" i="5"/>
  <c r="J63" i="5" s="1"/>
  <c r="J68" i="5"/>
  <c r="J55" i="5"/>
  <c r="J50" i="5"/>
  <c r="H73" i="2"/>
  <c r="H50" i="2"/>
  <c r="H55" i="2"/>
  <c r="F68" i="5"/>
  <c r="E68" i="7"/>
  <c r="E55" i="7"/>
  <c r="E50" i="7"/>
  <c r="E38" i="7"/>
  <c r="E40" i="7" s="1"/>
  <c r="B68" i="2"/>
  <c r="B55" i="2"/>
  <c r="C38" i="6"/>
  <c r="C40" i="6" s="1"/>
  <c r="K49" i="5"/>
  <c r="K45" i="5"/>
  <c r="K54" i="5"/>
  <c r="K62" i="5"/>
  <c r="J46" i="6"/>
  <c r="J62" i="5"/>
  <c r="I49" i="7"/>
  <c r="I46" i="7"/>
  <c r="I56" i="2"/>
  <c r="I46" i="5"/>
  <c r="H49" i="2"/>
  <c r="F54" i="5"/>
  <c r="B62" i="2"/>
  <c r="E62" i="6"/>
  <c r="B46" i="2"/>
  <c r="D62" i="6"/>
  <c r="F51" i="2"/>
  <c r="F69" i="2" s="1"/>
  <c r="E51" i="2"/>
  <c r="E69" i="2" s="1"/>
  <c r="B16" i="5"/>
  <c r="B45" i="5" s="1"/>
  <c r="C56" i="2"/>
  <c r="B54" i="2"/>
  <c r="J63" i="2"/>
  <c r="L63" i="2"/>
  <c r="I63" i="2"/>
  <c r="H21" i="5"/>
  <c r="H37" i="5" s="1"/>
  <c r="J39" i="7"/>
  <c r="L64" i="2"/>
  <c r="L62" i="6"/>
  <c r="H15" i="6"/>
  <c r="I64" i="2"/>
  <c r="B39" i="2"/>
  <c r="F63" i="5"/>
  <c r="H46" i="4"/>
  <c r="D64" i="4"/>
  <c r="D63" i="4"/>
  <c r="B63" i="4"/>
  <c r="E63" i="4"/>
  <c r="L64" i="4"/>
  <c r="K63" i="4"/>
  <c r="I63" i="4"/>
  <c r="J64" i="4"/>
  <c r="L63" i="4"/>
  <c r="K40" i="4"/>
  <c r="K64" i="4" s="1"/>
  <c r="I55" i="7"/>
  <c r="J50" i="7"/>
  <c r="L63" i="7"/>
  <c r="L56" i="4"/>
  <c r="J68" i="7"/>
  <c r="I63" i="7"/>
  <c r="C63" i="4"/>
  <c r="G55" i="7"/>
  <c r="C64" i="4"/>
  <c r="E56" i="4"/>
  <c r="C56" i="4"/>
  <c r="H16" i="7"/>
  <c r="H45" i="7" s="1"/>
  <c r="H67" i="4"/>
  <c r="K49" i="7"/>
  <c r="L67" i="7"/>
  <c r="K45" i="7"/>
  <c r="I54" i="7"/>
  <c r="J45" i="7"/>
  <c r="B16" i="7"/>
  <c r="B45" i="7" s="1"/>
  <c r="B45" i="4"/>
  <c r="C62" i="7"/>
  <c r="E49" i="7"/>
  <c r="C67" i="7"/>
  <c r="L64" i="1"/>
  <c r="E63" i="1"/>
  <c r="L63" i="1"/>
  <c r="J40" i="1"/>
  <c r="J64" i="1" s="1"/>
  <c r="H63" i="1"/>
  <c r="K64" i="1"/>
  <c r="I63" i="1"/>
  <c r="I55" i="6"/>
  <c r="H55" i="1"/>
  <c r="H73" i="1"/>
  <c r="J55" i="6"/>
  <c r="K55" i="6"/>
  <c r="L25" i="7"/>
  <c r="I50" i="6"/>
  <c r="M50" i="6"/>
  <c r="H50" i="1"/>
  <c r="K68" i="7"/>
  <c r="H21" i="7"/>
  <c r="H37" i="7" s="1"/>
  <c r="D50" i="7"/>
  <c r="B68" i="1"/>
  <c r="B38" i="1"/>
  <c r="E68" i="6"/>
  <c r="D64" i="1"/>
  <c r="B55" i="1"/>
  <c r="D56" i="1"/>
  <c r="E38" i="6"/>
  <c r="E63" i="6" s="1"/>
  <c r="F38" i="6"/>
  <c r="F40" i="6" s="1"/>
  <c r="G55" i="6"/>
  <c r="L67" i="6"/>
  <c r="J54" i="7"/>
  <c r="J39" i="6"/>
  <c r="I49" i="6"/>
  <c r="L62" i="7"/>
  <c r="L39" i="6"/>
  <c r="J67" i="6"/>
  <c r="L49" i="7"/>
  <c r="B45" i="1"/>
  <c r="D67" i="7"/>
  <c r="E39" i="6"/>
  <c r="B54" i="1"/>
  <c r="B49" i="1"/>
  <c r="D45" i="7"/>
  <c r="C49" i="6"/>
  <c r="D49" i="7"/>
  <c r="B62" i="1"/>
  <c r="E54" i="7"/>
  <c r="F63" i="3"/>
  <c r="C64" i="3"/>
  <c r="K63" i="3"/>
  <c r="L63" i="3"/>
  <c r="J63" i="3"/>
  <c r="F40" i="3"/>
  <c r="F64" i="3" s="1"/>
  <c r="E64" i="3"/>
  <c r="I64" i="3"/>
  <c r="K39" i="5"/>
  <c r="H39" i="3"/>
  <c r="K55" i="5"/>
  <c r="K25" i="7"/>
  <c r="M55" i="6"/>
  <c r="H24" i="5"/>
  <c r="I39" i="5"/>
  <c r="I67" i="5"/>
  <c r="H22" i="5"/>
  <c r="H28" i="5" s="1"/>
  <c r="H72" i="5" s="1"/>
  <c r="K50" i="6"/>
  <c r="J40" i="3"/>
  <c r="J64" i="3" s="1"/>
  <c r="K50" i="7"/>
  <c r="H22" i="6"/>
  <c r="H28" i="6" s="1"/>
  <c r="H72" i="6" s="1"/>
  <c r="J67" i="7"/>
  <c r="K55" i="7"/>
  <c r="I40" i="7"/>
  <c r="L68" i="7"/>
  <c r="I50" i="7"/>
  <c r="C63" i="5"/>
  <c r="D50" i="5"/>
  <c r="B23" i="6"/>
  <c r="B38" i="6" s="1"/>
  <c r="C39" i="5"/>
  <c r="B50" i="3"/>
  <c r="G38" i="7"/>
  <c r="D55" i="7"/>
  <c r="F55" i="5"/>
  <c r="C63" i="3"/>
  <c r="B38" i="3"/>
  <c r="G50" i="7"/>
  <c r="C55" i="6"/>
  <c r="D55" i="5"/>
  <c r="G50" i="6"/>
  <c r="E68" i="5"/>
  <c r="F50" i="5"/>
  <c r="F39" i="6"/>
  <c r="B21" i="6"/>
  <c r="B37" i="6" s="1"/>
  <c r="H17" i="6"/>
  <c r="H46" i="6" s="1"/>
  <c r="L62" i="5"/>
  <c r="H46" i="3"/>
  <c r="H62" i="3"/>
  <c r="H17" i="5"/>
  <c r="L46" i="5"/>
  <c r="K62" i="6"/>
  <c r="K62" i="7"/>
  <c r="L67" i="5"/>
  <c r="K54" i="6"/>
  <c r="I62" i="5"/>
  <c r="J62" i="6"/>
  <c r="H16" i="6"/>
  <c r="H45" i="6" s="1"/>
  <c r="K39" i="6"/>
  <c r="H15" i="7"/>
  <c r="K39" i="7"/>
  <c r="J49" i="5"/>
  <c r="K46" i="5"/>
  <c r="J49" i="7"/>
  <c r="J67" i="5"/>
  <c r="K46" i="6"/>
  <c r="J62" i="7"/>
  <c r="K46" i="7"/>
  <c r="L39" i="7"/>
  <c r="H68" i="3"/>
  <c r="H40" i="3"/>
  <c r="D54" i="6"/>
  <c r="B17" i="5"/>
  <c r="E67" i="5"/>
  <c r="E67" i="7"/>
  <c r="C62" i="6"/>
  <c r="D39" i="7"/>
  <c r="C68" i="6"/>
  <c r="D39" i="5"/>
  <c r="D67" i="5"/>
  <c r="B15" i="6"/>
  <c r="F67" i="6"/>
  <c r="F62" i="7"/>
  <c r="F46" i="7"/>
  <c r="E54" i="5"/>
  <c r="E49" i="5"/>
  <c r="C39" i="6"/>
  <c r="F62" i="5"/>
  <c r="K63" i="2"/>
  <c r="D64" i="2"/>
  <c r="K64" i="2"/>
  <c r="H39" i="2"/>
  <c r="H63" i="2"/>
  <c r="J39" i="5"/>
  <c r="K40" i="5"/>
  <c r="K63" i="5"/>
  <c r="K63" i="7"/>
  <c r="L63" i="6"/>
  <c r="L40" i="6"/>
  <c r="L40" i="7"/>
  <c r="K50" i="5"/>
  <c r="J38" i="6"/>
  <c r="J63" i="6" s="1"/>
  <c r="J55" i="7"/>
  <c r="L50" i="6"/>
  <c r="K25" i="5"/>
  <c r="H25" i="5" s="1"/>
  <c r="H23" i="5"/>
  <c r="I38" i="5"/>
  <c r="H23" i="6"/>
  <c r="M50" i="7"/>
  <c r="K40" i="7"/>
  <c r="J38" i="7"/>
  <c r="M55" i="7"/>
  <c r="I39" i="7"/>
  <c r="I67" i="7"/>
  <c r="I50" i="5"/>
  <c r="L25" i="6"/>
  <c r="H25" i="6" s="1"/>
  <c r="J50" i="6"/>
  <c r="H22" i="7"/>
  <c r="L68" i="6"/>
  <c r="K68" i="5"/>
  <c r="L55" i="6"/>
  <c r="H21" i="6"/>
  <c r="H37" i="6" s="1"/>
  <c r="L39" i="5"/>
  <c r="I39" i="6"/>
  <c r="J64" i="2"/>
  <c r="D63" i="5"/>
  <c r="D40" i="5"/>
  <c r="B21" i="7"/>
  <c r="B37" i="7" s="1"/>
  <c r="B22" i="6"/>
  <c r="C67" i="6"/>
  <c r="C50" i="6"/>
  <c r="D38" i="6"/>
  <c r="D68" i="6"/>
  <c r="D56" i="2"/>
  <c r="C64" i="2"/>
  <c r="C25" i="5"/>
  <c r="B23" i="5"/>
  <c r="F55" i="7"/>
  <c r="F38" i="7"/>
  <c r="F50" i="7"/>
  <c r="D68" i="7"/>
  <c r="D37" i="6"/>
  <c r="D39" i="6" s="1"/>
  <c r="C50" i="7"/>
  <c r="B25" i="2"/>
  <c r="B59" i="2" s="1"/>
  <c r="E38" i="5"/>
  <c r="E50" i="5"/>
  <c r="B25" i="7"/>
  <c r="F68" i="7"/>
  <c r="D38" i="7"/>
  <c r="D63" i="7" s="1"/>
  <c r="F40" i="5"/>
  <c r="C50" i="5"/>
  <c r="E55" i="5"/>
  <c r="B73" i="2"/>
  <c r="B38" i="2"/>
  <c r="B50" i="2"/>
  <c r="B21" i="5"/>
  <c r="B37" i="5" s="1"/>
  <c r="B22" i="5"/>
  <c r="B28" i="5" s="1"/>
  <c r="B72" i="5" s="1"/>
  <c r="C63" i="2"/>
  <c r="E39" i="5"/>
  <c r="F55" i="6"/>
  <c r="C67" i="5"/>
  <c r="E39" i="7"/>
  <c r="H17" i="7"/>
  <c r="K67" i="6"/>
  <c r="L54" i="7"/>
  <c r="H46" i="2"/>
  <c r="I49" i="5"/>
  <c r="I68" i="5"/>
  <c r="J49" i="6"/>
  <c r="I68" i="6"/>
  <c r="I67" i="6"/>
  <c r="L68" i="5"/>
  <c r="H16" i="5"/>
  <c r="H15" i="5"/>
  <c r="H40" i="2"/>
  <c r="I62" i="6"/>
  <c r="I46" i="6"/>
  <c r="H62" i="2"/>
  <c r="L49" i="5"/>
  <c r="K49" i="6"/>
  <c r="J68" i="6"/>
  <c r="I62" i="7"/>
  <c r="H68" i="2"/>
  <c r="F68" i="6"/>
  <c r="F49" i="6"/>
  <c r="C68" i="7"/>
  <c r="C49" i="7"/>
  <c r="C54" i="7"/>
  <c r="C46" i="7"/>
  <c r="D54" i="7"/>
  <c r="D46" i="7"/>
  <c r="F39" i="7"/>
  <c r="E67" i="6"/>
  <c r="F54" i="6"/>
  <c r="F49" i="5"/>
  <c r="B45" i="2"/>
  <c r="B49" i="2"/>
  <c r="B17" i="6"/>
  <c r="B15" i="7"/>
  <c r="C49" i="5"/>
  <c r="C40" i="5"/>
  <c r="C62" i="5"/>
  <c r="C68" i="5"/>
  <c r="C46" i="5"/>
  <c r="C54" i="5"/>
  <c r="D68" i="5"/>
  <c r="D49" i="5"/>
  <c r="E49" i="6"/>
  <c r="E46" i="6"/>
  <c r="E54" i="6"/>
  <c r="B16" i="6"/>
  <c r="D67" i="6"/>
  <c r="D62" i="5"/>
  <c r="D62" i="7"/>
  <c r="C39" i="7"/>
  <c r="E62" i="7"/>
  <c r="B67" i="2"/>
  <c r="F67" i="7"/>
  <c r="F49" i="7"/>
  <c r="F46" i="6"/>
  <c r="D46" i="5"/>
  <c r="D45" i="6"/>
  <c r="B15" i="5"/>
  <c r="E62" i="5"/>
  <c r="C54" i="6"/>
  <c r="C46" i="6"/>
  <c r="I56" i="5" l="1"/>
  <c r="B25" i="5"/>
  <c r="B59" i="5" s="1"/>
  <c r="H51" i="4"/>
  <c r="H69" i="4" s="1"/>
  <c r="I56" i="7"/>
  <c r="J56" i="6"/>
  <c r="K56" i="7"/>
  <c r="F51" i="6"/>
  <c r="F69" i="6" s="1"/>
  <c r="I56" i="6"/>
  <c r="B72" i="4"/>
  <c r="L56" i="5"/>
  <c r="B72" i="7"/>
  <c r="B51" i="4"/>
  <c r="B69" i="4" s="1"/>
  <c r="H56" i="3"/>
  <c r="B64" i="4"/>
  <c r="C28" i="5"/>
  <c r="B56" i="3"/>
  <c r="H64" i="1"/>
  <c r="H51" i="3"/>
  <c r="H69" i="3" s="1"/>
  <c r="D51" i="6"/>
  <c r="D69" i="6" s="1"/>
  <c r="F51" i="5"/>
  <c r="F69" i="5" s="1"/>
  <c r="D56" i="5"/>
  <c r="E51" i="6"/>
  <c r="E69" i="6" s="1"/>
  <c r="C63" i="6"/>
  <c r="H56" i="2"/>
  <c r="I40" i="6"/>
  <c r="I64" i="6" s="1"/>
  <c r="C63" i="7"/>
  <c r="K63" i="6"/>
  <c r="D56" i="6"/>
  <c r="C56" i="7"/>
  <c r="J56" i="5"/>
  <c r="E56" i="5"/>
  <c r="B68" i="5"/>
  <c r="L56" i="7"/>
  <c r="H64" i="2"/>
  <c r="F64" i="5"/>
  <c r="F56" i="5"/>
  <c r="L51" i="5"/>
  <c r="L69" i="5" s="1"/>
  <c r="F56" i="7"/>
  <c r="B51" i="1"/>
  <c r="B69" i="1" s="1"/>
  <c r="E56" i="6"/>
  <c r="L56" i="6"/>
  <c r="C56" i="5"/>
  <c r="H63" i="4"/>
  <c r="H64" i="4"/>
  <c r="H56" i="4"/>
  <c r="E56" i="7"/>
  <c r="B56" i="4"/>
  <c r="J51" i="7"/>
  <c r="J69" i="7" s="1"/>
  <c r="J51" i="6"/>
  <c r="J69" i="6" s="1"/>
  <c r="E40" i="6"/>
  <c r="E64" i="6" s="1"/>
  <c r="D56" i="7"/>
  <c r="B56" i="1"/>
  <c r="H56" i="1"/>
  <c r="H51" i="1"/>
  <c r="H69" i="1" s="1"/>
  <c r="L63" i="5"/>
  <c r="K56" i="5"/>
  <c r="J40" i="5"/>
  <c r="J64" i="5" s="1"/>
  <c r="L51" i="6"/>
  <c r="L69" i="6" s="1"/>
  <c r="B51" i="3"/>
  <c r="B69" i="3" s="1"/>
  <c r="J51" i="5"/>
  <c r="J69" i="5" s="1"/>
  <c r="K51" i="5"/>
  <c r="K69" i="5" s="1"/>
  <c r="E51" i="7"/>
  <c r="E69" i="7" s="1"/>
  <c r="D51" i="5"/>
  <c r="D69" i="5" s="1"/>
  <c r="I51" i="7"/>
  <c r="I69" i="7" s="1"/>
  <c r="H64" i="3"/>
  <c r="I51" i="6"/>
  <c r="I69" i="6" s="1"/>
  <c r="K51" i="6"/>
  <c r="K69" i="6" s="1"/>
  <c r="H68" i="5"/>
  <c r="L51" i="7"/>
  <c r="L69" i="7" s="1"/>
  <c r="H51" i="2"/>
  <c r="H69" i="2" s="1"/>
  <c r="K56" i="6"/>
  <c r="I51" i="5"/>
  <c r="I69" i="5" s="1"/>
  <c r="H59" i="6"/>
  <c r="F63" i="6"/>
  <c r="B56" i="2"/>
  <c r="E63" i="7"/>
  <c r="B55" i="6"/>
  <c r="K51" i="7"/>
  <c r="K69" i="7" s="1"/>
  <c r="B49" i="5"/>
  <c r="B62" i="5"/>
  <c r="D51" i="7"/>
  <c r="D69" i="7" s="1"/>
  <c r="B51" i="2"/>
  <c r="B69" i="2" s="1"/>
  <c r="C51" i="7"/>
  <c r="C69" i="7" s="1"/>
  <c r="C51" i="6"/>
  <c r="C69" i="6" s="1"/>
  <c r="H39" i="5"/>
  <c r="C64" i="6"/>
  <c r="D64" i="5"/>
  <c r="B63" i="6"/>
  <c r="H39" i="6"/>
  <c r="B39" i="7"/>
  <c r="J40" i="6"/>
  <c r="J64" i="6" s="1"/>
  <c r="K64" i="6"/>
  <c r="C64" i="5"/>
  <c r="K64" i="5"/>
  <c r="H39" i="7"/>
  <c r="C64" i="7"/>
  <c r="H25" i="7"/>
  <c r="H59" i="7" s="1"/>
  <c r="J56" i="7"/>
  <c r="B63" i="1"/>
  <c r="B40" i="1"/>
  <c r="B64" i="1" s="1"/>
  <c r="B25" i="6"/>
  <c r="B59" i="6" s="1"/>
  <c r="C56" i="6"/>
  <c r="B73" i="6"/>
  <c r="H49" i="6"/>
  <c r="H62" i="6"/>
  <c r="L64" i="6"/>
  <c r="H68" i="6"/>
  <c r="H54" i="6"/>
  <c r="I64" i="7"/>
  <c r="E64" i="7"/>
  <c r="L64" i="7"/>
  <c r="H67" i="6"/>
  <c r="H59" i="5"/>
  <c r="L64" i="5"/>
  <c r="K64" i="7"/>
  <c r="D40" i="7"/>
  <c r="D64" i="7" s="1"/>
  <c r="B63" i="3"/>
  <c r="B40" i="3"/>
  <c r="B64" i="3" s="1"/>
  <c r="F64" i="6"/>
  <c r="F56" i="6"/>
  <c r="B39" i="6"/>
  <c r="H54" i="5"/>
  <c r="H46" i="5"/>
  <c r="E51" i="5"/>
  <c r="E69" i="5" s="1"/>
  <c r="B54" i="5"/>
  <c r="B46" i="5"/>
  <c r="H67" i="7"/>
  <c r="H28" i="7"/>
  <c r="H72" i="7" s="1"/>
  <c r="J63" i="7"/>
  <c r="J40" i="7"/>
  <c r="J64" i="7" s="1"/>
  <c r="H50" i="7"/>
  <c r="H55" i="7"/>
  <c r="H38" i="7"/>
  <c r="H63" i="7" s="1"/>
  <c r="H73" i="7"/>
  <c r="I40" i="5"/>
  <c r="I64" i="5" s="1"/>
  <c r="I63" i="5"/>
  <c r="H55" i="6"/>
  <c r="H38" i="6"/>
  <c r="H50" i="6"/>
  <c r="H73" i="6"/>
  <c r="H50" i="5"/>
  <c r="H73" i="5"/>
  <c r="H55" i="5"/>
  <c r="H38" i="5"/>
  <c r="B59" i="7"/>
  <c r="B67" i="5"/>
  <c r="B38" i="7"/>
  <c r="B63" i="7" s="1"/>
  <c r="B55" i="7"/>
  <c r="B50" i="7"/>
  <c r="B73" i="7"/>
  <c r="B67" i="7"/>
  <c r="B63" i="2"/>
  <c r="B40" i="2"/>
  <c r="B64" i="2" s="1"/>
  <c r="E63" i="5"/>
  <c r="E40" i="5"/>
  <c r="E64" i="5" s="1"/>
  <c r="F63" i="7"/>
  <c r="F40" i="7"/>
  <c r="F64" i="7" s="1"/>
  <c r="D63" i="6"/>
  <c r="D40" i="6"/>
  <c r="D64" i="6" s="1"/>
  <c r="B28" i="6"/>
  <c r="B50" i="6"/>
  <c r="B73" i="5"/>
  <c r="B55" i="5"/>
  <c r="B50" i="5"/>
  <c r="B38" i="5"/>
  <c r="F51" i="7"/>
  <c r="F69" i="7" s="1"/>
  <c r="B39" i="5"/>
  <c r="C51" i="5"/>
  <c r="C69" i="5" s="1"/>
  <c r="H67" i="5"/>
  <c r="H45" i="5"/>
  <c r="H49" i="5"/>
  <c r="H62" i="5"/>
  <c r="H49" i="7"/>
  <c r="H68" i="7"/>
  <c r="H54" i="7"/>
  <c r="H62" i="7"/>
  <c r="H46" i="7"/>
  <c r="B46" i="7"/>
  <c r="B68" i="7"/>
  <c r="B54" i="7"/>
  <c r="B49" i="7"/>
  <c r="B62" i="7"/>
  <c r="B68" i="6"/>
  <c r="B49" i="6"/>
  <c r="B40" i="6"/>
  <c r="B62" i="6"/>
  <c r="B54" i="6"/>
  <c r="B46" i="6"/>
  <c r="B45" i="6"/>
  <c r="B67" i="6"/>
  <c r="C28" i="6" l="1"/>
  <c r="B72" i="6"/>
  <c r="C28" i="7"/>
  <c r="H56" i="5"/>
  <c r="H51" i="5"/>
  <c r="H69" i="5" s="1"/>
  <c r="H51" i="6"/>
  <c r="H69" i="6" s="1"/>
  <c r="H51" i="7"/>
  <c r="H69" i="7" s="1"/>
  <c r="H56" i="6"/>
  <c r="B56" i="6"/>
  <c r="B51" i="5"/>
  <c r="B69" i="5" s="1"/>
  <c r="B56" i="5"/>
  <c r="B64" i="6"/>
  <c r="B56" i="7"/>
  <c r="H40" i="7"/>
  <c r="H64" i="7" s="1"/>
  <c r="H63" i="6"/>
  <c r="H40" i="6"/>
  <c r="H64" i="6" s="1"/>
  <c r="H63" i="5"/>
  <c r="H40" i="5"/>
  <c r="H64" i="5" s="1"/>
  <c r="H56" i="7"/>
  <c r="B40" i="7"/>
  <c r="B64" i="7" s="1"/>
  <c r="B63" i="5"/>
  <c r="B40" i="5"/>
  <c r="B64" i="5" s="1"/>
  <c r="B51" i="7"/>
  <c r="B69" i="7" s="1"/>
  <c r="B51" i="6"/>
  <c r="B69" i="6" s="1"/>
</calcChain>
</file>

<file path=xl/sharedStrings.xml><?xml version="1.0" encoding="utf-8"?>
<sst xmlns="http://schemas.openxmlformats.org/spreadsheetml/2006/main" count="483" uniqueCount="119">
  <si>
    <t>CLP</t>
  </si>
  <si>
    <t>LyC</t>
  </si>
  <si>
    <t>CVE</t>
  </si>
  <si>
    <t>Otros Gastos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</si>
  <si>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</si>
  <si>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</si>
  <si>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</si>
  <si>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</si>
  <si>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</si>
  <si>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</si>
  <si>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</si>
  <si>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</si>
  <si>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</si>
  <si>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</si>
  <si>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</si>
  <si>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</si>
  <si>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</si>
  <si>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</si>
  <si>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</si>
  <si>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</si>
  <si>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</si>
  <si>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</si>
  <si>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</si>
  <si>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</si>
  <si>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</si>
  <si>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</si>
  <si>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</si>
  <si>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</si>
  <si>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</si>
  <si>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</si>
  <si>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</si>
  <si>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</si>
  <si>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</si>
  <si>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</si>
  <si>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</si>
  <si>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Beneficiarios: familias</t>
  </si>
  <si>
    <t xml:space="preserve">Beneficiarios: familias </t>
  </si>
  <si>
    <t>RAMT</t>
  </si>
  <si>
    <t>Productos: bonos entregados</t>
  </si>
  <si>
    <t>Productos: bonos formalizados</t>
  </si>
  <si>
    <t>Total Bonos Entregados</t>
  </si>
  <si>
    <t>Total Bonos Formalizados</t>
  </si>
  <si>
    <t>Notas:</t>
  </si>
  <si>
    <r>
      <rPr>
        <b/>
        <sz val="11"/>
        <color theme="1"/>
        <rFont val="Palatino Linotype"/>
        <family val="1"/>
      </rPr>
      <t>CLP=</t>
    </r>
    <r>
      <rPr>
        <sz val="11"/>
        <color theme="1"/>
        <rFont val="Palatino Linotype"/>
        <family val="1"/>
      </rPr>
      <t xml:space="preserve"> Construcción en Lote Propio</t>
    </r>
  </si>
  <si>
    <r>
      <rPr>
        <b/>
        <sz val="11"/>
        <color theme="1"/>
        <rFont val="Palatino Linotype"/>
        <family val="1"/>
      </rPr>
      <t>LyC=</t>
    </r>
    <r>
      <rPr>
        <sz val="11"/>
        <color theme="1"/>
        <rFont val="Palatino Linotype"/>
        <family val="1"/>
      </rPr>
      <t xml:space="preserve"> Compra de Lote y Construcción</t>
    </r>
  </si>
  <si>
    <r>
      <rPr>
        <b/>
        <sz val="11"/>
        <color theme="1"/>
        <rFont val="Palatino Linotype"/>
        <family val="1"/>
      </rPr>
      <t>CVE=</t>
    </r>
    <r>
      <rPr>
        <sz val="11"/>
        <color theme="1"/>
        <rFont val="Palatino Linotype"/>
        <family val="1"/>
      </rPr>
      <t xml:space="preserve"> Compra de Vivienda existente</t>
    </r>
  </si>
  <si>
    <r>
      <rPr>
        <b/>
        <sz val="11"/>
        <color theme="1"/>
        <rFont val="Palatino Linotype"/>
        <family val="1"/>
      </rPr>
      <t>RAMTE=</t>
    </r>
    <r>
      <rPr>
        <sz val="11"/>
        <color theme="1"/>
        <rFont val="Palatino Linotype"/>
        <family val="1"/>
      </rPr>
      <t xml:space="preserve"> Reparación, Ampliación, Mejoras y Terminación de Vivienda</t>
    </r>
  </si>
  <si>
    <t>Efectivos 1T 2022</t>
  </si>
  <si>
    <t>IPC (1T 2022)</t>
  </si>
  <si>
    <t>Gasto efectivo real 1T 2022</t>
  </si>
  <si>
    <t>Gasto efectivo real por beneficiario 1T 2022</t>
  </si>
  <si>
    <t>Efectivos 2T 2022</t>
  </si>
  <si>
    <t>IPC (2T 2022)</t>
  </si>
  <si>
    <t>Gasto efectivo real 2T 2022</t>
  </si>
  <si>
    <t>Gasto efectivo real por beneficiario 2T 2022</t>
  </si>
  <si>
    <t>Efectivos 1S 2022</t>
  </si>
  <si>
    <t>IPC (1S 2022)</t>
  </si>
  <si>
    <t>Gasto efectivo real 1S 2022</t>
  </si>
  <si>
    <t>Gasto efectivo real por beneficiario 1S 2022</t>
  </si>
  <si>
    <t>Efectivos 3T 2022</t>
  </si>
  <si>
    <t>IPC (3T 2022)</t>
  </si>
  <si>
    <t>Gasto efectivo real 3T 2022</t>
  </si>
  <si>
    <t>Gasto efectivo real por beneficiario 3T 2022</t>
  </si>
  <si>
    <t>Efectivos 3TA 2022</t>
  </si>
  <si>
    <t>IPC (3TA 2022)</t>
  </si>
  <si>
    <t>Gasto efectivo real 3TA 2022</t>
  </si>
  <si>
    <t>Gasto efectivo real por beneficiario 3TA 2022</t>
  </si>
  <si>
    <t>Efectivos 4T 2022</t>
  </si>
  <si>
    <t>IPC (4T 2022)</t>
  </si>
  <si>
    <t>Gasto efectivo real 4T 2022</t>
  </si>
  <si>
    <t>Gasto efectivo real por beneficiario 4T 2022</t>
  </si>
  <si>
    <t>Efectivos 2022</t>
  </si>
  <si>
    <t>IPC (2022)</t>
  </si>
  <si>
    <t>Gasto efectivo real 2022</t>
  </si>
  <si>
    <t>Gasto efectivo real por beneficiario 2022</t>
  </si>
  <si>
    <t>Programados 1T 2023</t>
  </si>
  <si>
    <t>Efectivos 1T 2023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</si>
  <si>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</si>
  <si>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</si>
  <si>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</si>
  <si>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</si>
  <si>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</si>
  <si>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BANHVI 2022 y 2023 - Cronogramas de Metas e Inversión - Modificaciones 2023 - IPC, INEC 2022 y 2023</t>
    </r>
  </si>
  <si>
    <t>Programados 2T 2023</t>
  </si>
  <si>
    <t>Efectivos 2T 2023</t>
  </si>
  <si>
    <t>En transferencias 2T 2023</t>
  </si>
  <si>
    <t>IPC (2T 2023)</t>
  </si>
  <si>
    <t>Gasto efectivo real 2T 2023</t>
  </si>
  <si>
    <t>Gasto efectivo real por beneficiario 2T 2023</t>
  </si>
  <si>
    <t>Programados 1S 2023</t>
  </si>
  <si>
    <t>Efectivos 1S 2023</t>
  </si>
  <si>
    <t>En transferencias 1S 2023</t>
  </si>
  <si>
    <t>IPC (1S 2023)</t>
  </si>
  <si>
    <t>Gasto efectivo real 1S 2023</t>
  </si>
  <si>
    <t>Gasto efectivo real por beneficiario 1S 2023</t>
  </si>
  <si>
    <t>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</si>
  <si>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</si>
  <si>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</si>
  <si>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</si>
  <si>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</si>
  <si>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</si>
  <si>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t>Programados 3TA 2023</t>
  </si>
  <si>
    <t>Efectivos 3TA 2023</t>
  </si>
  <si>
    <t>En transferencias 3TA 2023</t>
  </si>
  <si>
    <t>IPC (3TA 2023)</t>
  </si>
  <si>
    <t>Gasto efectivo real 3TA 2023</t>
  </si>
  <si>
    <t>Gasto efectivo real por beneficiario 3TA 2023</t>
  </si>
  <si>
    <t>Programados 4T 2023</t>
  </si>
  <si>
    <t>Efectivos 4T 2023</t>
  </si>
  <si>
    <t>En transferencias 4T 2023</t>
  </si>
  <si>
    <t>IPC (4T 2023)</t>
  </si>
  <si>
    <t>Gasto efectivo real 4T 2023</t>
  </si>
  <si>
    <t>Gasto efectivo real por beneficiario 4T 2023</t>
  </si>
  <si>
    <t>Programados 2023</t>
  </si>
  <si>
    <t>Efectivos 2023</t>
  </si>
  <si>
    <t>En transferencias 2023</t>
  </si>
  <si>
    <t>IPC (2023)</t>
  </si>
  <si>
    <t>Gasto efectivo real 2023</t>
  </si>
  <si>
    <t>Gasto efectivo real por beneficiario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</si>
</sst>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€]* #,##0.00_);_([$€]* \(#,##0.00\);_([$€]* &quot;-&quot;??_);_(@_)"/>
    <numFmt numFmtId="166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 applyFill="1"/>
    <xf numFmtId="166" fontId="0" fillId="0" borderId="0" xfId="1" applyNumberFormat="1" applyFont="1" applyFill="1" applyBorder="1" applyAlignment="1">
      <alignment horizontal="right"/>
    </xf>
    <xf numFmtId="0" fontId="3" fillId="0" borderId="0" xfId="0" applyFont="1" applyFill="1"/>
    <xf numFmtId="39" fontId="0" fillId="0" borderId="0" xfId="0" applyNumberFormat="1" applyFont="1" applyFill="1"/>
    <xf numFmtId="2" fontId="0" fillId="0" borderId="0" xfId="0" applyNumberFormat="1" applyFont="1" applyFill="1"/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3" xfId="0" applyFont="1" applyFill="1" applyBorder="1"/>
    <xf numFmtId="39" fontId="5" fillId="0" borderId="0" xfId="1" applyNumberFormat="1" applyFont="1" applyFill="1" applyBorder="1"/>
    <xf numFmtId="39" fontId="5" fillId="0" borderId="0" xfId="1" applyNumberFormat="1" applyFont="1" applyFill="1"/>
    <xf numFmtId="0" fontId="5" fillId="0" borderId="3" xfId="0" applyFont="1" applyFill="1" applyBorder="1" applyAlignment="1">
      <alignment horizontal="left" indent="1"/>
    </xf>
    <xf numFmtId="3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0" fontId="4" fillId="0" borderId="3" xfId="0" applyFont="1" applyFill="1" applyBorder="1" applyAlignment="1">
      <alignment horizontal="left"/>
    </xf>
    <xf numFmtId="37" fontId="5" fillId="0" borderId="0" xfId="1" applyNumberFormat="1" applyFont="1" applyFill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39" fontId="5" fillId="0" borderId="0" xfId="1" applyNumberFormat="1" applyFont="1" applyFill="1" applyBorder="1" applyAlignment="1">
      <alignment horizontal="right"/>
    </xf>
    <xf numFmtId="39" fontId="5" fillId="0" borderId="0" xfId="1" applyNumberFormat="1" applyFont="1" applyFill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Alignment="1">
      <alignment horizontal="right"/>
    </xf>
    <xf numFmtId="0" fontId="5" fillId="0" borderId="4" xfId="0" applyFont="1" applyFill="1" applyBorder="1"/>
    <xf numFmtId="39" fontId="5" fillId="0" borderId="5" xfId="1" applyNumberFormat="1" applyFont="1" applyFill="1" applyBorder="1"/>
    <xf numFmtId="3" fontId="5" fillId="0" borderId="0" xfId="1" applyNumberFormat="1" applyFont="1" applyFill="1" applyBorder="1" applyAlignment="1"/>
    <xf numFmtId="3" fontId="5" fillId="0" borderId="0" xfId="1" applyNumberFormat="1" applyFont="1" applyFill="1" applyAlignment="1"/>
    <xf numFmtId="37" fontId="5" fillId="0" borderId="0" xfId="1" applyNumberFormat="1" applyFont="1" applyFill="1" applyBorder="1" applyAlignment="1"/>
    <xf numFmtId="37" fontId="5" fillId="0" borderId="0" xfId="1" applyNumberFormat="1" applyFont="1" applyFill="1" applyAlignment="1"/>
    <xf numFmtId="39" fontId="5" fillId="0" borderId="0" xfId="1" applyNumberFormat="1" applyFont="1" applyFill="1" applyBorder="1" applyAlignment="1"/>
    <xf numFmtId="39" fontId="5" fillId="0" borderId="0" xfId="1" applyNumberFormat="1" applyFont="1" applyFill="1" applyAlignment="1"/>
    <xf numFmtId="4" fontId="5" fillId="0" borderId="0" xfId="1" applyNumberFormat="1" applyFont="1" applyFill="1" applyBorder="1" applyAlignment="1"/>
    <xf numFmtId="4" fontId="5" fillId="0" borderId="0" xfId="1" applyNumberFormat="1" applyFont="1" applyFill="1" applyAlignment="1"/>
    <xf numFmtId="0" fontId="6" fillId="0" borderId="0" xfId="0" applyFont="1" applyFill="1"/>
    <xf numFmtId="3" fontId="5" fillId="0" borderId="0" xfId="0" applyNumberFormat="1" applyFont="1" applyFill="1"/>
    <xf numFmtId="164" fontId="5" fillId="0" borderId="0" xfId="1" applyFont="1" applyFill="1" applyAlignment="1">
      <alignment horizontal="right" vertic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/>
    <xf numFmtId="4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0" fontId="5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  <cellStyle name="Porcentaje 2" xfId="4" xr:uid="{00000000-0005-0000-0000-000005000000}"/>
  </cellStyles>
  <dxfs count="0"/>
  <tableStyles count="0" defaultTableStyle="TableStyleMedium2" defaultPivotStyle="PivotStyleLight16"/>
  <colors>
    <mruColors>
      <color rgb="FF0035A0"/>
      <color rgb="FF192952"/>
      <color rgb="FFC1C5C8"/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cobertura</a:t>
            </a:r>
            <a:r>
              <a:rPr lang="es-CR" baseline="0"/>
              <a:t> </a:t>
            </a:r>
            <a:r>
              <a:rPr lang="es-CR"/>
              <a:t>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097954417586853E-2"/>
          <c:y val="0.25844599391720752"/>
          <c:w val="0.91291353605238423"/>
          <c:h val="0.576936912326918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982-455B-8EAA-6BCBB8E82E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Anual!$B$45:$F$45</c:f>
              <c:numCache>
                <c:formatCode>#,##0.00</c:formatCode>
                <c:ptCount val="5"/>
                <c:pt idx="0">
                  <c:v>5.637493679939821</c:v>
                </c:pt>
                <c:pt idx="1">
                  <c:v>4.6036906013959271</c:v>
                </c:pt>
                <c:pt idx="2">
                  <c:v>1.6301749689262834</c:v>
                </c:pt>
                <c:pt idx="3">
                  <c:v>0.54100137043057017</c:v>
                </c:pt>
                <c:pt idx="4">
                  <c:v>1.7451055243496754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0-4197-BD7A-FE5C51D3B068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Anual!$B$46:$F$46</c:f>
              <c:numCache>
                <c:formatCode>#,##0.00</c:formatCode>
                <c:ptCount val="5"/>
                <c:pt idx="0">
                  <c:v>6.0049820571950034</c:v>
                </c:pt>
                <c:pt idx="1">
                  <c:v>5.1430984479077031</c:v>
                </c:pt>
                <c:pt idx="2">
                  <c:v>1.8102431717500078</c:v>
                </c:pt>
                <c:pt idx="3">
                  <c:v>0.45495107881569302</c:v>
                </c:pt>
                <c:pt idx="4">
                  <c:v>1.2024867753721982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0-4197-BD7A-FE5C51D3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7415552"/>
        <c:axId val="57417088"/>
        <c:axId val="0"/>
      </c:bar3DChart>
      <c:catAx>
        <c:axId val="5741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17088"/>
        <c:crosses val="autoZero"/>
        <c:auto val="1"/>
        <c:lblAlgn val="ctr"/>
        <c:lblOffset val="100"/>
        <c:noMultiLvlLbl val="0"/>
      </c:catAx>
      <c:valAx>
        <c:axId val="5741708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7415552"/>
        <c:crosses val="autoZero"/>
        <c:crossBetween val="between"/>
        <c:majorUnit val="2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23787677006998084"/>
          <c:y val="0.13661907357095621"/>
          <c:w val="0.47826927624372034"/>
          <c:h val="7.76418157500781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BANHVI: Índice de eficiencia 2023 </a:t>
            </a:r>
          </a:p>
        </c:rich>
      </c:tx>
      <c:overlay val="0"/>
    </c:title>
    <c:autoTitleDeleted val="0"/>
    <c:view3D>
      <c:rotX val="0"/>
      <c:rotY val="0"/>
      <c:depthPercent val="10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Anual!$H$69:$L$69</c:f>
              <c:numCache>
                <c:formatCode>#,##0.00</c:formatCode>
                <c:ptCount val="5"/>
                <c:pt idx="0">
                  <c:v>88.515708798020214</c:v>
                </c:pt>
                <c:pt idx="1">
                  <c:v>97.315275516493799</c:v>
                </c:pt>
                <c:pt idx="2">
                  <c:v>93.510401823834854</c:v>
                </c:pt>
                <c:pt idx="3">
                  <c:v>58.413057862440219</c:v>
                </c:pt>
                <c:pt idx="4">
                  <c:v>58.150899333898856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0-4B99-8196-CFD90CA16E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4026112"/>
        <c:axId val="64027648"/>
        <c:axId val="0"/>
      </c:bar3DChart>
      <c:catAx>
        <c:axId val="640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4027648"/>
        <c:crosses val="autoZero"/>
        <c:auto val="1"/>
        <c:lblAlgn val="ctr"/>
        <c:lblOffset val="100"/>
        <c:noMultiLvlLbl val="0"/>
      </c:catAx>
      <c:valAx>
        <c:axId val="64027648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64026112"/>
        <c:crosses val="autoZero"/>
        <c:crossBetween val="between"/>
        <c:majorUnit val="30"/>
      </c:valAx>
    </c:plotArea>
    <c:plotVisOnly val="0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giro de recursos 2023</a:t>
            </a:r>
          </a:p>
        </c:rich>
      </c:tx>
      <c:layout>
        <c:manualLayout>
          <c:xMode val="edge"/>
          <c:yMode val="edge"/>
          <c:x val="0.16248208446779489"/>
          <c:y val="4.5020201838096831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663875348914715E-2"/>
          <c:y val="0.25984561406414264"/>
          <c:w val="0.82843944506936629"/>
          <c:h val="0.5862307867210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Anual!$A$72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Anual!$H$9</c:f>
              <c:strCache>
                <c:ptCount val="1"/>
                <c:pt idx="0">
                  <c:v>Total Bonos Formalizados</c:v>
                </c:pt>
              </c:strCache>
            </c:strRef>
          </c:cat>
          <c:val>
            <c:numRef>
              <c:f>Anual!$H$72</c:f>
              <c:numCache>
                <c:formatCode>#,##0.00</c:formatCode>
                <c:ptCount val="1"/>
                <c:pt idx="0">
                  <c:v>100.23437870737639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F-4111-ACA0-1B6B53C182AE}"/>
            </c:ext>
          </c:extLst>
        </c:ser>
        <c:ser>
          <c:idx val="1"/>
          <c:order val="1"/>
          <c:tx>
            <c:strRef>
              <c:f>Anual!$A$73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Anual!$H$9</c:f>
              <c:strCache>
                <c:ptCount val="1"/>
                <c:pt idx="0">
                  <c:v>Total Bonos Formalizados</c:v>
                </c:pt>
              </c:strCache>
            </c:strRef>
          </c:cat>
          <c:val>
            <c:numRef>
              <c:f>Anual!$H$73</c:f>
              <c:numCache>
                <c:formatCode>#,##0.00</c:formatCode>
                <c:ptCount val="1"/>
                <c:pt idx="0">
                  <c:v>87.935671609307661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4-4F6B-8B56-2394BA34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951616"/>
        <c:axId val="63953152"/>
        <c:axId val="0"/>
      </c:bar3DChart>
      <c:catAx>
        <c:axId val="639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3953152"/>
        <c:crosses val="autoZero"/>
        <c:auto val="1"/>
        <c:lblAlgn val="ctr"/>
        <c:lblOffset val="100"/>
        <c:noMultiLvlLbl val="0"/>
      </c:catAx>
      <c:valAx>
        <c:axId val="63953152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63951616"/>
        <c:crosses val="autoZero"/>
        <c:crossBetween val="between"/>
        <c:majorUnit val="50"/>
      </c:valAx>
    </c:plotArea>
    <c:legend>
      <c:legendPos val="t"/>
      <c:layout>
        <c:manualLayout>
          <c:xMode val="edge"/>
          <c:yMode val="edge"/>
          <c:x val="0.14413514977294503"/>
          <c:y val="0.15814086845452938"/>
          <c:w val="0.6651688538932633"/>
          <c:h val="7.9236564893950673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BANHVI:</a:t>
            </a:r>
          </a:p>
          <a:p>
            <a:pPr>
              <a:defRPr/>
            </a:pPr>
            <a:r>
              <a:rPr lang="en-US"/>
              <a:t>Índice transferencia efectiva del gasto (ITG) 2023</a:t>
            </a:r>
          </a:p>
          <a:p>
            <a:pPr>
              <a:defRPr/>
            </a:pPr>
            <a:r>
              <a:rPr lang="en-US" sz="1400"/>
              <a:t>Bonos entregados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8.314638563645442E-2"/>
          <c:y val="0.25083333333333335"/>
          <c:w val="0.88109546795720617"/>
          <c:h val="0.692623942840478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Anual!$A$59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Anual!$B$10</c:f>
              <c:numCache>
                <c:formatCode>General</c:formatCode>
                <c:ptCount val="1"/>
              </c:numCache>
            </c:numRef>
          </c:cat>
          <c:val>
            <c:numRef>
              <c:f>Anual!$B$59</c:f>
              <c:numCache>
                <c:formatCode>#,##0.00</c:formatCode>
                <c:ptCount val="1"/>
                <c:pt idx="0">
                  <c:v>94.912226476611366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8-451F-A787-8F667687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64086400"/>
        <c:axId val="64087936"/>
        <c:axId val="0"/>
      </c:bar3DChart>
      <c:catAx>
        <c:axId val="6408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087936"/>
        <c:crosses val="autoZero"/>
        <c:auto val="1"/>
        <c:lblAlgn val="ctr"/>
        <c:lblOffset val="100"/>
        <c:noMultiLvlLbl val="0"/>
      </c:catAx>
      <c:valAx>
        <c:axId val="6408793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>
            <a:softEdge rad="152400"/>
          </a:effectLst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086400"/>
        <c:crosses val="autoZero"/>
        <c:crossBetween val="between"/>
        <c:majorUnit val="3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BANHVI: Indicadores de gasto medio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Gasto programado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Anual!$B$67:$F$67</c:f>
              <c:numCache>
                <c:formatCode>#,##0.00</c:formatCode>
                <c:ptCount val="5"/>
                <c:pt idx="0">
                  <c:v>11646845.127419718</c:v>
                </c:pt>
                <c:pt idx="1">
                  <c:v>9715081.6753329746</c:v>
                </c:pt>
                <c:pt idx="2">
                  <c:v>14557601.000187624</c:v>
                </c:pt>
                <c:pt idx="3">
                  <c:v>13500898.359044543</c:v>
                </c:pt>
                <c:pt idx="4">
                  <c:v>8012534.7105252352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9-422F-A93B-C87B7E050705}"/>
            </c:ext>
          </c:extLst>
        </c:ser>
        <c:ser>
          <c:idx val="1"/>
          <c:order val="1"/>
          <c:tx>
            <c:strRef>
              <c:f>Anual!$A$68</c:f>
              <c:strCache>
                <c:ptCount val="1"/>
                <c:pt idx="0">
                  <c:v>Gasto efectivo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Anual!$B$68:$F$68</c:f>
              <c:numCache>
                <c:formatCode>#,##0.00</c:formatCode>
                <c:ptCount val="5"/>
                <c:pt idx="0">
                  <c:v>12610106.22278893</c:v>
                </c:pt>
                <c:pt idx="1">
                  <c:v>10483977.131388072</c:v>
                </c:pt>
                <c:pt idx="2">
                  <c:v>16485335.416382045</c:v>
                </c:pt>
                <c:pt idx="3">
                  <c:v>13722814.920122592</c:v>
                </c:pt>
                <c:pt idx="4">
                  <c:v>8156591.8367346935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9-422F-A93B-C87B7E050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126336"/>
        <c:axId val="64136320"/>
        <c:axId val="0"/>
      </c:bar3DChart>
      <c:catAx>
        <c:axId val="641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36320"/>
        <c:crosses val="autoZero"/>
        <c:auto val="1"/>
        <c:lblAlgn val="ctr"/>
        <c:lblOffset val="100"/>
        <c:noMultiLvlLbl val="0"/>
      </c:catAx>
      <c:valAx>
        <c:axId val="64136320"/>
        <c:scaling>
          <c:orientation val="minMax"/>
          <c:max val="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26336"/>
        <c:crosses val="autoZero"/>
        <c:crossBetween val="between"/>
        <c:majorUnit val="5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BANHVI: Índice de eficiencia (IE) 2023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120.09751228031541</c:v>
                </c:pt>
                <c:pt idx="1">
                  <c:v>125.32941132193518</c:v>
                </c:pt>
                <c:pt idx="2">
                  <c:v>134.07680780078812</c:v>
                </c:pt>
                <c:pt idx="3">
                  <c:v>86.179023951162975</c:v>
                </c:pt>
                <c:pt idx="4">
                  <c:v>70.775681911906702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A-41F8-8105-9B4E9828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64181760"/>
        <c:axId val="64183296"/>
        <c:axId val="0"/>
      </c:bar3DChart>
      <c:catAx>
        <c:axId val="641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83296"/>
        <c:crosses val="autoZero"/>
        <c:auto val="1"/>
        <c:lblAlgn val="ctr"/>
        <c:lblOffset val="100"/>
        <c:noMultiLvlLbl val="0"/>
      </c:catAx>
      <c:valAx>
        <c:axId val="6418329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81760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avance 2023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dLbl>
              <c:idx val="0"/>
              <c:layout>
                <c:manualLayout>
                  <c:x val="-1.1957782169023318E-2"/>
                  <c:y val="-3.3755274261603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31-4995-ADED-D64E24069364}"/>
                </c:ext>
              </c:extLst>
            </c:dLbl>
            <c:dLbl>
              <c:idx val="1"/>
              <c:layout>
                <c:manualLayout>
                  <c:x val="-2.5623818933621395E-2"/>
                  <c:y val="-6.1883954590881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31-4995-ADED-D64E24069364}"/>
                </c:ext>
              </c:extLst>
            </c:dLbl>
            <c:dLbl>
              <c:idx val="3"/>
              <c:layout>
                <c:manualLayout>
                  <c:x val="-2.0499055146897118E-2"/>
                  <c:y val="-3.3755274261603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31-4995-ADED-D64E24069364}"/>
                </c:ext>
              </c:extLst>
            </c:dLbl>
            <c:dLbl>
              <c:idx val="4"/>
              <c:layout>
                <c:manualLayout>
                  <c:x val="-2.6656573168646829E-2"/>
                  <c:y val="-6.7159706302534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64-4A4C-8595-5A57CF1F56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Anual!$H$54:$L$54</c:f>
              <c:numCache>
                <c:formatCode>#,##0.00</c:formatCode>
                <c:ptCount val="5"/>
                <c:pt idx="0">
                  <c:v>87.400196871923868</c:v>
                </c:pt>
                <c:pt idx="1">
                  <c:v>97.075112495673238</c:v>
                </c:pt>
                <c:pt idx="2">
                  <c:v>76.930596285434987</c:v>
                </c:pt>
                <c:pt idx="3">
                  <c:v>66.421207658321052</c:v>
                </c:pt>
                <c:pt idx="4">
                  <c:v>55.781250000000007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2-4DA0-8355-8A765EDF69F0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Anual!$H$55:$L$55</c:f>
              <c:numCache>
                <c:formatCode>#,##0.00</c:formatCode>
                <c:ptCount val="5"/>
                <c:pt idx="0">
                  <c:v>88.141774099748304</c:v>
                </c:pt>
                <c:pt idx="1">
                  <c:v>97.235133248975671</c:v>
                </c:pt>
                <c:pt idx="2">
                  <c:v>87.499780762527635</c:v>
                </c:pt>
                <c:pt idx="3">
                  <c:v>60.931182319046705</c:v>
                </c:pt>
                <c:pt idx="4">
                  <c:v>57.346377937859771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42-4DA0-8355-8A765EDF69F0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dLbl>
              <c:idx val="0"/>
              <c:layout>
                <c:manualLayout>
                  <c:x val="1.1957782169023318E-2"/>
                  <c:y val="3.3755274261602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31-4995-ADED-D64E24069364}"/>
                </c:ext>
              </c:extLst>
            </c:dLbl>
            <c:dLbl>
              <c:idx val="1"/>
              <c:layout>
                <c:manualLayout>
                  <c:x val="1.1957782169023318E-2"/>
                  <c:y val="-3.3755274261603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31-4995-ADED-D64E24069364}"/>
                </c:ext>
              </c:extLst>
            </c:dLbl>
            <c:dLbl>
              <c:idx val="3"/>
              <c:layout>
                <c:manualLayout>
                  <c:x val="5.1247637867242795E-3"/>
                  <c:y val="3.3755274261603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31-4995-ADED-D64E24069364}"/>
                </c:ext>
              </c:extLst>
            </c:dLbl>
            <c:dLbl>
              <c:idx val="4"/>
              <c:layout>
                <c:manualLayout>
                  <c:x val="1.7082545955747597E-2"/>
                  <c:y val="-3.3755274261603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31-4995-ADED-D64E2406936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Anual!$H$56:$L$56</c:f>
              <c:numCache>
                <c:formatCode>#,##0.00</c:formatCode>
                <c:ptCount val="5"/>
                <c:pt idx="0">
                  <c:v>87.770985485836093</c:v>
                </c:pt>
                <c:pt idx="1">
                  <c:v>97.155122872324455</c:v>
                </c:pt>
                <c:pt idx="2">
                  <c:v>82.215188523981311</c:v>
                </c:pt>
                <c:pt idx="3">
                  <c:v>63.676194988683875</c:v>
                </c:pt>
                <c:pt idx="4">
                  <c:v>56.563813968929892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42-4DA0-8355-8A765EDF69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196352"/>
        <c:axId val="58197888"/>
        <c:axId val="0"/>
      </c:bar3DChart>
      <c:catAx>
        <c:axId val="5819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197888"/>
        <c:crosses val="autoZero"/>
        <c:auto val="1"/>
        <c:lblAlgn val="ctr"/>
        <c:lblOffset val="100"/>
        <c:noMultiLvlLbl val="0"/>
      </c:catAx>
      <c:valAx>
        <c:axId val="5819788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8196352"/>
        <c:crosses val="autoZero"/>
        <c:crossBetween val="between"/>
        <c:majorUnit val="25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BANHVI:</a:t>
            </a:r>
          </a:p>
          <a:p>
            <a:pPr>
              <a:defRPr/>
            </a:pPr>
            <a:r>
              <a:rPr lang="en-US"/>
              <a:t>Índice transferencia efectiva del gasto (ITG) 2023</a:t>
            </a:r>
          </a:p>
          <a:p>
            <a:pPr>
              <a:defRPr/>
            </a:pPr>
            <a:r>
              <a:rPr lang="en-US" sz="1400"/>
              <a:t>Bonos formalizados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8.314638563645442E-2"/>
          <c:y val="0.25083333333333335"/>
          <c:w val="0.88109546795720617"/>
          <c:h val="0.692623942840478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Anual!$A$59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Anual!$B$10</c:f>
              <c:numCache>
                <c:formatCode>General</c:formatCode>
                <c:ptCount val="1"/>
              </c:numCache>
            </c:numRef>
          </c:cat>
          <c:val>
            <c:numRef>
              <c:f>Anual!$H$59</c:f>
              <c:numCache>
                <c:formatCode>#,##0.00</c:formatCode>
                <c:ptCount val="1"/>
                <c:pt idx="0">
                  <c:v>95.003323884781437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7-4F04-A36D-8C4EE9000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64086400"/>
        <c:axId val="64087936"/>
        <c:axId val="0"/>
      </c:bar3DChart>
      <c:catAx>
        <c:axId val="6408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087936"/>
        <c:crosses val="autoZero"/>
        <c:auto val="1"/>
        <c:lblAlgn val="ctr"/>
        <c:lblOffset val="100"/>
        <c:noMultiLvlLbl val="0"/>
      </c:catAx>
      <c:valAx>
        <c:axId val="6408793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>
            <a:softEdge rad="152400"/>
          </a:effectLst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086400"/>
        <c:crosses val="autoZero"/>
        <c:crossBetween val="between"/>
        <c:majorUnit val="3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resultado 2023</a:t>
            </a:r>
          </a:p>
        </c:rich>
      </c:tx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106.5186481461227</c:v>
                </c:pt>
                <c:pt idx="1">
                  <c:v>111.71685704395983</c:v>
                </c:pt>
                <c:pt idx="2">
                  <c:v>111.04594330400781</c:v>
                </c:pt>
                <c:pt idx="3">
                  <c:v>84.094256259204712</c:v>
                </c:pt>
                <c:pt idx="4">
                  <c:v>68.90625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F-4D0A-934C-6523229FD9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474048"/>
        <c:axId val="58143488"/>
        <c:axId val="0"/>
      </c:bar3DChart>
      <c:catAx>
        <c:axId val="5747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143488"/>
        <c:crosses val="autoZero"/>
        <c:auto val="1"/>
        <c:lblAlgn val="ctr"/>
        <c:lblOffset val="100"/>
        <c:noMultiLvlLbl val="0"/>
      </c:catAx>
      <c:valAx>
        <c:axId val="5814348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7474048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1.2267871591435065E-2"/>
          <c:y val="0.90918793537049225"/>
          <c:w val="0.98233513489749591"/>
          <c:h val="8.3110821198365992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avance 2023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dLbl>
              <c:idx val="0"/>
              <c:layout>
                <c:manualLayout>
                  <c:x val="-2.21236240238168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8-4286-BB42-9C1E5703B4FA}"/>
                </c:ext>
              </c:extLst>
            </c:dLbl>
            <c:dLbl>
              <c:idx val="1"/>
              <c:layout>
                <c:manualLayout>
                  <c:x val="-1.7018172326012972E-2"/>
                  <c:y val="-3.37746105880478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D8-4286-BB42-9C1E5703B4FA}"/>
                </c:ext>
              </c:extLst>
            </c:dLbl>
            <c:dLbl>
              <c:idx val="2"/>
              <c:layout>
                <c:manualLayout>
                  <c:x val="-1.3614537860810441E-2"/>
                  <c:y val="-6.7549221176095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8-4286-BB42-9C1E5703B4FA}"/>
                </c:ext>
              </c:extLst>
            </c:dLbl>
            <c:dLbl>
              <c:idx val="3"/>
              <c:layout>
                <c:manualLayout>
                  <c:x val="-2.2123624023816867E-2"/>
                  <c:y val="-3.37746105880478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8-4286-BB42-9C1E5703B4FA}"/>
                </c:ext>
              </c:extLst>
            </c:dLbl>
            <c:dLbl>
              <c:idx val="4"/>
              <c:layout>
                <c:manualLayout>
                  <c:x val="-1.8719989558614394E-2"/>
                  <c:y val="-6.191940411318100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8-4286-BB42-9C1E5703B4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Anual!$B$54:$F$54</c:f>
              <c:numCache>
                <c:formatCode>#,##0.00</c:formatCode>
                <c:ptCount val="5"/>
                <c:pt idx="0">
                  <c:v>106.5186481461227</c:v>
                </c:pt>
                <c:pt idx="1">
                  <c:v>111.71685704395983</c:v>
                </c:pt>
                <c:pt idx="2">
                  <c:v>111.04594330400781</c:v>
                </c:pt>
                <c:pt idx="3">
                  <c:v>84.094256259204712</c:v>
                </c:pt>
                <c:pt idx="4">
                  <c:v>68.90625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9-48FA-8C5D-CE5DBE923094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Anual!$B$55:$F$55</c:f>
              <c:numCache>
                <c:formatCode>#,##0.00</c:formatCode>
                <c:ptCount val="5"/>
                <c:pt idx="0">
                  <c:v>115.328353140733</c:v>
                </c:pt>
                <c:pt idx="1">
                  <c:v>120.55863384177698</c:v>
                </c:pt>
                <c:pt idx="2">
                  <c:v>125.7507759672434</c:v>
                </c:pt>
                <c:pt idx="3">
                  <c:v>85.476527842855063</c:v>
                </c:pt>
                <c:pt idx="4">
                  <c:v>70.145113444776243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9-48FA-8C5D-CE5DBE923094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dLbl>
              <c:idx val="0"/>
              <c:layout>
                <c:manualLayout>
                  <c:x val="2.04218067912155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8-4286-BB42-9C1E5703B4FA}"/>
                </c:ext>
              </c:extLst>
            </c:dLbl>
            <c:dLbl>
              <c:idx val="1"/>
              <c:layout>
                <c:manualLayout>
                  <c:x val="1.36145378608103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8-4286-BB42-9C1E5703B4FA}"/>
                </c:ext>
              </c:extLst>
            </c:dLbl>
            <c:dLbl>
              <c:idx val="2"/>
              <c:layout>
                <c:manualLayout>
                  <c:x val="5.1054516978038299E-3"/>
                  <c:y val="-6.191940411318100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8-4286-BB42-9C1E5703B4FA}"/>
                </c:ext>
              </c:extLst>
            </c:dLbl>
            <c:dLbl>
              <c:idx val="3"/>
              <c:layout>
                <c:manualLayout>
                  <c:x val="2.0421806791215569E-2"/>
                  <c:y val="-3.37746105880478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8-4286-BB42-9C1E5703B4FA}"/>
                </c:ext>
              </c:extLst>
            </c:dLbl>
            <c:dLbl>
              <c:idx val="4"/>
              <c:layout>
                <c:manualLayout>
                  <c:x val="2.0421806791215569E-2"/>
                  <c:y val="-3.37746105880478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8-4286-BB42-9C1E5703B4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Anual!$B$56:$F$56</c:f>
              <c:numCache>
                <c:formatCode>#,##0.00</c:formatCode>
                <c:ptCount val="5"/>
                <c:pt idx="0">
                  <c:v>110.92350064342784</c:v>
                </c:pt>
                <c:pt idx="1">
                  <c:v>116.13774544286841</c:v>
                </c:pt>
                <c:pt idx="2">
                  <c:v>118.39835963562561</c:v>
                </c:pt>
                <c:pt idx="3">
                  <c:v>84.785392051029888</c:v>
                </c:pt>
                <c:pt idx="4">
                  <c:v>69.525681722388128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E9-48FA-8C5D-CE5DBE9230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196352"/>
        <c:axId val="58197888"/>
        <c:axId val="0"/>
      </c:bar3DChart>
      <c:catAx>
        <c:axId val="5819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197888"/>
        <c:crosses val="autoZero"/>
        <c:auto val="1"/>
        <c:lblAlgn val="ctr"/>
        <c:lblOffset val="100"/>
        <c:noMultiLvlLbl val="0"/>
      </c:catAx>
      <c:valAx>
        <c:axId val="58197888"/>
        <c:scaling>
          <c:orientation val="minMax"/>
          <c:max val="17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8196352"/>
        <c:crosses val="autoZero"/>
        <c:crossBetween val="between"/>
        <c:majorUnit val="25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expansión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161671222957167E-2"/>
          <c:y val="0.17005077247363226"/>
          <c:w val="0.92097213948663703"/>
          <c:h val="0.451670119414896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8.8034856440621247</c:v>
                </c:pt>
                <c:pt idx="1">
                  <c:v>18.266764382557721</c:v>
                </c:pt>
                <c:pt idx="2">
                  <c:v>1.4285714285714235</c:v>
                </c:pt>
                <c:pt idx="3">
                  <c:v>0.70546737213403876</c:v>
                </c:pt>
                <c:pt idx="4">
                  <c:v>-35.714285714285708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C-432F-8AF0-CCED329F2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8230272"/>
        <c:axId val="58231808"/>
        <c:axId val="0"/>
      </c:bar3DChart>
      <c:catAx>
        <c:axId val="58230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8231808"/>
        <c:crosses val="autoZero"/>
        <c:auto val="1"/>
        <c:lblAlgn val="ctr"/>
        <c:lblOffset val="100"/>
        <c:noMultiLvlLbl val="0"/>
      </c:catAx>
      <c:valAx>
        <c:axId val="58231808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58230272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4.0916402524261014E-2"/>
          <c:y val="0.75435280097491775"/>
          <c:w val="0.91177956512150726"/>
          <c:h val="0.20885529851659587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>
                <a:solidFill>
                  <a:schemeClr val="tx1"/>
                </a:solidFill>
              </a:rPr>
              <a:t>BANHVI: Indicadores de giro de recursos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depthPercent val="100"/>
      <c:rAngAx val="0"/>
      <c:perspective val="10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66491688538932"/>
          <c:y val="0.29560164437543884"/>
          <c:w val="0.85912344290297049"/>
          <c:h val="0.582522323702401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Anual!$A$72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 w="25400">
              <a:solidFill>
                <a:srgbClr val="192952"/>
              </a:solidFill>
            </a:ln>
            <a:effectLst/>
            <a:sp3d contourW="25400"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Bonos Entregados</c:v>
                </c:pt>
              </c:strCache>
            </c:strRef>
          </c:cat>
          <c:val>
            <c:numRef>
              <c:f>Anual!$B$72</c:f>
              <c:numCache>
                <c:formatCode>#,##0.00</c:formatCode>
                <c:ptCount val="1"/>
                <c:pt idx="0">
                  <c:v>100.23437870737639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C-437E-9ADB-EB08FAF108DC}"/>
            </c:ext>
          </c:extLst>
        </c:ser>
        <c:ser>
          <c:idx val="2"/>
          <c:order val="1"/>
          <c:tx>
            <c:strRef>
              <c:f>Anual!$A$73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 w="25400">
              <a:solidFill>
                <a:srgbClr val="0035A0"/>
              </a:solidFill>
            </a:ln>
            <a:effectLst/>
            <a:sp3d contourW="25400"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Bonos Entregados</c:v>
                </c:pt>
              </c:strCache>
            </c:strRef>
          </c:cat>
          <c:val>
            <c:numRef>
              <c:f>Anual!$B$73</c:f>
              <c:numCache>
                <c:formatCode>#,##0.00</c:formatCode>
                <c:ptCount val="1"/>
                <c:pt idx="0">
                  <c:v>115.05868009360529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C-437E-9ADB-EB08FAF1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74944"/>
        <c:axId val="58276480"/>
        <c:axId val="0"/>
        <c:extLst/>
      </c:bar3DChart>
      <c:catAx>
        <c:axId val="58274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276480"/>
        <c:crosses val="autoZero"/>
        <c:auto val="1"/>
        <c:lblAlgn val="ctr"/>
        <c:lblOffset val="100"/>
        <c:noMultiLvlLbl val="0"/>
      </c:catAx>
      <c:valAx>
        <c:axId val="5827648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_);\(#,##0\)" sourceLinked="0"/>
        <c:majorTickMark val="out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27494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61059034287382"/>
          <c:y val="0.1713467648150693"/>
          <c:w val="0.6651688538932633"/>
          <c:h val="7.4190361613926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  <a:alpha val="98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cobertura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Anual!$H$45:$L$45</c:f>
              <c:numCache>
                <c:formatCode>#,##0.00</c:formatCode>
                <c:ptCount val="5"/>
                <c:pt idx="0">
                  <c:v>5.637493679939821</c:v>
                </c:pt>
                <c:pt idx="1">
                  <c:v>4.6036906013959271</c:v>
                </c:pt>
                <c:pt idx="2">
                  <c:v>1.6301749689262834</c:v>
                </c:pt>
                <c:pt idx="3">
                  <c:v>0.54100137043057017</c:v>
                </c:pt>
                <c:pt idx="4">
                  <c:v>1.7451055243496754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4-44E8-8617-ED5BA3BD6404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Anual!$H$46:$L$46</c:f>
              <c:numCache>
                <c:formatCode>#,##0.00</c:formatCode>
                <c:ptCount val="5"/>
                <c:pt idx="0">
                  <c:v>4.92718057490967</c:v>
                </c:pt>
                <c:pt idx="1">
                  <c:v>4.4690378302578315</c:v>
                </c:pt>
                <c:pt idx="2">
                  <c:v>1.2541033240908945</c:v>
                </c:pt>
                <c:pt idx="3">
                  <c:v>0.35933964368805177</c:v>
                </c:pt>
                <c:pt idx="4">
                  <c:v>0.97344167530130332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4-44E8-8617-ED5BA3BD64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312576"/>
        <c:axId val="58314112"/>
        <c:axId val="0"/>
      </c:bar3DChart>
      <c:catAx>
        <c:axId val="58312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314112"/>
        <c:crosses val="autoZero"/>
        <c:auto val="1"/>
        <c:lblAlgn val="ctr"/>
        <c:lblOffset val="100"/>
        <c:noMultiLvlLbl val="0"/>
      </c:catAx>
      <c:valAx>
        <c:axId val="58314112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312576"/>
        <c:crosses val="autoZero"/>
        <c:crossBetween val="between"/>
        <c:majorUnit val="2"/>
      </c:valAx>
    </c:plotArea>
    <c:legend>
      <c:legendPos val="t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resultado 2023</a:t>
            </a:r>
          </a:p>
        </c:rich>
      </c:tx>
      <c:layout>
        <c:manualLayout>
          <c:xMode val="edge"/>
          <c:yMode val="edge"/>
          <c:x val="0.20207629768605379"/>
          <c:y val="2.7777777777777811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Anual!$H$50:$L$50</c:f>
              <c:numCache>
                <c:formatCode>#,##0.00</c:formatCode>
                <c:ptCount val="5"/>
                <c:pt idx="0">
                  <c:v>88.141774099748304</c:v>
                </c:pt>
                <c:pt idx="1">
                  <c:v>97.235133248975671</c:v>
                </c:pt>
                <c:pt idx="2">
                  <c:v>87.499780762527635</c:v>
                </c:pt>
                <c:pt idx="3">
                  <c:v>60.931182319046705</c:v>
                </c:pt>
                <c:pt idx="4">
                  <c:v>57.346377937859771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0-421B-8A35-6ED6A0916B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444800"/>
        <c:axId val="58454784"/>
        <c:axId val="0"/>
      </c:bar3DChart>
      <c:catAx>
        <c:axId val="5844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454784"/>
        <c:crosses val="autoZero"/>
        <c:auto val="1"/>
        <c:lblAlgn val="ctr"/>
        <c:lblOffset val="100"/>
        <c:noMultiLvlLbl val="0"/>
      </c:catAx>
      <c:valAx>
        <c:axId val="58454784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8444800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2.8654479118698319E-3"/>
          <c:y val="0.90848832746058916"/>
          <c:w val="0.99216946830025121"/>
          <c:h val="8.1752612124280491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expansión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791093385161117E-2"/>
          <c:y val="0.16829816699872394"/>
          <c:w val="0.91883174436904103"/>
          <c:h val="0.5240205444832033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Anual!$H$63:$L$63</c:f>
              <c:numCache>
                <c:formatCode>#,##0.00</c:formatCode>
                <c:ptCount val="5"/>
                <c:pt idx="0">
                  <c:v>6.4097598110153919</c:v>
                </c:pt>
                <c:pt idx="1">
                  <c:v>8.4770810340099914</c:v>
                </c:pt>
                <c:pt idx="2">
                  <c:v>15.437161661336528</c:v>
                </c:pt>
                <c:pt idx="3">
                  <c:v>0.57597467746191011</c:v>
                </c:pt>
                <c:pt idx="4">
                  <c:v>-31.164437197875671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0-473C-B47A-9D14804A4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63873408"/>
        <c:axId val="63874944"/>
        <c:axId val="0"/>
      </c:bar3DChart>
      <c:catAx>
        <c:axId val="63873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3874944"/>
        <c:crosses val="autoZero"/>
        <c:auto val="1"/>
        <c:lblAlgn val="ctr"/>
        <c:lblOffset val="150"/>
        <c:noMultiLvlLbl val="0"/>
      </c:catAx>
      <c:valAx>
        <c:axId val="63874944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63873408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9.799291837843181E-4"/>
          <c:y val="0.79536734257632102"/>
          <c:w val="0.98618766483808773"/>
          <c:h val="0.18583438303501223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gasto medio 2023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Gasto programado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Anual!$H$67:$L$67</c:f>
              <c:numCache>
                <c:formatCode>#,##0.00</c:formatCode>
                <c:ptCount val="5"/>
                <c:pt idx="0">
                  <c:v>11646845.127419718</c:v>
                </c:pt>
                <c:pt idx="1">
                  <c:v>9715081.6753329746</c:v>
                </c:pt>
                <c:pt idx="2">
                  <c:v>14557601.000187624</c:v>
                </c:pt>
                <c:pt idx="3">
                  <c:v>13500898.359044543</c:v>
                </c:pt>
                <c:pt idx="4">
                  <c:v>8012534.7105252352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9-4FB0-BFF6-22E3DF90773E}"/>
            </c:ext>
          </c:extLst>
        </c:ser>
        <c:ser>
          <c:idx val="1"/>
          <c:order val="1"/>
          <c:tx>
            <c:strRef>
              <c:f>Anual!$A$68</c:f>
              <c:strCache>
                <c:ptCount val="1"/>
                <c:pt idx="0">
                  <c:v>Gasto efectivo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Anual!$H$68:$L$68</c:f>
              <c:numCache>
                <c:formatCode>#,##0.00</c:formatCode>
                <c:ptCount val="5"/>
                <c:pt idx="0">
                  <c:v>11745666.816976653</c:v>
                </c:pt>
                <c:pt idx="1">
                  <c:v>9731096.2299197707</c:v>
                </c:pt>
                <c:pt idx="2">
                  <c:v>16557611.112471409</c:v>
                </c:pt>
                <c:pt idx="3">
                  <c:v>12384985.584988913</c:v>
                </c:pt>
                <c:pt idx="4">
                  <c:v>8237352.9411764704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9-4FB0-BFF6-22E3DF90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892864"/>
        <c:axId val="63988864"/>
        <c:axId val="0"/>
      </c:bar3DChart>
      <c:catAx>
        <c:axId val="6389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3988864"/>
        <c:crosses val="autoZero"/>
        <c:auto val="1"/>
        <c:lblAlgn val="ctr"/>
        <c:lblOffset val="100"/>
        <c:noMultiLvlLbl val="0"/>
      </c:catAx>
      <c:valAx>
        <c:axId val="63988864"/>
        <c:scaling>
          <c:orientation val="minMax"/>
          <c:max val="2000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63892864"/>
        <c:crosses val="autoZero"/>
        <c:crossBetween val="between"/>
        <c:majorUnit val="5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6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2.png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6C1BC4D4-A047-44D1-9B5F-DE852B9AEEB6}"/>
            </a:ext>
          </a:extLst>
        </xdr:cNvPr>
        <xdr:cNvSpPr/>
      </xdr:nvSpPr>
      <xdr:spPr>
        <a:xfrm>
          <a:off x="0" y="0"/>
          <a:ext cx="19199678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53FB509-794F-48A3-B3AD-92A16B62F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352424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45A7172-95D7-4EED-ADC6-384B50F5F0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13</xdr:col>
      <xdr:colOff>-1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A4173311-EB37-42D1-B3F1-111F2812A6A6}"/>
            </a:ext>
          </a:extLst>
        </xdr:cNvPr>
        <xdr:cNvSpPr/>
      </xdr:nvSpPr>
      <xdr:spPr>
        <a:xfrm>
          <a:off x="0" y="1143001"/>
          <a:ext cx="19199678" cy="39460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</xdr:col>
      <xdr:colOff>1018268</xdr:colOff>
      <xdr:row>6</xdr:row>
      <xdr:rowOff>49892</xdr:rowOff>
    </xdr:from>
    <xdr:to>
      <xdr:col>12</xdr:col>
      <xdr:colOff>322035</xdr:colOff>
      <xdr:row>7</xdr:row>
      <xdr:rowOff>185963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71C4A4B-1457-4327-AAD7-3BC939A6F433}"/>
            </a:ext>
          </a:extLst>
        </xdr:cNvPr>
        <xdr:cNvSpPr txBox="1"/>
      </xdr:nvSpPr>
      <xdr:spPr>
        <a:xfrm>
          <a:off x="5195661" y="1192892"/>
          <a:ext cx="13074195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14-06-2023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470C918C-9131-4BC4-9B4D-3AFE34C51398}"/>
            </a:ext>
          </a:extLst>
        </xdr:cNvPr>
        <xdr:cNvSpPr/>
      </xdr:nvSpPr>
      <xdr:spPr>
        <a:xfrm>
          <a:off x="0" y="0"/>
          <a:ext cx="19259549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F45EEC6-FAA9-421E-8373-EE6A023A5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361949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FD07A0A-6F8D-409D-B13C-2D57DCBA5E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13</xdr:col>
      <xdr:colOff>-1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153311A1-9ED3-4317-B1F9-1E7195DA1F02}"/>
            </a:ext>
          </a:extLst>
        </xdr:cNvPr>
        <xdr:cNvSpPr/>
      </xdr:nvSpPr>
      <xdr:spPr>
        <a:xfrm>
          <a:off x="0" y="1143001"/>
          <a:ext cx="19259549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2</xdr:col>
      <xdr:colOff>485321</xdr:colOff>
      <xdr:row>6</xdr:row>
      <xdr:rowOff>68034</xdr:rowOff>
    </xdr:from>
    <xdr:to>
      <xdr:col>12</xdr:col>
      <xdr:colOff>818129</xdr:colOff>
      <xdr:row>7</xdr:row>
      <xdr:rowOff>204105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13B7C32-5FAE-4614-9923-168D6A01EDFE}"/>
            </a:ext>
          </a:extLst>
        </xdr:cNvPr>
        <xdr:cNvSpPr txBox="1"/>
      </xdr:nvSpPr>
      <xdr:spPr>
        <a:xfrm>
          <a:off x="5914571" y="1211034"/>
          <a:ext cx="12851379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22-08-2023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811D3B2B-8BBA-4EDD-8EFA-3871E8D70677}"/>
            </a:ext>
          </a:extLst>
        </xdr:cNvPr>
        <xdr:cNvSpPr/>
      </xdr:nvSpPr>
      <xdr:spPr>
        <a:xfrm>
          <a:off x="0" y="0"/>
          <a:ext cx="1913572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F44AB30-2E9A-45E6-B23E-175579578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361949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CD29BBC-B597-488A-A47C-A624BDBD2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13</xdr:col>
      <xdr:colOff>-1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5E6C3FD0-A40A-428D-96AF-A832EDF18745}"/>
            </a:ext>
          </a:extLst>
        </xdr:cNvPr>
        <xdr:cNvSpPr/>
      </xdr:nvSpPr>
      <xdr:spPr>
        <a:xfrm>
          <a:off x="0" y="1143001"/>
          <a:ext cx="19135724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</xdr:col>
      <xdr:colOff>1023936</xdr:colOff>
      <xdr:row>6</xdr:row>
      <xdr:rowOff>39120</xdr:rowOff>
    </xdr:from>
    <xdr:to>
      <xdr:col>12</xdr:col>
      <xdr:colOff>348682</xdr:colOff>
      <xdr:row>7</xdr:row>
      <xdr:rowOff>175191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3DACE9E-81D8-4075-979D-177B6F66BE01}"/>
            </a:ext>
          </a:extLst>
        </xdr:cNvPr>
        <xdr:cNvSpPr txBox="1"/>
      </xdr:nvSpPr>
      <xdr:spPr>
        <a:xfrm>
          <a:off x="5201329" y="1182120"/>
          <a:ext cx="13095174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2023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22-08-2023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C2B158FE-C014-41CB-A022-4CD30FA8379E}"/>
            </a:ext>
          </a:extLst>
        </xdr:cNvPr>
        <xdr:cNvSpPr/>
      </xdr:nvSpPr>
      <xdr:spPr>
        <a:xfrm>
          <a:off x="0" y="0"/>
          <a:ext cx="1913572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A45C3BF-1D7F-4D88-B4AA-6BD86A81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371474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44C8E4F-F889-482E-9285-334C13C18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13</xdr:col>
      <xdr:colOff>-1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A3CD7E46-F577-4471-9285-71E298D4FEF5}"/>
            </a:ext>
          </a:extLst>
        </xdr:cNvPr>
        <xdr:cNvSpPr/>
      </xdr:nvSpPr>
      <xdr:spPr>
        <a:xfrm>
          <a:off x="0" y="1143001"/>
          <a:ext cx="19135724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2</xdr:col>
      <xdr:colOff>512536</xdr:colOff>
      <xdr:row>6</xdr:row>
      <xdr:rowOff>54428</xdr:rowOff>
    </xdr:from>
    <xdr:to>
      <xdr:col>12</xdr:col>
      <xdr:colOff>845344</xdr:colOff>
      <xdr:row>7</xdr:row>
      <xdr:rowOff>190499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46830E7-B04B-4C7D-AB57-508E1D4D75AF}"/>
            </a:ext>
          </a:extLst>
        </xdr:cNvPr>
        <xdr:cNvSpPr txBox="1"/>
      </xdr:nvSpPr>
      <xdr:spPr>
        <a:xfrm>
          <a:off x="5928179" y="1197428"/>
          <a:ext cx="12851379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28-11-2023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F8C494A4-6B4F-4D2B-84E8-FAC9D4FCF7BA}"/>
            </a:ext>
          </a:extLst>
        </xdr:cNvPr>
        <xdr:cNvSpPr/>
      </xdr:nvSpPr>
      <xdr:spPr>
        <a:xfrm>
          <a:off x="0" y="0"/>
          <a:ext cx="19126199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0889CEC-659C-4B9B-AFBC-94EC4BCAB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371474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8F972EB-C3BD-4507-AFE7-6AFACC306D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13</xdr:col>
      <xdr:colOff>-1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B618F0F3-734D-4E10-AD4A-5A0D4B38B504}"/>
            </a:ext>
          </a:extLst>
        </xdr:cNvPr>
        <xdr:cNvSpPr/>
      </xdr:nvSpPr>
      <xdr:spPr>
        <a:xfrm>
          <a:off x="0" y="1143001"/>
          <a:ext cx="19126199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2</xdr:col>
      <xdr:colOff>580571</xdr:colOff>
      <xdr:row>6</xdr:row>
      <xdr:rowOff>54428</xdr:rowOff>
    </xdr:from>
    <xdr:to>
      <xdr:col>12</xdr:col>
      <xdr:colOff>913379</xdr:colOff>
      <xdr:row>7</xdr:row>
      <xdr:rowOff>190499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5B99330-12FC-4175-8801-8EC906A47CA8}"/>
            </a:ext>
          </a:extLst>
        </xdr:cNvPr>
        <xdr:cNvSpPr txBox="1"/>
      </xdr:nvSpPr>
      <xdr:spPr>
        <a:xfrm>
          <a:off x="5996214" y="1197428"/>
          <a:ext cx="12851379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28-11-2023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-1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664C85C-2E56-4FA7-9943-F4A783FD551D}"/>
            </a:ext>
          </a:extLst>
        </xdr:cNvPr>
        <xdr:cNvSpPr/>
      </xdr:nvSpPr>
      <xdr:spPr>
        <a:xfrm>
          <a:off x="0" y="0"/>
          <a:ext cx="1913572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ADB2166-4558-47C1-B071-A644B0C05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371474</xdr:colOff>
      <xdr:row>5</xdr:row>
      <xdr:rowOff>35719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673623-5164-4623-B1B1-41E472F46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13</xdr:col>
      <xdr:colOff>-1</xdr:colOff>
      <xdr:row>8</xdr:row>
      <xdr:rowOff>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EDD4BA2B-6B4F-44AE-A231-57FC6A6D488C}"/>
            </a:ext>
          </a:extLst>
        </xdr:cNvPr>
        <xdr:cNvSpPr/>
      </xdr:nvSpPr>
      <xdr:spPr>
        <a:xfrm>
          <a:off x="0" y="1143001"/>
          <a:ext cx="19135724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</xdr:col>
      <xdr:colOff>1129393</xdr:colOff>
      <xdr:row>6</xdr:row>
      <xdr:rowOff>40821</xdr:rowOff>
    </xdr:from>
    <xdr:to>
      <xdr:col>12</xdr:col>
      <xdr:colOff>301058</xdr:colOff>
      <xdr:row>7</xdr:row>
      <xdr:rowOff>176892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293179" y="1183821"/>
          <a:ext cx="12942093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IV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10-04-2024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532720</xdr:colOff>
      <xdr:row>11</xdr:row>
      <xdr:rowOff>117929</xdr:rowOff>
    </xdr:from>
    <xdr:to>
      <xdr:col>34</xdr:col>
      <xdr:colOff>326572</xdr:colOff>
      <xdr:row>29</xdr:row>
      <xdr:rowOff>199572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544286</xdr:colOff>
      <xdr:row>30</xdr:row>
      <xdr:rowOff>150358</xdr:rowOff>
    </xdr:from>
    <xdr:to>
      <xdr:col>34</xdr:col>
      <xdr:colOff>317500</xdr:colOff>
      <xdr:row>48</xdr:row>
      <xdr:rowOff>149679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427264</xdr:colOff>
      <xdr:row>30</xdr:row>
      <xdr:rowOff>176779</xdr:rowOff>
    </xdr:from>
    <xdr:to>
      <xdr:col>44</xdr:col>
      <xdr:colOff>269875</xdr:colOff>
      <xdr:row>48</xdr:row>
      <xdr:rowOff>142875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541791</xdr:colOff>
      <xdr:row>50</xdr:row>
      <xdr:rowOff>12867</xdr:rowOff>
    </xdr:from>
    <xdr:to>
      <xdr:col>34</xdr:col>
      <xdr:colOff>326572</xdr:colOff>
      <xdr:row>70</xdr:row>
      <xdr:rowOff>108858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204106</xdr:colOff>
      <xdr:row>11</xdr:row>
      <xdr:rowOff>102222</xdr:rowOff>
    </xdr:from>
    <xdr:to>
      <xdr:col>53</xdr:col>
      <xdr:colOff>625929</xdr:colOff>
      <xdr:row>29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 fPrintsWithSheet="0"/>
  </xdr:twoCellAnchor>
  <xdr:twoCellAnchor>
    <xdr:from>
      <xdr:col>14</xdr:col>
      <xdr:colOff>697593</xdr:colOff>
      <xdr:row>11</xdr:row>
      <xdr:rowOff>154214</xdr:rowOff>
    </xdr:from>
    <xdr:to>
      <xdr:col>24</xdr:col>
      <xdr:colOff>303893</xdr:colOff>
      <xdr:row>29</xdr:row>
      <xdr:rowOff>172357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684891</xdr:colOff>
      <xdr:row>30</xdr:row>
      <xdr:rowOff>166008</xdr:rowOff>
    </xdr:from>
    <xdr:to>
      <xdr:col>24</xdr:col>
      <xdr:colOff>276678</xdr:colOff>
      <xdr:row>49</xdr:row>
      <xdr:rowOff>27215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682626</xdr:colOff>
      <xdr:row>49</xdr:row>
      <xdr:rowOff>200932</xdr:rowOff>
    </xdr:from>
    <xdr:to>
      <xdr:col>24</xdr:col>
      <xdr:colOff>272144</xdr:colOff>
      <xdr:row>70</xdr:row>
      <xdr:rowOff>136072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667656</xdr:colOff>
      <xdr:row>71</xdr:row>
      <xdr:rowOff>81642</xdr:rowOff>
    </xdr:from>
    <xdr:to>
      <xdr:col>24</xdr:col>
      <xdr:colOff>272143</xdr:colOff>
      <xdr:row>90</xdr:row>
      <xdr:rowOff>122464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666297</xdr:colOff>
      <xdr:row>91</xdr:row>
      <xdr:rowOff>119741</xdr:rowOff>
    </xdr:from>
    <xdr:to>
      <xdr:col>24</xdr:col>
      <xdr:colOff>244929</xdr:colOff>
      <xdr:row>110</xdr:row>
      <xdr:rowOff>176893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34</xdr:col>
      <xdr:colOff>433160</xdr:colOff>
      <xdr:row>11</xdr:row>
      <xdr:rowOff>122464</xdr:rowOff>
    </xdr:from>
    <xdr:to>
      <xdr:col>44</xdr:col>
      <xdr:colOff>95249</xdr:colOff>
      <xdr:row>30</xdr:row>
      <xdr:rowOff>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481398</xdr:colOff>
      <xdr:row>50</xdr:row>
      <xdr:rowOff>18745</xdr:rowOff>
    </xdr:from>
    <xdr:to>
      <xdr:col>44</xdr:col>
      <xdr:colOff>350610</xdr:colOff>
      <xdr:row>70</xdr:row>
      <xdr:rowOff>71437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566818</xdr:colOff>
      <xdr:row>71</xdr:row>
      <xdr:rowOff>68034</xdr:rowOff>
    </xdr:from>
    <xdr:to>
      <xdr:col>34</xdr:col>
      <xdr:colOff>326572</xdr:colOff>
      <xdr:row>90</xdr:row>
      <xdr:rowOff>95249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570523</xdr:colOff>
      <xdr:row>91</xdr:row>
      <xdr:rowOff>124465</xdr:rowOff>
    </xdr:from>
    <xdr:to>
      <xdr:col>34</xdr:col>
      <xdr:colOff>353786</xdr:colOff>
      <xdr:row>111</xdr:row>
      <xdr:rowOff>27214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44</xdr:col>
      <xdr:colOff>423636</xdr:colOff>
      <xdr:row>30</xdr:row>
      <xdr:rowOff>174625</xdr:rowOff>
    </xdr:from>
    <xdr:to>
      <xdr:col>54</xdr:col>
      <xdr:colOff>238125</xdr:colOff>
      <xdr:row>48</xdr:row>
      <xdr:rowOff>142875</xdr:rowOff>
    </xdr:to>
    <xdr:graphicFrame macro="">
      <xdr:nvGraphicFramePr>
        <xdr:cNvPr id="21" name="3 Gráfico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13</xdr:col>
      <xdr:colOff>-1</xdr:colOff>
      <xdr:row>5</xdr:row>
      <xdr:rowOff>178592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1FA27F92-BD2A-41F5-A528-B88B479F45BA}"/>
            </a:ext>
          </a:extLst>
        </xdr:cNvPr>
        <xdr:cNvSpPr/>
      </xdr:nvSpPr>
      <xdr:spPr>
        <a:xfrm>
          <a:off x="0" y="0"/>
          <a:ext cx="1913572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68826CB-0BE5-4E89-A0A4-EA9F1EAAB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371474</xdr:colOff>
      <xdr:row>5</xdr:row>
      <xdr:rowOff>35719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FB46C2C-7283-4674-BC33-2A84AEEAD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13</xdr:col>
      <xdr:colOff>-1</xdr:colOff>
      <xdr:row>8</xdr:row>
      <xdr:rowOff>1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02A5EAEA-A272-4DB7-B84F-9F8ABCAEFA4D}"/>
            </a:ext>
          </a:extLst>
        </xdr:cNvPr>
        <xdr:cNvSpPr/>
      </xdr:nvSpPr>
      <xdr:spPr>
        <a:xfrm>
          <a:off x="0" y="1143001"/>
          <a:ext cx="19135724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</xdr:col>
      <xdr:colOff>1027339</xdr:colOff>
      <xdr:row>6</xdr:row>
      <xdr:rowOff>39119</xdr:rowOff>
    </xdr:from>
    <xdr:to>
      <xdr:col>12</xdr:col>
      <xdr:colOff>197303</xdr:colOff>
      <xdr:row>7</xdr:row>
      <xdr:rowOff>175190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5191125" y="1182119"/>
          <a:ext cx="12940392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10-04-2024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595312</xdr:colOff>
      <xdr:row>50</xdr:row>
      <xdr:rowOff>23812</xdr:rowOff>
    </xdr:from>
    <xdr:to>
      <xdr:col>54</xdr:col>
      <xdr:colOff>464524</xdr:colOff>
      <xdr:row>70</xdr:row>
      <xdr:rowOff>76504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54E8FDB3-B986-45B4-A16A-87BA520A8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0"/>
  <sheetViews>
    <sheetView showGridLines="0" tabSelected="1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1" customWidth="1"/>
    <col min="2" max="13" width="18.88671875" style="1" customWidth="1"/>
    <col min="14" max="16384" width="11.44140625" style="1"/>
  </cols>
  <sheetData>
    <row r="1" spans="1:13" customFormat="1" x14ac:dyDescent="0.3"/>
    <row r="2" spans="1:13" customFormat="1" x14ac:dyDescent="0.3"/>
    <row r="3" spans="1:13" customFormat="1" x14ac:dyDescent="0.3"/>
    <row r="4" spans="1:13" customFormat="1" x14ac:dyDescent="0.3"/>
    <row r="5" spans="1:13" customFormat="1" x14ac:dyDescent="0.3"/>
    <row r="6" spans="1:13" customFormat="1" x14ac:dyDescent="0.3"/>
    <row r="7" spans="1:13" customFormat="1" x14ac:dyDescent="0.3"/>
    <row r="8" spans="1:13" customFormat="1" ht="15.75" customHeight="1" x14ac:dyDescent="0.3"/>
    <row r="9" spans="1:13" ht="15.6" x14ac:dyDescent="0.35">
      <c r="A9" s="51"/>
      <c r="B9" s="47" t="s">
        <v>40</v>
      </c>
      <c r="C9" s="53" t="s">
        <v>38</v>
      </c>
      <c r="D9" s="53"/>
      <c r="E9" s="53"/>
      <c r="F9" s="53"/>
      <c r="G9" s="49" t="s">
        <v>3</v>
      </c>
      <c r="H9" s="47" t="s">
        <v>41</v>
      </c>
      <c r="I9" s="53" t="s">
        <v>39</v>
      </c>
      <c r="J9" s="53"/>
      <c r="K9" s="53"/>
      <c r="L9" s="53"/>
      <c r="M9" s="49" t="s">
        <v>3</v>
      </c>
    </row>
    <row r="10" spans="1:13" ht="16.2" thickBot="1" x14ac:dyDescent="0.4">
      <c r="A10" s="52"/>
      <c r="B10" s="48"/>
      <c r="C10" s="6" t="s">
        <v>0</v>
      </c>
      <c r="D10" s="6" t="s">
        <v>1</v>
      </c>
      <c r="E10" s="6" t="s">
        <v>2</v>
      </c>
      <c r="F10" s="6" t="s">
        <v>37</v>
      </c>
      <c r="G10" s="50"/>
      <c r="H10" s="48"/>
      <c r="I10" s="6" t="s">
        <v>0</v>
      </c>
      <c r="J10" s="6" t="s">
        <v>1</v>
      </c>
      <c r="K10" s="6" t="s">
        <v>2</v>
      </c>
      <c r="L10" s="6" t="s">
        <v>37</v>
      </c>
      <c r="M10" s="50"/>
    </row>
    <row r="11" spans="1:13" ht="16.2" thickTop="1" x14ac:dyDescent="0.35">
      <c r="A11" s="7"/>
      <c r="B11" s="40"/>
      <c r="C11" s="41"/>
      <c r="D11" s="41"/>
      <c r="E11" s="41"/>
      <c r="F11" s="41"/>
      <c r="G11" s="42"/>
      <c r="H11" s="40"/>
      <c r="I11" s="41"/>
      <c r="J11" s="41"/>
      <c r="K11" s="41"/>
      <c r="L11" s="41"/>
      <c r="M11" s="42"/>
    </row>
    <row r="12" spans="1:13" ht="15.6" x14ac:dyDescent="0.35">
      <c r="A12" s="11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6" x14ac:dyDescent="0.35">
      <c r="A13" s="14"/>
      <c r="B13" s="15"/>
      <c r="C13" s="16"/>
      <c r="D13" s="16"/>
      <c r="E13" s="16"/>
      <c r="F13" s="16"/>
      <c r="G13" s="16"/>
      <c r="H13" s="15"/>
      <c r="I13" s="15"/>
      <c r="J13" s="15"/>
      <c r="K13" s="15"/>
      <c r="L13" s="15"/>
      <c r="M13" s="15"/>
    </row>
    <row r="14" spans="1:13" ht="15.6" x14ac:dyDescent="0.35">
      <c r="A14" s="11" t="s">
        <v>35</v>
      </c>
      <c r="B14" s="15"/>
      <c r="C14" s="16"/>
      <c r="D14" s="16"/>
      <c r="E14" s="16"/>
      <c r="F14" s="16"/>
      <c r="G14" s="16"/>
      <c r="H14" s="15"/>
      <c r="I14" s="15"/>
      <c r="J14" s="15"/>
      <c r="K14" s="15"/>
      <c r="L14" s="15"/>
      <c r="M14" s="15"/>
    </row>
    <row r="15" spans="1:13" ht="15.6" x14ac:dyDescent="0.35">
      <c r="A15" s="17" t="s">
        <v>47</v>
      </c>
      <c r="B15" s="18">
        <f>SUM(C15:F15)</f>
        <v>2976</v>
      </c>
      <c r="C15" s="19">
        <v>1719</v>
      </c>
      <c r="D15" s="19">
        <v>865</v>
      </c>
      <c r="E15" s="19">
        <v>187</v>
      </c>
      <c r="F15" s="19">
        <v>205</v>
      </c>
      <c r="G15" s="19">
        <v>0</v>
      </c>
      <c r="H15" s="18">
        <f>SUM(I15:L15)</f>
        <v>2355</v>
      </c>
      <c r="I15" s="18">
        <v>1590</v>
      </c>
      <c r="J15" s="18">
        <v>437</v>
      </c>
      <c r="K15" s="18">
        <v>134</v>
      </c>
      <c r="L15" s="18">
        <v>194</v>
      </c>
      <c r="M15" s="18">
        <v>0</v>
      </c>
    </row>
    <row r="16" spans="1:13" ht="15.6" x14ac:dyDescent="0.35">
      <c r="A16" s="17" t="s">
        <v>75</v>
      </c>
      <c r="B16" s="18">
        <f t="shared" ref="B16:B18" si="0">SUM(C16:F16)</f>
        <v>2425</v>
      </c>
      <c r="C16" s="19">
        <v>1595</v>
      </c>
      <c r="D16" s="19">
        <v>473</v>
      </c>
      <c r="E16" s="19">
        <v>181</v>
      </c>
      <c r="F16" s="18">
        <v>176</v>
      </c>
      <c r="G16" s="19">
        <v>0</v>
      </c>
      <c r="H16" s="18">
        <f t="shared" ref="H16" si="1">SUM(I16:L16)</f>
        <v>2425</v>
      </c>
      <c r="I16" s="19">
        <v>1595</v>
      </c>
      <c r="J16" s="19">
        <v>473</v>
      </c>
      <c r="K16" s="19">
        <v>181</v>
      </c>
      <c r="L16" s="18">
        <v>176</v>
      </c>
      <c r="M16" s="19">
        <v>0</v>
      </c>
    </row>
    <row r="17" spans="1:14" ht="15.6" x14ac:dyDescent="0.35">
      <c r="A17" s="17" t="s">
        <v>76</v>
      </c>
      <c r="B17" s="18">
        <f t="shared" si="0"/>
        <v>2476</v>
      </c>
      <c r="C17" s="19">
        <v>1685</v>
      </c>
      <c r="D17" s="19">
        <v>559</v>
      </c>
      <c r="E17" s="19">
        <v>115</v>
      </c>
      <c r="F17" s="19">
        <v>117</v>
      </c>
      <c r="G17" s="19">
        <v>0</v>
      </c>
      <c r="H17" s="18">
        <f>SUM(I17:L17)</f>
        <v>2124</v>
      </c>
      <c r="I17" s="18">
        <v>1400</v>
      </c>
      <c r="J17" s="18">
        <v>520</v>
      </c>
      <c r="K17" s="18">
        <v>94</v>
      </c>
      <c r="L17" s="18">
        <v>110</v>
      </c>
      <c r="M17" s="18">
        <v>0</v>
      </c>
    </row>
    <row r="18" spans="1:14" ht="15.6" x14ac:dyDescent="0.35">
      <c r="A18" s="17" t="s">
        <v>77</v>
      </c>
      <c r="B18" s="18">
        <f t="shared" si="0"/>
        <v>9143</v>
      </c>
      <c r="C18" s="19">
        <v>5778</v>
      </c>
      <c r="D18" s="19">
        <v>2046</v>
      </c>
      <c r="E18" s="19">
        <v>679</v>
      </c>
      <c r="F18" s="18">
        <v>640</v>
      </c>
      <c r="G18" s="19">
        <v>0</v>
      </c>
      <c r="H18" s="18">
        <f>SUM(I18:L18)</f>
        <v>9143</v>
      </c>
      <c r="I18" s="19">
        <v>5778</v>
      </c>
      <c r="J18" s="19">
        <v>2046</v>
      </c>
      <c r="K18" s="19">
        <v>679</v>
      </c>
      <c r="L18" s="18">
        <v>640</v>
      </c>
      <c r="M18" s="19">
        <v>0</v>
      </c>
    </row>
    <row r="19" spans="1:14" ht="15.6" x14ac:dyDescent="0.35">
      <c r="A19" s="14"/>
      <c r="B19" s="18"/>
      <c r="C19" s="19"/>
      <c r="D19" s="19"/>
      <c r="E19" s="19"/>
      <c r="F19" s="19"/>
      <c r="G19" s="19"/>
      <c r="H19" s="18"/>
      <c r="I19" s="18"/>
      <c r="J19" s="18"/>
      <c r="K19" s="18"/>
      <c r="L19" s="18"/>
      <c r="M19" s="18"/>
    </row>
    <row r="20" spans="1:14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8"/>
      <c r="J20" s="18"/>
      <c r="K20" s="18"/>
      <c r="L20" s="18"/>
      <c r="M20" s="18"/>
    </row>
    <row r="21" spans="1:14" ht="15.6" x14ac:dyDescent="0.35">
      <c r="A21" s="17" t="s">
        <v>47</v>
      </c>
      <c r="B21" s="19">
        <f>SUM(C21:G21)</f>
        <v>33593573118.611443</v>
      </c>
      <c r="C21" s="18">
        <v>14722926636.791679</v>
      </c>
      <c r="D21" s="18">
        <v>13064189077.471642</v>
      </c>
      <c r="E21" s="18">
        <v>2948278649.0999999</v>
      </c>
      <c r="F21" s="18">
        <v>1474148000</v>
      </c>
      <c r="G21" s="18">
        <v>1384030755.2481251</v>
      </c>
      <c r="H21" s="18">
        <f>SUM(I21:M21)</f>
        <v>24240733782.134487</v>
      </c>
      <c r="I21" s="18">
        <v>14951239834.360001</v>
      </c>
      <c r="J21" s="18">
        <v>4811352413.71</v>
      </c>
      <c r="K21" s="18">
        <v>1982239029.79</v>
      </c>
      <c r="L21" s="18">
        <v>1421744000</v>
      </c>
      <c r="M21" s="18">
        <v>1074158504.274488</v>
      </c>
    </row>
    <row r="22" spans="1:14" ht="15.6" x14ac:dyDescent="0.35">
      <c r="A22" s="17" t="s">
        <v>75</v>
      </c>
      <c r="B22" s="19">
        <f>SUM(C22:G22)</f>
        <v>27172439895.271996</v>
      </c>
      <c r="C22" s="19">
        <v>15142314588.435795</v>
      </c>
      <c r="D22" s="19">
        <v>6744449321.6601067</v>
      </c>
      <c r="E22" s="19">
        <v>2374163094.1774874</v>
      </c>
      <c r="F22" s="18">
        <v>1373450255.4171786</v>
      </c>
      <c r="G22" s="18">
        <v>1538062635.58143</v>
      </c>
      <c r="H22" s="18">
        <f>SUM(I22:M22)</f>
        <v>27172439895.271999</v>
      </c>
      <c r="I22" s="19">
        <v>15142314588.435795</v>
      </c>
      <c r="J22" s="19">
        <v>6744449321.6601067</v>
      </c>
      <c r="K22" s="19">
        <v>2374163094.1774874</v>
      </c>
      <c r="L22" s="18">
        <v>1373450255.4171786</v>
      </c>
      <c r="M22" s="18">
        <v>1538062635.581434</v>
      </c>
    </row>
    <row r="23" spans="1:14" ht="15.6" x14ac:dyDescent="0.35">
      <c r="A23" s="17" t="s">
        <v>76</v>
      </c>
      <c r="B23" s="19">
        <f t="shared" ref="B23" si="2">SUM(C23:G23)</f>
        <v>28414628786.766037</v>
      </c>
      <c r="C23" s="18">
        <v>17384396505.799999</v>
      </c>
      <c r="D23" s="18">
        <v>7738460596.3999996</v>
      </c>
      <c r="E23" s="18">
        <v>1043645774.22</v>
      </c>
      <c r="F23" s="18">
        <v>952400000</v>
      </c>
      <c r="G23" s="18">
        <v>1295725910.3460376</v>
      </c>
      <c r="H23" s="18">
        <f t="shared" ref="H23:H24" si="3">SUM(I23:M23)</f>
        <v>24548393504.879406</v>
      </c>
      <c r="I23" s="18">
        <v>13143538402.84</v>
      </c>
      <c r="J23" s="18">
        <v>8585732928.21</v>
      </c>
      <c r="K23" s="18">
        <v>811758447.02999997</v>
      </c>
      <c r="L23" s="18">
        <v>898235000</v>
      </c>
      <c r="M23" s="18">
        <v>1109128726.7994094</v>
      </c>
    </row>
    <row r="24" spans="1:14" ht="15.6" x14ac:dyDescent="0.35">
      <c r="A24" s="17" t="s">
        <v>77</v>
      </c>
      <c r="B24" s="19">
        <f>SUM(C24:G24)</f>
        <v>106487104999.99847</v>
      </c>
      <c r="C24" s="19">
        <v>56133741920.073929</v>
      </c>
      <c r="D24" s="19">
        <v>29784851646.383881</v>
      </c>
      <c r="E24" s="19">
        <v>9167109985.7912445</v>
      </c>
      <c r="F24" s="18">
        <v>5128022214.7361507</v>
      </c>
      <c r="G24" s="18">
        <v>6273379233.0132742</v>
      </c>
      <c r="H24" s="18">
        <f t="shared" si="3"/>
        <v>106487104999.99847</v>
      </c>
      <c r="I24" s="19">
        <v>56133741920.073929</v>
      </c>
      <c r="J24" s="19">
        <v>29784851646.383881</v>
      </c>
      <c r="K24" s="19">
        <v>9167109985.7912445</v>
      </c>
      <c r="L24" s="18">
        <v>5128022214.7361507</v>
      </c>
      <c r="M24" s="18">
        <v>6273379233.0132742</v>
      </c>
    </row>
    <row r="25" spans="1:14" ht="15.6" x14ac:dyDescent="0.35">
      <c r="A25" s="17" t="s">
        <v>78</v>
      </c>
      <c r="B25" s="19">
        <f>SUM(C25:F25)</f>
        <v>27118902876.419998</v>
      </c>
      <c r="C25" s="19">
        <f>+C23</f>
        <v>17384396505.799999</v>
      </c>
      <c r="D25" s="19">
        <f t="shared" ref="D25:F25" si="4">+D23</f>
        <v>7738460596.3999996</v>
      </c>
      <c r="E25" s="19">
        <f t="shared" si="4"/>
        <v>1043645774.22</v>
      </c>
      <c r="F25" s="19">
        <f t="shared" si="4"/>
        <v>952400000</v>
      </c>
      <c r="G25" s="19"/>
      <c r="H25" s="18">
        <f>SUM(I25:L25)</f>
        <v>23439264778.079998</v>
      </c>
      <c r="I25" s="18">
        <f>+I23</f>
        <v>13143538402.84</v>
      </c>
      <c r="J25" s="18">
        <f t="shared" ref="J25:L25" si="5">+J23</f>
        <v>8585732928.21</v>
      </c>
      <c r="K25" s="18">
        <f t="shared" si="5"/>
        <v>811758447.02999997</v>
      </c>
      <c r="L25" s="18">
        <f t="shared" si="5"/>
        <v>898235000</v>
      </c>
      <c r="M25" s="18"/>
    </row>
    <row r="26" spans="1:14" ht="15.6" x14ac:dyDescent="0.35">
      <c r="A26" s="14"/>
      <c r="B26" s="18"/>
      <c r="C26" s="19"/>
      <c r="D26" s="19"/>
      <c r="E26" s="19"/>
      <c r="F26" s="19"/>
      <c r="G26" s="19"/>
      <c r="H26" s="18"/>
      <c r="I26" s="18"/>
      <c r="J26" s="18"/>
      <c r="K26" s="18"/>
      <c r="L26" s="18"/>
      <c r="M26" s="18"/>
    </row>
    <row r="27" spans="1:14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8"/>
      <c r="J27" s="18"/>
      <c r="K27" s="18"/>
      <c r="L27" s="18"/>
      <c r="M27" s="18"/>
    </row>
    <row r="28" spans="1:14" ht="15.6" x14ac:dyDescent="0.35">
      <c r="A28" s="17" t="s">
        <v>75</v>
      </c>
      <c r="B28" s="19">
        <f>B22</f>
        <v>27172439895.271996</v>
      </c>
      <c r="C28" s="19">
        <f>B28+H28</f>
        <v>54344879790.543991</v>
      </c>
      <c r="D28" s="19"/>
      <c r="E28" s="19"/>
      <c r="F28" s="18"/>
      <c r="G28" s="18"/>
      <c r="H28" s="18">
        <f t="shared" ref="H28" si="6">H22</f>
        <v>27172439895.271999</v>
      </c>
      <c r="I28" s="18"/>
      <c r="J28" s="18"/>
      <c r="K28" s="18"/>
      <c r="L28" s="18"/>
      <c r="M28" s="18"/>
    </row>
    <row r="29" spans="1:14" ht="15.6" x14ac:dyDescent="0.35">
      <c r="A29" s="17" t="s">
        <v>76</v>
      </c>
      <c r="B29" s="19">
        <v>24121776250.259998</v>
      </c>
      <c r="C29" s="19"/>
      <c r="D29" s="19"/>
      <c r="E29" s="19"/>
      <c r="F29" s="18"/>
      <c r="G29" s="18"/>
      <c r="H29" s="19">
        <v>24121776250.259998</v>
      </c>
      <c r="I29" s="18"/>
      <c r="J29" s="18"/>
      <c r="K29" s="18"/>
      <c r="L29" s="18"/>
      <c r="M29" s="18"/>
    </row>
    <row r="30" spans="1:14" ht="15.6" x14ac:dyDescent="0.35">
      <c r="A30" s="14"/>
      <c r="B30" s="18"/>
      <c r="C30" s="19"/>
      <c r="D30" s="19"/>
      <c r="E30" s="19"/>
      <c r="F30" s="19"/>
      <c r="G30" s="19"/>
      <c r="H30" s="18"/>
      <c r="I30" s="18"/>
      <c r="J30" s="18"/>
      <c r="K30" s="18"/>
      <c r="L30" s="18"/>
      <c r="M30" s="18"/>
    </row>
    <row r="31" spans="1:14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1"/>
      <c r="J31" s="21"/>
      <c r="K31" s="21"/>
      <c r="L31" s="21"/>
      <c r="M31" s="21"/>
    </row>
    <row r="32" spans="1:14" ht="15.6" x14ac:dyDescent="0.35">
      <c r="A32" s="17" t="s">
        <v>48</v>
      </c>
      <c r="B32" s="39">
        <v>1.0573999999999999</v>
      </c>
      <c r="C32" s="39">
        <v>1.0573999999999999</v>
      </c>
      <c r="D32" s="39">
        <v>1.0573999999999999</v>
      </c>
      <c r="E32" s="39">
        <v>1.0573999999999999</v>
      </c>
      <c r="F32" s="39">
        <v>1.0573999999999999</v>
      </c>
      <c r="G32" s="39">
        <v>1.0573999999999999</v>
      </c>
      <c r="H32" s="39">
        <v>1.0573999999999999</v>
      </c>
      <c r="I32" s="39">
        <v>1.0573999999999999</v>
      </c>
      <c r="J32" s="39">
        <v>1.0573999999999999</v>
      </c>
      <c r="K32" s="39">
        <v>1.0573999999999999</v>
      </c>
      <c r="L32" s="39">
        <v>1.0573999999999999</v>
      </c>
      <c r="M32" s="39">
        <v>1.0573999999999999</v>
      </c>
      <c r="N32" s="2"/>
    </row>
    <row r="33" spans="1:14" ht="15.6" x14ac:dyDescent="0.35">
      <c r="A33" s="17" t="s">
        <v>79</v>
      </c>
      <c r="B33" s="39">
        <v>1.1041000000000001</v>
      </c>
      <c r="C33" s="39">
        <v>1.1041000000000001</v>
      </c>
      <c r="D33" s="39">
        <v>1.1041000000000001</v>
      </c>
      <c r="E33" s="39">
        <v>1.1041000000000001</v>
      </c>
      <c r="F33" s="39">
        <v>1.1041000000000001</v>
      </c>
      <c r="G33" s="39">
        <v>1.1041000000000001</v>
      </c>
      <c r="H33" s="39">
        <v>1.1041000000000001</v>
      </c>
      <c r="I33" s="39">
        <v>1.1041000000000001</v>
      </c>
      <c r="J33" s="39">
        <v>1.1041000000000001</v>
      </c>
      <c r="K33" s="39">
        <v>1.1041000000000001</v>
      </c>
      <c r="L33" s="39">
        <v>1.1041000000000001</v>
      </c>
      <c r="M33" s="39">
        <v>1.1041000000000001</v>
      </c>
      <c r="N33" s="2"/>
    </row>
    <row r="34" spans="1:14" ht="15.6" x14ac:dyDescent="0.35">
      <c r="A34" s="17" t="s">
        <v>8</v>
      </c>
      <c r="B34" s="18">
        <f>+C34+F34</f>
        <v>162182</v>
      </c>
      <c r="C34" s="38">
        <v>125508</v>
      </c>
      <c r="D34" s="38">
        <v>125508</v>
      </c>
      <c r="E34" s="38">
        <v>125508</v>
      </c>
      <c r="F34" s="19">
        <v>36674</v>
      </c>
      <c r="G34" s="19"/>
      <c r="H34" s="18">
        <f>+I34+L34</f>
        <v>162182</v>
      </c>
      <c r="I34" s="38">
        <v>125508</v>
      </c>
      <c r="J34" s="38">
        <v>125508</v>
      </c>
      <c r="K34" s="38">
        <v>125508</v>
      </c>
      <c r="L34" s="19">
        <v>36674</v>
      </c>
      <c r="M34" s="18"/>
    </row>
    <row r="35" spans="1:14" ht="15.6" x14ac:dyDescent="0.35">
      <c r="A35" s="14"/>
      <c r="B35" s="18"/>
      <c r="C35" s="19"/>
      <c r="D35" s="19"/>
      <c r="E35" s="19"/>
      <c r="F35" s="19"/>
      <c r="G35" s="19"/>
      <c r="H35" s="18"/>
      <c r="I35" s="18"/>
      <c r="J35" s="18"/>
      <c r="K35" s="18"/>
      <c r="L35" s="18"/>
      <c r="M35" s="18"/>
    </row>
    <row r="36" spans="1:14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8"/>
      <c r="J36" s="18"/>
      <c r="K36" s="18"/>
      <c r="L36" s="18"/>
      <c r="M36" s="18"/>
    </row>
    <row r="37" spans="1:14" ht="15.6" x14ac:dyDescent="0.35">
      <c r="A37" s="14" t="s">
        <v>49</v>
      </c>
      <c r="B37" s="18">
        <f t="shared" ref="B37:M37" si="7">B21/B32</f>
        <v>31769976469.275059</v>
      </c>
      <c r="C37" s="18">
        <f t="shared" si="7"/>
        <v>13923705917.147419</v>
      </c>
      <c r="D37" s="18">
        <f t="shared" si="7"/>
        <v>12355011421.857048</v>
      </c>
      <c r="E37" s="18">
        <f t="shared" si="7"/>
        <v>2788234016.5500283</v>
      </c>
      <c r="F37" s="18">
        <f t="shared" si="7"/>
        <v>1394125212.7860792</v>
      </c>
      <c r="G37" s="18">
        <f t="shared" si="7"/>
        <v>1308899900.9344857</v>
      </c>
      <c r="H37" s="18">
        <f t="shared" si="7"/>
        <v>22924847533.700104</v>
      </c>
      <c r="I37" s="18">
        <f t="shared" si="7"/>
        <v>14139625339.85247</v>
      </c>
      <c r="J37" s="18">
        <f t="shared" si="7"/>
        <v>4550172511.5471916</v>
      </c>
      <c r="K37" s="18">
        <f t="shared" si="7"/>
        <v>1874634981.8327975</v>
      </c>
      <c r="L37" s="18">
        <f t="shared" si="7"/>
        <v>1344565916.3987141</v>
      </c>
      <c r="M37" s="18">
        <f t="shared" si="7"/>
        <v>1015848784.0689315</v>
      </c>
    </row>
    <row r="38" spans="1:14" ht="15.6" x14ac:dyDescent="0.35">
      <c r="A38" s="14" t="s">
        <v>80</v>
      </c>
      <c r="B38" s="18">
        <f t="shared" ref="B38:H38" si="8">B23/B33</f>
        <v>25735557274.491474</v>
      </c>
      <c r="C38" s="18">
        <f t="shared" si="8"/>
        <v>15745309759.804363</v>
      </c>
      <c r="D38" s="18">
        <f t="shared" si="8"/>
        <v>7008840319.1739874</v>
      </c>
      <c r="E38" s="18">
        <f t="shared" si="8"/>
        <v>945245697.14699745</v>
      </c>
      <c r="F38" s="18">
        <f t="shared" si="8"/>
        <v>862603025.08830714</v>
      </c>
      <c r="G38" s="18">
        <f t="shared" si="8"/>
        <v>1173558473.2778168</v>
      </c>
      <c r="H38" s="18">
        <f t="shared" si="8"/>
        <v>22233849746.290558</v>
      </c>
      <c r="I38" s="18">
        <f>I23/I33</f>
        <v>11904300699.972828</v>
      </c>
      <c r="J38" s="18">
        <f t="shared" ref="J38:M38" si="9">J23/J33</f>
        <v>7776227631.7453127</v>
      </c>
      <c r="K38" s="18">
        <f t="shared" si="9"/>
        <v>735221852.21447325</v>
      </c>
      <c r="L38" s="18">
        <f t="shared" si="9"/>
        <v>813544968.75283027</v>
      </c>
      <c r="M38" s="18">
        <f t="shared" si="9"/>
        <v>1004554593.6051166</v>
      </c>
    </row>
    <row r="39" spans="1:14" ht="15.6" x14ac:dyDescent="0.35">
      <c r="A39" s="14" t="s">
        <v>50</v>
      </c>
      <c r="B39" s="18">
        <f t="shared" ref="B39:F39" si="10">B37/B15</f>
        <v>10675395.318976834</v>
      </c>
      <c r="C39" s="18">
        <f t="shared" si="10"/>
        <v>8099887.0954900635</v>
      </c>
      <c r="D39" s="18">
        <f t="shared" si="10"/>
        <v>14283250.198678669</v>
      </c>
      <c r="E39" s="18">
        <f t="shared" si="10"/>
        <v>14910342.33449213</v>
      </c>
      <c r="F39" s="18">
        <f t="shared" si="10"/>
        <v>6800610.7940784348</v>
      </c>
      <c r="G39" s="18"/>
      <c r="H39" s="18">
        <f t="shared" ref="H39:L39" si="11">H37/H15</f>
        <v>9734542.4771550335</v>
      </c>
      <c r="I39" s="18">
        <f t="shared" si="11"/>
        <v>8892846.1256933771</v>
      </c>
      <c r="J39" s="18">
        <f t="shared" si="11"/>
        <v>10412294.076767029</v>
      </c>
      <c r="K39" s="18">
        <f t="shared" si="11"/>
        <v>13989813.297259683</v>
      </c>
      <c r="L39" s="18">
        <f t="shared" si="11"/>
        <v>6930752.146385124</v>
      </c>
      <c r="M39" s="18"/>
    </row>
    <row r="40" spans="1:14" ht="15.6" x14ac:dyDescent="0.35">
      <c r="A40" s="14" t="s">
        <v>81</v>
      </c>
      <c r="B40" s="18">
        <f>B38/B17</f>
        <v>10394005.361264732</v>
      </c>
      <c r="C40" s="18">
        <f t="shared" ref="C40:F40" si="12">C38/C17</f>
        <v>9344397.4835634194</v>
      </c>
      <c r="D40" s="18">
        <f t="shared" si="12"/>
        <v>12538175.884032179</v>
      </c>
      <c r="E40" s="18">
        <f t="shared" si="12"/>
        <v>8219527.8012782391</v>
      </c>
      <c r="F40" s="18">
        <f t="shared" si="12"/>
        <v>7372675.4281051895</v>
      </c>
      <c r="G40" s="19"/>
      <c r="H40" s="18">
        <f t="shared" ref="H40:L40" si="13">H38/H17</f>
        <v>10467914.193168813</v>
      </c>
      <c r="I40" s="18">
        <f t="shared" si="13"/>
        <v>8503071.9285520203</v>
      </c>
      <c r="J40" s="18">
        <f t="shared" si="13"/>
        <v>14954283.907202525</v>
      </c>
      <c r="K40" s="18">
        <f t="shared" si="13"/>
        <v>7821509.0661114175</v>
      </c>
      <c r="L40" s="18">
        <f t="shared" si="13"/>
        <v>7395863.3522984572</v>
      </c>
      <c r="M40" s="18"/>
    </row>
    <row r="41" spans="1:14" ht="15.6" x14ac:dyDescent="0.35">
      <c r="A41" s="14"/>
      <c r="B41" s="23"/>
      <c r="C41" s="24"/>
      <c r="D41" s="24"/>
      <c r="E41" s="24"/>
      <c r="F41" s="24"/>
      <c r="G41" s="24"/>
      <c r="H41" s="23"/>
      <c r="I41" s="23"/>
      <c r="J41" s="23"/>
      <c r="K41" s="23"/>
      <c r="L41" s="23"/>
      <c r="M41" s="23"/>
    </row>
    <row r="42" spans="1:14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3"/>
      <c r="J42" s="23"/>
      <c r="K42" s="23"/>
      <c r="L42" s="23"/>
      <c r="M42" s="23"/>
    </row>
    <row r="43" spans="1:14" ht="15.6" x14ac:dyDescent="0.35">
      <c r="A43" s="14"/>
      <c r="B43" s="23"/>
      <c r="C43" s="24"/>
      <c r="D43" s="24"/>
      <c r="E43" s="24"/>
      <c r="F43" s="24"/>
      <c r="G43" s="24"/>
      <c r="H43" s="23"/>
      <c r="I43" s="23"/>
      <c r="J43" s="23"/>
      <c r="K43" s="23"/>
      <c r="L43" s="23"/>
      <c r="M43" s="23"/>
    </row>
    <row r="44" spans="1:14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3"/>
      <c r="J44" s="23"/>
      <c r="K44" s="23"/>
      <c r="L44" s="23"/>
      <c r="M44" s="23"/>
    </row>
    <row r="45" spans="1:14" ht="15.6" x14ac:dyDescent="0.35">
      <c r="A45" s="14" t="s">
        <v>12</v>
      </c>
      <c r="B45" s="25">
        <f>B16/B34*100</f>
        <v>1.4952337497379489</v>
      </c>
      <c r="C45" s="25">
        <f t="shared" ref="C45:F45" si="14">C16/C34*100</f>
        <v>1.2708353252382318</v>
      </c>
      <c r="D45" s="25">
        <f t="shared" si="14"/>
        <v>0.376868406794786</v>
      </c>
      <c r="E45" s="25">
        <f t="shared" si="14"/>
        <v>0.14421391465085892</v>
      </c>
      <c r="F45" s="25">
        <f t="shared" si="14"/>
        <v>0.47990401919616071</v>
      </c>
      <c r="G45" s="26"/>
      <c r="H45" s="25">
        <f t="shared" ref="H45" si="15">H16/H34*100</f>
        <v>1.4952337497379489</v>
      </c>
      <c r="I45" s="25">
        <f>I16/I34*100</f>
        <v>1.2708353252382318</v>
      </c>
      <c r="J45" s="25">
        <f t="shared" ref="J45:L45" si="16">J16/J34*100</f>
        <v>0.376868406794786</v>
      </c>
      <c r="K45" s="25">
        <f t="shared" si="16"/>
        <v>0.14421391465085892</v>
      </c>
      <c r="L45" s="25">
        <f t="shared" si="16"/>
        <v>0.47990401919616071</v>
      </c>
      <c r="M45" s="25"/>
    </row>
    <row r="46" spans="1:14" ht="15.6" x14ac:dyDescent="0.35">
      <c r="A46" s="14" t="s">
        <v>13</v>
      </c>
      <c r="B46" s="25">
        <f>B17/B34*100</f>
        <v>1.5266799028252211</v>
      </c>
      <c r="C46" s="25">
        <f t="shared" ref="C46:F46" si="17">C17/C34*100</f>
        <v>1.3425439015839626</v>
      </c>
      <c r="D46" s="25">
        <f t="shared" si="17"/>
        <v>0.44538993530292886</v>
      </c>
      <c r="E46" s="25">
        <f t="shared" si="17"/>
        <v>9.1627625330656215E-2</v>
      </c>
      <c r="F46" s="25">
        <f t="shared" si="17"/>
        <v>0.31902710367017506</v>
      </c>
      <c r="G46" s="26"/>
      <c r="H46" s="25">
        <f t="shared" ref="H46:L46" si="18">H17/H34*100</f>
        <v>1.3096397873993415</v>
      </c>
      <c r="I46" s="25">
        <f t="shared" si="18"/>
        <v>1.1154667431558147</v>
      </c>
      <c r="J46" s="25">
        <f t="shared" si="18"/>
        <v>0.41431621888644549</v>
      </c>
      <c r="K46" s="25">
        <f t="shared" si="18"/>
        <v>7.4895624183318993E-2</v>
      </c>
      <c r="L46" s="25">
        <f t="shared" si="18"/>
        <v>0.29994001199760051</v>
      </c>
      <c r="M46" s="25"/>
    </row>
    <row r="47" spans="1:14" ht="15.6" x14ac:dyDescent="0.35">
      <c r="A47" s="14"/>
      <c r="B47" s="25"/>
      <c r="C47" s="26"/>
      <c r="D47" s="26"/>
      <c r="E47" s="26"/>
      <c r="F47" s="26"/>
      <c r="G47" s="26"/>
      <c r="H47" s="25"/>
      <c r="I47" s="25"/>
      <c r="J47" s="25"/>
      <c r="K47" s="25"/>
      <c r="L47" s="25"/>
      <c r="M47" s="25"/>
    </row>
    <row r="48" spans="1:14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5"/>
      <c r="J48" s="25"/>
      <c r="K48" s="25"/>
      <c r="L48" s="25"/>
      <c r="M48" s="25"/>
    </row>
    <row r="49" spans="1:13" ht="15.6" x14ac:dyDescent="0.35">
      <c r="A49" s="14" t="s">
        <v>15</v>
      </c>
      <c r="B49" s="25">
        <f>B17/B16*100</f>
        <v>102.10309278350516</v>
      </c>
      <c r="C49" s="25">
        <f t="shared" ref="C49:F49" si="19">C17/C16*100</f>
        <v>105.64263322884014</v>
      </c>
      <c r="D49" s="25">
        <f t="shared" si="19"/>
        <v>118.18181818181819</v>
      </c>
      <c r="E49" s="25">
        <f t="shared" si="19"/>
        <v>63.53591160220995</v>
      </c>
      <c r="F49" s="25">
        <f t="shared" si="19"/>
        <v>66.477272727272734</v>
      </c>
      <c r="G49" s="26"/>
      <c r="H49" s="25">
        <f t="shared" ref="H49:L49" si="20">H17/H16*100</f>
        <v>87.587628865979383</v>
      </c>
      <c r="I49" s="25">
        <f t="shared" si="20"/>
        <v>87.774294670846402</v>
      </c>
      <c r="J49" s="25">
        <f t="shared" si="20"/>
        <v>109.93657505285412</v>
      </c>
      <c r="K49" s="25">
        <f t="shared" si="20"/>
        <v>51.933701657458563</v>
      </c>
      <c r="L49" s="25">
        <f t="shared" si="20"/>
        <v>62.5</v>
      </c>
      <c r="M49" s="25"/>
    </row>
    <row r="50" spans="1:13" ht="15.6" x14ac:dyDescent="0.35">
      <c r="A50" s="14" t="s">
        <v>16</v>
      </c>
      <c r="B50" s="25">
        <f>B23/B22*100</f>
        <v>104.57150295034853</v>
      </c>
      <c r="C50" s="25">
        <f t="shared" ref="C50:G50" si="21">C23/C22*100</f>
        <v>114.80673185245065</v>
      </c>
      <c r="D50" s="25">
        <f t="shared" si="21"/>
        <v>114.73821252607802</v>
      </c>
      <c r="E50" s="25">
        <f t="shared" si="21"/>
        <v>43.958470114352608</v>
      </c>
      <c r="F50" s="25">
        <f t="shared" si="21"/>
        <v>69.343610825622022</v>
      </c>
      <c r="G50" s="25">
        <f t="shared" si="21"/>
        <v>84.244027542884652</v>
      </c>
      <c r="H50" s="25">
        <f>H23/H22*100</f>
        <v>90.342985758709233</v>
      </c>
      <c r="I50" s="25">
        <f>I23/I22*100</f>
        <v>86.8000616819686</v>
      </c>
      <c r="J50" s="25">
        <f t="shared" ref="J50:M50" si="22">J23/J22*100</f>
        <v>127.30072565949197</v>
      </c>
      <c r="K50" s="25">
        <f t="shared" si="22"/>
        <v>34.191351429090773</v>
      </c>
      <c r="L50" s="25">
        <f t="shared" si="22"/>
        <v>65.399893185586507</v>
      </c>
      <c r="M50" s="25">
        <f t="shared" si="22"/>
        <v>72.112064953721827</v>
      </c>
    </row>
    <row r="51" spans="1:13" ht="15.6" x14ac:dyDescent="0.35">
      <c r="A51" s="14" t="s">
        <v>17</v>
      </c>
      <c r="B51" s="25">
        <f t="shared" ref="B51:F51" si="23">AVERAGE(B49:B50)</f>
        <v>103.33729786692685</v>
      </c>
      <c r="C51" s="25">
        <f t="shared" si="23"/>
        <v>110.2246825406454</v>
      </c>
      <c r="D51" s="25">
        <f t="shared" si="23"/>
        <v>116.46001535394811</v>
      </c>
      <c r="E51" s="25">
        <f t="shared" si="23"/>
        <v>53.747190858281279</v>
      </c>
      <c r="F51" s="25">
        <f t="shared" si="23"/>
        <v>67.910441776447385</v>
      </c>
      <c r="G51" s="26"/>
      <c r="H51" s="25">
        <f t="shared" ref="H51:L51" si="24">AVERAGE(H49:H50)</f>
        <v>88.965307312344308</v>
      </c>
      <c r="I51" s="25">
        <f t="shared" si="24"/>
        <v>87.287178176407508</v>
      </c>
      <c r="J51" s="25">
        <f t="shared" si="24"/>
        <v>118.61865035617305</v>
      </c>
      <c r="K51" s="25">
        <f t="shared" si="24"/>
        <v>43.062526543274672</v>
      </c>
      <c r="L51" s="25">
        <f t="shared" si="24"/>
        <v>63.949946592793253</v>
      </c>
      <c r="M51" s="25"/>
    </row>
    <row r="52" spans="1:13" ht="15.6" x14ac:dyDescent="0.35">
      <c r="A52" s="14"/>
      <c r="B52" s="25"/>
      <c r="C52" s="26"/>
      <c r="D52" s="26"/>
      <c r="E52" s="26"/>
      <c r="F52" s="26"/>
      <c r="G52" s="26"/>
      <c r="H52" s="25"/>
      <c r="I52" s="25"/>
      <c r="J52" s="25"/>
      <c r="K52" s="25"/>
      <c r="L52" s="25"/>
      <c r="M52" s="25"/>
    </row>
    <row r="53" spans="1:13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5"/>
      <c r="J53" s="25"/>
      <c r="K53" s="25"/>
      <c r="L53" s="25"/>
      <c r="M53" s="25"/>
    </row>
    <row r="54" spans="1:13" ht="15.6" x14ac:dyDescent="0.35">
      <c r="A54" s="14" t="s">
        <v>19</v>
      </c>
      <c r="B54" s="25">
        <f t="shared" ref="B54:F54" si="25">B17/B18*100</f>
        <v>27.080826862080283</v>
      </c>
      <c r="C54" s="25">
        <f t="shared" si="25"/>
        <v>29.16233991000346</v>
      </c>
      <c r="D54" s="25">
        <f t="shared" si="25"/>
        <v>27.32160312805474</v>
      </c>
      <c r="E54" s="25">
        <f t="shared" si="25"/>
        <v>16.936671575846834</v>
      </c>
      <c r="F54" s="25">
        <f t="shared" si="25"/>
        <v>18.28125</v>
      </c>
      <c r="G54" s="26"/>
      <c r="H54" s="25">
        <f t="shared" ref="H54:L54" si="26">H17/H18*100</f>
        <v>23.230887017390351</v>
      </c>
      <c r="I54" s="25">
        <f t="shared" si="26"/>
        <v>24.229837313949464</v>
      </c>
      <c r="J54" s="25">
        <f t="shared" si="26"/>
        <v>25.415444770283479</v>
      </c>
      <c r="K54" s="25">
        <f t="shared" si="26"/>
        <v>13.843888070692195</v>
      </c>
      <c r="L54" s="25">
        <f t="shared" si="26"/>
        <v>17.1875</v>
      </c>
      <c r="M54" s="25"/>
    </row>
    <row r="55" spans="1:13" ht="15.6" x14ac:dyDescent="0.35">
      <c r="A55" s="14" t="s">
        <v>20</v>
      </c>
      <c r="B55" s="25">
        <f t="shared" ref="B55:G55" si="27">B23/B24*100</f>
        <v>26.683633466011159</v>
      </c>
      <c r="C55" s="25">
        <f t="shared" si="27"/>
        <v>30.969602080960122</v>
      </c>
      <c r="D55" s="25">
        <f t="shared" si="27"/>
        <v>25.981195704023293</v>
      </c>
      <c r="E55" s="25">
        <f t="shared" si="27"/>
        <v>11.384676041169145</v>
      </c>
      <c r="F55" s="25">
        <f t="shared" si="27"/>
        <v>18.572462444938985</v>
      </c>
      <c r="G55" s="25">
        <f t="shared" si="27"/>
        <v>20.654353295387583</v>
      </c>
      <c r="H55" s="25">
        <f>H23/H24*100</f>
        <v>23.052925990315689</v>
      </c>
      <c r="I55" s="25">
        <f t="shared" ref="I55:M55" si="28">I23/I24*100</f>
        <v>23.414684204652591</v>
      </c>
      <c r="J55" s="25">
        <f t="shared" si="28"/>
        <v>28.825837476522658</v>
      </c>
      <c r="K55" s="25">
        <f t="shared" si="28"/>
        <v>8.8551184428702392</v>
      </c>
      <c r="L55" s="25">
        <f t="shared" si="28"/>
        <v>17.516207270295851</v>
      </c>
      <c r="M55" s="25">
        <f t="shared" si="28"/>
        <v>17.679924735981007</v>
      </c>
    </row>
    <row r="56" spans="1:13" ht="15.6" x14ac:dyDescent="0.35">
      <c r="A56" s="14" t="s">
        <v>21</v>
      </c>
      <c r="B56" s="25">
        <f t="shared" ref="B56:F56" si="29">(B54+B55)/2</f>
        <v>26.882230164045723</v>
      </c>
      <c r="C56" s="25">
        <f t="shared" si="29"/>
        <v>30.065970995481791</v>
      </c>
      <c r="D56" s="25">
        <f t="shared" si="29"/>
        <v>26.651399416039016</v>
      </c>
      <c r="E56" s="25">
        <f t="shared" si="29"/>
        <v>14.16067380850799</v>
      </c>
      <c r="F56" s="25">
        <f t="shared" si="29"/>
        <v>18.426856222469493</v>
      </c>
      <c r="G56" s="26"/>
      <c r="H56" s="25">
        <f t="shared" ref="H56:L56" si="30">(H54+H55)/2</f>
        <v>23.141906503853022</v>
      </c>
      <c r="I56" s="25">
        <f t="shared" si="30"/>
        <v>23.822260759301027</v>
      </c>
      <c r="J56" s="25">
        <f t="shared" si="30"/>
        <v>27.120641123403068</v>
      </c>
      <c r="K56" s="25">
        <f t="shared" si="30"/>
        <v>11.349503256781217</v>
      </c>
      <c r="L56" s="25">
        <f t="shared" si="30"/>
        <v>17.351853635147926</v>
      </c>
      <c r="M56" s="25"/>
    </row>
    <row r="57" spans="1:13" ht="15.6" x14ac:dyDescent="0.35">
      <c r="A57" s="14"/>
      <c r="B57" s="25"/>
      <c r="C57" s="26"/>
      <c r="D57" s="26"/>
      <c r="E57" s="26"/>
      <c r="F57" s="26"/>
      <c r="G57" s="26"/>
      <c r="H57" s="25"/>
      <c r="I57" s="25"/>
      <c r="J57" s="25"/>
      <c r="K57" s="25"/>
      <c r="L57" s="25"/>
      <c r="M57" s="25"/>
    </row>
    <row r="58" spans="1:13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5"/>
      <c r="J58" s="25"/>
      <c r="K58" s="25"/>
      <c r="L58" s="25"/>
      <c r="M58" s="25"/>
    </row>
    <row r="59" spans="1:13" ht="15.6" x14ac:dyDescent="0.35">
      <c r="A59" s="14" t="s">
        <v>22</v>
      </c>
      <c r="B59" s="25">
        <f>B25/B23*100</f>
        <v>95.439933704326563</v>
      </c>
      <c r="C59" s="25"/>
      <c r="D59" s="25"/>
      <c r="E59" s="25"/>
      <c r="F59" s="25"/>
      <c r="G59" s="25"/>
      <c r="H59" s="25">
        <f>H25/H23*100</f>
        <v>95.481868389558983</v>
      </c>
      <c r="I59" s="25"/>
      <c r="J59" s="25"/>
      <c r="K59" s="25"/>
      <c r="L59" s="25"/>
      <c r="M59" s="25"/>
    </row>
    <row r="60" spans="1:13" ht="15.6" x14ac:dyDescent="0.35">
      <c r="A60" s="14"/>
      <c r="B60" s="25"/>
      <c r="C60" s="26"/>
      <c r="D60" s="26"/>
      <c r="E60" s="26"/>
      <c r="F60" s="26"/>
      <c r="G60" s="26"/>
      <c r="H60" s="25"/>
      <c r="I60" s="25"/>
      <c r="J60" s="25"/>
      <c r="K60" s="25"/>
      <c r="L60" s="25"/>
      <c r="M60" s="25"/>
    </row>
    <row r="61" spans="1:13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5"/>
      <c r="J61" s="25"/>
      <c r="K61" s="25"/>
      <c r="L61" s="25"/>
      <c r="M61" s="25"/>
    </row>
    <row r="62" spans="1:13" ht="15.6" x14ac:dyDescent="0.35">
      <c r="A62" s="14" t="s">
        <v>24</v>
      </c>
      <c r="B62" s="25">
        <f>((B17/B15)-1)*100</f>
        <v>-16.8010752688172</v>
      </c>
      <c r="C62" s="25">
        <f t="shared" ref="C62:F62" si="31">((C17/C15)-1)*100</f>
        <v>-1.9778941244909864</v>
      </c>
      <c r="D62" s="25">
        <f t="shared" si="31"/>
        <v>-35.375722543352609</v>
      </c>
      <c r="E62" s="25">
        <f t="shared" si="31"/>
        <v>-38.502673796791441</v>
      </c>
      <c r="F62" s="25">
        <f t="shared" si="31"/>
        <v>-42.926829268292686</v>
      </c>
      <c r="G62" s="26"/>
      <c r="H62" s="25">
        <f>((H17/H15)-1)*100</f>
        <v>-9.808917197452228</v>
      </c>
      <c r="I62" s="25">
        <f t="shared" ref="I62:L62" si="32">((I17/I15)-1)*100</f>
        <v>-11.949685534591193</v>
      </c>
      <c r="J62" s="25">
        <f t="shared" si="32"/>
        <v>18.993135011441641</v>
      </c>
      <c r="K62" s="25">
        <f t="shared" si="32"/>
        <v>-29.850746268656714</v>
      </c>
      <c r="L62" s="25">
        <f t="shared" si="32"/>
        <v>-43.298969072164951</v>
      </c>
      <c r="M62" s="25"/>
    </row>
    <row r="63" spans="1:13" ht="15.6" x14ac:dyDescent="0.35">
      <c r="A63" s="14" t="s">
        <v>25</v>
      </c>
      <c r="B63" s="25">
        <f>((B38/B37)-1)*100</f>
        <v>-18.994094001358508</v>
      </c>
      <c r="C63" s="25">
        <f t="shared" ref="C63:F63" si="33">((C38/C37)-1)*100</f>
        <v>13.082751485102762</v>
      </c>
      <c r="D63" s="25">
        <f t="shared" si="33"/>
        <v>-43.271276084983924</v>
      </c>
      <c r="E63" s="25">
        <f t="shared" si="33"/>
        <v>-66.09876748019235</v>
      </c>
      <c r="F63" s="25">
        <f t="shared" si="33"/>
        <v>-38.125857191518364</v>
      </c>
      <c r="G63" s="26"/>
      <c r="H63" s="25">
        <f>((H38/H37)-1)*100</f>
        <v>-3.0141870579237784</v>
      </c>
      <c r="I63" s="25">
        <f t="shared" ref="I63:L63" si="34">((I38/I37)-1)*100</f>
        <v>-15.808938257928162</v>
      </c>
      <c r="J63" s="25">
        <f t="shared" si="34"/>
        <v>70.899622201382599</v>
      </c>
      <c r="K63" s="25">
        <f t="shared" si="34"/>
        <v>-60.780532778938124</v>
      </c>
      <c r="L63" s="25">
        <f t="shared" si="34"/>
        <v>-39.493857546840886</v>
      </c>
      <c r="M63" s="25"/>
    </row>
    <row r="64" spans="1:13" ht="15.6" x14ac:dyDescent="0.35">
      <c r="A64" s="14" t="s">
        <v>26</v>
      </c>
      <c r="B64" s="25">
        <f>((B40/B39)-1)*100</f>
        <v>-2.6358738885472244</v>
      </c>
      <c r="C64" s="25">
        <f t="shared" ref="C64:F64" si="35">((C40/C39)-1)*100</f>
        <v>15.364539942368904</v>
      </c>
      <c r="D64" s="25">
        <f t="shared" si="35"/>
        <v>-12.217627573365098</v>
      </c>
      <c r="E64" s="25">
        <f t="shared" si="35"/>
        <v>-44.873647989530156</v>
      </c>
      <c r="F64" s="25">
        <f t="shared" si="35"/>
        <v>8.4119596216986068</v>
      </c>
      <c r="G64" s="26"/>
      <c r="H64" s="25">
        <f>((H40/H39)-1)*100</f>
        <v>7.5337050275845252</v>
      </c>
      <c r="I64" s="25">
        <f t="shared" ref="I64:L64" si="36">((I40/I39)-1)*100</f>
        <v>-4.383008450075554</v>
      </c>
      <c r="J64" s="25">
        <f t="shared" si="36"/>
        <v>43.621413273084997</v>
      </c>
      <c r="K64" s="25">
        <f t="shared" si="36"/>
        <v>-44.09139779125222</v>
      </c>
      <c r="L64" s="25">
        <f t="shared" si="36"/>
        <v>6.7108330537533512</v>
      </c>
      <c r="M64" s="25"/>
    </row>
    <row r="65" spans="1:13" ht="15.6" x14ac:dyDescent="0.35">
      <c r="A65" s="14"/>
      <c r="B65" s="25"/>
      <c r="C65" s="26"/>
      <c r="D65" s="26"/>
      <c r="E65" s="26"/>
      <c r="F65" s="26"/>
      <c r="G65" s="26"/>
      <c r="H65" s="25"/>
      <c r="I65" s="25"/>
      <c r="J65" s="25"/>
      <c r="K65" s="25"/>
      <c r="L65" s="25"/>
      <c r="M65" s="25"/>
    </row>
    <row r="66" spans="1:13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5"/>
      <c r="J66" s="25"/>
      <c r="K66" s="25"/>
      <c r="L66" s="25"/>
      <c r="M66" s="25"/>
    </row>
    <row r="67" spans="1:13" ht="15.6" x14ac:dyDescent="0.35">
      <c r="A67" s="14" t="s">
        <v>28</v>
      </c>
      <c r="B67" s="25">
        <f t="shared" ref="B67:F68" si="37">B22/B16</f>
        <v>11205129.85372041</v>
      </c>
      <c r="C67" s="25">
        <f t="shared" si="37"/>
        <v>9493614.1620287113</v>
      </c>
      <c r="D67" s="25">
        <f t="shared" si="37"/>
        <v>14258878.058478028</v>
      </c>
      <c r="E67" s="25">
        <f t="shared" si="37"/>
        <v>13116923.172251312</v>
      </c>
      <c r="F67" s="25">
        <f t="shared" si="37"/>
        <v>7803694.6330521517</v>
      </c>
      <c r="G67" s="26"/>
      <c r="H67" s="25">
        <f t="shared" ref="H67:L68" si="38">H22/H16</f>
        <v>11205129.853720412</v>
      </c>
      <c r="I67" s="25">
        <f t="shared" si="38"/>
        <v>9493614.1620287113</v>
      </c>
      <c r="J67" s="25">
        <f t="shared" si="38"/>
        <v>14258878.058478028</v>
      </c>
      <c r="K67" s="25">
        <f t="shared" si="38"/>
        <v>13116923.172251312</v>
      </c>
      <c r="L67" s="25">
        <f t="shared" si="38"/>
        <v>7803694.6330521517</v>
      </c>
      <c r="M67" s="25"/>
    </row>
    <row r="68" spans="1:13" ht="15.6" x14ac:dyDescent="0.35">
      <c r="A68" s="14" t="s">
        <v>29</v>
      </c>
      <c r="B68" s="25">
        <f t="shared" si="37"/>
        <v>11476021.319372389</v>
      </c>
      <c r="C68" s="25">
        <f t="shared" si="37"/>
        <v>10317149.261602374</v>
      </c>
      <c r="D68" s="25">
        <f t="shared" si="37"/>
        <v>13843399.993559929</v>
      </c>
      <c r="E68" s="25">
        <f t="shared" si="37"/>
        <v>9075180.645391304</v>
      </c>
      <c r="F68" s="25">
        <f t="shared" si="37"/>
        <v>8140170.94017094</v>
      </c>
      <c r="G68" s="26"/>
      <c r="H68" s="25">
        <f t="shared" si="38"/>
        <v>11557624.060677687</v>
      </c>
      <c r="I68" s="25">
        <f t="shared" si="38"/>
        <v>9388241.716314286</v>
      </c>
      <c r="J68" s="25">
        <f t="shared" si="38"/>
        <v>16511024.861942308</v>
      </c>
      <c r="K68" s="25">
        <f t="shared" si="38"/>
        <v>8635728.159893617</v>
      </c>
      <c r="L68" s="25">
        <f t="shared" si="38"/>
        <v>8165772.7272727275</v>
      </c>
      <c r="M68" s="25"/>
    </row>
    <row r="69" spans="1:13" ht="15.6" x14ac:dyDescent="0.35">
      <c r="A69" s="14" t="s">
        <v>30</v>
      </c>
      <c r="B69" s="25">
        <f>(B68/B67)*B51</f>
        <v>105.8355457624113</v>
      </c>
      <c r="C69" s="25">
        <f t="shared" ref="C69:F69" si="39">(C68/C67)*C51</f>
        <v>119.7862566010966</v>
      </c>
      <c r="D69" s="25">
        <f t="shared" si="39"/>
        <v>113.0665799362982</v>
      </c>
      <c r="E69" s="25">
        <f t="shared" si="39"/>
        <v>37.185966542297699</v>
      </c>
      <c r="F69" s="25">
        <f t="shared" si="39"/>
        <v>70.83857463379465</v>
      </c>
      <c r="G69" s="25"/>
      <c r="H69" s="25">
        <f t="shared" ref="H69:L69" si="40">(H68/H67)*H51</f>
        <v>91.764003611018865</v>
      </c>
      <c r="I69" s="25">
        <f t="shared" si="40"/>
        <v>86.318351838304736</v>
      </c>
      <c r="J69" s="25">
        <f t="shared" si="40"/>
        <v>137.3541085833414</v>
      </c>
      <c r="K69" s="25">
        <f t="shared" si="40"/>
        <v>28.350876819391843</v>
      </c>
      <c r="L69" s="25">
        <f t="shared" si="40"/>
        <v>66.917114822282258</v>
      </c>
      <c r="M69" s="25"/>
    </row>
    <row r="70" spans="1:13" ht="15.6" x14ac:dyDescent="0.35">
      <c r="A70" s="14"/>
      <c r="B70" s="25"/>
      <c r="C70" s="26"/>
      <c r="D70" s="26"/>
      <c r="E70" s="26"/>
      <c r="F70" s="26"/>
      <c r="G70" s="26"/>
      <c r="H70" s="25"/>
      <c r="I70" s="25"/>
      <c r="J70" s="25"/>
      <c r="K70" s="25"/>
      <c r="L70" s="25"/>
      <c r="M70" s="25"/>
    </row>
    <row r="71" spans="1:13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5"/>
      <c r="J71" s="25"/>
      <c r="K71" s="25"/>
      <c r="L71" s="25"/>
      <c r="M71" s="25"/>
    </row>
    <row r="72" spans="1:13" ht="15.6" x14ac:dyDescent="0.35">
      <c r="A72" s="14" t="s">
        <v>32</v>
      </c>
      <c r="B72" s="25">
        <f>(B29/B28)*100</f>
        <v>88.772949147114261</v>
      </c>
      <c r="C72" s="26"/>
      <c r="D72" s="26"/>
      <c r="E72" s="26"/>
      <c r="F72" s="26"/>
      <c r="G72" s="26"/>
      <c r="H72" s="25">
        <f>(H29/H28)*100</f>
        <v>88.772949147114261</v>
      </c>
      <c r="I72" s="25"/>
      <c r="J72" s="25"/>
      <c r="K72" s="25"/>
      <c r="L72" s="25"/>
      <c r="M72" s="25"/>
    </row>
    <row r="73" spans="1:13" ht="15.6" x14ac:dyDescent="0.35">
      <c r="A73" s="14" t="s">
        <v>33</v>
      </c>
      <c r="B73" s="25">
        <f t="shared" ref="B73" si="41">(B23/B29)*100</f>
        <v>117.79658550833199</v>
      </c>
      <c r="C73" s="26"/>
      <c r="D73" s="26"/>
      <c r="E73" s="26"/>
      <c r="F73" s="26"/>
      <c r="G73" s="26"/>
      <c r="H73" s="25">
        <f t="shared" ref="H73" si="42">(H23/H29)*100</f>
        <v>101.76859800950524</v>
      </c>
      <c r="I73" s="25"/>
      <c r="J73" s="25"/>
      <c r="K73" s="25"/>
      <c r="L73" s="25"/>
      <c r="M73" s="25"/>
    </row>
    <row r="74" spans="1:13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6.2" thickTop="1" x14ac:dyDescent="0.35">
      <c r="A75" s="46" t="s">
        <v>82</v>
      </c>
      <c r="B75" s="46"/>
      <c r="C75" s="46"/>
      <c r="D75" s="46"/>
      <c r="E75" s="46"/>
      <c r="F75" s="46"/>
      <c r="G75" s="13"/>
      <c r="H75" s="13"/>
      <c r="I75" s="13"/>
      <c r="J75" s="13"/>
      <c r="K75" s="13"/>
      <c r="L75" s="13"/>
      <c r="M75" s="13"/>
    </row>
    <row r="76" spans="1:13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6" x14ac:dyDescent="0.35">
      <c r="A77" s="43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6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6" x14ac:dyDescent="0.3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6" x14ac:dyDescent="0.3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6" x14ac:dyDescent="0.3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6" x14ac:dyDescent="0.3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6" x14ac:dyDescent="0.3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6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6" x14ac:dyDescent="0.3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6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6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6" x14ac:dyDescent="0.3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6" x14ac:dyDescent="0.3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6" x14ac:dyDescent="0.3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6" x14ac:dyDescent="0.3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6" x14ac:dyDescent="0.3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6" x14ac:dyDescent="0.3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6" x14ac:dyDescent="0.3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6" x14ac:dyDescent="0.3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6" x14ac:dyDescent="0.3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6" x14ac:dyDescent="0.3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6" x14ac:dyDescent="0.3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6" x14ac:dyDescent="0.3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6" x14ac:dyDescent="0.3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6" x14ac:dyDescent="0.3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6" x14ac:dyDescent="0.3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6" x14ac:dyDescent="0.3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6" x14ac:dyDescent="0.3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37" spans="18:19" x14ac:dyDescent="0.3">
      <c r="R137" s="4"/>
      <c r="S137" s="4"/>
    </row>
    <row r="138" spans="18:19" x14ac:dyDescent="0.3">
      <c r="R138" s="4"/>
      <c r="S138" s="4"/>
    </row>
    <row r="169" spans="6:13" x14ac:dyDescent="0.3">
      <c r="F169" s="5"/>
      <c r="G169" s="5"/>
      <c r="J169" s="5"/>
      <c r="K169" s="5"/>
      <c r="L169" s="5"/>
      <c r="M169" s="5"/>
    </row>
    <row r="170" spans="6:13" x14ac:dyDescent="0.3">
      <c r="F170" s="5"/>
      <c r="G170" s="5"/>
      <c r="J170" s="5"/>
      <c r="K170" s="5"/>
      <c r="L170" s="5"/>
      <c r="M170" s="5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r:id="rId1"/>
  <ignoredErrors>
    <ignoredError sqref="B15:B18 H15:H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7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1" customWidth="1"/>
    <col min="2" max="12" width="18.6640625" style="1" customWidth="1"/>
    <col min="13" max="13" width="18.5546875" style="1" customWidth="1"/>
    <col min="14" max="16384" width="11.44140625" style="1"/>
  </cols>
  <sheetData>
    <row r="1" spans="1:13" customFormat="1" x14ac:dyDescent="0.3"/>
    <row r="2" spans="1:13" customFormat="1" x14ac:dyDescent="0.3"/>
    <row r="3" spans="1:13" customFormat="1" x14ac:dyDescent="0.3"/>
    <row r="4" spans="1:13" customFormat="1" x14ac:dyDescent="0.3"/>
    <row r="5" spans="1:13" customFormat="1" x14ac:dyDescent="0.3"/>
    <row r="6" spans="1:13" customFormat="1" x14ac:dyDescent="0.3"/>
    <row r="7" spans="1:13" customFormat="1" x14ac:dyDescent="0.3"/>
    <row r="8" spans="1:13" customFormat="1" ht="15.75" customHeight="1" x14ac:dyDescent="0.3"/>
    <row r="9" spans="1:13" ht="15.6" x14ac:dyDescent="0.35">
      <c r="A9" s="51"/>
      <c r="B9" s="47" t="s">
        <v>40</v>
      </c>
      <c r="C9" s="53" t="s">
        <v>38</v>
      </c>
      <c r="D9" s="53"/>
      <c r="E9" s="53"/>
      <c r="F9" s="53"/>
      <c r="G9" s="49" t="s">
        <v>3</v>
      </c>
      <c r="H9" s="47" t="s">
        <v>41</v>
      </c>
      <c r="I9" s="53" t="s">
        <v>39</v>
      </c>
      <c r="J9" s="53"/>
      <c r="K9" s="53"/>
      <c r="L9" s="53"/>
      <c r="M9" s="49" t="s">
        <v>3</v>
      </c>
    </row>
    <row r="10" spans="1:13" ht="16.2" thickBot="1" x14ac:dyDescent="0.4">
      <c r="A10" s="52"/>
      <c r="B10" s="48"/>
      <c r="C10" s="6" t="s">
        <v>0</v>
      </c>
      <c r="D10" s="6" t="s">
        <v>1</v>
      </c>
      <c r="E10" s="6" t="s">
        <v>2</v>
      </c>
      <c r="F10" s="6" t="s">
        <v>37</v>
      </c>
      <c r="G10" s="50"/>
      <c r="H10" s="48"/>
      <c r="I10" s="6" t="s">
        <v>0</v>
      </c>
      <c r="J10" s="6" t="s">
        <v>1</v>
      </c>
      <c r="K10" s="6" t="s">
        <v>2</v>
      </c>
      <c r="L10" s="6" t="s">
        <v>37</v>
      </c>
      <c r="M10" s="50"/>
    </row>
    <row r="11" spans="1:13" ht="16.2" thickTop="1" x14ac:dyDescent="0.35">
      <c r="A11" s="7"/>
      <c r="B11" s="40"/>
      <c r="C11" s="41"/>
      <c r="D11" s="41"/>
      <c r="E11" s="41"/>
      <c r="F11" s="41"/>
      <c r="G11" s="42"/>
      <c r="H11" s="40"/>
      <c r="I11" s="41"/>
      <c r="J11" s="41"/>
      <c r="K11" s="41"/>
      <c r="L11" s="41"/>
      <c r="M11" s="42"/>
    </row>
    <row r="12" spans="1:13" ht="15.6" x14ac:dyDescent="0.35">
      <c r="A12" s="11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6" x14ac:dyDescent="0.35">
      <c r="A13" s="14"/>
      <c r="B13" s="15"/>
      <c r="C13" s="16"/>
      <c r="D13" s="16"/>
      <c r="E13" s="16"/>
      <c r="F13" s="16"/>
      <c r="G13" s="16"/>
      <c r="H13" s="15"/>
      <c r="I13" s="15"/>
      <c r="J13" s="15"/>
      <c r="K13" s="15"/>
      <c r="L13" s="15"/>
      <c r="M13" s="15"/>
    </row>
    <row r="14" spans="1:13" ht="15.6" x14ac:dyDescent="0.35">
      <c r="A14" s="11" t="s">
        <v>35</v>
      </c>
      <c r="B14" s="15"/>
      <c r="C14" s="16"/>
      <c r="D14" s="16"/>
      <c r="E14" s="16"/>
      <c r="F14" s="16"/>
      <c r="G14" s="16"/>
      <c r="H14" s="15"/>
      <c r="I14" s="15"/>
      <c r="J14" s="15"/>
      <c r="K14" s="15"/>
      <c r="L14" s="15"/>
      <c r="M14" s="15"/>
    </row>
    <row r="15" spans="1:13" ht="15.6" x14ac:dyDescent="0.35">
      <c r="A15" s="17" t="s">
        <v>51</v>
      </c>
      <c r="B15" s="18">
        <f>SUM(C15:F15)</f>
        <v>2146</v>
      </c>
      <c r="C15" s="19">
        <v>1266</v>
      </c>
      <c r="D15" s="19">
        <v>581</v>
      </c>
      <c r="E15" s="19">
        <v>126</v>
      </c>
      <c r="F15" s="19">
        <v>173</v>
      </c>
      <c r="G15" s="19">
        <v>0</v>
      </c>
      <c r="H15" s="18">
        <f>SUM(I15:L15)</f>
        <v>1838</v>
      </c>
      <c r="I15" s="18">
        <v>1154</v>
      </c>
      <c r="J15" s="18">
        <v>405</v>
      </c>
      <c r="K15" s="18">
        <v>152</v>
      </c>
      <c r="L15" s="18">
        <v>127</v>
      </c>
      <c r="M15" s="18">
        <v>0</v>
      </c>
    </row>
    <row r="16" spans="1:13" ht="15.6" x14ac:dyDescent="0.35">
      <c r="A16" s="17" t="s">
        <v>83</v>
      </c>
      <c r="B16" s="18">
        <f t="shared" ref="B16:B18" si="0">SUM(C16:F16)</f>
        <v>1855</v>
      </c>
      <c r="C16" s="19">
        <v>1063</v>
      </c>
      <c r="D16" s="19">
        <v>562</v>
      </c>
      <c r="E16" s="19">
        <v>117</v>
      </c>
      <c r="F16" s="18">
        <v>113</v>
      </c>
      <c r="G16" s="19">
        <v>0</v>
      </c>
      <c r="H16" s="18">
        <f t="shared" ref="H16" si="1">SUM(I16:L16)</f>
        <v>1855</v>
      </c>
      <c r="I16" s="19">
        <v>1063</v>
      </c>
      <c r="J16" s="19">
        <v>562</v>
      </c>
      <c r="K16" s="19">
        <v>117</v>
      </c>
      <c r="L16" s="18">
        <v>113</v>
      </c>
      <c r="M16" s="19">
        <v>0</v>
      </c>
    </row>
    <row r="17" spans="1:13" ht="15.6" x14ac:dyDescent="0.35">
      <c r="A17" s="17" t="s">
        <v>84</v>
      </c>
      <c r="B17" s="18">
        <f t="shared" si="0"/>
        <v>2830</v>
      </c>
      <c r="C17" s="19">
        <v>1985</v>
      </c>
      <c r="D17" s="19">
        <v>546</v>
      </c>
      <c r="E17" s="19">
        <v>159</v>
      </c>
      <c r="F17" s="19">
        <v>140</v>
      </c>
      <c r="G17" s="19">
        <v>0</v>
      </c>
      <c r="H17" s="18">
        <f>SUM(I17:L17)</f>
        <v>2142</v>
      </c>
      <c r="I17" s="18">
        <v>1517</v>
      </c>
      <c r="J17" s="18">
        <v>408</v>
      </c>
      <c r="K17" s="18">
        <v>128</v>
      </c>
      <c r="L17" s="18">
        <v>89</v>
      </c>
      <c r="M17" s="18">
        <v>0</v>
      </c>
    </row>
    <row r="18" spans="1:13" ht="15.6" x14ac:dyDescent="0.35">
      <c r="A18" s="17" t="s">
        <v>77</v>
      </c>
      <c r="B18" s="18">
        <f t="shared" si="0"/>
        <v>9143</v>
      </c>
      <c r="C18" s="19">
        <v>5778</v>
      </c>
      <c r="D18" s="19">
        <v>2046</v>
      </c>
      <c r="E18" s="19">
        <v>679</v>
      </c>
      <c r="F18" s="18">
        <v>640</v>
      </c>
      <c r="G18" s="19">
        <v>0</v>
      </c>
      <c r="H18" s="18">
        <f>SUM(I18:L18)</f>
        <v>9143</v>
      </c>
      <c r="I18" s="19">
        <v>5778</v>
      </c>
      <c r="J18" s="19">
        <v>2046</v>
      </c>
      <c r="K18" s="19">
        <v>679</v>
      </c>
      <c r="L18" s="18">
        <v>640</v>
      </c>
      <c r="M18" s="19">
        <v>0</v>
      </c>
    </row>
    <row r="19" spans="1:13" ht="15.6" x14ac:dyDescent="0.35">
      <c r="A19" s="14"/>
      <c r="B19" s="18"/>
      <c r="C19" s="19"/>
      <c r="D19" s="19"/>
      <c r="E19" s="19"/>
      <c r="F19" s="19"/>
      <c r="G19" s="19"/>
      <c r="H19" s="18"/>
      <c r="I19" s="18"/>
      <c r="J19" s="18"/>
      <c r="K19" s="18"/>
      <c r="L19" s="18"/>
      <c r="M19" s="18"/>
    </row>
    <row r="20" spans="1:13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8"/>
      <c r="J20" s="18"/>
      <c r="K20" s="18"/>
      <c r="L20" s="18"/>
      <c r="M20" s="18"/>
    </row>
    <row r="21" spans="1:13" ht="15.6" x14ac:dyDescent="0.35">
      <c r="A21" s="17" t="s">
        <v>51</v>
      </c>
      <c r="B21" s="19">
        <f>SUM(C21:G21)</f>
        <v>23655892524.359863</v>
      </c>
      <c r="C21" s="18">
        <v>10752981076.880001</v>
      </c>
      <c r="D21" s="18">
        <v>8499014597.9816399</v>
      </c>
      <c r="E21" s="18">
        <v>1908504004.6100001</v>
      </c>
      <c r="F21" s="18">
        <v>1256703534.5700002</v>
      </c>
      <c r="G21" s="18">
        <v>1238689310.3182232</v>
      </c>
      <c r="H21" s="18">
        <f>SUM(I21:M21)</f>
        <v>18849427004.004726</v>
      </c>
      <c r="I21" s="18">
        <v>10151590927.200001</v>
      </c>
      <c r="J21" s="18">
        <v>4810312492.3500004</v>
      </c>
      <c r="K21" s="18">
        <v>1451689674.1700001</v>
      </c>
      <c r="L21" s="18">
        <v>980254000</v>
      </c>
      <c r="M21" s="18">
        <v>1455579910.2847252</v>
      </c>
    </row>
    <row r="22" spans="1:13" ht="15.6" x14ac:dyDescent="0.35">
      <c r="A22" s="17" t="s">
        <v>83</v>
      </c>
      <c r="B22" s="19">
        <f>SUM(C22:G22)</f>
        <v>22096000488.409615</v>
      </c>
      <c r="C22" s="19">
        <v>10255359764.135788</v>
      </c>
      <c r="D22" s="19">
        <v>8118442632.7893696</v>
      </c>
      <c r="E22" s="19">
        <v>1568899614.4551368</v>
      </c>
      <c r="F22" s="18">
        <v>902581468.2514174</v>
      </c>
      <c r="G22" s="18">
        <v>1250717008.7779026</v>
      </c>
      <c r="H22" s="18">
        <f>SUM(I22:M22)</f>
        <v>22096000488.409615</v>
      </c>
      <c r="I22" s="19">
        <v>10255359764.135788</v>
      </c>
      <c r="J22" s="19">
        <v>8118442632.7893696</v>
      </c>
      <c r="K22" s="19">
        <v>1568899614.4551368</v>
      </c>
      <c r="L22" s="18">
        <v>902581468.2514174</v>
      </c>
      <c r="M22" s="18">
        <v>1250717008.7779026</v>
      </c>
    </row>
    <row r="23" spans="1:13" ht="15.6" x14ac:dyDescent="0.35">
      <c r="A23" s="17" t="s">
        <v>84</v>
      </c>
      <c r="B23" s="19">
        <f t="shared" ref="B23:B24" si="2">SUM(C23:G23)</f>
        <v>33175197980.569645</v>
      </c>
      <c r="C23" s="18">
        <v>18564912902.900002</v>
      </c>
      <c r="D23" s="18">
        <v>8710978076.2800007</v>
      </c>
      <c r="E23" s="18">
        <v>2746069119.5500002</v>
      </c>
      <c r="F23" s="18">
        <v>1123327000</v>
      </c>
      <c r="G23" s="18">
        <v>2029910881.8396459</v>
      </c>
      <c r="H23" s="18">
        <f t="shared" ref="H23:H24" si="3">SUM(I23:M23)</f>
        <v>26819616145.902466</v>
      </c>
      <c r="I23" s="18">
        <v>15354109301.139999</v>
      </c>
      <c r="J23" s="18">
        <v>7130975639.7299995</v>
      </c>
      <c r="K23" s="18">
        <v>2181267433.8099999</v>
      </c>
      <c r="L23" s="18">
        <v>727370000</v>
      </c>
      <c r="M23" s="18">
        <v>1425893771.2224674</v>
      </c>
    </row>
    <row r="24" spans="1:13" ht="15.6" x14ac:dyDescent="0.35">
      <c r="A24" s="17" t="s">
        <v>77</v>
      </c>
      <c r="B24" s="19">
        <f t="shared" si="2"/>
        <v>106487104999.99847</v>
      </c>
      <c r="C24" s="19">
        <v>56133741920.073929</v>
      </c>
      <c r="D24" s="19">
        <v>29784851646.383881</v>
      </c>
      <c r="E24" s="19">
        <v>9167109985.7912445</v>
      </c>
      <c r="F24" s="18">
        <v>5128022214.7361507</v>
      </c>
      <c r="G24" s="18">
        <v>6273379233.0132742</v>
      </c>
      <c r="H24" s="18">
        <f t="shared" si="3"/>
        <v>106487104999.99847</v>
      </c>
      <c r="I24" s="19">
        <v>56133741920.073929</v>
      </c>
      <c r="J24" s="19">
        <v>29784851646.383881</v>
      </c>
      <c r="K24" s="19">
        <v>9167109985.7912445</v>
      </c>
      <c r="L24" s="18">
        <v>5128022214.7361507</v>
      </c>
      <c r="M24" s="18">
        <v>6273379233.0132742</v>
      </c>
    </row>
    <row r="25" spans="1:13" ht="15.6" x14ac:dyDescent="0.35">
      <c r="A25" s="17" t="s">
        <v>85</v>
      </c>
      <c r="B25" s="19">
        <f>SUM(C25:F25)</f>
        <v>31145287098.73</v>
      </c>
      <c r="C25" s="19">
        <f>+C23</f>
        <v>18564912902.900002</v>
      </c>
      <c r="D25" s="19">
        <f t="shared" ref="D25:F25" si="4">+D23</f>
        <v>8710978076.2800007</v>
      </c>
      <c r="E25" s="19">
        <f t="shared" si="4"/>
        <v>2746069119.5500002</v>
      </c>
      <c r="F25" s="19">
        <f t="shared" si="4"/>
        <v>1123327000</v>
      </c>
      <c r="G25" s="19"/>
      <c r="H25" s="18">
        <f>SUM(I25:L25)</f>
        <v>25393722374.68</v>
      </c>
      <c r="I25" s="18">
        <f>+I23</f>
        <v>15354109301.139999</v>
      </c>
      <c r="J25" s="18">
        <f t="shared" ref="J25:L25" si="5">+J23</f>
        <v>7130975639.7299995</v>
      </c>
      <c r="K25" s="18">
        <f t="shared" si="5"/>
        <v>2181267433.8099999</v>
      </c>
      <c r="L25" s="18">
        <f t="shared" si="5"/>
        <v>727370000</v>
      </c>
      <c r="M25" s="18"/>
    </row>
    <row r="26" spans="1:13" ht="15.6" x14ac:dyDescent="0.35">
      <c r="A26" s="14"/>
      <c r="B26" s="18"/>
      <c r="C26" s="19"/>
      <c r="D26" s="19"/>
      <c r="E26" s="19"/>
      <c r="F26" s="19"/>
      <c r="G26" s="19"/>
      <c r="H26" s="18"/>
      <c r="I26" s="18"/>
      <c r="J26" s="18"/>
      <c r="K26" s="18"/>
      <c r="L26" s="18"/>
      <c r="M26" s="18"/>
    </row>
    <row r="27" spans="1:13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8"/>
      <c r="J27" s="18"/>
      <c r="K27" s="18"/>
      <c r="L27" s="18"/>
      <c r="M27" s="18"/>
    </row>
    <row r="28" spans="1:13" ht="15.6" x14ac:dyDescent="0.35">
      <c r="A28" s="17" t="s">
        <v>83</v>
      </c>
      <c r="B28" s="19">
        <f>B22</f>
        <v>22096000488.409615</v>
      </c>
      <c r="C28" s="19">
        <f>B28+H28</f>
        <v>44192000976.819229</v>
      </c>
      <c r="D28" s="19"/>
      <c r="E28" s="19"/>
      <c r="F28" s="18"/>
      <c r="G28" s="18"/>
      <c r="H28" s="18">
        <f t="shared" ref="H28" si="6">H22</f>
        <v>22096000488.409615</v>
      </c>
      <c r="I28" s="18"/>
      <c r="J28" s="18"/>
      <c r="K28" s="18"/>
      <c r="L28" s="18"/>
      <c r="M28" s="18"/>
    </row>
    <row r="29" spans="1:13" ht="15.6" x14ac:dyDescent="0.35">
      <c r="A29" s="17" t="s">
        <v>84</v>
      </c>
      <c r="B29" s="19">
        <v>24121776249.970001</v>
      </c>
      <c r="C29" s="19"/>
      <c r="D29" s="19"/>
      <c r="E29" s="19"/>
      <c r="F29" s="18"/>
      <c r="G29" s="18"/>
      <c r="H29" s="18">
        <v>24121776249.970001</v>
      </c>
      <c r="I29" s="18"/>
      <c r="J29" s="18"/>
      <c r="K29" s="18"/>
      <c r="L29" s="18"/>
      <c r="M29" s="18"/>
    </row>
    <row r="30" spans="1:13" ht="15.6" x14ac:dyDescent="0.35">
      <c r="A30" s="14"/>
      <c r="B30" s="21"/>
      <c r="C30" s="22"/>
      <c r="D30" s="22"/>
      <c r="E30" s="22"/>
      <c r="F30" s="22"/>
      <c r="G30" s="22"/>
      <c r="H30" s="21"/>
      <c r="I30" s="21"/>
      <c r="J30" s="21"/>
      <c r="K30" s="21"/>
      <c r="L30" s="21"/>
      <c r="M30" s="21"/>
    </row>
    <row r="31" spans="1:13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1"/>
      <c r="J31" s="21"/>
      <c r="K31" s="21"/>
      <c r="L31" s="21"/>
      <c r="M31" s="21"/>
    </row>
    <row r="32" spans="1:13" ht="15.6" x14ac:dyDescent="0.35">
      <c r="A32" s="17" t="s">
        <v>52</v>
      </c>
      <c r="B32" s="44">
        <v>1.121</v>
      </c>
      <c r="C32" s="44">
        <v>1.121</v>
      </c>
      <c r="D32" s="44">
        <v>1.121</v>
      </c>
      <c r="E32" s="44">
        <v>1.121</v>
      </c>
      <c r="F32" s="44">
        <v>1.121</v>
      </c>
      <c r="G32" s="44">
        <v>1.121</v>
      </c>
      <c r="H32" s="44">
        <v>1.121</v>
      </c>
      <c r="I32" s="44">
        <v>1.121</v>
      </c>
      <c r="J32" s="44">
        <v>1.121</v>
      </c>
      <c r="K32" s="44">
        <v>1.121</v>
      </c>
      <c r="L32" s="44">
        <v>1.121</v>
      </c>
      <c r="M32" s="44">
        <v>1.121</v>
      </c>
    </row>
    <row r="33" spans="1:13" ht="15.6" x14ac:dyDescent="0.35">
      <c r="A33" s="17" t="s">
        <v>86</v>
      </c>
      <c r="B33" s="44">
        <v>1.0973999999999999</v>
      </c>
      <c r="C33" s="44">
        <v>1.0973999999999999</v>
      </c>
      <c r="D33" s="44">
        <v>1.0973999999999999</v>
      </c>
      <c r="E33" s="44">
        <v>1.0973999999999999</v>
      </c>
      <c r="F33" s="44">
        <v>1.0973999999999999</v>
      </c>
      <c r="G33" s="44">
        <v>1.0973999999999999</v>
      </c>
      <c r="H33" s="44">
        <v>1.0973999999999999</v>
      </c>
      <c r="I33" s="44">
        <v>1.0973999999999999</v>
      </c>
      <c r="J33" s="44">
        <v>1.0973999999999999</v>
      </c>
      <c r="K33" s="44">
        <v>1.0973999999999999</v>
      </c>
      <c r="L33" s="44">
        <v>1.0973999999999999</v>
      </c>
      <c r="M33" s="44">
        <v>1.0973999999999999</v>
      </c>
    </row>
    <row r="34" spans="1:13" ht="15.6" x14ac:dyDescent="0.35">
      <c r="A34" s="17" t="s">
        <v>8</v>
      </c>
      <c r="B34" s="18">
        <f>+C34+F34</f>
        <v>162182</v>
      </c>
      <c r="C34" s="38">
        <v>125508</v>
      </c>
      <c r="D34" s="38">
        <v>125508</v>
      </c>
      <c r="E34" s="38">
        <v>125508</v>
      </c>
      <c r="F34" s="19">
        <v>36674</v>
      </c>
      <c r="G34" s="19"/>
      <c r="H34" s="18">
        <f>+I34+L34</f>
        <v>162182</v>
      </c>
      <c r="I34" s="38">
        <v>125508</v>
      </c>
      <c r="J34" s="38">
        <v>125508</v>
      </c>
      <c r="K34" s="38">
        <v>125508</v>
      </c>
      <c r="L34" s="19">
        <v>36674</v>
      </c>
      <c r="M34" s="18"/>
    </row>
    <row r="35" spans="1:13" ht="15.6" x14ac:dyDescent="0.35">
      <c r="A35" s="14"/>
      <c r="B35" s="18"/>
      <c r="C35" s="19"/>
      <c r="D35" s="19"/>
      <c r="E35" s="19"/>
      <c r="F35" s="19"/>
      <c r="G35" s="19"/>
      <c r="H35" s="18"/>
      <c r="I35" s="18"/>
      <c r="J35" s="18"/>
      <c r="K35" s="18"/>
      <c r="L35" s="18"/>
      <c r="M35" s="18"/>
    </row>
    <row r="36" spans="1:13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8"/>
      <c r="J36" s="18"/>
      <c r="K36" s="18"/>
      <c r="L36" s="18"/>
      <c r="M36" s="18"/>
    </row>
    <row r="37" spans="1:13" ht="15.6" x14ac:dyDescent="0.35">
      <c r="A37" s="14" t="s">
        <v>53</v>
      </c>
      <c r="B37" s="18">
        <f t="shared" ref="B37:F37" si="7">B21/B32</f>
        <v>21102491101.123875</v>
      </c>
      <c r="C37" s="19">
        <f t="shared" si="7"/>
        <v>9592311397.7520084</v>
      </c>
      <c r="D37" s="19">
        <f t="shared" si="7"/>
        <v>7581636572.6865654</v>
      </c>
      <c r="E37" s="19">
        <f t="shared" si="7"/>
        <v>1702501342.2033899</v>
      </c>
      <c r="F37" s="19">
        <f t="shared" si="7"/>
        <v>1121055784.6297951</v>
      </c>
      <c r="G37" s="19">
        <f t="shared" ref="G37:M37" si="8">G21/G32</f>
        <v>1104986003.8521171</v>
      </c>
      <c r="H37" s="18">
        <f t="shared" si="8"/>
        <v>16814832296.168356</v>
      </c>
      <c r="I37" s="18">
        <f t="shared" si="8"/>
        <v>9055834903.8358612</v>
      </c>
      <c r="J37" s="18">
        <f t="shared" si="8"/>
        <v>4291090537.3327389</v>
      </c>
      <c r="K37" s="18">
        <f t="shared" si="8"/>
        <v>1294995249.0365746</v>
      </c>
      <c r="L37" s="18">
        <f t="shared" si="8"/>
        <v>874446030.33006239</v>
      </c>
      <c r="M37" s="18">
        <f t="shared" si="8"/>
        <v>1298465575.6331179</v>
      </c>
    </row>
    <row r="38" spans="1:13" ht="15.6" x14ac:dyDescent="0.35">
      <c r="A38" s="14" t="s">
        <v>87</v>
      </c>
      <c r="B38" s="18">
        <f t="shared" ref="B38:F38" si="9">B23/B33</f>
        <v>30230725333.123425</v>
      </c>
      <c r="C38" s="19">
        <f t="shared" si="9"/>
        <v>16917179608.984877</v>
      </c>
      <c r="D38" s="19">
        <f t="shared" si="9"/>
        <v>7937833129.4696569</v>
      </c>
      <c r="E38" s="19">
        <f t="shared" si="9"/>
        <v>2502341096.7286315</v>
      </c>
      <c r="F38" s="19">
        <f t="shared" si="9"/>
        <v>1023625842.9014034</v>
      </c>
      <c r="G38" s="19">
        <f t="shared" ref="G38:H38" si="10">G23/G33</f>
        <v>1849745655.038861</v>
      </c>
      <c r="H38" s="18">
        <f t="shared" si="10"/>
        <v>24439234687.354172</v>
      </c>
      <c r="I38" s="18">
        <f>I23/I33</f>
        <v>13991351650.391836</v>
      </c>
      <c r="J38" s="18">
        <f t="shared" ref="J38:M38" si="11">J23/J33</f>
        <v>6498064187.8348827</v>
      </c>
      <c r="K38" s="18">
        <f t="shared" si="11"/>
        <v>1987668519.9653728</v>
      </c>
      <c r="L38" s="18">
        <f t="shared" si="11"/>
        <v>662812101.33041739</v>
      </c>
      <c r="M38" s="18">
        <f t="shared" si="11"/>
        <v>1299338227.8316634</v>
      </c>
    </row>
    <row r="39" spans="1:13" ht="15.6" x14ac:dyDescent="0.35">
      <c r="A39" s="14" t="s">
        <v>54</v>
      </c>
      <c r="B39" s="18">
        <f>B37/B15</f>
        <v>9833406.8504771087</v>
      </c>
      <c r="C39" s="19">
        <f>C37/C15</f>
        <v>7576865.243090054</v>
      </c>
      <c r="D39" s="19">
        <f>D37/D15</f>
        <v>13049288.421147272</v>
      </c>
      <c r="E39" s="19">
        <f>E37/E15</f>
        <v>13511915.414312618</v>
      </c>
      <c r="F39" s="19">
        <f>F37/F15</f>
        <v>6480091.2406346537</v>
      </c>
      <c r="G39" s="19"/>
      <c r="H39" s="18">
        <f t="shared" ref="H39:L39" si="12">H37/H15</f>
        <v>9148439.7694060691</v>
      </c>
      <c r="I39" s="18">
        <f t="shared" si="12"/>
        <v>7847343.937466084</v>
      </c>
      <c r="J39" s="18">
        <f t="shared" si="12"/>
        <v>10595285.277364787</v>
      </c>
      <c r="K39" s="18">
        <f t="shared" si="12"/>
        <v>8519705.5857669376</v>
      </c>
      <c r="L39" s="18">
        <f t="shared" si="12"/>
        <v>6885401.8136225389</v>
      </c>
      <c r="M39" s="18"/>
    </row>
    <row r="40" spans="1:13" ht="15.6" x14ac:dyDescent="0.35">
      <c r="A40" s="14" t="s">
        <v>88</v>
      </c>
      <c r="B40" s="18">
        <f>B38/B17</f>
        <v>10682235.100043613</v>
      </c>
      <c r="C40" s="19">
        <f t="shared" ref="C40:F40" si="13">C38/C17</f>
        <v>8522508.6191359572</v>
      </c>
      <c r="D40" s="19">
        <f t="shared" si="13"/>
        <v>14538155.914779592</v>
      </c>
      <c r="E40" s="19">
        <f t="shared" si="13"/>
        <v>15737994.319047997</v>
      </c>
      <c r="F40" s="19">
        <f t="shared" si="13"/>
        <v>7311613.1635814533</v>
      </c>
      <c r="G40" s="19"/>
      <c r="H40" s="18">
        <f t="shared" ref="H40:L40" si="14">H38/H17</f>
        <v>11409540.003433321</v>
      </c>
      <c r="I40" s="18">
        <f t="shared" si="14"/>
        <v>9223039.9804824237</v>
      </c>
      <c r="J40" s="18">
        <f t="shared" si="14"/>
        <v>15926627.911360007</v>
      </c>
      <c r="K40" s="18">
        <f t="shared" si="14"/>
        <v>15528660.312229475</v>
      </c>
      <c r="L40" s="18">
        <f t="shared" si="14"/>
        <v>7447326.9812406451</v>
      </c>
      <c r="M40" s="18"/>
    </row>
    <row r="41" spans="1:13" ht="15.6" x14ac:dyDescent="0.35">
      <c r="A41" s="14"/>
      <c r="B41" s="23"/>
      <c r="C41" s="24"/>
      <c r="D41" s="24"/>
      <c r="E41" s="24"/>
      <c r="F41" s="24"/>
      <c r="G41" s="24"/>
      <c r="H41" s="23"/>
      <c r="I41" s="23"/>
      <c r="J41" s="23"/>
      <c r="K41" s="23"/>
      <c r="L41" s="23"/>
      <c r="M41" s="23"/>
    </row>
    <row r="42" spans="1:13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3"/>
      <c r="J42" s="23"/>
      <c r="K42" s="23"/>
      <c r="L42" s="23"/>
      <c r="M42" s="23"/>
    </row>
    <row r="43" spans="1:13" ht="15.6" x14ac:dyDescent="0.35">
      <c r="A43" s="14"/>
      <c r="B43" s="23"/>
      <c r="C43" s="24"/>
      <c r="D43" s="24"/>
      <c r="E43" s="24"/>
      <c r="F43" s="24"/>
      <c r="G43" s="24"/>
      <c r="H43" s="23"/>
      <c r="I43" s="23"/>
      <c r="J43" s="23"/>
      <c r="K43" s="23"/>
      <c r="L43" s="23"/>
      <c r="M43" s="23"/>
    </row>
    <row r="44" spans="1:13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3"/>
      <c r="J44" s="23"/>
      <c r="K44" s="23"/>
      <c r="L44" s="23"/>
      <c r="M44" s="23"/>
    </row>
    <row r="45" spans="1:13" ht="15.6" x14ac:dyDescent="0.35">
      <c r="A45" s="14" t="s">
        <v>12</v>
      </c>
      <c r="B45" s="25">
        <f>B16/B34*100</f>
        <v>1.1437767446449052</v>
      </c>
      <c r="C45" s="26">
        <f>C16/C34*100</f>
        <v>0.84695796283902214</v>
      </c>
      <c r="D45" s="26">
        <f t="shared" ref="D45:F45" si="15">D16/D34*100</f>
        <v>0.44778022118111993</v>
      </c>
      <c r="E45" s="26">
        <f t="shared" si="15"/>
        <v>9.3221149249450241E-2</v>
      </c>
      <c r="F45" s="26">
        <f t="shared" si="15"/>
        <v>0.30812019414298958</v>
      </c>
      <c r="G45" s="26"/>
      <c r="H45" s="25">
        <f t="shared" ref="H45" si="16">H16/H34*100</f>
        <v>1.1437767446449052</v>
      </c>
      <c r="I45" s="25">
        <f>I16/I34*100</f>
        <v>0.84695796283902214</v>
      </c>
      <c r="J45" s="25">
        <f t="shared" ref="J45:L45" si="17">J16/J34*100</f>
        <v>0.44778022118111993</v>
      </c>
      <c r="K45" s="25">
        <f t="shared" si="17"/>
        <v>9.3221149249450241E-2</v>
      </c>
      <c r="L45" s="25">
        <f t="shared" si="17"/>
        <v>0.30812019414298958</v>
      </c>
      <c r="M45" s="25"/>
    </row>
    <row r="46" spans="1:13" ht="15.6" x14ac:dyDescent="0.35">
      <c r="A46" s="14" t="s">
        <v>13</v>
      </c>
      <c r="B46" s="25">
        <f t="shared" ref="B46:F46" si="18">B17/B34*100</f>
        <v>1.7449532007251114</v>
      </c>
      <c r="C46" s="26">
        <f t="shared" si="18"/>
        <v>1.5815724894030658</v>
      </c>
      <c r="D46" s="26">
        <f t="shared" si="18"/>
        <v>0.43503202983076777</v>
      </c>
      <c r="E46" s="26">
        <f t="shared" si="18"/>
        <v>0.12668515154412469</v>
      </c>
      <c r="F46" s="26">
        <f t="shared" si="18"/>
        <v>0.38174183345149154</v>
      </c>
      <c r="G46" s="26"/>
      <c r="H46" s="25">
        <f t="shared" ref="H46:L46" si="19">H17/H34*100</f>
        <v>1.3207384296654376</v>
      </c>
      <c r="I46" s="25">
        <f t="shared" si="19"/>
        <v>1.2086878924052649</v>
      </c>
      <c r="J46" s="25">
        <f t="shared" si="19"/>
        <v>0.32507887943398034</v>
      </c>
      <c r="K46" s="25">
        <f t="shared" si="19"/>
        <v>0.10198553080281736</v>
      </c>
      <c r="L46" s="25">
        <f t="shared" si="19"/>
        <v>0.24267873697987677</v>
      </c>
      <c r="M46" s="25"/>
    </row>
    <row r="47" spans="1:13" ht="15.6" x14ac:dyDescent="0.35">
      <c r="A47" s="14"/>
      <c r="B47" s="25"/>
      <c r="C47" s="26"/>
      <c r="D47" s="26"/>
      <c r="E47" s="26"/>
      <c r="F47" s="26"/>
      <c r="G47" s="26"/>
      <c r="H47" s="25"/>
      <c r="I47" s="25"/>
      <c r="J47" s="25"/>
      <c r="K47" s="25"/>
      <c r="L47" s="25"/>
      <c r="M47" s="25"/>
    </row>
    <row r="48" spans="1:13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5"/>
      <c r="J48" s="25"/>
      <c r="K48" s="25"/>
      <c r="L48" s="25"/>
      <c r="M48" s="25"/>
    </row>
    <row r="49" spans="1:13" ht="15.6" x14ac:dyDescent="0.35">
      <c r="A49" s="14" t="s">
        <v>15</v>
      </c>
      <c r="B49" s="25">
        <f t="shared" ref="B49:F49" si="20">B17/B16*100</f>
        <v>152.56064690026955</v>
      </c>
      <c r="C49" s="26">
        <f t="shared" si="20"/>
        <v>186.73565380997178</v>
      </c>
      <c r="D49" s="26">
        <f t="shared" si="20"/>
        <v>97.15302491103202</v>
      </c>
      <c r="E49" s="26">
        <f t="shared" si="20"/>
        <v>135.89743589743591</v>
      </c>
      <c r="F49" s="26">
        <f t="shared" si="20"/>
        <v>123.8938053097345</v>
      </c>
      <c r="G49" s="26"/>
      <c r="H49" s="25">
        <f t="shared" ref="H49:L49" si="21">H17/H16*100</f>
        <v>115.47169811320754</v>
      </c>
      <c r="I49" s="25">
        <f t="shared" si="21"/>
        <v>142.70931326434621</v>
      </c>
      <c r="J49" s="25">
        <f t="shared" si="21"/>
        <v>72.59786476868328</v>
      </c>
      <c r="K49" s="25">
        <f t="shared" si="21"/>
        <v>109.40170940170941</v>
      </c>
      <c r="L49" s="25">
        <f t="shared" si="21"/>
        <v>78.761061946902657</v>
      </c>
      <c r="M49" s="25"/>
    </row>
    <row r="50" spans="1:13" ht="15.6" x14ac:dyDescent="0.35">
      <c r="A50" s="14" t="s">
        <v>16</v>
      </c>
      <c r="B50" s="25">
        <f t="shared" ref="B50:G50" si="22">B23/B22*100</f>
        <v>150.14118956944986</v>
      </c>
      <c r="C50" s="25">
        <f t="shared" si="22"/>
        <v>181.02644207396514</v>
      </c>
      <c r="D50" s="25">
        <f t="shared" si="22"/>
        <v>107.29863435996276</v>
      </c>
      <c r="E50" s="25">
        <f t="shared" si="22"/>
        <v>175.03153766174407</v>
      </c>
      <c r="F50" s="25">
        <f t="shared" si="22"/>
        <v>124.45713096417055</v>
      </c>
      <c r="G50" s="25">
        <f t="shared" si="22"/>
        <v>162.29977425693662</v>
      </c>
      <c r="H50" s="25">
        <f>H23/H22*100</f>
        <v>121.37769529816316</v>
      </c>
      <c r="I50" s="25">
        <f>I23/I22*100</f>
        <v>149.71790024212649</v>
      </c>
      <c r="J50" s="25">
        <f t="shared" ref="J50:M50" si="23">J23/J22*100</f>
        <v>87.836743600661592</v>
      </c>
      <c r="K50" s="25">
        <f t="shared" si="23"/>
        <v>139.03167632350605</v>
      </c>
      <c r="L50" s="25">
        <f t="shared" si="23"/>
        <v>80.587739233018283</v>
      </c>
      <c r="M50" s="25">
        <f t="shared" si="23"/>
        <v>114.0061069942379</v>
      </c>
    </row>
    <row r="51" spans="1:13" ht="15.6" x14ac:dyDescent="0.35">
      <c r="A51" s="14" t="s">
        <v>17</v>
      </c>
      <c r="B51" s="25">
        <f t="shared" ref="B51:F51" si="24">AVERAGE(B49:B50)</f>
        <v>151.35091823485971</v>
      </c>
      <c r="C51" s="26">
        <f t="shared" si="24"/>
        <v>183.88104794196846</v>
      </c>
      <c r="D51" s="26">
        <f t="shared" si="24"/>
        <v>102.22582963549739</v>
      </c>
      <c r="E51" s="26">
        <f t="shared" si="24"/>
        <v>155.46448677959</v>
      </c>
      <c r="F51" s="26">
        <f t="shared" si="24"/>
        <v>124.17546813695253</v>
      </c>
      <c r="G51" s="26"/>
      <c r="H51" s="25">
        <f t="shared" ref="H51:L51" si="25">AVERAGE(H49:H50)</f>
        <v>118.42469670568535</v>
      </c>
      <c r="I51" s="25">
        <f t="shared" si="25"/>
        <v>146.21360675323635</v>
      </c>
      <c r="J51" s="25">
        <f t="shared" si="25"/>
        <v>80.217304184672429</v>
      </c>
      <c r="K51" s="25">
        <f t="shared" si="25"/>
        <v>124.21669286260773</v>
      </c>
      <c r="L51" s="25">
        <f t="shared" si="25"/>
        <v>79.67440058996047</v>
      </c>
      <c r="M51" s="25"/>
    </row>
    <row r="52" spans="1:13" ht="15.6" x14ac:dyDescent="0.35">
      <c r="A52" s="14"/>
      <c r="B52" s="25"/>
      <c r="C52" s="26"/>
      <c r="D52" s="26"/>
      <c r="E52" s="26"/>
      <c r="F52" s="26"/>
      <c r="G52" s="26"/>
      <c r="H52" s="25"/>
      <c r="I52" s="25"/>
      <c r="J52" s="25"/>
      <c r="K52" s="25"/>
      <c r="L52" s="25"/>
      <c r="M52" s="25"/>
    </row>
    <row r="53" spans="1:13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5"/>
      <c r="J53" s="25"/>
      <c r="K53" s="25"/>
      <c r="L53" s="25"/>
      <c r="M53" s="25"/>
    </row>
    <row r="54" spans="1:13" ht="15.6" x14ac:dyDescent="0.35">
      <c r="A54" s="14" t="s">
        <v>19</v>
      </c>
      <c r="B54" s="25">
        <f t="shared" ref="B54:F54" si="26">B17/B18*100</f>
        <v>30.952641364978671</v>
      </c>
      <c r="C54" s="26">
        <f t="shared" si="26"/>
        <v>34.354447905849774</v>
      </c>
      <c r="D54" s="26">
        <f t="shared" si="26"/>
        <v>26.686217008797652</v>
      </c>
      <c r="E54" s="26">
        <f t="shared" si="26"/>
        <v>23.416789396170838</v>
      </c>
      <c r="F54" s="26">
        <f t="shared" si="26"/>
        <v>21.875</v>
      </c>
      <c r="G54" s="26"/>
      <c r="H54" s="25">
        <f t="shared" ref="H54:L54" si="27">H17/H18*100</f>
        <v>23.427758941266543</v>
      </c>
      <c r="I54" s="25">
        <f t="shared" si="27"/>
        <v>26.254759432329529</v>
      </c>
      <c r="J54" s="25">
        <f t="shared" si="27"/>
        <v>19.941348973607038</v>
      </c>
      <c r="K54" s="25">
        <f t="shared" si="27"/>
        <v>18.851251840942563</v>
      </c>
      <c r="L54" s="25">
        <f t="shared" si="27"/>
        <v>13.90625</v>
      </c>
      <c r="M54" s="25"/>
    </row>
    <row r="55" spans="1:13" ht="15.6" x14ac:dyDescent="0.35">
      <c r="A55" s="14" t="s">
        <v>20</v>
      </c>
      <c r="B55" s="25">
        <f t="shared" ref="B55:G55" si="28">B23/B24*100</f>
        <v>31.154192782844568</v>
      </c>
      <c r="C55" s="25">
        <f t="shared" si="28"/>
        <v>33.072644487755092</v>
      </c>
      <c r="D55" s="25">
        <f t="shared" si="28"/>
        <v>29.246336962492752</v>
      </c>
      <c r="E55" s="25">
        <f t="shared" si="28"/>
        <v>29.955668949170761</v>
      </c>
      <c r="F55" s="25">
        <f t="shared" si="28"/>
        <v>21.905657833773599</v>
      </c>
      <c r="G55" s="25">
        <f t="shared" si="28"/>
        <v>32.357535013304542</v>
      </c>
      <c r="H55" s="25">
        <f>H23/H24*100</f>
        <v>25.18578765560661</v>
      </c>
      <c r="I55" s="25">
        <f t="shared" ref="I55:M55" si="29">I23/I24*100</f>
        <v>27.352727211740063</v>
      </c>
      <c r="J55" s="25">
        <f t="shared" si="29"/>
        <v>23.941618794652474</v>
      </c>
      <c r="K55" s="25">
        <f t="shared" si="29"/>
        <v>23.794493981100928</v>
      </c>
      <c r="L55" s="25">
        <f t="shared" si="29"/>
        <v>14.184220924585542</v>
      </c>
      <c r="M55" s="25">
        <f t="shared" si="29"/>
        <v>22.729277447771508</v>
      </c>
    </row>
    <row r="56" spans="1:13" ht="15.6" x14ac:dyDescent="0.35">
      <c r="A56" s="14" t="s">
        <v>21</v>
      </c>
      <c r="B56" s="25">
        <f t="shared" ref="B56:F56" si="30">(B54+B55)/2</f>
        <v>31.053417073911618</v>
      </c>
      <c r="C56" s="26">
        <f t="shared" si="30"/>
        <v>33.713546196802433</v>
      </c>
      <c r="D56" s="26">
        <f t="shared" si="30"/>
        <v>27.966276985645202</v>
      </c>
      <c r="E56" s="26">
        <f t="shared" si="30"/>
        <v>26.686229172670799</v>
      </c>
      <c r="F56" s="26">
        <f t="shared" si="30"/>
        <v>21.890328916886801</v>
      </c>
      <c r="G56" s="26"/>
      <c r="H56" s="25">
        <f t="shared" ref="H56:L56" si="31">(H54+H55)/2</f>
        <v>24.306773298436575</v>
      </c>
      <c r="I56" s="25">
        <f t="shared" si="31"/>
        <v>26.803743322034798</v>
      </c>
      <c r="J56" s="25">
        <f t="shared" si="31"/>
        <v>21.941483884129756</v>
      </c>
      <c r="K56" s="25">
        <f t="shared" si="31"/>
        <v>21.322872911021747</v>
      </c>
      <c r="L56" s="25">
        <f t="shared" si="31"/>
        <v>14.045235462292771</v>
      </c>
      <c r="M56" s="25"/>
    </row>
    <row r="57" spans="1:13" ht="15.6" x14ac:dyDescent="0.35">
      <c r="A57" s="14"/>
      <c r="B57" s="25"/>
      <c r="C57" s="26"/>
      <c r="D57" s="26"/>
      <c r="E57" s="26"/>
      <c r="F57" s="26"/>
      <c r="G57" s="26"/>
      <c r="H57" s="25"/>
      <c r="I57" s="25"/>
      <c r="J57" s="25"/>
      <c r="K57" s="25"/>
      <c r="L57" s="25"/>
      <c r="M57" s="25"/>
    </row>
    <row r="58" spans="1:13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5"/>
      <c r="J58" s="25"/>
      <c r="K58" s="25"/>
      <c r="L58" s="25"/>
      <c r="M58" s="25"/>
    </row>
    <row r="59" spans="1:13" ht="15.6" x14ac:dyDescent="0.35">
      <c r="A59" s="14" t="s">
        <v>22</v>
      </c>
      <c r="B59" s="25">
        <f t="shared" ref="B59" si="32">B25/B23*100</f>
        <v>93.881239584377028</v>
      </c>
      <c r="C59" s="25"/>
      <c r="D59" s="25"/>
      <c r="E59" s="25"/>
      <c r="F59" s="25"/>
      <c r="G59" s="25"/>
      <c r="H59" s="25">
        <f>H25/H23*100</f>
        <v>94.683392322002661</v>
      </c>
      <c r="I59" s="25"/>
      <c r="J59" s="25"/>
      <c r="K59" s="25"/>
      <c r="L59" s="25"/>
      <c r="M59" s="25"/>
    </row>
    <row r="60" spans="1:13" ht="15.6" x14ac:dyDescent="0.35">
      <c r="A60" s="14"/>
      <c r="B60" s="25"/>
      <c r="C60" s="26"/>
      <c r="D60" s="26"/>
      <c r="E60" s="26"/>
      <c r="F60" s="26"/>
      <c r="G60" s="26"/>
      <c r="H60" s="25"/>
      <c r="I60" s="25"/>
      <c r="J60" s="25"/>
      <c r="K60" s="25"/>
      <c r="L60" s="25"/>
      <c r="M60" s="25"/>
    </row>
    <row r="61" spans="1:13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5"/>
      <c r="J61" s="25"/>
      <c r="K61" s="25"/>
      <c r="L61" s="25"/>
      <c r="M61" s="25"/>
    </row>
    <row r="62" spans="1:13" ht="15.6" x14ac:dyDescent="0.35">
      <c r="A62" s="14" t="s">
        <v>24</v>
      </c>
      <c r="B62" s="25">
        <f t="shared" ref="B62:F62" si="33">((B17/B15)-1)*100</f>
        <v>31.873252562907737</v>
      </c>
      <c r="C62" s="26">
        <f t="shared" si="33"/>
        <v>56.793048973143769</v>
      </c>
      <c r="D62" s="26">
        <f t="shared" si="33"/>
        <v>-6.0240963855421654</v>
      </c>
      <c r="E62" s="26">
        <f t="shared" si="33"/>
        <v>26.190476190476186</v>
      </c>
      <c r="F62" s="26">
        <f t="shared" si="33"/>
        <v>-19.075144508670515</v>
      </c>
      <c r="G62" s="26"/>
      <c r="H62" s="25">
        <f>((H17/H15)-1)*100</f>
        <v>16.539717083786719</v>
      </c>
      <c r="I62" s="25">
        <f t="shared" ref="I62:L62" si="34">((I17/I15)-1)*100</f>
        <v>31.455805892547662</v>
      </c>
      <c r="J62" s="25">
        <f t="shared" si="34"/>
        <v>0.74074074074073071</v>
      </c>
      <c r="K62" s="25">
        <f t="shared" si="34"/>
        <v>-15.789473684210531</v>
      </c>
      <c r="L62" s="25">
        <f t="shared" si="34"/>
        <v>-29.921259842519689</v>
      </c>
      <c r="M62" s="25"/>
    </row>
    <row r="63" spans="1:13" ht="15.6" x14ac:dyDescent="0.35">
      <c r="A63" s="14" t="s">
        <v>25</v>
      </c>
      <c r="B63" s="25">
        <f>((B38/B37)-1)*100</f>
        <v>43.256666657299988</v>
      </c>
      <c r="C63" s="25">
        <f t="shared" ref="C63:F63" si="35">((C38/C37)-1)*100</f>
        <v>76.36186845382727</v>
      </c>
      <c r="D63" s="25">
        <f t="shared" si="35"/>
        <v>4.6981486565356834</v>
      </c>
      <c r="E63" s="25">
        <f t="shared" si="35"/>
        <v>46.980271597911518</v>
      </c>
      <c r="F63" s="25">
        <f t="shared" si="35"/>
        <v>-8.6909093253165643</v>
      </c>
      <c r="G63" s="26"/>
      <c r="H63" s="25">
        <f>((H38/H37)-1)*100</f>
        <v>45.343315097607075</v>
      </c>
      <c r="I63" s="25">
        <f t="shared" ref="I63:L63" si="36">((I38/I37)-1)*100</f>
        <v>54.500957658419694</v>
      </c>
      <c r="J63" s="25">
        <f t="shared" si="36"/>
        <v>51.431533110321112</v>
      </c>
      <c r="K63" s="25">
        <f t="shared" si="36"/>
        <v>53.488479702463756</v>
      </c>
      <c r="L63" s="25">
        <f t="shared" si="36"/>
        <v>-24.202057263586994</v>
      </c>
      <c r="M63" s="25"/>
    </row>
    <row r="64" spans="1:13" ht="15.6" x14ac:dyDescent="0.35">
      <c r="A64" s="14" t="s">
        <v>26</v>
      </c>
      <c r="B64" s="25">
        <f>((B40/B39)-1)*100</f>
        <v>8.6320871542635338</v>
      </c>
      <c r="C64" s="26">
        <f t="shared" ref="C64:F64" si="37">((C40/C39)-1)*100</f>
        <v>12.48066773931753</v>
      </c>
      <c r="D64" s="26">
        <f t="shared" si="37"/>
        <v>11.409568442211061</v>
      </c>
      <c r="E64" s="26">
        <f t="shared" si="37"/>
        <v>16.474932209665738</v>
      </c>
      <c r="F64" s="26">
        <f t="shared" si="37"/>
        <v>12.831947762287399</v>
      </c>
      <c r="G64" s="26"/>
      <c r="H64" s="25">
        <f>((H40/H39)-1)*100</f>
        <v>24.715692413352851</v>
      </c>
      <c r="I64" s="25">
        <f t="shared" ref="I64:L64" si="38">((I40/I39)-1)*100</f>
        <v>17.530721910228309</v>
      </c>
      <c r="J64" s="25">
        <f t="shared" si="38"/>
        <v>50.318065955098177</v>
      </c>
      <c r="K64" s="25">
        <f t="shared" si="38"/>
        <v>82.267569646675724</v>
      </c>
      <c r="L64" s="25">
        <f t="shared" si="38"/>
        <v>8.1611092980275366</v>
      </c>
      <c r="M64" s="25"/>
    </row>
    <row r="65" spans="1:13" ht="15.6" x14ac:dyDescent="0.35">
      <c r="A65" s="14"/>
      <c r="B65" s="25"/>
      <c r="C65" s="26"/>
      <c r="D65" s="26"/>
      <c r="E65" s="26"/>
      <c r="F65" s="26"/>
      <c r="G65" s="26"/>
      <c r="H65" s="25"/>
      <c r="I65" s="25"/>
      <c r="J65" s="25"/>
      <c r="K65" s="25"/>
      <c r="L65" s="25"/>
      <c r="M65" s="25"/>
    </row>
    <row r="66" spans="1:13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5"/>
      <c r="J66" s="25"/>
      <c r="K66" s="25"/>
      <c r="L66" s="25"/>
      <c r="M66" s="25"/>
    </row>
    <row r="67" spans="1:13" ht="15.6" x14ac:dyDescent="0.35">
      <c r="A67" s="14" t="s">
        <v>28</v>
      </c>
      <c r="B67" s="25">
        <f t="shared" ref="B67:F68" si="39">B22/B16</f>
        <v>11911590.55978955</v>
      </c>
      <c r="C67" s="26">
        <f t="shared" si="39"/>
        <v>9647563.277644204</v>
      </c>
      <c r="D67" s="26">
        <f t="shared" si="39"/>
        <v>14445627.460479306</v>
      </c>
      <c r="E67" s="26">
        <f t="shared" si="39"/>
        <v>13409398.414146468</v>
      </c>
      <c r="F67" s="26">
        <f t="shared" si="39"/>
        <v>7987446.6216939595</v>
      </c>
      <c r="G67" s="26"/>
      <c r="H67" s="25">
        <f t="shared" ref="H67:L68" si="40">H22/H16</f>
        <v>11911590.55978955</v>
      </c>
      <c r="I67" s="25">
        <f t="shared" si="40"/>
        <v>9647563.277644204</v>
      </c>
      <c r="J67" s="25">
        <f t="shared" si="40"/>
        <v>14445627.460479306</v>
      </c>
      <c r="K67" s="25">
        <f t="shared" si="40"/>
        <v>13409398.414146468</v>
      </c>
      <c r="L67" s="25">
        <f t="shared" si="40"/>
        <v>7987446.6216939595</v>
      </c>
      <c r="M67" s="25"/>
    </row>
    <row r="68" spans="1:13" ht="15.6" x14ac:dyDescent="0.35">
      <c r="A68" s="14" t="s">
        <v>29</v>
      </c>
      <c r="B68" s="25">
        <f t="shared" si="39"/>
        <v>11722684.79878786</v>
      </c>
      <c r="C68" s="25">
        <f t="shared" si="39"/>
        <v>9352600.9586397987</v>
      </c>
      <c r="D68" s="25">
        <f t="shared" si="39"/>
        <v>15954172.300879123</v>
      </c>
      <c r="E68" s="25">
        <f t="shared" si="39"/>
        <v>17270874.965723272</v>
      </c>
      <c r="F68" s="25">
        <f t="shared" si="39"/>
        <v>8023764.2857142854</v>
      </c>
      <c r="G68" s="26"/>
      <c r="H68" s="25">
        <f t="shared" si="40"/>
        <v>12520829.199767724</v>
      </c>
      <c r="I68" s="25">
        <f t="shared" si="40"/>
        <v>10121364.074581411</v>
      </c>
      <c r="J68" s="25">
        <f t="shared" si="40"/>
        <v>17477881.469926469</v>
      </c>
      <c r="K68" s="25">
        <f t="shared" si="40"/>
        <v>17041151.826640625</v>
      </c>
      <c r="L68" s="25">
        <f t="shared" si="40"/>
        <v>8172696.6292134831</v>
      </c>
      <c r="M68" s="25"/>
    </row>
    <row r="69" spans="1:13" ht="15.6" x14ac:dyDescent="0.35">
      <c r="A69" s="14" t="s">
        <v>30</v>
      </c>
      <c r="B69" s="25">
        <f>(B68/B67)*B51</f>
        <v>148.95064597533656</v>
      </c>
      <c r="C69" s="25">
        <f t="shared" ref="C69:L69" si="41">(C68/C67)*C51</f>
        <v>178.25911225095246</v>
      </c>
      <c r="D69" s="25">
        <f t="shared" si="41"/>
        <v>112.90118785542364</v>
      </c>
      <c r="E69" s="25">
        <f t="shared" si="41"/>
        <v>200.23327146041422</v>
      </c>
      <c r="F69" s="25">
        <f t="shared" si="41"/>
        <v>124.74007446798153</v>
      </c>
      <c r="G69" s="25"/>
      <c r="H69" s="25">
        <f t="shared" si="41"/>
        <v>124.48173004633388</v>
      </c>
      <c r="I69" s="25">
        <f t="shared" si="41"/>
        <v>153.39429284039338</v>
      </c>
      <c r="J69" s="25">
        <f t="shared" si="41"/>
        <v>97.055564959877628</v>
      </c>
      <c r="K69" s="25">
        <f t="shared" si="41"/>
        <v>157.85909681389856</v>
      </c>
      <c r="L69" s="25">
        <f t="shared" si="41"/>
        <v>81.522260614253625</v>
      </c>
      <c r="M69" s="25"/>
    </row>
    <row r="70" spans="1:13" ht="15.6" x14ac:dyDescent="0.35">
      <c r="A70" s="14"/>
      <c r="B70" s="25"/>
      <c r="C70" s="26"/>
      <c r="D70" s="26"/>
      <c r="E70" s="26"/>
      <c r="F70" s="26"/>
      <c r="G70" s="26"/>
      <c r="H70" s="25"/>
      <c r="I70" s="25"/>
      <c r="J70" s="25"/>
      <c r="K70" s="25"/>
      <c r="L70" s="25"/>
      <c r="M70" s="25"/>
    </row>
    <row r="71" spans="1:13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5"/>
      <c r="J71" s="25"/>
      <c r="K71" s="25"/>
      <c r="L71" s="25"/>
      <c r="M71" s="25"/>
    </row>
    <row r="72" spans="1:13" ht="15.6" x14ac:dyDescent="0.35">
      <c r="A72" s="14" t="s">
        <v>32</v>
      </c>
      <c r="B72" s="25">
        <f>(B29/B28)*100</f>
        <v>109.16806533663413</v>
      </c>
      <c r="C72" s="26"/>
      <c r="D72" s="26"/>
      <c r="E72" s="26"/>
      <c r="F72" s="26"/>
      <c r="G72" s="26"/>
      <c r="H72" s="25">
        <f>(H29/H28)*100</f>
        <v>109.16806533663413</v>
      </c>
      <c r="I72" s="25"/>
      <c r="J72" s="25"/>
      <c r="K72" s="25"/>
      <c r="L72" s="25"/>
      <c r="M72" s="25"/>
    </row>
    <row r="73" spans="1:13" ht="15.6" x14ac:dyDescent="0.35">
      <c r="A73" s="14" t="s">
        <v>33</v>
      </c>
      <c r="B73" s="25">
        <f t="shared" ref="B73" si="42">(B23/B29)*100</f>
        <v>137.53215201393348</v>
      </c>
      <c r="C73" s="26"/>
      <c r="D73" s="26"/>
      <c r="E73" s="26"/>
      <c r="F73" s="26"/>
      <c r="G73" s="26"/>
      <c r="H73" s="25">
        <f t="shared" ref="H73" si="43">(H23/H29)*100</f>
        <v>111.1842505625423</v>
      </c>
      <c r="I73" s="25"/>
      <c r="J73" s="25"/>
      <c r="K73" s="25"/>
      <c r="L73" s="25"/>
      <c r="M73" s="25"/>
    </row>
    <row r="74" spans="1:13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6.2" thickTop="1" x14ac:dyDescent="0.35">
      <c r="A75" s="46" t="s">
        <v>82</v>
      </c>
      <c r="B75" s="46"/>
      <c r="C75" s="46"/>
      <c r="D75" s="46"/>
      <c r="E75" s="46"/>
      <c r="F75" s="46"/>
      <c r="G75" s="13"/>
      <c r="H75" s="13"/>
      <c r="I75" s="13"/>
      <c r="J75" s="13"/>
      <c r="K75" s="13"/>
      <c r="L75" s="13"/>
      <c r="M75" s="13"/>
    </row>
    <row r="76" spans="1:13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6" x14ac:dyDescent="0.35">
      <c r="A77" s="43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7" spans="1:13" x14ac:dyDescent="0.3">
      <c r="A87" s="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horizontalDpi="300" verticalDpi="300" r:id="rId1"/>
  <ignoredErrors>
    <ignoredError sqref="B15:B18 H15:H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7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1" customWidth="1"/>
    <col min="2" max="12" width="18.6640625" style="1" customWidth="1"/>
    <col min="13" max="13" width="18.5546875" style="1" customWidth="1"/>
    <col min="14" max="16384" width="11.44140625" style="1"/>
  </cols>
  <sheetData>
    <row r="1" spans="1:15" customFormat="1" x14ac:dyDescent="0.3"/>
    <row r="2" spans="1:15" customFormat="1" x14ac:dyDescent="0.3"/>
    <row r="3" spans="1:15" customFormat="1" x14ac:dyDescent="0.3"/>
    <row r="4" spans="1:15" customFormat="1" x14ac:dyDescent="0.3"/>
    <row r="5" spans="1:15" customFormat="1" x14ac:dyDescent="0.3"/>
    <row r="6" spans="1:15" customFormat="1" x14ac:dyDescent="0.3"/>
    <row r="7" spans="1:15" customFormat="1" x14ac:dyDescent="0.3"/>
    <row r="8" spans="1:15" customFormat="1" ht="15.75" customHeight="1" x14ac:dyDescent="0.3"/>
    <row r="9" spans="1:15" ht="15.6" x14ac:dyDescent="0.35">
      <c r="A9" s="51"/>
      <c r="B9" s="47" t="s">
        <v>40</v>
      </c>
      <c r="C9" s="53" t="s">
        <v>38</v>
      </c>
      <c r="D9" s="53"/>
      <c r="E9" s="53"/>
      <c r="F9" s="53"/>
      <c r="G9" s="49" t="s">
        <v>3</v>
      </c>
      <c r="H9" s="47" t="s">
        <v>41</v>
      </c>
      <c r="I9" s="53" t="s">
        <v>39</v>
      </c>
      <c r="J9" s="53"/>
      <c r="K9" s="53"/>
      <c r="L9" s="53"/>
      <c r="M9" s="49" t="s">
        <v>3</v>
      </c>
      <c r="N9" s="13"/>
      <c r="O9" s="13"/>
    </row>
    <row r="10" spans="1:15" ht="16.2" thickBot="1" x14ac:dyDescent="0.4">
      <c r="A10" s="52"/>
      <c r="B10" s="48"/>
      <c r="C10" s="6" t="s">
        <v>0</v>
      </c>
      <c r="D10" s="6" t="s">
        <v>1</v>
      </c>
      <c r="E10" s="6" t="s">
        <v>2</v>
      </c>
      <c r="F10" s="6" t="s">
        <v>37</v>
      </c>
      <c r="G10" s="50"/>
      <c r="H10" s="48"/>
      <c r="I10" s="6" t="s">
        <v>0</v>
      </c>
      <c r="J10" s="6" t="s">
        <v>1</v>
      </c>
      <c r="K10" s="6" t="s">
        <v>2</v>
      </c>
      <c r="L10" s="6" t="s">
        <v>37</v>
      </c>
      <c r="M10" s="50"/>
      <c r="N10" s="13"/>
      <c r="O10" s="13"/>
    </row>
    <row r="11" spans="1:15" ht="16.2" thickTop="1" x14ac:dyDescent="0.35">
      <c r="A11" s="7"/>
      <c r="B11" s="40"/>
      <c r="C11" s="41"/>
      <c r="D11" s="41"/>
      <c r="E11" s="41"/>
      <c r="F11" s="41"/>
      <c r="G11" s="42"/>
      <c r="H11" s="40"/>
      <c r="I11" s="41"/>
      <c r="J11" s="41"/>
      <c r="K11" s="41"/>
      <c r="L11" s="41"/>
      <c r="M11" s="42"/>
      <c r="N11" s="13"/>
      <c r="O11" s="13"/>
    </row>
    <row r="12" spans="1:15" ht="15.6" x14ac:dyDescent="0.35">
      <c r="A12" s="11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  <c r="N13" s="13"/>
      <c r="O13" s="13"/>
    </row>
    <row r="14" spans="1:15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  <c r="N14" s="13"/>
      <c r="O14" s="13"/>
    </row>
    <row r="15" spans="1:15" ht="15.6" x14ac:dyDescent="0.35">
      <c r="A15" s="17" t="s">
        <v>55</v>
      </c>
      <c r="B15" s="29">
        <f>SUM(C15:F15)</f>
        <v>5122</v>
      </c>
      <c r="C15" s="30">
        <f>+'I Trimestre'!C15+'II Trimestre'!C15</f>
        <v>2985</v>
      </c>
      <c r="D15" s="30">
        <f>+'I Trimestre'!D15+'II Trimestre'!D15</f>
        <v>1446</v>
      </c>
      <c r="E15" s="30">
        <f>+'I Trimestre'!E15+'II Trimestre'!E15</f>
        <v>313</v>
      </c>
      <c r="F15" s="30">
        <f>+'I Trimestre'!F15+'II Trimestre'!F15</f>
        <v>378</v>
      </c>
      <c r="G15" s="30"/>
      <c r="H15" s="29">
        <f>SUM(I15:L15)</f>
        <v>4193</v>
      </c>
      <c r="I15" s="30">
        <f>+'I Trimestre'!I15+'II Trimestre'!I15</f>
        <v>2744</v>
      </c>
      <c r="J15" s="30">
        <f>+'I Trimestre'!J15+'II Trimestre'!J15</f>
        <v>842</v>
      </c>
      <c r="K15" s="30">
        <f>+'I Trimestre'!K15+'II Trimestre'!K15</f>
        <v>286</v>
      </c>
      <c r="L15" s="30">
        <f>+'I Trimestre'!L15+'II Trimestre'!L15</f>
        <v>321</v>
      </c>
      <c r="M15" s="30"/>
      <c r="N15" s="13"/>
      <c r="O15" s="13"/>
    </row>
    <row r="16" spans="1:15" ht="15.6" x14ac:dyDescent="0.35">
      <c r="A16" s="17" t="s">
        <v>89</v>
      </c>
      <c r="B16" s="29">
        <f t="shared" ref="B16" si="0">SUM(C16:F16)</f>
        <v>4280</v>
      </c>
      <c r="C16" s="30">
        <f>+'I Trimestre'!C16+'II Trimestre'!C16</f>
        <v>2658</v>
      </c>
      <c r="D16" s="30">
        <f>+'I Trimestre'!D16+'II Trimestre'!D16</f>
        <v>1035</v>
      </c>
      <c r="E16" s="30">
        <f>+'I Trimestre'!E16+'II Trimestre'!E16</f>
        <v>298</v>
      </c>
      <c r="F16" s="30">
        <f>+'I Trimestre'!F16+'II Trimestre'!F16</f>
        <v>289</v>
      </c>
      <c r="G16" s="30"/>
      <c r="H16" s="29">
        <f t="shared" ref="H16" si="1">SUM(I16:L16)</f>
        <v>4280</v>
      </c>
      <c r="I16" s="30">
        <f>+'I Trimestre'!I16+'II Trimestre'!I16</f>
        <v>2658</v>
      </c>
      <c r="J16" s="30">
        <f>+'I Trimestre'!J16+'II Trimestre'!J16</f>
        <v>1035</v>
      </c>
      <c r="K16" s="30">
        <f>+'I Trimestre'!K16+'II Trimestre'!K16</f>
        <v>298</v>
      </c>
      <c r="L16" s="30">
        <f>+'I Trimestre'!L16+'II Trimestre'!L16</f>
        <v>289</v>
      </c>
      <c r="M16" s="30"/>
      <c r="N16" s="13"/>
      <c r="O16" s="13"/>
    </row>
    <row r="17" spans="1:15" ht="15.6" x14ac:dyDescent="0.35">
      <c r="A17" s="17" t="s">
        <v>90</v>
      </c>
      <c r="B17" s="29">
        <f>SUM(C17:F17)</f>
        <v>5306</v>
      </c>
      <c r="C17" s="30">
        <f>+'I Trimestre'!C17+'II Trimestre'!C17</f>
        <v>3670</v>
      </c>
      <c r="D17" s="30">
        <f>+'I Trimestre'!D17+'II Trimestre'!D17</f>
        <v>1105</v>
      </c>
      <c r="E17" s="30">
        <f>+'I Trimestre'!E17+'II Trimestre'!E17</f>
        <v>274</v>
      </c>
      <c r="F17" s="30">
        <f>+'I Trimestre'!F17+'II Trimestre'!F17</f>
        <v>257</v>
      </c>
      <c r="G17" s="30"/>
      <c r="H17" s="29">
        <f>SUM(I17:L17)</f>
        <v>4266</v>
      </c>
      <c r="I17" s="30">
        <f>+'I Trimestre'!I17+'II Trimestre'!I17</f>
        <v>2917</v>
      </c>
      <c r="J17" s="30">
        <f>+'I Trimestre'!J17+'II Trimestre'!J17</f>
        <v>928</v>
      </c>
      <c r="K17" s="30">
        <f>+'I Trimestre'!K17+'II Trimestre'!K17</f>
        <v>222</v>
      </c>
      <c r="L17" s="30">
        <f>+'I Trimestre'!L17+'II Trimestre'!L17</f>
        <v>199</v>
      </c>
      <c r="M17" s="30"/>
      <c r="N17" s="13"/>
      <c r="O17" s="13"/>
    </row>
    <row r="18" spans="1:15" ht="15.6" x14ac:dyDescent="0.35">
      <c r="A18" s="17" t="s">
        <v>77</v>
      </c>
      <c r="B18" s="29">
        <f>SUM(C18:F18)</f>
        <v>9143</v>
      </c>
      <c r="C18" s="30">
        <f>+'II Trimestre'!C18</f>
        <v>5778</v>
      </c>
      <c r="D18" s="30">
        <f>+'II Trimestre'!D18</f>
        <v>2046</v>
      </c>
      <c r="E18" s="30">
        <f>+'II Trimestre'!E18</f>
        <v>679</v>
      </c>
      <c r="F18" s="30">
        <f>+'II Trimestre'!F18</f>
        <v>640</v>
      </c>
      <c r="G18" s="30"/>
      <c r="H18" s="29">
        <f>SUM(I18:L18)</f>
        <v>9143</v>
      </c>
      <c r="I18" s="30">
        <f>+'II Trimestre'!I18</f>
        <v>5778</v>
      </c>
      <c r="J18" s="30">
        <f>+'II Trimestre'!J18</f>
        <v>2046</v>
      </c>
      <c r="K18" s="30">
        <f>+'II Trimestre'!K18</f>
        <v>679</v>
      </c>
      <c r="L18" s="30">
        <f>+'II Trimestre'!L18</f>
        <v>640</v>
      </c>
      <c r="M18" s="30"/>
      <c r="N18" s="13"/>
      <c r="O18" s="13"/>
    </row>
    <row r="19" spans="1:15" ht="15.6" x14ac:dyDescent="0.35">
      <c r="A19" s="14"/>
      <c r="B19" s="29"/>
      <c r="C19" s="30"/>
      <c r="D19" s="30"/>
      <c r="E19" s="30"/>
      <c r="F19" s="30"/>
      <c r="G19" s="30"/>
      <c r="H19" s="29"/>
      <c r="I19" s="30"/>
      <c r="J19" s="30"/>
      <c r="K19" s="30"/>
      <c r="L19" s="30"/>
      <c r="M19" s="30"/>
      <c r="N19" s="13"/>
      <c r="O19" s="13"/>
    </row>
    <row r="20" spans="1:15" ht="15.6" x14ac:dyDescent="0.35">
      <c r="A20" s="20" t="s">
        <v>5</v>
      </c>
      <c r="B20" s="29"/>
      <c r="C20" s="30"/>
      <c r="D20" s="30"/>
      <c r="E20" s="30"/>
      <c r="F20" s="30"/>
      <c r="G20" s="30"/>
      <c r="H20" s="29"/>
      <c r="I20" s="30"/>
      <c r="J20" s="30"/>
      <c r="K20" s="30"/>
      <c r="L20" s="30"/>
      <c r="M20" s="30"/>
      <c r="N20" s="13"/>
      <c r="O20" s="13"/>
    </row>
    <row r="21" spans="1:15" ht="15.6" x14ac:dyDescent="0.35">
      <c r="A21" s="17" t="s">
        <v>55</v>
      </c>
      <c r="B21" s="30">
        <f>SUM(C21:G21)</f>
        <v>57249465642.971306</v>
      </c>
      <c r="C21" s="30">
        <f>+'I Trimestre'!C21+'II Trimestre'!C21</f>
        <v>25475907713.67168</v>
      </c>
      <c r="D21" s="30">
        <f>+'I Trimestre'!D21+'II Trimestre'!D21</f>
        <v>21563203675.453281</v>
      </c>
      <c r="E21" s="30">
        <f>+'I Trimestre'!E21+'II Trimestre'!E21</f>
        <v>4856782653.71</v>
      </c>
      <c r="F21" s="30">
        <f>+'I Trimestre'!F21+'II Trimestre'!F21</f>
        <v>2730851534.5700002</v>
      </c>
      <c r="G21" s="30">
        <f>+'I Trimestre'!G21+'II Trimestre'!G21</f>
        <v>2622720065.5663481</v>
      </c>
      <c r="H21" s="30">
        <f>SUM(I21:M21)</f>
        <v>43090160786.139214</v>
      </c>
      <c r="I21" s="30">
        <f>+'I Trimestre'!I21+'II Trimestre'!I21</f>
        <v>25102830761.560001</v>
      </c>
      <c r="J21" s="30">
        <f>+'I Trimestre'!J21+'II Trimestre'!J21</f>
        <v>9621664906.0600014</v>
      </c>
      <c r="K21" s="30">
        <f>+'I Trimestre'!K21+'II Trimestre'!K21</f>
        <v>3433928703.96</v>
      </c>
      <c r="L21" s="30">
        <f>+'I Trimestre'!L21+'II Trimestre'!L21</f>
        <v>2401998000</v>
      </c>
      <c r="M21" s="30">
        <f>+'I Trimestre'!M21+'II Trimestre'!M21</f>
        <v>2529738414.5592132</v>
      </c>
      <c r="N21" s="13"/>
      <c r="O21" s="13"/>
    </row>
    <row r="22" spans="1:15" ht="15.6" x14ac:dyDescent="0.35">
      <c r="A22" s="17" t="s">
        <v>89</v>
      </c>
      <c r="B22" s="30">
        <f>SUM(C22:G22)</f>
        <v>49268440383.681602</v>
      </c>
      <c r="C22" s="30">
        <f>+'I Trimestre'!C22+'II Trimestre'!C22</f>
        <v>25397674352.571583</v>
      </c>
      <c r="D22" s="30">
        <f>+'I Trimestre'!D22+'II Trimestre'!D22</f>
        <v>14862891954.449476</v>
      </c>
      <c r="E22" s="30">
        <f>+'I Trimestre'!E22+'II Trimestre'!E22</f>
        <v>3943062708.6326241</v>
      </c>
      <c r="F22" s="30">
        <f>+'I Trimestre'!F22+'II Trimestre'!F22</f>
        <v>2276031723.6685963</v>
      </c>
      <c r="G22" s="30">
        <f>+'I Trimestre'!G22+'II Trimestre'!G22</f>
        <v>2788779644.3593326</v>
      </c>
      <c r="H22" s="30">
        <f>SUM(I22:M22)</f>
        <v>49268440383.68161</v>
      </c>
      <c r="I22" s="30">
        <f>+'I Trimestre'!I22+'II Trimestre'!I22</f>
        <v>25397674352.571583</v>
      </c>
      <c r="J22" s="30">
        <f>+'I Trimestre'!J22+'II Trimestre'!J22</f>
        <v>14862891954.449476</v>
      </c>
      <c r="K22" s="30">
        <f>+'I Trimestre'!K22+'II Trimestre'!K22</f>
        <v>3943062708.6326241</v>
      </c>
      <c r="L22" s="30">
        <f>+'I Trimestre'!L22+'II Trimestre'!L22</f>
        <v>2276031723.6685963</v>
      </c>
      <c r="M22" s="30">
        <f>+'I Trimestre'!M22+'II Trimestre'!M22</f>
        <v>2788779644.3593369</v>
      </c>
      <c r="N22" s="13"/>
      <c r="O22" s="13"/>
    </row>
    <row r="23" spans="1:15" ht="15.6" x14ac:dyDescent="0.35">
      <c r="A23" s="17" t="s">
        <v>90</v>
      </c>
      <c r="B23" s="30">
        <f>SUM(C23:G23)</f>
        <v>61589826767.335678</v>
      </c>
      <c r="C23" s="30">
        <f>+'I Trimestre'!C23+'II Trimestre'!C23</f>
        <v>35949309408.699997</v>
      </c>
      <c r="D23" s="30">
        <f>+'I Trimestre'!D23+'II Trimestre'!D23</f>
        <v>16449438672.68</v>
      </c>
      <c r="E23" s="30">
        <f>+'I Trimestre'!E23+'II Trimestre'!E23</f>
        <v>3789714893.7700005</v>
      </c>
      <c r="F23" s="30">
        <f>+'I Trimestre'!F23+'II Trimestre'!F23</f>
        <v>2075727000</v>
      </c>
      <c r="G23" s="30">
        <f>+'I Trimestre'!G23+'II Trimestre'!G23</f>
        <v>3325636792.1856833</v>
      </c>
      <c r="H23" s="30">
        <f>SUM(I23:M23)</f>
        <v>51368009650.781868</v>
      </c>
      <c r="I23" s="30">
        <f>+'I Trimestre'!I23+'II Trimestre'!I23</f>
        <v>28497647703.98</v>
      </c>
      <c r="J23" s="30">
        <f>+'I Trimestre'!J23+'II Trimestre'!J23</f>
        <v>15716708567.939999</v>
      </c>
      <c r="K23" s="30">
        <f>+'I Trimestre'!K23+'II Trimestre'!K23</f>
        <v>2993025880.8400002</v>
      </c>
      <c r="L23" s="30">
        <f>+'I Trimestre'!L23+'II Trimestre'!L23</f>
        <v>1625605000</v>
      </c>
      <c r="M23" s="30">
        <f>+'I Trimestre'!M23+'II Trimestre'!M23</f>
        <v>2535022498.0218768</v>
      </c>
      <c r="N23" s="13"/>
      <c r="O23" s="13"/>
    </row>
    <row r="24" spans="1:15" ht="15.6" x14ac:dyDescent="0.35">
      <c r="A24" s="17" t="s">
        <v>77</v>
      </c>
      <c r="B24" s="30">
        <f t="shared" ref="B24" si="2">SUM(C24:G24)</f>
        <v>106487104999.99847</v>
      </c>
      <c r="C24" s="30">
        <f>+'II Trimestre'!C24</f>
        <v>56133741920.073929</v>
      </c>
      <c r="D24" s="30">
        <f>+'II Trimestre'!D24</f>
        <v>29784851646.383881</v>
      </c>
      <c r="E24" s="30">
        <f>+'II Trimestre'!E24</f>
        <v>9167109985.7912445</v>
      </c>
      <c r="F24" s="30">
        <f>+'II Trimestre'!F24</f>
        <v>5128022214.7361507</v>
      </c>
      <c r="G24" s="30">
        <f>+'II Trimestre'!G24</f>
        <v>6273379233.0132742</v>
      </c>
      <c r="H24" s="30">
        <f t="shared" ref="H24" si="3">SUM(I24:M24)</f>
        <v>106487104999.99847</v>
      </c>
      <c r="I24" s="30">
        <f>+'II Trimestre'!I24</f>
        <v>56133741920.073929</v>
      </c>
      <c r="J24" s="30">
        <f>+'II Trimestre'!J24</f>
        <v>29784851646.383881</v>
      </c>
      <c r="K24" s="30">
        <f>+'II Trimestre'!K24</f>
        <v>9167109985.7912445</v>
      </c>
      <c r="L24" s="30">
        <f>+'II Trimestre'!L24</f>
        <v>5128022214.7361507</v>
      </c>
      <c r="M24" s="30">
        <f>+'II Trimestre'!M24</f>
        <v>6273379233.0132742</v>
      </c>
      <c r="N24" s="13"/>
      <c r="O24" s="13"/>
    </row>
    <row r="25" spans="1:15" ht="15.6" x14ac:dyDescent="0.35">
      <c r="A25" s="17" t="s">
        <v>91</v>
      </c>
      <c r="B25" s="30">
        <f>SUM(C25:F25)</f>
        <v>58264189975.149994</v>
      </c>
      <c r="C25" s="30">
        <f t="shared" ref="C25:F25" si="4">+C23</f>
        <v>35949309408.699997</v>
      </c>
      <c r="D25" s="30">
        <f t="shared" si="4"/>
        <v>16449438672.68</v>
      </c>
      <c r="E25" s="30">
        <f t="shared" si="4"/>
        <v>3789714893.7700005</v>
      </c>
      <c r="F25" s="30">
        <f t="shared" si="4"/>
        <v>2075727000</v>
      </c>
      <c r="G25" s="30"/>
      <c r="H25" s="30">
        <f>SUM(I25:L25)</f>
        <v>48832987152.759995</v>
      </c>
      <c r="I25" s="30">
        <f t="shared" ref="I25:L25" si="5">+I23</f>
        <v>28497647703.98</v>
      </c>
      <c r="J25" s="30">
        <f t="shared" si="5"/>
        <v>15716708567.939999</v>
      </c>
      <c r="K25" s="30">
        <f t="shared" si="5"/>
        <v>2993025880.8400002</v>
      </c>
      <c r="L25" s="30">
        <f t="shared" si="5"/>
        <v>1625605000</v>
      </c>
      <c r="M25" s="30"/>
      <c r="N25" s="13"/>
      <c r="O25" s="13"/>
    </row>
    <row r="26" spans="1:15" ht="15.6" x14ac:dyDescent="0.35">
      <c r="A26" s="14"/>
      <c r="B26" s="29"/>
      <c r="C26" s="30"/>
      <c r="D26" s="30"/>
      <c r="E26" s="30"/>
      <c r="F26" s="30"/>
      <c r="G26" s="30"/>
      <c r="H26" s="29"/>
      <c r="I26" s="30"/>
      <c r="J26" s="30"/>
      <c r="K26" s="30"/>
      <c r="L26" s="30"/>
      <c r="M26" s="30"/>
      <c r="N26" s="13"/>
      <c r="O26" s="13"/>
    </row>
    <row r="27" spans="1:15" ht="15.6" x14ac:dyDescent="0.35">
      <c r="A27" s="20" t="s">
        <v>6</v>
      </c>
      <c r="B27" s="29"/>
      <c r="C27" s="30"/>
      <c r="D27" s="30"/>
      <c r="E27" s="30"/>
      <c r="F27" s="30"/>
      <c r="G27" s="30"/>
      <c r="H27" s="29"/>
      <c r="I27" s="30"/>
      <c r="J27" s="30"/>
      <c r="K27" s="30"/>
      <c r="L27" s="30"/>
      <c r="M27" s="30"/>
      <c r="N27" s="13"/>
      <c r="O27" s="13"/>
    </row>
    <row r="28" spans="1:15" ht="15.6" x14ac:dyDescent="0.35">
      <c r="A28" s="17" t="s">
        <v>89</v>
      </c>
      <c r="B28" s="30">
        <f t="shared" ref="B28" si="6">B22</f>
        <v>49268440383.681602</v>
      </c>
      <c r="C28" s="30">
        <f>B28+H28</f>
        <v>98536880767.36322</v>
      </c>
      <c r="D28" s="30"/>
      <c r="E28" s="30"/>
      <c r="F28" s="29"/>
      <c r="G28" s="29"/>
      <c r="H28" s="30">
        <f t="shared" ref="H28" si="7">H22</f>
        <v>49268440383.68161</v>
      </c>
      <c r="I28" s="30"/>
      <c r="J28" s="30"/>
      <c r="K28" s="30"/>
      <c r="L28" s="29"/>
      <c r="M28" s="29"/>
      <c r="N28" s="13"/>
      <c r="O28" s="13"/>
    </row>
    <row r="29" spans="1:15" ht="15.6" x14ac:dyDescent="0.35">
      <c r="A29" s="17" t="s">
        <v>90</v>
      </c>
      <c r="B29" s="30">
        <f>'I Trimestre'!B29+'II Trimestre'!B29</f>
        <v>48243552500.229996</v>
      </c>
      <c r="C29" s="30"/>
      <c r="D29" s="30"/>
      <c r="E29" s="30"/>
      <c r="F29" s="29"/>
      <c r="G29" s="29"/>
      <c r="H29" s="30">
        <f>'I Trimestre'!H29+'II Trimestre'!H29</f>
        <v>48243552500.229996</v>
      </c>
      <c r="I29" s="30"/>
      <c r="J29" s="30"/>
      <c r="K29" s="30"/>
      <c r="L29" s="29"/>
      <c r="M29" s="29"/>
      <c r="N29" s="13"/>
      <c r="O29" s="13"/>
    </row>
    <row r="30" spans="1:15" ht="15.6" x14ac:dyDescent="0.35">
      <c r="A30" s="14"/>
      <c r="B30" s="31"/>
      <c r="C30" s="32"/>
      <c r="D30" s="32"/>
      <c r="E30" s="32"/>
      <c r="F30" s="32"/>
      <c r="G30" s="32"/>
      <c r="H30" s="31"/>
      <c r="I30" s="32"/>
      <c r="J30" s="32"/>
      <c r="K30" s="32"/>
      <c r="L30" s="32"/>
      <c r="M30" s="32"/>
      <c r="N30" s="13"/>
      <c r="O30" s="13"/>
    </row>
    <row r="31" spans="1:15" ht="15.6" x14ac:dyDescent="0.35">
      <c r="A31" s="11" t="s">
        <v>7</v>
      </c>
      <c r="B31" s="31"/>
      <c r="C31" s="32"/>
      <c r="D31" s="32"/>
      <c r="E31" s="32"/>
      <c r="F31" s="32"/>
      <c r="G31" s="32"/>
      <c r="H31" s="31"/>
      <c r="I31" s="32"/>
      <c r="J31" s="32"/>
      <c r="K31" s="32"/>
      <c r="L31" s="32"/>
      <c r="M31" s="32"/>
      <c r="N31" s="13"/>
      <c r="O31" s="13"/>
    </row>
    <row r="32" spans="1:15" ht="15.6" x14ac:dyDescent="0.35">
      <c r="A32" s="17" t="s">
        <v>56</v>
      </c>
      <c r="B32" s="44">
        <v>1.121</v>
      </c>
      <c r="C32" s="44">
        <v>1.121</v>
      </c>
      <c r="D32" s="44">
        <v>1.121</v>
      </c>
      <c r="E32" s="44">
        <v>1.121</v>
      </c>
      <c r="F32" s="44">
        <v>1.121</v>
      </c>
      <c r="G32" s="44">
        <v>1.121</v>
      </c>
      <c r="H32" s="44">
        <v>1.121</v>
      </c>
      <c r="I32" s="44">
        <v>1.121</v>
      </c>
      <c r="J32" s="44">
        <v>1.121</v>
      </c>
      <c r="K32" s="44">
        <v>1.121</v>
      </c>
      <c r="L32" s="44">
        <v>1.121</v>
      </c>
      <c r="M32" s="44">
        <v>1.121</v>
      </c>
      <c r="N32" s="13"/>
      <c r="O32" s="13"/>
    </row>
    <row r="33" spans="1:15" ht="15.6" x14ac:dyDescent="0.35">
      <c r="A33" s="17" t="s">
        <v>92</v>
      </c>
      <c r="B33" s="44">
        <v>1.0973999999999999</v>
      </c>
      <c r="C33" s="44">
        <v>1.0973999999999999</v>
      </c>
      <c r="D33" s="44">
        <v>1.0973999999999999</v>
      </c>
      <c r="E33" s="44">
        <v>1.0973999999999999</v>
      </c>
      <c r="F33" s="44">
        <v>1.0973999999999999</v>
      </c>
      <c r="G33" s="44">
        <v>1.0973999999999999</v>
      </c>
      <c r="H33" s="44">
        <v>1.0973999999999999</v>
      </c>
      <c r="I33" s="44">
        <v>1.0973999999999999</v>
      </c>
      <c r="J33" s="44">
        <v>1.0973999999999999</v>
      </c>
      <c r="K33" s="44">
        <v>1.0973999999999999</v>
      </c>
      <c r="L33" s="44">
        <v>1.0973999999999999</v>
      </c>
      <c r="M33" s="44">
        <v>1.0973999999999999</v>
      </c>
      <c r="N33" s="13"/>
      <c r="O33" s="13"/>
    </row>
    <row r="34" spans="1:15" ht="15.6" x14ac:dyDescent="0.35">
      <c r="A34" s="17" t="s">
        <v>8</v>
      </c>
      <c r="B34" s="18">
        <f>+C34+F34</f>
        <v>162182</v>
      </c>
      <c r="C34" s="38">
        <v>125508</v>
      </c>
      <c r="D34" s="38">
        <v>125508</v>
      </c>
      <c r="E34" s="38">
        <v>125508</v>
      </c>
      <c r="F34" s="19">
        <v>36674</v>
      </c>
      <c r="G34" s="19"/>
      <c r="H34" s="18">
        <f>+I34+L34</f>
        <v>162182</v>
      </c>
      <c r="I34" s="38">
        <v>125508</v>
      </c>
      <c r="J34" s="38">
        <v>125508</v>
      </c>
      <c r="K34" s="38">
        <v>125508</v>
      </c>
      <c r="L34" s="19">
        <v>36674</v>
      </c>
      <c r="M34" s="18"/>
    </row>
    <row r="35" spans="1:15" ht="15.6" x14ac:dyDescent="0.35">
      <c r="A35" s="14"/>
      <c r="B35" s="29"/>
      <c r="C35" s="30"/>
      <c r="D35" s="30"/>
      <c r="E35" s="30"/>
      <c r="F35" s="30"/>
      <c r="G35" s="30"/>
      <c r="H35" s="29"/>
      <c r="I35" s="30"/>
      <c r="J35" s="30"/>
      <c r="K35" s="30"/>
      <c r="L35" s="30"/>
      <c r="M35" s="30"/>
      <c r="N35" s="13"/>
      <c r="O35" s="13"/>
    </row>
    <row r="36" spans="1:15" ht="15.6" x14ac:dyDescent="0.35">
      <c r="A36" s="11" t="s">
        <v>9</v>
      </c>
      <c r="B36" s="29"/>
      <c r="C36" s="30"/>
      <c r="D36" s="30"/>
      <c r="E36" s="30"/>
      <c r="F36" s="30"/>
      <c r="G36" s="30"/>
      <c r="H36" s="29"/>
      <c r="I36" s="30"/>
      <c r="J36" s="30"/>
      <c r="K36" s="30"/>
      <c r="L36" s="30"/>
      <c r="M36" s="30"/>
      <c r="N36" s="13"/>
      <c r="O36" s="13"/>
    </row>
    <row r="37" spans="1:15" ht="15.6" x14ac:dyDescent="0.35">
      <c r="A37" s="14" t="s">
        <v>57</v>
      </c>
      <c r="B37" s="29">
        <f t="shared" ref="B37:F37" si="8">B21/B32</f>
        <v>51069996113.266106</v>
      </c>
      <c r="C37" s="30">
        <f t="shared" si="8"/>
        <v>22726055052.338699</v>
      </c>
      <c r="D37" s="30">
        <f t="shared" si="8"/>
        <v>19235685705.132275</v>
      </c>
      <c r="E37" s="30">
        <f t="shared" si="8"/>
        <v>4332544740.1516504</v>
      </c>
      <c r="F37" s="30">
        <f t="shared" si="8"/>
        <v>2436085222.6315789</v>
      </c>
      <c r="G37" s="30">
        <f t="shared" ref="G37:L37" si="9">G21/G32</f>
        <v>2339625393.0119071</v>
      </c>
      <c r="H37" s="29">
        <f t="shared" si="9"/>
        <v>38439037275.770927</v>
      </c>
      <c r="I37" s="30">
        <f t="shared" si="9"/>
        <v>22393247780.160572</v>
      </c>
      <c r="J37" s="30">
        <f t="shared" si="9"/>
        <v>8583108747.600358</v>
      </c>
      <c r="K37" s="30">
        <f t="shared" si="9"/>
        <v>3063272706.4763603</v>
      </c>
      <c r="L37" s="30">
        <f t="shared" si="9"/>
        <v>2142727921.498662</v>
      </c>
      <c r="M37" s="30">
        <f t="shared" ref="M37" si="10">M21/M32</f>
        <v>2256680120.0349803</v>
      </c>
      <c r="N37" s="13"/>
      <c r="O37" s="13"/>
    </row>
    <row r="38" spans="1:15" ht="15.6" x14ac:dyDescent="0.35">
      <c r="A38" s="14" t="s">
        <v>93</v>
      </c>
      <c r="B38" s="29">
        <f t="shared" ref="B38" si="11">B23/B33</f>
        <v>56123406932.144783</v>
      </c>
      <c r="C38" s="30">
        <f>C23/C33</f>
        <v>32758619836.613815</v>
      </c>
      <c r="D38" s="30">
        <f t="shared" ref="D38:F38" si="12">D23/D33</f>
        <v>14989464801.057045</v>
      </c>
      <c r="E38" s="30">
        <f t="shared" si="12"/>
        <v>3453357840.1403322</v>
      </c>
      <c r="F38" s="30">
        <f t="shared" si="12"/>
        <v>1891495352.6517224</v>
      </c>
      <c r="G38" s="30">
        <f t="shared" ref="G38:H38" si="13">G23/G33</f>
        <v>3030469101.6818695</v>
      </c>
      <c r="H38" s="29">
        <f t="shared" si="13"/>
        <v>46808829643.504532</v>
      </c>
      <c r="I38" s="30">
        <f>I23/I33</f>
        <v>25968332152.3419</v>
      </c>
      <c r="J38" s="30">
        <f t="shared" ref="J38:M38" si="14">J23/J33</f>
        <v>14321768332.367414</v>
      </c>
      <c r="K38" s="30">
        <f t="shared" si="14"/>
        <v>2727379151.4853292</v>
      </c>
      <c r="L38" s="30">
        <f t="shared" si="14"/>
        <v>1481324038.6367779</v>
      </c>
      <c r="M38" s="30">
        <f t="shared" si="14"/>
        <v>2310025968.6731157</v>
      </c>
      <c r="N38" s="13"/>
      <c r="O38" s="13"/>
    </row>
    <row r="39" spans="1:15" ht="15.6" x14ac:dyDescent="0.35">
      <c r="A39" s="14" t="s">
        <v>58</v>
      </c>
      <c r="B39" s="29">
        <f t="shared" ref="B39:F39" si="15">B37/B15</f>
        <v>9970713.8057918996</v>
      </c>
      <c r="C39" s="30">
        <f t="shared" si="15"/>
        <v>7613418.778002914</v>
      </c>
      <c r="D39" s="30">
        <f t="shared" si="15"/>
        <v>13302687.209635045</v>
      </c>
      <c r="E39" s="30">
        <f t="shared" si="15"/>
        <v>13841995.974925401</v>
      </c>
      <c r="F39" s="30">
        <f t="shared" si="15"/>
        <v>6444669.9011417432</v>
      </c>
      <c r="G39" s="30"/>
      <c r="H39" s="29">
        <f t="shared" ref="H39:L39" si="16">H37/H15</f>
        <v>9167430.7836324647</v>
      </c>
      <c r="I39" s="30">
        <f t="shared" si="16"/>
        <v>8160804.5846066223</v>
      </c>
      <c r="J39" s="30">
        <f t="shared" si="16"/>
        <v>10193715.852256957</v>
      </c>
      <c r="K39" s="30">
        <f t="shared" si="16"/>
        <v>10710743.728938323</v>
      </c>
      <c r="L39" s="30">
        <f t="shared" si="16"/>
        <v>6675164.8644818133</v>
      </c>
      <c r="M39" s="30"/>
      <c r="N39" s="13"/>
      <c r="O39" s="13"/>
    </row>
    <row r="40" spans="1:15" ht="15.6" x14ac:dyDescent="0.35">
      <c r="A40" s="14" t="s">
        <v>94</v>
      </c>
      <c r="B40" s="29">
        <f t="shared" ref="B40:F40" si="17">B38/B17</f>
        <v>10577347.706774365</v>
      </c>
      <c r="C40" s="30">
        <f t="shared" si="17"/>
        <v>8926054.4513934106</v>
      </c>
      <c r="D40" s="30">
        <f t="shared" si="17"/>
        <v>13565126.516793706</v>
      </c>
      <c r="E40" s="30">
        <f t="shared" si="17"/>
        <v>12603495.76693552</v>
      </c>
      <c r="F40" s="30">
        <f t="shared" si="17"/>
        <v>7359904.0959210992</v>
      </c>
      <c r="G40" s="30"/>
      <c r="H40" s="29">
        <f t="shared" ref="H40:L40" si="18">H38/H17</f>
        <v>10972533.906119205</v>
      </c>
      <c r="I40" s="30">
        <f t="shared" si="18"/>
        <v>8902410.7481460068</v>
      </c>
      <c r="J40" s="30">
        <f t="shared" si="18"/>
        <v>15432940.013326956</v>
      </c>
      <c r="K40" s="30">
        <f t="shared" si="18"/>
        <v>12285491.673357338</v>
      </c>
      <c r="L40" s="30">
        <f t="shared" si="18"/>
        <v>7443839.3901345618</v>
      </c>
      <c r="M40" s="30"/>
      <c r="N40" s="13"/>
      <c r="O40" s="13"/>
    </row>
    <row r="41" spans="1:15" ht="15.6" x14ac:dyDescent="0.35">
      <c r="A41" s="14"/>
      <c r="B41" s="33"/>
      <c r="C41" s="34"/>
      <c r="D41" s="34"/>
      <c r="E41" s="34"/>
      <c r="F41" s="34"/>
      <c r="G41" s="34"/>
      <c r="H41" s="33"/>
      <c r="I41" s="34"/>
      <c r="J41" s="34"/>
      <c r="K41" s="34"/>
      <c r="L41" s="34"/>
      <c r="M41" s="34"/>
      <c r="N41" s="13"/>
      <c r="O41" s="13"/>
    </row>
    <row r="42" spans="1:15" ht="15.6" x14ac:dyDescent="0.35">
      <c r="A42" s="11" t="s">
        <v>10</v>
      </c>
      <c r="B42" s="33"/>
      <c r="C42" s="34"/>
      <c r="D42" s="34"/>
      <c r="E42" s="34"/>
      <c r="F42" s="34"/>
      <c r="G42" s="34"/>
      <c r="H42" s="33"/>
      <c r="I42" s="34"/>
      <c r="J42" s="34"/>
      <c r="K42" s="34"/>
      <c r="L42" s="34"/>
      <c r="M42" s="34"/>
      <c r="N42" s="13"/>
      <c r="O42" s="13"/>
    </row>
    <row r="43" spans="1:15" ht="15.6" x14ac:dyDescent="0.35">
      <c r="A43" s="14"/>
      <c r="B43" s="33"/>
      <c r="C43" s="34"/>
      <c r="D43" s="34"/>
      <c r="E43" s="34"/>
      <c r="F43" s="34"/>
      <c r="G43" s="34"/>
      <c r="H43" s="33"/>
      <c r="I43" s="34"/>
      <c r="J43" s="34"/>
      <c r="K43" s="34"/>
      <c r="L43" s="34"/>
      <c r="M43" s="34"/>
      <c r="N43" s="13"/>
      <c r="O43" s="13"/>
    </row>
    <row r="44" spans="1:15" ht="15.6" x14ac:dyDescent="0.35">
      <c r="A44" s="11" t="s">
        <v>11</v>
      </c>
      <c r="B44" s="33"/>
      <c r="C44" s="34"/>
      <c r="D44" s="34"/>
      <c r="E44" s="34"/>
      <c r="F44" s="34"/>
      <c r="G44" s="34"/>
      <c r="H44" s="33"/>
      <c r="I44" s="34"/>
      <c r="J44" s="34"/>
      <c r="K44" s="34"/>
      <c r="L44" s="34"/>
      <c r="M44" s="34"/>
      <c r="N44" s="13"/>
      <c r="O44" s="13"/>
    </row>
    <row r="45" spans="1:15" ht="15.6" x14ac:dyDescent="0.35">
      <c r="A45" s="14" t="s">
        <v>12</v>
      </c>
      <c r="B45" s="35">
        <f t="shared" ref="B45:F45" si="19">B16/B34*100</f>
        <v>2.6390104943828536</v>
      </c>
      <c r="C45" s="36">
        <f>C16/C34*100</f>
        <v>2.1177932880772543</v>
      </c>
      <c r="D45" s="36">
        <f t="shared" si="19"/>
        <v>0.82464862797590588</v>
      </c>
      <c r="E45" s="36">
        <f t="shared" si="19"/>
        <v>0.23743506390030913</v>
      </c>
      <c r="F45" s="36">
        <f t="shared" si="19"/>
        <v>0.7880242133391504</v>
      </c>
      <c r="G45" s="36"/>
      <c r="H45" s="35">
        <f t="shared" ref="H45" si="20">H16/H34*100</f>
        <v>2.6390104943828536</v>
      </c>
      <c r="I45" s="36">
        <f>I16/I34*100</f>
        <v>2.1177932880772543</v>
      </c>
      <c r="J45" s="36">
        <f t="shared" ref="J45:L45" si="21">J16/J34*100</f>
        <v>0.82464862797590588</v>
      </c>
      <c r="K45" s="36">
        <f t="shared" si="21"/>
        <v>0.23743506390030913</v>
      </c>
      <c r="L45" s="36">
        <f t="shared" si="21"/>
        <v>0.7880242133391504</v>
      </c>
      <c r="M45" s="36"/>
      <c r="N45" s="13"/>
      <c r="O45" s="13"/>
    </row>
    <row r="46" spans="1:15" ht="15.6" x14ac:dyDescent="0.35">
      <c r="A46" s="14" t="s">
        <v>13</v>
      </c>
      <c r="B46" s="35">
        <f t="shared" ref="B46:F46" si="22">B17/B34*100</f>
        <v>3.2716331035503323</v>
      </c>
      <c r="C46" s="36">
        <f t="shared" si="22"/>
        <v>2.9241163909870287</v>
      </c>
      <c r="D46" s="36">
        <f t="shared" si="22"/>
        <v>0.88042196513369675</v>
      </c>
      <c r="E46" s="36">
        <f t="shared" si="22"/>
        <v>0.2183127768747809</v>
      </c>
      <c r="F46" s="36">
        <f t="shared" si="22"/>
        <v>0.70076893712166655</v>
      </c>
      <c r="G46" s="36"/>
      <c r="H46" s="35">
        <f t="shared" ref="H46:L46" si="23">H17/H34*100</f>
        <v>2.6303782170647794</v>
      </c>
      <c r="I46" s="36">
        <f t="shared" si="23"/>
        <v>2.3241546355610798</v>
      </c>
      <c r="J46" s="36">
        <f t="shared" si="23"/>
        <v>0.73939509832042583</v>
      </c>
      <c r="K46" s="36">
        <f t="shared" si="23"/>
        <v>0.17688115498613632</v>
      </c>
      <c r="L46" s="36">
        <f t="shared" si="23"/>
        <v>0.54261874897747731</v>
      </c>
      <c r="M46" s="36"/>
      <c r="N46" s="13"/>
      <c r="O46" s="13"/>
    </row>
    <row r="47" spans="1:15" ht="15.6" x14ac:dyDescent="0.35">
      <c r="A47" s="14"/>
      <c r="B47" s="35"/>
      <c r="C47" s="36"/>
      <c r="D47" s="36"/>
      <c r="E47" s="36"/>
      <c r="F47" s="36"/>
      <c r="G47" s="36"/>
      <c r="H47" s="35"/>
      <c r="I47" s="36"/>
      <c r="J47" s="36"/>
      <c r="K47" s="36"/>
      <c r="L47" s="36"/>
      <c r="M47" s="36"/>
      <c r="N47" s="13"/>
      <c r="O47" s="13"/>
    </row>
    <row r="48" spans="1:15" ht="15.6" x14ac:dyDescent="0.35">
      <c r="A48" s="11" t="s">
        <v>14</v>
      </c>
      <c r="B48" s="35"/>
      <c r="C48" s="36"/>
      <c r="D48" s="36"/>
      <c r="E48" s="36"/>
      <c r="F48" s="36"/>
      <c r="G48" s="36"/>
      <c r="H48" s="35"/>
      <c r="I48" s="36"/>
      <c r="J48" s="36"/>
      <c r="K48" s="36"/>
      <c r="L48" s="36"/>
      <c r="M48" s="36"/>
      <c r="N48" s="13"/>
      <c r="O48" s="13"/>
    </row>
    <row r="49" spans="1:15" ht="15.6" x14ac:dyDescent="0.35">
      <c r="A49" s="14" t="s">
        <v>15</v>
      </c>
      <c r="B49" s="35">
        <f t="shared" ref="B49:F49" si="24">B17/B16*100</f>
        <v>123.97196261682244</v>
      </c>
      <c r="C49" s="36">
        <f t="shared" si="24"/>
        <v>138.07373965387509</v>
      </c>
      <c r="D49" s="36">
        <f t="shared" si="24"/>
        <v>106.7632850241546</v>
      </c>
      <c r="E49" s="36">
        <f t="shared" si="24"/>
        <v>91.946308724832221</v>
      </c>
      <c r="F49" s="36">
        <f t="shared" si="24"/>
        <v>88.927335640138409</v>
      </c>
      <c r="G49" s="36"/>
      <c r="H49" s="35">
        <f t="shared" ref="H49:L49" si="25">H17/H16*100</f>
        <v>99.672897196261673</v>
      </c>
      <c r="I49" s="36">
        <f t="shared" si="25"/>
        <v>109.74416854778029</v>
      </c>
      <c r="J49" s="36">
        <f t="shared" si="25"/>
        <v>89.661835748792271</v>
      </c>
      <c r="K49" s="36">
        <f t="shared" si="25"/>
        <v>74.496644295302019</v>
      </c>
      <c r="L49" s="36">
        <f t="shared" si="25"/>
        <v>68.858131487889267</v>
      </c>
      <c r="M49" s="36"/>
      <c r="N49" s="13"/>
      <c r="O49" s="13"/>
    </row>
    <row r="50" spans="1:15" ht="15.6" x14ac:dyDescent="0.35">
      <c r="A50" s="14" t="s">
        <v>16</v>
      </c>
      <c r="B50" s="35">
        <f>B23/B22*100</f>
        <v>125.00867956789452</v>
      </c>
      <c r="C50" s="35">
        <f>C23/C22*100</f>
        <v>141.54567425997425</v>
      </c>
      <c r="D50" s="35">
        <f t="shared" ref="D50:G50" si="26">D23/D22*100</f>
        <v>110.67454922697976</v>
      </c>
      <c r="E50" s="35">
        <f t="shared" si="26"/>
        <v>96.110946586598871</v>
      </c>
      <c r="F50" s="35">
        <f t="shared" si="26"/>
        <v>91.199387882619789</v>
      </c>
      <c r="G50" s="35">
        <f t="shared" si="26"/>
        <v>119.25061196255551</v>
      </c>
      <c r="H50" s="35">
        <f>H23/H22*100</f>
        <v>104.26148920231635</v>
      </c>
      <c r="I50" s="35">
        <f>I23/I22*100</f>
        <v>112.20573706227765</v>
      </c>
      <c r="J50" s="35">
        <f t="shared" ref="J50:M50" si="27">J23/J22*100</f>
        <v>105.74461966155191</v>
      </c>
      <c r="K50" s="35">
        <f t="shared" si="27"/>
        <v>75.906119227759433</v>
      </c>
      <c r="L50" s="35">
        <f t="shared" si="27"/>
        <v>71.422774256405646</v>
      </c>
      <c r="M50" s="35">
        <f t="shared" si="27"/>
        <v>90.900781750515264</v>
      </c>
      <c r="N50" s="13"/>
      <c r="O50" s="13"/>
    </row>
    <row r="51" spans="1:15" ht="15.6" x14ac:dyDescent="0.35">
      <c r="A51" s="14" t="s">
        <v>17</v>
      </c>
      <c r="B51" s="35">
        <f t="shared" ref="B51:F51" si="28">AVERAGE(B49:B50)</f>
        <v>124.49032109235847</v>
      </c>
      <c r="C51" s="36">
        <f t="shared" si="28"/>
        <v>139.80970695692469</v>
      </c>
      <c r="D51" s="36">
        <f t="shared" si="28"/>
        <v>108.71891712556717</v>
      </c>
      <c r="E51" s="36">
        <f t="shared" si="28"/>
        <v>94.028627655715553</v>
      </c>
      <c r="F51" s="36">
        <f t="shared" si="28"/>
        <v>90.063361761379099</v>
      </c>
      <c r="G51" s="36"/>
      <c r="H51" s="35">
        <f t="shared" ref="H51:L51" si="29">AVERAGE(H49:H50)</f>
        <v>101.96719319928901</v>
      </c>
      <c r="I51" s="36">
        <f t="shared" si="29"/>
        <v>110.97495280502898</v>
      </c>
      <c r="J51" s="36">
        <f t="shared" si="29"/>
        <v>97.703227705172083</v>
      </c>
      <c r="K51" s="36">
        <f t="shared" si="29"/>
        <v>75.201381761530726</v>
      </c>
      <c r="L51" s="36">
        <f t="shared" si="29"/>
        <v>70.140452872147449</v>
      </c>
      <c r="M51" s="36"/>
      <c r="N51" s="13"/>
      <c r="O51" s="13"/>
    </row>
    <row r="52" spans="1:15" ht="15.6" x14ac:dyDescent="0.35">
      <c r="A52" s="14"/>
      <c r="B52" s="35"/>
      <c r="C52" s="36"/>
      <c r="D52" s="36"/>
      <c r="E52" s="36"/>
      <c r="F52" s="36"/>
      <c r="G52" s="36"/>
      <c r="H52" s="35"/>
      <c r="I52" s="36"/>
      <c r="J52" s="36"/>
      <c r="K52" s="36"/>
      <c r="L52" s="36"/>
      <c r="M52" s="36"/>
      <c r="N52" s="13"/>
      <c r="O52" s="13"/>
    </row>
    <row r="53" spans="1:15" ht="15.6" x14ac:dyDescent="0.35">
      <c r="A53" s="11" t="s">
        <v>18</v>
      </c>
      <c r="B53" s="35"/>
      <c r="C53" s="36"/>
      <c r="D53" s="36"/>
      <c r="E53" s="36"/>
      <c r="F53" s="36"/>
      <c r="G53" s="36"/>
      <c r="H53" s="35"/>
      <c r="I53" s="36"/>
      <c r="J53" s="36"/>
      <c r="K53" s="36"/>
      <c r="L53" s="36"/>
      <c r="M53" s="36"/>
      <c r="N53" s="13"/>
      <c r="O53" s="13"/>
    </row>
    <row r="54" spans="1:15" ht="15.6" x14ac:dyDescent="0.35">
      <c r="A54" s="14" t="s">
        <v>19</v>
      </c>
      <c r="B54" s="35">
        <f t="shared" ref="B54:F54" si="30">B17/B18*100</f>
        <v>58.033468227058947</v>
      </c>
      <c r="C54" s="36">
        <f t="shared" si="30"/>
        <v>63.516787815853235</v>
      </c>
      <c r="D54" s="36">
        <f t="shared" si="30"/>
        <v>54.007820136852388</v>
      </c>
      <c r="E54" s="36">
        <f t="shared" si="30"/>
        <v>40.353460972017672</v>
      </c>
      <c r="F54" s="36">
        <f t="shared" si="30"/>
        <v>40.15625</v>
      </c>
      <c r="G54" s="36"/>
      <c r="H54" s="35">
        <f t="shared" ref="H54:L54" si="31">H17/H18*100</f>
        <v>46.658645958656898</v>
      </c>
      <c r="I54" s="36">
        <f t="shared" si="31"/>
        <v>50.484596746278989</v>
      </c>
      <c r="J54" s="36">
        <f t="shared" si="31"/>
        <v>45.356793743890513</v>
      </c>
      <c r="K54" s="36">
        <f t="shared" si="31"/>
        <v>32.695139911634755</v>
      </c>
      <c r="L54" s="36">
        <f t="shared" si="31"/>
        <v>31.093749999999996</v>
      </c>
      <c r="M54" s="36"/>
      <c r="N54" s="13"/>
      <c r="O54" s="13"/>
    </row>
    <row r="55" spans="1:15" ht="15.6" x14ac:dyDescent="0.35">
      <c r="A55" s="14" t="s">
        <v>20</v>
      </c>
      <c r="B55" s="35">
        <f>B23/B24*100</f>
        <v>57.837826248855727</v>
      </c>
      <c r="C55" s="35">
        <f t="shared" ref="C55:G55" si="32">C23/C24*100</f>
        <v>64.042246568715214</v>
      </c>
      <c r="D55" s="35">
        <f t="shared" si="32"/>
        <v>55.227532666516041</v>
      </c>
      <c r="E55" s="35">
        <f t="shared" si="32"/>
        <v>41.340344990339908</v>
      </c>
      <c r="F55" s="35">
        <f t="shared" si="32"/>
        <v>40.478120278712581</v>
      </c>
      <c r="G55" s="35">
        <f t="shared" si="32"/>
        <v>53.011888308692122</v>
      </c>
      <c r="H55" s="35">
        <f>H23/H24*100</f>
        <v>48.238713645922296</v>
      </c>
      <c r="I55" s="35">
        <f t="shared" ref="I55:M55" si="33">I23/I24*100</f>
        <v>50.767411416392648</v>
      </c>
      <c r="J55" s="35">
        <f t="shared" si="33"/>
        <v>52.767456271175128</v>
      </c>
      <c r="K55" s="35">
        <f t="shared" si="33"/>
        <v>32.649612423971178</v>
      </c>
      <c r="L55" s="35">
        <f t="shared" si="33"/>
        <v>31.70042819488139</v>
      </c>
      <c r="M55" s="35">
        <f t="shared" si="33"/>
        <v>40.409202183752519</v>
      </c>
      <c r="N55" s="13"/>
      <c r="O55" s="13"/>
    </row>
    <row r="56" spans="1:15" ht="15.6" x14ac:dyDescent="0.35">
      <c r="A56" s="14" t="s">
        <v>21</v>
      </c>
      <c r="B56" s="35">
        <f t="shared" ref="B56:F56" si="34">(B54+B55)/2</f>
        <v>57.93564723795734</v>
      </c>
      <c r="C56" s="36">
        <f t="shared" si="34"/>
        <v>63.779517192284224</v>
      </c>
      <c r="D56" s="36">
        <f t="shared" si="34"/>
        <v>54.617676401684214</v>
      </c>
      <c r="E56" s="36">
        <f t="shared" si="34"/>
        <v>40.846902981178786</v>
      </c>
      <c r="F56" s="36">
        <f t="shared" si="34"/>
        <v>40.31718513935629</v>
      </c>
      <c r="G56" s="36"/>
      <c r="H56" s="35">
        <f t="shared" ref="H56:L56" si="35">(H54+H55)/2</f>
        <v>47.448679802289597</v>
      </c>
      <c r="I56" s="36">
        <f t="shared" si="35"/>
        <v>50.626004081335822</v>
      </c>
      <c r="J56" s="36">
        <f t="shared" si="35"/>
        <v>49.062125007532821</v>
      </c>
      <c r="K56" s="36">
        <f t="shared" si="35"/>
        <v>32.672376167802966</v>
      </c>
      <c r="L56" s="36">
        <f t="shared" si="35"/>
        <v>31.397089097440691</v>
      </c>
      <c r="M56" s="36"/>
      <c r="N56" s="13"/>
      <c r="O56" s="13"/>
    </row>
    <row r="57" spans="1:15" ht="15.6" x14ac:dyDescent="0.35">
      <c r="A57" s="14"/>
      <c r="B57" s="35"/>
      <c r="C57" s="36"/>
      <c r="D57" s="36"/>
      <c r="E57" s="36"/>
      <c r="F57" s="36"/>
      <c r="G57" s="36"/>
      <c r="H57" s="35"/>
      <c r="I57" s="36"/>
      <c r="J57" s="36"/>
      <c r="K57" s="36"/>
      <c r="L57" s="36"/>
      <c r="M57" s="36"/>
      <c r="N57" s="13"/>
      <c r="O57" s="13"/>
    </row>
    <row r="58" spans="1:15" ht="15.6" x14ac:dyDescent="0.35">
      <c r="A58" s="11" t="s">
        <v>34</v>
      </c>
      <c r="B58" s="35"/>
      <c r="C58" s="36"/>
      <c r="D58" s="36"/>
      <c r="E58" s="36"/>
      <c r="F58" s="36"/>
      <c r="G58" s="36"/>
      <c r="H58" s="35"/>
      <c r="I58" s="36"/>
      <c r="J58" s="36"/>
      <c r="K58" s="36"/>
      <c r="L58" s="36"/>
      <c r="M58" s="36"/>
      <c r="N58" s="13"/>
      <c r="O58" s="13"/>
    </row>
    <row r="59" spans="1:15" ht="15.6" x14ac:dyDescent="0.35">
      <c r="A59" s="14" t="s">
        <v>22</v>
      </c>
      <c r="B59" s="35">
        <f>B25/B23*100</f>
        <v>94.600347221711218</v>
      </c>
      <c r="C59" s="35"/>
      <c r="D59" s="35"/>
      <c r="E59" s="35"/>
      <c r="F59" s="35"/>
      <c r="G59" s="35"/>
      <c r="H59" s="35">
        <f>H25/H23*100</f>
        <v>95.064978154193895</v>
      </c>
      <c r="I59" s="35"/>
      <c r="J59" s="35"/>
      <c r="K59" s="35"/>
      <c r="L59" s="35"/>
      <c r="M59" s="35"/>
      <c r="N59" s="13"/>
      <c r="O59" s="13"/>
    </row>
    <row r="60" spans="1:15" ht="15.6" x14ac:dyDescent="0.35">
      <c r="A60" s="14"/>
      <c r="B60" s="35"/>
      <c r="C60" s="36"/>
      <c r="D60" s="36"/>
      <c r="E60" s="36"/>
      <c r="F60" s="36"/>
      <c r="G60" s="36"/>
      <c r="H60" s="35"/>
      <c r="I60" s="36"/>
      <c r="J60" s="36"/>
      <c r="K60" s="36"/>
      <c r="L60" s="36"/>
      <c r="M60" s="36"/>
      <c r="N60" s="13"/>
      <c r="O60" s="13"/>
    </row>
    <row r="61" spans="1:15" ht="15.6" x14ac:dyDescent="0.35">
      <c r="A61" s="11" t="s">
        <v>23</v>
      </c>
      <c r="B61" s="35"/>
      <c r="C61" s="36"/>
      <c r="D61" s="36"/>
      <c r="E61" s="36"/>
      <c r="F61" s="36"/>
      <c r="G61" s="36"/>
      <c r="H61" s="35"/>
      <c r="I61" s="36"/>
      <c r="J61" s="36"/>
      <c r="K61" s="36"/>
      <c r="L61" s="36"/>
      <c r="M61" s="36"/>
      <c r="N61" s="13"/>
      <c r="O61" s="13"/>
    </row>
    <row r="62" spans="1:15" ht="15.6" x14ac:dyDescent="0.35">
      <c r="A62" s="14" t="s">
        <v>24</v>
      </c>
      <c r="B62" s="35">
        <f>((B17/B15)-1)*100</f>
        <v>3.5923467395548636</v>
      </c>
      <c r="C62" s="36">
        <f t="shared" ref="C62:F62" si="36">((C17/C15)-1)*100</f>
        <v>22.948073701842553</v>
      </c>
      <c r="D62" s="36">
        <f t="shared" si="36"/>
        <v>-23.582295988934998</v>
      </c>
      <c r="E62" s="36">
        <f t="shared" si="36"/>
        <v>-12.460063897763574</v>
      </c>
      <c r="F62" s="36">
        <f t="shared" si="36"/>
        <v>-32.010582010582013</v>
      </c>
      <c r="G62" s="36"/>
      <c r="H62" s="35">
        <f>((H17/H15)-1)*100</f>
        <v>1.7409968995945713</v>
      </c>
      <c r="I62" s="36">
        <f t="shared" ref="I62:L62" si="37">((I17/I15)-1)*100</f>
        <v>6.3046647230320607</v>
      </c>
      <c r="J62" s="36">
        <f t="shared" si="37"/>
        <v>10.213776722090252</v>
      </c>
      <c r="K62" s="36">
        <f t="shared" si="37"/>
        <v>-22.377622377622373</v>
      </c>
      <c r="L62" s="36">
        <f t="shared" si="37"/>
        <v>-38.006230529595022</v>
      </c>
      <c r="M62" s="36"/>
      <c r="N62" s="13"/>
      <c r="O62" s="13"/>
    </row>
    <row r="63" spans="1:15" ht="15.6" x14ac:dyDescent="0.35">
      <c r="A63" s="14" t="s">
        <v>25</v>
      </c>
      <c r="B63" s="35">
        <f>((B38/B37)-1)*100</f>
        <v>9.8950679527582519</v>
      </c>
      <c r="C63" s="35">
        <f t="shared" ref="C63:F63" si="38">((C38/C37)-1)*100</f>
        <v>44.145650273089011</v>
      </c>
      <c r="D63" s="35">
        <f t="shared" si="38"/>
        <v>-22.074705155648779</v>
      </c>
      <c r="E63" s="35">
        <f t="shared" si="38"/>
        <v>-20.292621374766096</v>
      </c>
      <c r="F63" s="35">
        <f t="shared" si="38"/>
        <v>-22.355123906197495</v>
      </c>
      <c r="G63" s="36"/>
      <c r="H63" s="35">
        <f>((H38/H37)-1)*100</f>
        <v>21.77419873366415</v>
      </c>
      <c r="I63" s="35">
        <f t="shared" ref="I63:L63" si="39">((I38/I37)-1)*100</f>
        <v>15.965010557105042</v>
      </c>
      <c r="J63" s="35">
        <f t="shared" si="39"/>
        <v>66.85991933134315</v>
      </c>
      <c r="K63" s="35">
        <f t="shared" si="39"/>
        <v>-10.965186164486306</v>
      </c>
      <c r="L63" s="35">
        <f t="shared" si="39"/>
        <v>-30.867375938205278</v>
      </c>
      <c r="M63" s="36"/>
      <c r="N63" s="13"/>
      <c r="O63" s="13"/>
    </row>
    <row r="64" spans="1:15" ht="15.6" x14ac:dyDescent="0.35">
      <c r="A64" s="14" t="s">
        <v>26</v>
      </c>
      <c r="B64" s="35">
        <f>((B40/B39)-1)*100</f>
        <v>6.0841571907326975</v>
      </c>
      <c r="C64" s="36">
        <f t="shared" ref="C64:F64" si="40">((C40/C39)-1)*100</f>
        <v>17.241080671708641</v>
      </c>
      <c r="D64" s="36">
        <f t="shared" si="40"/>
        <v>1.9728292714315421</v>
      </c>
      <c r="E64" s="36">
        <f t="shared" si="40"/>
        <v>-8.9474105485466744</v>
      </c>
      <c r="F64" s="36">
        <f t="shared" si="40"/>
        <v>14.201413087382676</v>
      </c>
      <c r="G64" s="36"/>
      <c r="H64" s="35">
        <f>((H40/H39)-1)*100</f>
        <v>19.69039270751378</v>
      </c>
      <c r="I64" s="36">
        <f t="shared" ref="I64:L64" si="41">((I40/I39)-1)*100</f>
        <v>9.0874147990045451</v>
      </c>
      <c r="J64" s="36">
        <f t="shared" si="41"/>
        <v>51.396607841585066</v>
      </c>
      <c r="K64" s="36">
        <f t="shared" si="41"/>
        <v>14.702507914220341</v>
      </c>
      <c r="L64" s="36">
        <f t="shared" si="41"/>
        <v>11.515438813246748</v>
      </c>
      <c r="M64" s="36"/>
      <c r="N64" s="13"/>
      <c r="O64" s="13"/>
    </row>
    <row r="65" spans="1:15" ht="15.6" x14ac:dyDescent="0.35">
      <c r="A65" s="14"/>
      <c r="B65" s="35"/>
      <c r="C65" s="36"/>
      <c r="D65" s="36"/>
      <c r="E65" s="36"/>
      <c r="F65" s="36"/>
      <c r="G65" s="36"/>
      <c r="H65" s="35"/>
      <c r="I65" s="36"/>
      <c r="J65" s="36"/>
      <c r="K65" s="36"/>
      <c r="L65" s="36"/>
      <c r="M65" s="36"/>
      <c r="N65" s="13"/>
      <c r="O65" s="13"/>
    </row>
    <row r="66" spans="1:15" ht="15.6" x14ac:dyDescent="0.35">
      <c r="A66" s="11" t="s">
        <v>27</v>
      </c>
      <c r="B66" s="35"/>
      <c r="C66" s="36"/>
      <c r="D66" s="36"/>
      <c r="E66" s="36"/>
      <c r="F66" s="36"/>
      <c r="G66" s="36"/>
      <c r="H66" s="35"/>
      <c r="I66" s="36"/>
      <c r="J66" s="36"/>
      <c r="K66" s="36"/>
      <c r="L66" s="36"/>
      <c r="M66" s="36"/>
      <c r="N66" s="13"/>
      <c r="O66" s="13"/>
    </row>
    <row r="67" spans="1:15" ht="15.6" x14ac:dyDescent="0.35">
      <c r="A67" s="14" t="s">
        <v>28</v>
      </c>
      <c r="B67" s="35">
        <f t="shared" ref="B67:F68" si="42">B22/B16</f>
        <v>11511317.846654581</v>
      </c>
      <c r="C67" s="36">
        <f t="shared" si="42"/>
        <v>9555182.2244437858</v>
      </c>
      <c r="D67" s="36">
        <f t="shared" si="42"/>
        <v>14360282.081593696</v>
      </c>
      <c r="E67" s="36">
        <f t="shared" si="42"/>
        <v>13231754.055814175</v>
      </c>
      <c r="F67" s="36">
        <f t="shared" si="42"/>
        <v>7875542.2964311289</v>
      </c>
      <c r="G67" s="36"/>
      <c r="H67" s="35">
        <f t="shared" ref="H67:L67" si="43">H22/H16</f>
        <v>11511317.846654581</v>
      </c>
      <c r="I67" s="36">
        <f t="shared" si="43"/>
        <v>9555182.2244437858</v>
      </c>
      <c r="J67" s="36">
        <f t="shared" si="43"/>
        <v>14360282.081593696</v>
      </c>
      <c r="K67" s="36">
        <f t="shared" si="43"/>
        <v>13231754.055814175</v>
      </c>
      <c r="L67" s="36">
        <f t="shared" si="43"/>
        <v>7875542.2964311289</v>
      </c>
      <c r="M67" s="36"/>
      <c r="N67" s="13"/>
      <c r="O67" s="13"/>
    </row>
    <row r="68" spans="1:15" ht="15.6" x14ac:dyDescent="0.35">
      <c r="A68" s="14" t="s">
        <v>29</v>
      </c>
      <c r="B68" s="35">
        <f t="shared" si="42"/>
        <v>11607581.373414187</v>
      </c>
      <c r="C68" s="35">
        <f t="shared" si="42"/>
        <v>9795452.1549591273</v>
      </c>
      <c r="D68" s="35">
        <f t="shared" si="42"/>
        <v>14886369.839529412</v>
      </c>
      <c r="E68" s="35">
        <f t="shared" si="42"/>
        <v>13831076.254635038</v>
      </c>
      <c r="F68" s="35">
        <f t="shared" si="42"/>
        <v>8076758.7548638135</v>
      </c>
      <c r="G68" s="36"/>
      <c r="H68" s="35">
        <f t="shared" ref="H68:L68" si="44">H23/H17</f>
        <v>12041258.708575215</v>
      </c>
      <c r="I68" s="35">
        <f t="shared" si="44"/>
        <v>9769505.5550154261</v>
      </c>
      <c r="J68" s="35">
        <f t="shared" si="44"/>
        <v>16936108.370624997</v>
      </c>
      <c r="K68" s="35">
        <f t="shared" si="44"/>
        <v>13482098.562342344</v>
      </c>
      <c r="L68" s="35">
        <f t="shared" si="44"/>
        <v>8168869.3467336679</v>
      </c>
      <c r="M68" s="36"/>
      <c r="N68" s="13"/>
      <c r="O68" s="13"/>
    </row>
    <row r="69" spans="1:15" ht="15.6" x14ac:dyDescent="0.35">
      <c r="A69" s="14" t="s">
        <v>30</v>
      </c>
      <c r="B69" s="35">
        <f>(B68/B67)*B51</f>
        <v>125.5313728220932</v>
      </c>
      <c r="C69" s="35">
        <f t="shared" ref="C69:L69" si="45">(C68/C67)*C51</f>
        <v>143.32529334626389</v>
      </c>
      <c r="D69" s="35">
        <f t="shared" si="45"/>
        <v>112.7018257502591</v>
      </c>
      <c r="E69" s="35">
        <f t="shared" si="45"/>
        <v>98.287582563811753</v>
      </c>
      <c r="F69" s="35">
        <f t="shared" si="45"/>
        <v>92.36443894515331</v>
      </c>
      <c r="G69" s="35"/>
      <c r="H69" s="35">
        <f t="shared" si="45"/>
        <v>106.66140657880779</v>
      </c>
      <c r="I69" s="35">
        <f t="shared" si="45"/>
        <v>113.46412788683533</v>
      </c>
      <c r="J69" s="35">
        <f t="shared" si="45"/>
        <v>115.22840868812558</v>
      </c>
      <c r="K69" s="35">
        <f t="shared" si="45"/>
        <v>76.624190311925034</v>
      </c>
      <c r="L69" s="35">
        <f t="shared" si="45"/>
        <v>72.752856104010561</v>
      </c>
      <c r="M69" s="36"/>
      <c r="N69" s="13"/>
      <c r="O69" s="13"/>
    </row>
    <row r="70" spans="1:15" ht="15.6" x14ac:dyDescent="0.35">
      <c r="A70" s="14"/>
      <c r="B70" s="35"/>
      <c r="C70" s="36"/>
      <c r="D70" s="36"/>
      <c r="E70" s="36"/>
      <c r="F70" s="36"/>
      <c r="G70" s="36"/>
      <c r="H70" s="35"/>
      <c r="I70" s="36"/>
      <c r="J70" s="36"/>
      <c r="K70" s="36"/>
      <c r="L70" s="36"/>
      <c r="M70" s="36"/>
      <c r="N70" s="13"/>
      <c r="O70" s="13"/>
    </row>
    <row r="71" spans="1:15" ht="15.6" x14ac:dyDescent="0.35">
      <c r="A71" s="11" t="s">
        <v>31</v>
      </c>
      <c r="B71" s="35"/>
      <c r="C71" s="36"/>
      <c r="D71" s="36"/>
      <c r="E71" s="36"/>
      <c r="F71" s="36"/>
      <c r="G71" s="36"/>
      <c r="H71" s="35"/>
      <c r="I71" s="36"/>
      <c r="J71" s="36"/>
      <c r="K71" s="36"/>
      <c r="L71" s="36"/>
      <c r="M71" s="36"/>
      <c r="N71" s="13"/>
      <c r="O71" s="13"/>
    </row>
    <row r="72" spans="1:15" ht="15.6" x14ac:dyDescent="0.35">
      <c r="A72" s="14" t="s">
        <v>32</v>
      </c>
      <c r="B72" s="35">
        <f>(B29/B28)*100</f>
        <v>97.919788254975771</v>
      </c>
      <c r="C72" s="36"/>
      <c r="D72" s="36"/>
      <c r="E72" s="36"/>
      <c r="F72" s="36"/>
      <c r="G72" s="36"/>
      <c r="H72" s="35">
        <f>(H29/H28)*100</f>
        <v>97.919788254975742</v>
      </c>
      <c r="I72" s="36"/>
      <c r="J72" s="36"/>
      <c r="K72" s="36"/>
      <c r="L72" s="36"/>
      <c r="M72" s="36"/>
      <c r="N72" s="13"/>
      <c r="O72" s="13"/>
    </row>
    <row r="73" spans="1:15" ht="15.6" x14ac:dyDescent="0.35">
      <c r="A73" s="14" t="s">
        <v>33</v>
      </c>
      <c r="B73" s="35">
        <f t="shared" ref="B73" si="46">(B23/B29)*100</f>
        <v>127.6643687610734</v>
      </c>
      <c r="C73" s="36"/>
      <c r="D73" s="36"/>
      <c r="E73" s="36"/>
      <c r="F73" s="36"/>
      <c r="G73" s="36"/>
      <c r="H73" s="35">
        <f t="shared" ref="H73" si="47">(H23/H29)*100</f>
        <v>106.47642428599546</v>
      </c>
      <c r="I73" s="36"/>
      <c r="J73" s="36"/>
      <c r="K73" s="36"/>
      <c r="L73" s="36"/>
      <c r="M73" s="36"/>
      <c r="N73" s="13"/>
      <c r="O73" s="13"/>
    </row>
    <row r="74" spans="1:15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3"/>
      <c r="O74" s="13"/>
    </row>
    <row r="75" spans="1:15" ht="16.2" thickTop="1" x14ac:dyDescent="0.35">
      <c r="A75" s="46" t="s">
        <v>82</v>
      </c>
      <c r="B75" s="46"/>
      <c r="C75" s="46"/>
      <c r="D75" s="46"/>
      <c r="E75" s="46"/>
      <c r="F75" s="46"/>
      <c r="G75" s="13"/>
      <c r="H75" s="13"/>
      <c r="I75" s="13"/>
      <c r="J75" s="13"/>
      <c r="K75" s="13"/>
      <c r="L75" s="13"/>
      <c r="M75" s="13"/>
    </row>
    <row r="76" spans="1:15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5" ht="15.6" x14ac:dyDescent="0.35">
      <c r="A77" s="43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5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5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5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5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5" ht="15.6" x14ac:dyDescent="0.3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5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5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5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5" ht="15.6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5" ht="15.6" x14ac:dyDescent="0.35">
      <c r="A87" s="37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5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1" customWidth="1"/>
    <col min="2" max="12" width="18.6640625" style="1" customWidth="1"/>
    <col min="13" max="13" width="18.5546875" style="1" customWidth="1"/>
    <col min="14" max="16384" width="11.44140625" style="1"/>
  </cols>
  <sheetData>
    <row r="1" spans="1:15" customFormat="1" x14ac:dyDescent="0.3"/>
    <row r="2" spans="1:15" customFormat="1" x14ac:dyDescent="0.3"/>
    <row r="3" spans="1:15" customFormat="1" x14ac:dyDescent="0.3"/>
    <row r="4" spans="1:15" customFormat="1" x14ac:dyDescent="0.3"/>
    <row r="5" spans="1:15" customFormat="1" x14ac:dyDescent="0.3"/>
    <row r="6" spans="1:15" customFormat="1" x14ac:dyDescent="0.3"/>
    <row r="7" spans="1:15" customFormat="1" x14ac:dyDescent="0.3"/>
    <row r="8" spans="1:15" customFormat="1" ht="15.75" customHeight="1" x14ac:dyDescent="0.3"/>
    <row r="9" spans="1:15" ht="15.6" x14ac:dyDescent="0.35">
      <c r="A9" s="51"/>
      <c r="B9" s="47" t="s">
        <v>40</v>
      </c>
      <c r="C9" s="53" t="s">
        <v>38</v>
      </c>
      <c r="D9" s="53"/>
      <c r="E9" s="53"/>
      <c r="F9" s="53"/>
      <c r="G9" s="49" t="s">
        <v>3</v>
      </c>
      <c r="H9" s="47" t="s">
        <v>41</v>
      </c>
      <c r="I9" s="53" t="s">
        <v>39</v>
      </c>
      <c r="J9" s="53"/>
      <c r="K9" s="53"/>
      <c r="L9" s="53"/>
      <c r="M9" s="49" t="s">
        <v>3</v>
      </c>
    </row>
    <row r="10" spans="1:15" ht="16.2" thickBot="1" x14ac:dyDescent="0.4">
      <c r="A10" s="52"/>
      <c r="B10" s="48"/>
      <c r="C10" s="6" t="s">
        <v>0</v>
      </c>
      <c r="D10" s="6" t="s">
        <v>1</v>
      </c>
      <c r="E10" s="6" t="s">
        <v>2</v>
      </c>
      <c r="F10" s="6" t="s">
        <v>37</v>
      </c>
      <c r="G10" s="50"/>
      <c r="H10" s="48"/>
      <c r="I10" s="6" t="s">
        <v>0</v>
      </c>
      <c r="J10" s="6" t="s">
        <v>1</v>
      </c>
      <c r="K10" s="6" t="s">
        <v>2</v>
      </c>
      <c r="L10" s="6" t="s">
        <v>37</v>
      </c>
      <c r="M10" s="50"/>
    </row>
    <row r="11" spans="1:15" ht="16.2" thickTop="1" x14ac:dyDescent="0.35">
      <c r="A11" s="7"/>
      <c r="B11" s="40"/>
      <c r="C11" s="41"/>
      <c r="D11" s="41"/>
      <c r="E11" s="41"/>
      <c r="F11" s="41"/>
      <c r="G11" s="42"/>
      <c r="H11" s="40"/>
      <c r="I11" s="41"/>
      <c r="J11" s="41"/>
      <c r="K11" s="41"/>
      <c r="L11" s="41"/>
      <c r="M11" s="42"/>
      <c r="N11" s="13"/>
      <c r="O11" s="13"/>
    </row>
    <row r="12" spans="1:15" ht="15.6" x14ac:dyDescent="0.35">
      <c r="A12" s="11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  <c r="N13" s="13"/>
      <c r="O13" s="13"/>
    </row>
    <row r="14" spans="1:15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  <c r="N14" s="13"/>
      <c r="O14" s="13"/>
    </row>
    <row r="15" spans="1:15" ht="15.6" x14ac:dyDescent="0.35">
      <c r="A15" s="17" t="s">
        <v>59</v>
      </c>
      <c r="B15" s="18">
        <f>SUM(C15:F15)</f>
        <v>2283</v>
      </c>
      <c r="C15" s="19">
        <v>1426</v>
      </c>
      <c r="D15" s="19">
        <v>535</v>
      </c>
      <c r="E15" s="19">
        <v>137</v>
      </c>
      <c r="F15" s="19">
        <v>185</v>
      </c>
      <c r="G15" s="19">
        <v>0</v>
      </c>
      <c r="H15" s="18">
        <f>SUM(I15:L15)</f>
        <v>2152</v>
      </c>
      <c r="I15" s="19">
        <v>1469</v>
      </c>
      <c r="J15" s="19">
        <v>448</v>
      </c>
      <c r="K15" s="19">
        <v>100</v>
      </c>
      <c r="L15" s="19">
        <v>135</v>
      </c>
      <c r="M15" s="19">
        <v>0</v>
      </c>
      <c r="N15" s="13"/>
      <c r="O15" s="13"/>
    </row>
    <row r="16" spans="1:15" ht="15.6" x14ac:dyDescent="0.35">
      <c r="A16" s="17" t="s">
        <v>95</v>
      </c>
      <c r="B16" s="18">
        <f t="shared" ref="B16" si="0">SUM(C16:F16)</f>
        <v>2851</v>
      </c>
      <c r="C16" s="19">
        <v>1838</v>
      </c>
      <c r="D16" s="19">
        <v>621</v>
      </c>
      <c r="E16" s="19">
        <v>182</v>
      </c>
      <c r="F16" s="18">
        <v>210</v>
      </c>
      <c r="G16" s="19">
        <v>0</v>
      </c>
      <c r="H16" s="18">
        <f t="shared" ref="H16" si="1">SUM(I16:L16)</f>
        <v>2851</v>
      </c>
      <c r="I16" s="19">
        <v>1838</v>
      </c>
      <c r="J16" s="19">
        <v>621</v>
      </c>
      <c r="K16" s="19">
        <v>182</v>
      </c>
      <c r="L16" s="18">
        <v>210</v>
      </c>
      <c r="M16" s="19">
        <v>0</v>
      </c>
      <c r="N16" s="13"/>
      <c r="O16" s="13"/>
    </row>
    <row r="17" spans="1:15" ht="15.6" x14ac:dyDescent="0.35">
      <c r="A17" s="17" t="s">
        <v>96</v>
      </c>
      <c r="B17" s="18">
        <f>SUM(C17:F17)</f>
        <v>2515</v>
      </c>
      <c r="C17" s="19">
        <v>1537</v>
      </c>
      <c r="D17" s="19">
        <v>675</v>
      </c>
      <c r="E17" s="19">
        <v>208</v>
      </c>
      <c r="F17" s="19">
        <v>95</v>
      </c>
      <c r="G17" s="19">
        <v>0</v>
      </c>
      <c r="H17" s="18">
        <f>SUM(I17:L17)</f>
        <v>1681</v>
      </c>
      <c r="I17" s="19">
        <v>1128</v>
      </c>
      <c r="J17" s="19">
        <v>380</v>
      </c>
      <c r="K17" s="19">
        <v>103</v>
      </c>
      <c r="L17" s="19">
        <v>70</v>
      </c>
      <c r="M17" s="19">
        <v>0</v>
      </c>
      <c r="N17" s="13"/>
      <c r="O17" s="13"/>
    </row>
    <row r="18" spans="1:15" ht="15.6" x14ac:dyDescent="0.35">
      <c r="A18" s="17" t="s">
        <v>77</v>
      </c>
      <c r="B18" s="18">
        <f>SUM(C18:F18)</f>
        <v>9143</v>
      </c>
      <c r="C18" s="19">
        <v>5778</v>
      </c>
      <c r="D18" s="19">
        <v>2046</v>
      </c>
      <c r="E18" s="19">
        <v>679</v>
      </c>
      <c r="F18" s="18">
        <v>640</v>
      </c>
      <c r="G18" s="19">
        <v>0</v>
      </c>
      <c r="H18" s="18">
        <f>SUM(I18:L18)</f>
        <v>9143</v>
      </c>
      <c r="I18" s="19">
        <v>5778</v>
      </c>
      <c r="J18" s="19">
        <v>2046</v>
      </c>
      <c r="K18" s="19">
        <v>679</v>
      </c>
      <c r="L18" s="18">
        <v>640</v>
      </c>
      <c r="M18" s="19">
        <v>0</v>
      </c>
      <c r="N18" s="13"/>
      <c r="O18" s="13"/>
    </row>
    <row r="19" spans="1:15" ht="15.6" x14ac:dyDescent="0.35">
      <c r="A19" s="14"/>
      <c r="B19" s="18"/>
      <c r="C19" s="19"/>
      <c r="D19" s="19"/>
      <c r="E19" s="19"/>
      <c r="F19" s="19"/>
      <c r="G19" s="19"/>
      <c r="H19" s="18"/>
      <c r="I19" s="19"/>
      <c r="J19" s="19"/>
      <c r="K19" s="19"/>
      <c r="L19" s="19"/>
      <c r="M19" s="19"/>
      <c r="N19" s="13"/>
      <c r="O19" s="13"/>
    </row>
    <row r="20" spans="1:15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9"/>
      <c r="J20" s="19"/>
      <c r="K20" s="19"/>
      <c r="L20" s="19"/>
      <c r="M20" s="19"/>
      <c r="N20" s="13"/>
      <c r="O20" s="13"/>
    </row>
    <row r="21" spans="1:15" ht="15.6" x14ac:dyDescent="0.35">
      <c r="A21" s="17" t="s">
        <v>59</v>
      </c>
      <c r="B21" s="19">
        <f>SUM(C21:G21)</f>
        <v>21302082522.922218</v>
      </c>
      <c r="C21" s="18">
        <v>11817629172.869999</v>
      </c>
      <c r="D21" s="18">
        <v>6165881475.8499994</v>
      </c>
      <c r="E21" s="18">
        <v>1049688320.92</v>
      </c>
      <c r="F21" s="18">
        <v>1411549000</v>
      </c>
      <c r="G21" s="18">
        <v>857334553.28222203</v>
      </c>
      <c r="H21" s="18">
        <f>SUM(I21:M21)</f>
        <v>23831448340.35759</v>
      </c>
      <c r="I21" s="18">
        <v>14305125796.82</v>
      </c>
      <c r="J21" s="18">
        <v>6530359772.1300001</v>
      </c>
      <c r="K21" s="18">
        <v>924218279.97000003</v>
      </c>
      <c r="L21" s="18">
        <v>1098848000</v>
      </c>
      <c r="M21" s="18">
        <v>972896491.43758798</v>
      </c>
      <c r="N21" s="13"/>
      <c r="O21" s="13"/>
    </row>
    <row r="22" spans="1:15" ht="15.6" x14ac:dyDescent="0.35">
      <c r="A22" s="17" t="s">
        <v>95</v>
      </c>
      <c r="B22" s="19">
        <f>SUM(C22:G22)</f>
        <v>33214817183.335548</v>
      </c>
      <c r="C22" s="19">
        <v>18022597400.320145</v>
      </c>
      <c r="D22" s="19">
        <v>9125534642.8118916</v>
      </c>
      <c r="E22" s="19">
        <v>2484364334.2601414</v>
      </c>
      <c r="F22" s="18">
        <v>1702236814.433814</v>
      </c>
      <c r="G22" s="18">
        <v>1880083991.5095592</v>
      </c>
      <c r="H22" s="18">
        <f>SUM(I22:M22)</f>
        <v>33214817183.335548</v>
      </c>
      <c r="I22" s="18">
        <v>18022597400.320145</v>
      </c>
      <c r="J22" s="18">
        <v>9125534642.8118916</v>
      </c>
      <c r="K22" s="18">
        <v>2484364334.2601414</v>
      </c>
      <c r="L22" s="18">
        <v>1702236814.433814</v>
      </c>
      <c r="M22" s="18">
        <v>1880083991.5095592</v>
      </c>
      <c r="N22" s="13"/>
      <c r="O22" s="13"/>
    </row>
    <row r="23" spans="1:15" ht="15.6" x14ac:dyDescent="0.35">
      <c r="A23" s="17" t="s">
        <v>96</v>
      </c>
      <c r="B23" s="19">
        <f t="shared" ref="B23:B24" si="2">SUM(C23:G23)</f>
        <v>39364396087.82901</v>
      </c>
      <c r="C23" s="18">
        <v>20231795080.91</v>
      </c>
      <c r="D23" s="18">
        <v>13266678788.34</v>
      </c>
      <c r="E23" s="18">
        <v>3304357538.6300001</v>
      </c>
      <c r="F23" s="18">
        <v>783420000</v>
      </c>
      <c r="G23" s="18">
        <v>1778144679.9490128</v>
      </c>
      <c r="H23" s="18">
        <f t="shared" ref="H23:H24" si="3">SUM(I23:M23)</f>
        <v>19453850420.852127</v>
      </c>
      <c r="I23" s="18">
        <v>10504837036.83</v>
      </c>
      <c r="J23" s="18">
        <v>6656174972.9899998</v>
      </c>
      <c r="K23" s="18">
        <v>686118405.80999994</v>
      </c>
      <c r="L23" s="18">
        <v>581212000</v>
      </c>
      <c r="M23" s="18">
        <v>1025508005.2221245</v>
      </c>
      <c r="N23" s="13"/>
      <c r="O23" s="13"/>
    </row>
    <row r="24" spans="1:15" ht="15.6" x14ac:dyDescent="0.35">
      <c r="A24" s="17" t="s">
        <v>77</v>
      </c>
      <c r="B24" s="19">
        <f t="shared" si="2"/>
        <v>106487104999.99847</v>
      </c>
      <c r="C24" s="19">
        <v>56133741920.073929</v>
      </c>
      <c r="D24" s="19">
        <v>29784851646.383881</v>
      </c>
      <c r="E24" s="19">
        <v>9167109985.7912445</v>
      </c>
      <c r="F24" s="18">
        <v>5128022214.7361507</v>
      </c>
      <c r="G24" s="18">
        <v>6273379233.0132742</v>
      </c>
      <c r="H24" s="18">
        <f t="shared" si="3"/>
        <v>106487104999.99847</v>
      </c>
      <c r="I24" s="18">
        <v>56133741920.073929</v>
      </c>
      <c r="J24" s="18">
        <v>29784851646.383881</v>
      </c>
      <c r="K24" s="18">
        <v>9167109985.7912445</v>
      </c>
      <c r="L24" s="18">
        <v>5128022214.7361507</v>
      </c>
      <c r="M24" s="18">
        <v>6273379233.0132742</v>
      </c>
      <c r="N24" s="13"/>
      <c r="O24" s="13"/>
    </row>
    <row r="25" spans="1:15" ht="15.6" x14ac:dyDescent="0.35">
      <c r="A25" s="17" t="s">
        <v>97</v>
      </c>
      <c r="B25" s="19">
        <f>SUM(C25:F25)</f>
        <v>37586251407.879997</v>
      </c>
      <c r="C25" s="19">
        <f>C23</f>
        <v>20231795080.91</v>
      </c>
      <c r="D25" s="19">
        <f t="shared" ref="D25:F25" si="4">D23</f>
        <v>13266678788.34</v>
      </c>
      <c r="E25" s="19">
        <f t="shared" si="4"/>
        <v>3304357538.6300001</v>
      </c>
      <c r="F25" s="19">
        <f t="shared" si="4"/>
        <v>783420000</v>
      </c>
      <c r="G25" s="19"/>
      <c r="H25" s="19">
        <f>SUM(I25:L25)</f>
        <v>18428342415.630001</v>
      </c>
      <c r="I25" s="19">
        <f>I23</f>
        <v>10504837036.83</v>
      </c>
      <c r="J25" s="19">
        <f t="shared" ref="J25:L25" si="5">J23</f>
        <v>6656174972.9899998</v>
      </c>
      <c r="K25" s="19">
        <f t="shared" si="5"/>
        <v>686118405.80999994</v>
      </c>
      <c r="L25" s="19">
        <f t="shared" si="5"/>
        <v>581212000</v>
      </c>
      <c r="M25" s="19"/>
      <c r="N25" s="13"/>
      <c r="O25" s="13"/>
    </row>
    <row r="26" spans="1:15" ht="15.6" x14ac:dyDescent="0.35">
      <c r="A26" s="14"/>
      <c r="B26" s="18"/>
      <c r="C26" s="19"/>
      <c r="D26" s="19"/>
      <c r="E26" s="19"/>
      <c r="F26" s="19"/>
      <c r="G26" s="19"/>
      <c r="H26" s="18"/>
      <c r="I26" s="19"/>
      <c r="J26" s="19"/>
      <c r="K26" s="19"/>
      <c r="L26" s="19"/>
      <c r="M26" s="19"/>
      <c r="N26" s="13"/>
      <c r="O26" s="13"/>
    </row>
    <row r="27" spans="1:15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9"/>
      <c r="J27" s="19"/>
      <c r="K27" s="19"/>
      <c r="L27" s="19"/>
      <c r="M27" s="19"/>
      <c r="N27" s="13"/>
      <c r="O27" s="13"/>
    </row>
    <row r="28" spans="1:15" ht="15.6" x14ac:dyDescent="0.35">
      <c r="A28" s="17" t="s">
        <v>95</v>
      </c>
      <c r="B28" s="19">
        <f t="shared" ref="B28" si="6">B22</f>
        <v>33214817183.335548</v>
      </c>
      <c r="C28" s="19">
        <f>B28+H28</f>
        <v>66429634366.671097</v>
      </c>
      <c r="D28" s="19"/>
      <c r="E28" s="19"/>
      <c r="F28" s="18"/>
      <c r="G28" s="18"/>
      <c r="H28" s="19">
        <f t="shared" ref="H28" si="7">H22</f>
        <v>33214817183.335548</v>
      </c>
      <c r="I28" s="19"/>
      <c r="J28" s="19"/>
      <c r="K28" s="19"/>
      <c r="L28" s="18"/>
      <c r="M28" s="18"/>
      <c r="N28" s="13"/>
      <c r="O28" s="13"/>
    </row>
    <row r="29" spans="1:15" ht="15.6" x14ac:dyDescent="0.35">
      <c r="A29" s="17" t="s">
        <v>96</v>
      </c>
      <c r="B29" s="19">
        <v>24121776249.989998</v>
      </c>
      <c r="C29" s="19"/>
      <c r="D29" s="19"/>
      <c r="E29" s="19"/>
      <c r="F29" s="18"/>
      <c r="G29" s="18"/>
      <c r="H29" s="19">
        <v>24121776249.989998</v>
      </c>
      <c r="I29" s="19"/>
      <c r="J29" s="19"/>
      <c r="K29" s="19"/>
      <c r="L29" s="18"/>
      <c r="M29" s="18"/>
      <c r="N29" s="13"/>
      <c r="O29" s="13"/>
    </row>
    <row r="30" spans="1:15" ht="15.6" x14ac:dyDescent="0.35">
      <c r="A30" s="14"/>
      <c r="B30" s="21"/>
      <c r="C30" s="22"/>
      <c r="D30" s="22"/>
      <c r="E30" s="22"/>
      <c r="F30" s="22"/>
      <c r="G30" s="22"/>
      <c r="H30" s="21"/>
      <c r="I30" s="22"/>
      <c r="J30" s="22"/>
      <c r="K30" s="22"/>
      <c r="L30" s="22"/>
      <c r="M30" s="22"/>
      <c r="N30" s="13"/>
      <c r="O30" s="13"/>
    </row>
    <row r="31" spans="1:15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2"/>
      <c r="J31" s="22"/>
      <c r="K31" s="22"/>
      <c r="L31" s="22"/>
      <c r="M31" s="22"/>
      <c r="N31" s="13"/>
      <c r="O31" s="13"/>
    </row>
    <row r="32" spans="1:15" ht="15.6" x14ac:dyDescent="0.35">
      <c r="A32" s="17" t="s">
        <v>60</v>
      </c>
      <c r="B32" s="45">
        <v>1.1197999999999999</v>
      </c>
      <c r="C32" s="45">
        <v>1.1197999999999999</v>
      </c>
      <c r="D32" s="45">
        <v>1.1197999999999999</v>
      </c>
      <c r="E32" s="45">
        <v>1.1197999999999999</v>
      </c>
      <c r="F32" s="45">
        <v>1.1197999999999999</v>
      </c>
      <c r="G32" s="45">
        <v>1.1197999999999999</v>
      </c>
      <c r="H32" s="45">
        <v>1.1197999999999999</v>
      </c>
      <c r="I32" s="45">
        <v>1.1197999999999999</v>
      </c>
      <c r="J32" s="45">
        <v>1.1197999999999999</v>
      </c>
      <c r="K32" s="45">
        <v>1.1197999999999999</v>
      </c>
      <c r="L32" s="45">
        <v>1.1197999999999999</v>
      </c>
      <c r="M32" s="45">
        <v>1.1197999999999999</v>
      </c>
      <c r="N32" s="13"/>
      <c r="O32" s="13"/>
    </row>
    <row r="33" spans="1:15" ht="15.6" x14ac:dyDescent="0.35">
      <c r="A33" s="17" t="s">
        <v>98</v>
      </c>
      <c r="B33" s="45">
        <v>1.0948</v>
      </c>
      <c r="C33" s="45">
        <v>1.0948</v>
      </c>
      <c r="D33" s="45">
        <v>1.0948</v>
      </c>
      <c r="E33" s="45">
        <v>1.0948</v>
      </c>
      <c r="F33" s="45">
        <v>1.0948</v>
      </c>
      <c r="G33" s="45">
        <v>1.0948</v>
      </c>
      <c r="H33" s="45">
        <v>1.0948</v>
      </c>
      <c r="I33" s="45">
        <v>1.0948</v>
      </c>
      <c r="J33" s="45">
        <v>1.0948</v>
      </c>
      <c r="K33" s="45">
        <v>1.0948</v>
      </c>
      <c r="L33" s="45">
        <v>1.0948</v>
      </c>
      <c r="M33" s="45">
        <v>1.0948</v>
      </c>
      <c r="N33" s="13"/>
      <c r="O33" s="13"/>
    </row>
    <row r="34" spans="1:15" ht="15.6" x14ac:dyDescent="0.35">
      <c r="A34" s="17" t="s">
        <v>8</v>
      </c>
      <c r="B34" s="18">
        <f>+C34+F34</f>
        <v>162182</v>
      </c>
      <c r="C34" s="38">
        <v>125508</v>
      </c>
      <c r="D34" s="38">
        <v>125508</v>
      </c>
      <c r="E34" s="38">
        <v>125508</v>
      </c>
      <c r="F34" s="19">
        <v>36674</v>
      </c>
      <c r="G34" s="19"/>
      <c r="H34" s="18">
        <f>+I34+L34</f>
        <v>162182</v>
      </c>
      <c r="I34" s="38">
        <v>125508</v>
      </c>
      <c r="J34" s="38">
        <v>125508</v>
      </c>
      <c r="K34" s="38">
        <v>125508</v>
      </c>
      <c r="L34" s="19">
        <v>36674</v>
      </c>
      <c r="M34" s="18"/>
    </row>
    <row r="35" spans="1:15" ht="15.6" x14ac:dyDescent="0.35">
      <c r="A35" s="14"/>
      <c r="B35" s="18"/>
      <c r="C35" s="19"/>
      <c r="D35" s="19"/>
      <c r="E35" s="19"/>
      <c r="F35" s="19"/>
      <c r="G35" s="19"/>
      <c r="H35" s="18"/>
      <c r="I35" s="19"/>
      <c r="J35" s="19"/>
      <c r="K35" s="19"/>
      <c r="L35" s="19"/>
      <c r="M35" s="19"/>
      <c r="N35" s="13"/>
      <c r="O35" s="13"/>
    </row>
    <row r="36" spans="1:15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9"/>
      <c r="J36" s="19"/>
      <c r="K36" s="19"/>
      <c r="L36" s="19"/>
      <c r="M36" s="19"/>
      <c r="N36" s="13"/>
      <c r="O36" s="13"/>
    </row>
    <row r="37" spans="1:15" ht="15.6" x14ac:dyDescent="0.35">
      <c r="A37" s="14" t="s">
        <v>61</v>
      </c>
      <c r="B37" s="18">
        <f t="shared" ref="B37:F37" si="8">B21/B32</f>
        <v>19023113522.881069</v>
      </c>
      <c r="C37" s="18">
        <f t="shared" si="8"/>
        <v>10553339143.480978</v>
      </c>
      <c r="D37" s="18">
        <f t="shared" si="8"/>
        <v>5506234573.8971243</v>
      </c>
      <c r="E37" s="18">
        <f t="shared" si="8"/>
        <v>937389106.01893198</v>
      </c>
      <c r="F37" s="18">
        <f t="shared" si="8"/>
        <v>1260536702.9826756</v>
      </c>
      <c r="G37" s="19">
        <f t="shared" ref="G37:L37" si="9">G21/G32</f>
        <v>765613996.50135922</v>
      </c>
      <c r="H37" s="18">
        <f t="shared" si="9"/>
        <v>21281879210.892651</v>
      </c>
      <c r="I37" s="19">
        <f t="shared" si="9"/>
        <v>12774714946.258261</v>
      </c>
      <c r="J37" s="19">
        <f t="shared" si="9"/>
        <v>5831719746.4993753</v>
      </c>
      <c r="K37" s="19">
        <f t="shared" si="9"/>
        <v>825342275.3795321</v>
      </c>
      <c r="L37" s="19">
        <f t="shared" si="9"/>
        <v>981289515.98499739</v>
      </c>
      <c r="M37" s="19">
        <f t="shared" ref="M37" si="10">M21/M32</f>
        <v>868812726.77048409</v>
      </c>
      <c r="N37" s="13"/>
      <c r="O37" s="13"/>
    </row>
    <row r="38" spans="1:15" ht="15.6" x14ac:dyDescent="0.35">
      <c r="A38" s="14" t="s">
        <v>99</v>
      </c>
      <c r="B38" s="18">
        <f t="shared" ref="B38:G38" si="11">B23/B33</f>
        <v>35955787438.645424</v>
      </c>
      <c r="C38" s="18">
        <f t="shared" si="11"/>
        <v>18479900512.340153</v>
      </c>
      <c r="D38" s="18">
        <f t="shared" si="11"/>
        <v>12117901706.558275</v>
      </c>
      <c r="E38" s="18">
        <f t="shared" si="11"/>
        <v>3018229392.2451591</v>
      </c>
      <c r="F38" s="18">
        <f t="shared" si="11"/>
        <v>715582754.84106684</v>
      </c>
      <c r="G38" s="18">
        <f t="shared" si="11"/>
        <v>1624173072.6607716</v>
      </c>
      <c r="H38" s="18">
        <f t="shared" ref="H38" si="12">H23/H33</f>
        <v>17769318981.414074</v>
      </c>
      <c r="I38" s="19">
        <f>I23/I33</f>
        <v>9595211031.0833035</v>
      </c>
      <c r="J38" s="19">
        <f t="shared" ref="J38:M38" si="13">J23/J33</f>
        <v>6079809072.8808908</v>
      </c>
      <c r="K38" s="19">
        <f t="shared" si="13"/>
        <v>626706618.38691998</v>
      </c>
      <c r="L38" s="19">
        <f t="shared" si="13"/>
        <v>530884179.75886005</v>
      </c>
      <c r="M38" s="19">
        <f t="shared" si="13"/>
        <v>936708079.3040961</v>
      </c>
      <c r="N38" s="13"/>
      <c r="O38" s="13"/>
    </row>
    <row r="39" spans="1:15" ht="15.6" x14ac:dyDescent="0.35">
      <c r="A39" s="14" t="s">
        <v>62</v>
      </c>
      <c r="B39" s="18">
        <f t="shared" ref="B39:F39" si="14">B37/B15</f>
        <v>8332507.0183447525</v>
      </c>
      <c r="C39" s="18">
        <f t="shared" si="14"/>
        <v>7400658.5858912887</v>
      </c>
      <c r="D39" s="18">
        <f t="shared" si="14"/>
        <v>10292027.240929205</v>
      </c>
      <c r="E39" s="18">
        <f t="shared" si="14"/>
        <v>6842256.248313372</v>
      </c>
      <c r="F39" s="18">
        <f t="shared" si="14"/>
        <v>6813711.9080144623</v>
      </c>
      <c r="G39" s="19"/>
      <c r="H39" s="18">
        <f t="shared" ref="H39:L39" si="15">H37/H15</f>
        <v>9889349.0756936111</v>
      </c>
      <c r="I39" s="19">
        <f t="shared" si="15"/>
        <v>8696198.0573575627</v>
      </c>
      <c r="J39" s="19">
        <f t="shared" si="15"/>
        <v>13017231.577007534</v>
      </c>
      <c r="K39" s="19">
        <f t="shared" si="15"/>
        <v>8253422.7537953211</v>
      </c>
      <c r="L39" s="19">
        <f t="shared" si="15"/>
        <v>7268811.2295184992</v>
      </c>
      <c r="M39" s="19"/>
      <c r="N39" s="13"/>
      <c r="O39" s="13"/>
    </row>
    <row r="40" spans="1:15" ht="15.6" x14ac:dyDescent="0.35">
      <c r="A40" s="14" t="s">
        <v>100</v>
      </c>
      <c r="B40" s="18">
        <f t="shared" ref="B40:F40" si="16">B38/B17</f>
        <v>14296535.760892812</v>
      </c>
      <c r="C40" s="18">
        <f t="shared" si="16"/>
        <v>12023357.522667633</v>
      </c>
      <c r="D40" s="18">
        <f t="shared" si="16"/>
        <v>17952446.972678926</v>
      </c>
      <c r="E40" s="18">
        <f t="shared" si="16"/>
        <v>14510718.23194788</v>
      </c>
      <c r="F40" s="18">
        <f t="shared" si="16"/>
        <v>7532450.050958598</v>
      </c>
      <c r="G40" s="19"/>
      <c r="H40" s="18">
        <f t="shared" ref="H40:L40" si="17">H38/H17</f>
        <v>10570683.510656796</v>
      </c>
      <c r="I40" s="19">
        <f t="shared" si="17"/>
        <v>8506392.7580525745</v>
      </c>
      <c r="J40" s="19">
        <f t="shared" si="17"/>
        <v>15999497.560212871</v>
      </c>
      <c r="K40" s="19">
        <f t="shared" si="17"/>
        <v>6084530.2756011644</v>
      </c>
      <c r="L40" s="19">
        <f t="shared" si="17"/>
        <v>7584059.7108408576</v>
      </c>
      <c r="M40" s="19"/>
      <c r="N40" s="13"/>
      <c r="O40" s="13"/>
    </row>
    <row r="41" spans="1:15" ht="15.6" x14ac:dyDescent="0.35">
      <c r="A41" s="14"/>
      <c r="B41" s="23"/>
      <c r="C41" s="24"/>
      <c r="D41" s="24"/>
      <c r="E41" s="24"/>
      <c r="F41" s="24"/>
      <c r="G41" s="24"/>
      <c r="H41" s="23"/>
      <c r="I41" s="24"/>
      <c r="J41" s="24"/>
      <c r="K41" s="24"/>
      <c r="L41" s="24"/>
      <c r="M41" s="24"/>
      <c r="N41" s="13"/>
      <c r="O41" s="13"/>
    </row>
    <row r="42" spans="1:15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4"/>
      <c r="J42" s="24"/>
      <c r="K42" s="24"/>
      <c r="L42" s="24"/>
      <c r="M42" s="24"/>
      <c r="N42" s="13"/>
      <c r="O42" s="13"/>
    </row>
    <row r="43" spans="1:15" ht="15.6" x14ac:dyDescent="0.35">
      <c r="A43" s="14"/>
      <c r="B43" s="23"/>
      <c r="C43" s="24"/>
      <c r="D43" s="24"/>
      <c r="E43" s="24"/>
      <c r="F43" s="24"/>
      <c r="G43" s="24"/>
      <c r="H43" s="23"/>
      <c r="I43" s="24"/>
      <c r="J43" s="24"/>
      <c r="K43" s="24"/>
      <c r="L43" s="24"/>
      <c r="M43" s="24"/>
      <c r="N43" s="13"/>
      <c r="O43" s="13"/>
    </row>
    <row r="44" spans="1:15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4"/>
      <c r="J44" s="24"/>
      <c r="K44" s="24"/>
      <c r="L44" s="24"/>
      <c r="M44" s="24"/>
      <c r="N44" s="13"/>
      <c r="O44" s="13"/>
    </row>
    <row r="45" spans="1:15" ht="15.6" x14ac:dyDescent="0.35">
      <c r="A45" s="14" t="s">
        <v>12</v>
      </c>
      <c r="B45" s="25">
        <f t="shared" ref="B45:F45" si="18">B16/B34*100</f>
        <v>1.7579016167022237</v>
      </c>
      <c r="C45" s="25">
        <f t="shared" si="18"/>
        <v>1.4644484813717054</v>
      </c>
      <c r="D45" s="25">
        <f t="shared" si="18"/>
        <v>0.49478917678554357</v>
      </c>
      <c r="E45" s="25">
        <f t="shared" si="18"/>
        <v>0.14501067661025593</v>
      </c>
      <c r="F45" s="25">
        <f t="shared" si="18"/>
        <v>0.57261275017723734</v>
      </c>
      <c r="G45" s="26"/>
      <c r="H45" s="25">
        <f t="shared" ref="H45" si="19">H16/H34*100</f>
        <v>1.7579016167022237</v>
      </c>
      <c r="I45" s="26">
        <f>I16/I34*100</f>
        <v>1.4644484813717054</v>
      </c>
      <c r="J45" s="26">
        <f t="shared" ref="J45:L45" si="20">J16/J34*100</f>
        <v>0.49478917678554357</v>
      </c>
      <c r="K45" s="26">
        <f t="shared" si="20"/>
        <v>0.14501067661025593</v>
      </c>
      <c r="L45" s="26">
        <f t="shared" si="20"/>
        <v>0.57261275017723734</v>
      </c>
      <c r="M45" s="26"/>
      <c r="N45" s="13"/>
      <c r="O45" s="13"/>
    </row>
    <row r="46" spans="1:15" ht="15.6" x14ac:dyDescent="0.35">
      <c r="A46" s="14" t="s">
        <v>13</v>
      </c>
      <c r="B46" s="26">
        <f t="shared" ref="B46:F46" si="21">B17/B34*100</f>
        <v>1.5507269610684293</v>
      </c>
      <c r="C46" s="26">
        <f t="shared" si="21"/>
        <v>1.2246231315932052</v>
      </c>
      <c r="D46" s="26">
        <f t="shared" si="21"/>
        <v>0.53781432259298212</v>
      </c>
      <c r="E46" s="26">
        <f t="shared" si="21"/>
        <v>0.16572648755457819</v>
      </c>
      <c r="F46" s="26">
        <f t="shared" si="21"/>
        <v>0.25903910127065494</v>
      </c>
      <c r="G46" s="26"/>
      <c r="H46" s="26">
        <f t="shared" ref="H46:L46" si="22">H17/H34*100</f>
        <v>1.0364898694059761</v>
      </c>
      <c r="I46" s="26">
        <f t="shared" si="22"/>
        <v>0.89874749019982791</v>
      </c>
      <c r="J46" s="26">
        <f t="shared" si="22"/>
        <v>0.30276954457086402</v>
      </c>
      <c r="K46" s="26">
        <f t="shared" si="22"/>
        <v>8.2066481817892084E-2</v>
      </c>
      <c r="L46" s="26">
        <f t="shared" si="22"/>
        <v>0.19087091672574577</v>
      </c>
      <c r="M46" s="26"/>
      <c r="N46" s="13"/>
      <c r="O46" s="13"/>
    </row>
    <row r="47" spans="1:15" ht="15.6" x14ac:dyDescent="0.35">
      <c r="A47" s="14"/>
      <c r="B47" s="25"/>
      <c r="C47" s="26"/>
      <c r="D47" s="26"/>
      <c r="E47" s="26"/>
      <c r="F47" s="26"/>
      <c r="G47" s="26"/>
      <c r="H47" s="25"/>
      <c r="I47" s="26"/>
      <c r="J47" s="26"/>
      <c r="K47" s="26"/>
      <c r="L47" s="26"/>
      <c r="M47" s="26"/>
      <c r="N47" s="13"/>
      <c r="O47" s="13"/>
    </row>
    <row r="48" spans="1:15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6"/>
      <c r="J48" s="26"/>
      <c r="K48" s="26"/>
      <c r="L48" s="26"/>
      <c r="M48" s="26"/>
      <c r="N48" s="13"/>
      <c r="O48" s="13"/>
    </row>
    <row r="49" spans="1:15" ht="15.6" x14ac:dyDescent="0.35">
      <c r="A49" s="14" t="s">
        <v>15</v>
      </c>
      <c r="B49" s="25">
        <f t="shared" ref="B49:F49" si="23">B17/B16*100</f>
        <v>88.214661522272891</v>
      </c>
      <c r="C49" s="26">
        <f t="shared" si="23"/>
        <v>83.623503808487484</v>
      </c>
      <c r="D49" s="26">
        <f t="shared" si="23"/>
        <v>108.69565217391303</v>
      </c>
      <c r="E49" s="26">
        <f t="shared" si="23"/>
        <v>114.28571428571428</v>
      </c>
      <c r="F49" s="26">
        <f t="shared" si="23"/>
        <v>45.238095238095241</v>
      </c>
      <c r="G49" s="26"/>
      <c r="H49" s="25">
        <f t="shared" ref="H49:L49" si="24">H17/H16*100</f>
        <v>58.961767800771661</v>
      </c>
      <c r="I49" s="26">
        <f t="shared" si="24"/>
        <v>61.371055495103377</v>
      </c>
      <c r="J49" s="26">
        <f t="shared" si="24"/>
        <v>61.191626409017715</v>
      </c>
      <c r="K49" s="26">
        <f t="shared" si="24"/>
        <v>56.593406593406591</v>
      </c>
      <c r="L49" s="26">
        <f t="shared" si="24"/>
        <v>33.333333333333329</v>
      </c>
      <c r="M49" s="26"/>
      <c r="N49" s="13"/>
      <c r="O49" s="13"/>
    </row>
    <row r="50" spans="1:15" ht="15.6" x14ac:dyDescent="0.35">
      <c r="A50" s="14" t="s">
        <v>16</v>
      </c>
      <c r="B50" s="25">
        <f>B23/B22*100</f>
        <v>118.51456496222659</v>
      </c>
      <c r="C50" s="25">
        <f>C23/C22*100</f>
        <v>112.25793170384316</v>
      </c>
      <c r="D50" s="25">
        <f t="shared" ref="D50:G50" si="25">D23/D22*100</f>
        <v>145.37974275063493</v>
      </c>
      <c r="E50" s="25">
        <f t="shared" si="25"/>
        <v>133.00615747303658</v>
      </c>
      <c r="F50" s="25">
        <f t="shared" si="25"/>
        <v>46.022973616663059</v>
      </c>
      <c r="G50" s="25">
        <f t="shared" si="25"/>
        <v>94.57793843142629</v>
      </c>
      <c r="H50" s="25">
        <f>H23/H22*100</f>
        <v>58.569795261773905</v>
      </c>
      <c r="I50" s="25">
        <f>I23/I22*100</f>
        <v>58.287031572060734</v>
      </c>
      <c r="J50" s="25">
        <f t="shared" ref="J50:M50" si="26">J23/J22*100</f>
        <v>72.940109632184829</v>
      </c>
      <c r="K50" s="25">
        <f t="shared" si="26"/>
        <v>27.617463201681737</v>
      </c>
      <c r="L50" s="25">
        <f t="shared" si="26"/>
        <v>34.144015396196131</v>
      </c>
      <c r="M50" s="25">
        <f t="shared" si="26"/>
        <v>54.545861240950323</v>
      </c>
      <c r="N50" s="13"/>
      <c r="O50" s="13"/>
    </row>
    <row r="51" spans="1:15" ht="15.6" x14ac:dyDescent="0.35">
      <c r="A51" s="14" t="s">
        <v>17</v>
      </c>
      <c r="B51" s="25">
        <f t="shared" ref="B51:F51" si="27">AVERAGE(B49:B50)</f>
        <v>103.36461324224973</v>
      </c>
      <c r="C51" s="26">
        <f t="shared" si="27"/>
        <v>97.940717756165327</v>
      </c>
      <c r="D51" s="26">
        <f t="shared" si="27"/>
        <v>127.03769746227398</v>
      </c>
      <c r="E51" s="26">
        <f t="shared" si="27"/>
        <v>123.64593587937543</v>
      </c>
      <c r="F51" s="26">
        <f t="shared" si="27"/>
        <v>45.630534427379146</v>
      </c>
      <c r="G51" s="26"/>
      <c r="H51" s="25">
        <f t="shared" ref="H51:L51" si="28">AVERAGE(H49:H50)</f>
        <v>58.765781531272779</v>
      </c>
      <c r="I51" s="26">
        <f t="shared" si="28"/>
        <v>59.829043533582052</v>
      </c>
      <c r="J51" s="26">
        <f t="shared" si="28"/>
        <v>67.065868020601272</v>
      </c>
      <c r="K51" s="26">
        <f t="shared" si="28"/>
        <v>42.105434897544164</v>
      </c>
      <c r="L51" s="26">
        <f t="shared" si="28"/>
        <v>33.738674364764734</v>
      </c>
      <c r="M51" s="26"/>
      <c r="N51" s="13"/>
      <c r="O51" s="13"/>
    </row>
    <row r="52" spans="1:15" ht="15.6" x14ac:dyDescent="0.35">
      <c r="A52" s="14"/>
      <c r="B52" s="25"/>
      <c r="C52" s="26"/>
      <c r="D52" s="26"/>
      <c r="E52" s="26"/>
      <c r="F52" s="26"/>
      <c r="G52" s="26"/>
      <c r="H52" s="25"/>
      <c r="I52" s="26"/>
      <c r="J52" s="26"/>
      <c r="K52" s="26"/>
      <c r="L52" s="26"/>
      <c r="M52" s="26"/>
      <c r="N52" s="13"/>
      <c r="O52" s="13"/>
    </row>
    <row r="53" spans="1:15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6"/>
      <c r="J53" s="26"/>
      <c r="K53" s="26"/>
      <c r="L53" s="26"/>
      <c r="M53" s="26"/>
      <c r="N53" s="13"/>
      <c r="O53" s="13"/>
    </row>
    <row r="54" spans="1:15" ht="15.6" x14ac:dyDescent="0.35">
      <c r="A54" s="14" t="s">
        <v>19</v>
      </c>
      <c r="B54" s="25">
        <f t="shared" ref="B54:F54" si="29">B17/B18*100</f>
        <v>27.507382697145356</v>
      </c>
      <c r="C54" s="26">
        <f t="shared" si="29"/>
        <v>26.600899965385949</v>
      </c>
      <c r="D54" s="26">
        <f t="shared" si="29"/>
        <v>32.991202346041057</v>
      </c>
      <c r="E54" s="26">
        <f t="shared" si="29"/>
        <v>30.633284241531666</v>
      </c>
      <c r="F54" s="26">
        <f t="shared" si="29"/>
        <v>14.84375</v>
      </c>
      <c r="G54" s="26"/>
      <c r="H54" s="25">
        <f t="shared" ref="H54:L54" si="30">H17/H18*100</f>
        <v>18.385650224215247</v>
      </c>
      <c r="I54" s="26">
        <f t="shared" si="30"/>
        <v>19.522326064382138</v>
      </c>
      <c r="J54" s="26">
        <f t="shared" si="30"/>
        <v>18.572825024437929</v>
      </c>
      <c r="K54" s="26">
        <f t="shared" si="30"/>
        <v>15.169366715758468</v>
      </c>
      <c r="L54" s="26">
        <f t="shared" si="30"/>
        <v>10.9375</v>
      </c>
      <c r="M54" s="26"/>
      <c r="N54" s="13"/>
      <c r="O54" s="13"/>
    </row>
    <row r="55" spans="1:15" ht="15.6" x14ac:dyDescent="0.35">
      <c r="A55" s="14" t="s">
        <v>20</v>
      </c>
      <c r="B55" s="25">
        <f>B23/B24*100</f>
        <v>36.966350139605709</v>
      </c>
      <c r="C55" s="25">
        <f t="shared" ref="C55:G55" si="31">C23/C24*100</f>
        <v>36.042127941011053</v>
      </c>
      <c r="D55" s="25">
        <f t="shared" si="31"/>
        <v>44.541698397046339</v>
      </c>
      <c r="E55" s="25">
        <f t="shared" si="31"/>
        <v>36.045793535276211</v>
      </c>
      <c r="F55" s="25">
        <f t="shared" si="31"/>
        <v>15.277234910346598</v>
      </c>
      <c r="G55" s="25">
        <f t="shared" si="31"/>
        <v>28.344288044816984</v>
      </c>
      <c r="H55" s="25">
        <f>H23/H24*100</f>
        <v>18.268738192152377</v>
      </c>
      <c r="I55" s="25">
        <f t="shared" ref="I55:M55" si="32">I23/I24*100</f>
        <v>18.713944015681903</v>
      </c>
      <c r="J55" s="25">
        <f t="shared" si="32"/>
        <v>22.347517630822622</v>
      </c>
      <c r="K55" s="25">
        <f t="shared" si="32"/>
        <v>7.4845660941503231</v>
      </c>
      <c r="L55" s="25">
        <f t="shared" si="32"/>
        <v>11.334038263909992</v>
      </c>
      <c r="M55" s="25">
        <f t="shared" si="32"/>
        <v>16.346979309419897</v>
      </c>
      <c r="N55" s="13"/>
      <c r="O55" s="13"/>
    </row>
    <row r="56" spans="1:15" ht="15.6" x14ac:dyDescent="0.35">
      <c r="A56" s="14" t="s">
        <v>21</v>
      </c>
      <c r="B56" s="25">
        <f t="shared" ref="B56:F56" si="33">(B54+B55)/2</f>
        <v>32.236866418375534</v>
      </c>
      <c r="C56" s="26">
        <f t="shared" si="33"/>
        <v>31.321513953198501</v>
      </c>
      <c r="D56" s="26">
        <f t="shared" si="33"/>
        <v>38.766450371543698</v>
      </c>
      <c r="E56" s="26">
        <f t="shared" si="33"/>
        <v>33.339538888403936</v>
      </c>
      <c r="F56" s="26">
        <f t="shared" si="33"/>
        <v>15.0604924551733</v>
      </c>
      <c r="G56" s="26"/>
      <c r="H56" s="25">
        <f t="shared" ref="H56:L56" si="34">(H54+H55)/2</f>
        <v>18.327194208183812</v>
      </c>
      <c r="I56" s="26">
        <f t="shared" si="34"/>
        <v>19.118135040032023</v>
      </c>
      <c r="J56" s="26">
        <f t="shared" si="34"/>
        <v>20.460171327630277</v>
      </c>
      <c r="K56" s="26">
        <f t="shared" si="34"/>
        <v>11.326966404954396</v>
      </c>
      <c r="L56" s="26">
        <f t="shared" si="34"/>
        <v>11.135769131954996</v>
      </c>
      <c r="M56" s="26"/>
      <c r="N56" s="13"/>
      <c r="O56" s="13"/>
    </row>
    <row r="57" spans="1:15" ht="15.6" x14ac:dyDescent="0.35">
      <c r="A57" s="14"/>
      <c r="B57" s="25"/>
      <c r="C57" s="26"/>
      <c r="D57" s="26"/>
      <c r="E57" s="26"/>
      <c r="F57" s="26"/>
      <c r="G57" s="26"/>
      <c r="H57" s="25"/>
      <c r="I57" s="26"/>
      <c r="J57" s="26"/>
      <c r="K57" s="26"/>
      <c r="L57" s="26"/>
      <c r="M57" s="26"/>
      <c r="N57" s="13"/>
      <c r="O57" s="13"/>
    </row>
    <row r="58" spans="1:15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6"/>
      <c r="J58" s="26"/>
      <c r="K58" s="26"/>
      <c r="L58" s="26"/>
      <c r="M58" s="26"/>
      <c r="N58" s="13"/>
      <c r="O58" s="13"/>
    </row>
    <row r="59" spans="1:15" ht="15.6" x14ac:dyDescent="0.35">
      <c r="A59" s="14" t="s">
        <v>22</v>
      </c>
      <c r="B59" s="25">
        <f>B25/B23*100</f>
        <v>95.482860511865468</v>
      </c>
      <c r="C59" s="25"/>
      <c r="D59" s="25"/>
      <c r="E59" s="25"/>
      <c r="F59" s="25"/>
      <c r="G59" s="25"/>
      <c r="H59" s="25">
        <f>H25/H23*100</f>
        <v>94.728508839962572</v>
      </c>
      <c r="I59" s="25"/>
      <c r="J59" s="25"/>
      <c r="K59" s="25"/>
      <c r="L59" s="25"/>
      <c r="M59" s="25"/>
      <c r="N59" s="13"/>
      <c r="O59" s="13"/>
    </row>
    <row r="60" spans="1:15" ht="15.6" x14ac:dyDescent="0.35">
      <c r="A60" s="14"/>
      <c r="B60" s="25"/>
      <c r="C60" s="26"/>
      <c r="D60" s="26"/>
      <c r="E60" s="26"/>
      <c r="F60" s="26"/>
      <c r="G60" s="26"/>
      <c r="H60" s="25"/>
      <c r="I60" s="26"/>
      <c r="J60" s="26"/>
      <c r="K60" s="26"/>
      <c r="L60" s="26"/>
      <c r="M60" s="26"/>
      <c r="N60" s="13"/>
      <c r="O60" s="13"/>
    </row>
    <row r="61" spans="1:15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6"/>
      <c r="J61" s="26"/>
      <c r="K61" s="26"/>
      <c r="L61" s="26"/>
      <c r="M61" s="26"/>
      <c r="N61" s="13"/>
      <c r="O61" s="13"/>
    </row>
    <row r="62" spans="1:15" ht="15.6" x14ac:dyDescent="0.35">
      <c r="A62" s="14" t="s">
        <v>24</v>
      </c>
      <c r="B62" s="25">
        <f>((B17/B15)-1)*100</f>
        <v>10.16206745510293</v>
      </c>
      <c r="C62" s="26">
        <f t="shared" ref="C62:F62" si="35">((C17/C15)-1)*100</f>
        <v>7.7840112201963629</v>
      </c>
      <c r="D62" s="26">
        <f t="shared" si="35"/>
        <v>26.168224299065422</v>
      </c>
      <c r="E62" s="26">
        <f t="shared" si="35"/>
        <v>51.824817518248167</v>
      </c>
      <c r="F62" s="26">
        <f t="shared" si="35"/>
        <v>-48.648648648648653</v>
      </c>
      <c r="G62" s="26"/>
      <c r="H62" s="25">
        <f>((H17/H15)-1)*100</f>
        <v>-21.886617100371751</v>
      </c>
      <c r="I62" s="26">
        <f t="shared" ref="I62:L62" si="36">((I17/I15)-1)*100</f>
        <v>-23.213070115724989</v>
      </c>
      <c r="J62" s="26">
        <f t="shared" si="36"/>
        <v>-15.178571428571431</v>
      </c>
      <c r="K62" s="26">
        <f t="shared" si="36"/>
        <v>3.0000000000000027</v>
      </c>
      <c r="L62" s="26">
        <f t="shared" si="36"/>
        <v>-48.148148148148152</v>
      </c>
      <c r="M62" s="26"/>
      <c r="N62" s="13"/>
      <c r="O62" s="13"/>
    </row>
    <row r="63" spans="1:15" ht="15.6" x14ac:dyDescent="0.35">
      <c r="A63" s="14" t="s">
        <v>25</v>
      </c>
      <c r="B63" s="25">
        <f>((B38/B37)-1)*100</f>
        <v>89.011054343957284</v>
      </c>
      <c r="C63" s="25">
        <f t="shared" ref="C63:F63" si="37">((C38/C37)-1)*100</f>
        <v>75.109510469542528</v>
      </c>
      <c r="D63" s="25">
        <f t="shared" si="37"/>
        <v>120.07601644878049</v>
      </c>
      <c r="E63" s="25">
        <f t="shared" si="37"/>
        <v>221.98255482864568</v>
      </c>
      <c r="F63" s="25">
        <f t="shared" si="37"/>
        <v>-43.231898512129121</v>
      </c>
      <c r="G63" s="26"/>
      <c r="H63" s="25">
        <f>((H38/H37)-1)*100</f>
        <v>-16.50493452514641</v>
      </c>
      <c r="I63" s="25">
        <f t="shared" ref="I63:L63" si="38">((I38/I37)-1)*100</f>
        <v>-24.889040018119857</v>
      </c>
      <c r="J63" s="25">
        <f t="shared" si="38"/>
        <v>4.2541366383464618</v>
      </c>
      <c r="K63" s="25">
        <f t="shared" si="38"/>
        <v>-24.067064406857131</v>
      </c>
      <c r="L63" s="25">
        <f t="shared" si="38"/>
        <v>-45.899332346787588</v>
      </c>
      <c r="M63" s="26"/>
      <c r="N63" s="13"/>
      <c r="O63" s="13"/>
    </row>
    <row r="64" spans="1:15" ht="15.6" x14ac:dyDescent="0.35">
      <c r="A64" s="14" t="s">
        <v>26</v>
      </c>
      <c r="B64" s="25">
        <f>((B40/B39)-1)*100</f>
        <v>71.575442173858633</v>
      </c>
      <c r="C64" s="26">
        <f t="shared" ref="C64:F64" si="39">((C40/C39)-1)*100</f>
        <v>62.463345432379725</v>
      </c>
      <c r="D64" s="26">
        <f t="shared" si="39"/>
        <v>74.430620444588996</v>
      </c>
      <c r="E64" s="26">
        <f t="shared" si="39"/>
        <v>112.07504813232912</v>
      </c>
      <c r="F64" s="26">
        <f t="shared" si="39"/>
        <v>10.548408160590661</v>
      </c>
      <c r="G64" s="26"/>
      <c r="H64" s="25">
        <f>((H40/H39)-1)*100</f>
        <v>6.8895781688786073</v>
      </c>
      <c r="I64" s="26">
        <f t="shared" ref="I64:L64" si="40">((I40/I39)-1)*100</f>
        <v>-2.1826239243067924</v>
      </c>
      <c r="J64" s="26">
        <f t="shared" si="40"/>
        <v>22.910140036787418</v>
      </c>
      <c r="K64" s="26">
        <f t="shared" si="40"/>
        <v>-26.27870330762828</v>
      </c>
      <c r="L64" s="26">
        <f t="shared" si="40"/>
        <v>4.3370019026239159</v>
      </c>
      <c r="M64" s="26"/>
      <c r="N64" s="13"/>
      <c r="O64" s="13"/>
    </row>
    <row r="65" spans="1:15" ht="15.6" x14ac:dyDescent="0.35">
      <c r="A65" s="14"/>
      <c r="B65" s="25"/>
      <c r="C65" s="26"/>
      <c r="D65" s="26"/>
      <c r="E65" s="26"/>
      <c r="F65" s="26"/>
      <c r="G65" s="26"/>
      <c r="H65" s="25"/>
      <c r="I65" s="26"/>
      <c r="J65" s="26"/>
      <c r="K65" s="26"/>
      <c r="L65" s="26"/>
      <c r="M65" s="26"/>
      <c r="N65" s="13"/>
      <c r="O65" s="13"/>
    </row>
    <row r="66" spans="1:15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6"/>
      <c r="J66" s="26"/>
      <c r="K66" s="26"/>
      <c r="L66" s="26"/>
      <c r="M66" s="26"/>
      <c r="N66" s="13"/>
      <c r="O66" s="13"/>
    </row>
    <row r="67" spans="1:15" ht="15.6" x14ac:dyDescent="0.35">
      <c r="A67" s="14" t="s">
        <v>28</v>
      </c>
      <c r="B67" s="25">
        <f t="shared" ref="B67:F68" si="41">B22/B16</f>
        <v>11650234.017304648</v>
      </c>
      <c r="C67" s="26">
        <f t="shared" si="41"/>
        <v>9805548.0959304385</v>
      </c>
      <c r="D67" s="26">
        <f t="shared" si="41"/>
        <v>14694902.806460373</v>
      </c>
      <c r="E67" s="26">
        <f t="shared" si="41"/>
        <v>13650353.484945832</v>
      </c>
      <c r="F67" s="26">
        <f t="shared" si="41"/>
        <v>8105889.5925419712</v>
      </c>
      <c r="G67" s="26"/>
      <c r="H67" s="25">
        <f t="shared" ref="H67:L67" si="42">H22/H16</f>
        <v>11650234.017304648</v>
      </c>
      <c r="I67" s="26">
        <f t="shared" si="42"/>
        <v>9805548.0959304385</v>
      </c>
      <c r="J67" s="26">
        <f t="shared" si="42"/>
        <v>14694902.806460373</v>
      </c>
      <c r="K67" s="26">
        <f t="shared" si="42"/>
        <v>13650353.484945832</v>
      </c>
      <c r="L67" s="26">
        <f t="shared" si="42"/>
        <v>8105889.5925419712</v>
      </c>
      <c r="M67" s="26"/>
      <c r="N67" s="13"/>
      <c r="O67" s="13"/>
    </row>
    <row r="68" spans="1:15" ht="15.6" x14ac:dyDescent="0.35">
      <c r="A68" s="14" t="s">
        <v>29</v>
      </c>
      <c r="B68" s="25">
        <f t="shared" si="41"/>
        <v>15651847.351025451</v>
      </c>
      <c r="C68" s="25">
        <f t="shared" si="41"/>
        <v>13163171.815816525</v>
      </c>
      <c r="D68" s="25">
        <f t="shared" si="41"/>
        <v>19654338.945688888</v>
      </c>
      <c r="E68" s="25">
        <f t="shared" si="41"/>
        <v>15886334.320336539</v>
      </c>
      <c r="F68" s="25">
        <f t="shared" si="41"/>
        <v>8246526.3157894732</v>
      </c>
      <c r="G68" s="26"/>
      <c r="H68" s="25">
        <f t="shared" ref="H68:L68" si="43">H23/H17</f>
        <v>11572784.30746706</v>
      </c>
      <c r="I68" s="25">
        <f t="shared" si="43"/>
        <v>9312798.7915159576</v>
      </c>
      <c r="J68" s="25">
        <f t="shared" si="43"/>
        <v>17516249.928921051</v>
      </c>
      <c r="K68" s="25">
        <f t="shared" si="43"/>
        <v>6661343.7457281547</v>
      </c>
      <c r="L68" s="25">
        <f t="shared" si="43"/>
        <v>8303028.5714285718</v>
      </c>
      <c r="M68" s="26"/>
      <c r="N68" s="13"/>
      <c r="O68" s="13"/>
    </row>
    <row r="69" spans="1:15" ht="15.6" x14ac:dyDescent="0.35">
      <c r="A69" s="14" t="s">
        <v>30</v>
      </c>
      <c r="B69" s="25">
        <f>(B68/B67)*B51</f>
        <v>138.86821033486635</v>
      </c>
      <c r="C69" s="25">
        <f t="shared" ref="C69:L69" si="44">(C68/C67)*C51</f>
        <v>131.47765764606805</v>
      </c>
      <c r="D69" s="25">
        <f t="shared" si="44"/>
        <v>169.91211154562509</v>
      </c>
      <c r="E69" s="25">
        <f t="shared" si="44"/>
        <v>143.89961966164043</v>
      </c>
      <c r="F69" s="25">
        <f t="shared" si="44"/>
        <v>46.422221603553297</v>
      </c>
      <c r="G69" s="25"/>
      <c r="H69" s="25">
        <f t="shared" si="44"/>
        <v>58.375111891399811</v>
      </c>
      <c r="I69" s="25">
        <f t="shared" si="44"/>
        <v>56.822508937398538</v>
      </c>
      <c r="J69" s="25">
        <f t="shared" si="44"/>
        <v>79.942175965425861</v>
      </c>
      <c r="K69" s="25">
        <f t="shared" si="44"/>
        <v>20.547363533497009</v>
      </c>
      <c r="L69" s="25">
        <f t="shared" si="44"/>
        <v>34.559214508733241</v>
      </c>
      <c r="M69" s="26"/>
      <c r="N69" s="13"/>
      <c r="O69" s="13"/>
    </row>
    <row r="70" spans="1:15" ht="15.6" x14ac:dyDescent="0.35">
      <c r="A70" s="14"/>
      <c r="B70" s="25"/>
      <c r="C70" s="26"/>
      <c r="D70" s="26"/>
      <c r="E70" s="26"/>
      <c r="F70" s="26"/>
      <c r="G70" s="26"/>
      <c r="H70" s="25"/>
      <c r="I70" s="26"/>
      <c r="J70" s="26"/>
      <c r="K70" s="26"/>
      <c r="L70" s="26"/>
      <c r="M70" s="26"/>
      <c r="N70" s="13"/>
      <c r="O70" s="13"/>
    </row>
    <row r="71" spans="1:15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6"/>
      <c r="J71" s="26"/>
      <c r="K71" s="26"/>
      <c r="L71" s="26"/>
      <c r="M71" s="26"/>
      <c r="N71" s="13"/>
      <c r="O71" s="13"/>
    </row>
    <row r="72" spans="1:15" ht="15.6" x14ac:dyDescent="0.35">
      <c r="A72" s="14" t="s">
        <v>32</v>
      </c>
      <c r="B72" s="25">
        <f>(B29/B28)*100</f>
        <v>72.623540622985317</v>
      </c>
      <c r="C72" s="26"/>
      <c r="D72" s="26"/>
      <c r="E72" s="26"/>
      <c r="F72" s="26"/>
      <c r="G72" s="26"/>
      <c r="H72" s="25">
        <f>(H29/H28)*100</f>
        <v>72.623540622985317</v>
      </c>
      <c r="I72" s="26"/>
      <c r="J72" s="26"/>
      <c r="K72" s="26"/>
      <c r="L72" s="26"/>
      <c r="M72" s="26"/>
      <c r="N72" s="13"/>
      <c r="O72" s="13"/>
    </row>
    <row r="73" spans="1:15" ht="15.6" x14ac:dyDescent="0.35">
      <c r="A73" s="14" t="s">
        <v>33</v>
      </c>
      <c r="B73" s="25">
        <f t="shared" ref="B73" si="45">(B23/B29)*100</f>
        <v>163.1902878124298</v>
      </c>
      <c r="C73" s="26"/>
      <c r="D73" s="26"/>
      <c r="E73" s="26"/>
      <c r="F73" s="26"/>
      <c r="G73" s="26"/>
      <c r="H73" s="25">
        <f t="shared" ref="H73" si="46">(H23/H29)*100</f>
        <v>80.648498764099912</v>
      </c>
      <c r="I73" s="26"/>
      <c r="J73" s="26"/>
      <c r="K73" s="26"/>
      <c r="L73" s="26"/>
      <c r="M73" s="26"/>
      <c r="N73" s="13"/>
      <c r="O73" s="13"/>
    </row>
    <row r="74" spans="1:15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3"/>
      <c r="O74" s="13"/>
    </row>
    <row r="75" spans="1:15" ht="16.2" thickTop="1" x14ac:dyDescent="0.35">
      <c r="A75" s="46" t="s">
        <v>82</v>
      </c>
      <c r="B75" s="46"/>
      <c r="C75" s="46"/>
      <c r="D75" s="46"/>
      <c r="E75" s="46"/>
      <c r="F75" s="46"/>
      <c r="G75" s="13"/>
      <c r="H75" s="13"/>
      <c r="I75" s="13"/>
      <c r="J75" s="13"/>
      <c r="K75" s="13"/>
      <c r="L75" s="13"/>
      <c r="M75" s="13"/>
    </row>
    <row r="76" spans="1:15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5" ht="15.6" x14ac:dyDescent="0.35">
      <c r="A77" s="43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5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5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5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5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5" ht="15.6" x14ac:dyDescent="0.3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5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5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5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5" ht="15.6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ht="15.6" x14ac:dyDescent="0.35">
      <c r="A87" s="37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ht="15.6" x14ac:dyDescent="0.3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ht="15.6" x14ac:dyDescent="0.3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ht="15.6" x14ac:dyDescent="0.3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5" ht="15.6" x14ac:dyDescent="0.3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1:15" ht="15.6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1:15" ht="15.6" x14ac:dyDescent="0.3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5" ht="15.6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 ht="15.6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r:id="rId1"/>
  <ignoredErrors>
    <ignoredError sqref="B15:B18 H15:H1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5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1" customWidth="1"/>
    <col min="2" max="13" width="18.6640625" style="1" customWidth="1"/>
    <col min="14" max="16384" width="11.44140625" style="1"/>
  </cols>
  <sheetData>
    <row r="1" spans="1:13" customFormat="1" x14ac:dyDescent="0.3"/>
    <row r="2" spans="1:13" customFormat="1" x14ac:dyDescent="0.3"/>
    <row r="3" spans="1:13" customFormat="1" x14ac:dyDescent="0.3"/>
    <row r="4" spans="1:13" customFormat="1" x14ac:dyDescent="0.3"/>
    <row r="5" spans="1:13" customFormat="1" x14ac:dyDescent="0.3"/>
    <row r="6" spans="1:13" customFormat="1" x14ac:dyDescent="0.3"/>
    <row r="7" spans="1:13" customFormat="1" x14ac:dyDescent="0.3"/>
    <row r="8" spans="1:13" customFormat="1" ht="15.75" customHeight="1" x14ac:dyDescent="0.3"/>
    <row r="9" spans="1:13" ht="15.6" x14ac:dyDescent="0.35">
      <c r="A9" s="51"/>
      <c r="B9" s="47" t="s">
        <v>40</v>
      </c>
      <c r="C9" s="53" t="s">
        <v>38</v>
      </c>
      <c r="D9" s="53"/>
      <c r="E9" s="53"/>
      <c r="F9" s="53"/>
      <c r="G9" s="49" t="s">
        <v>3</v>
      </c>
      <c r="H9" s="47" t="s">
        <v>41</v>
      </c>
      <c r="I9" s="53" t="s">
        <v>39</v>
      </c>
      <c r="J9" s="53"/>
      <c r="K9" s="53"/>
      <c r="L9" s="53"/>
      <c r="M9" s="49" t="s">
        <v>3</v>
      </c>
    </row>
    <row r="10" spans="1:13" ht="16.2" thickBot="1" x14ac:dyDescent="0.4">
      <c r="A10" s="52"/>
      <c r="B10" s="48"/>
      <c r="C10" s="6" t="s">
        <v>0</v>
      </c>
      <c r="D10" s="6" t="s">
        <v>1</v>
      </c>
      <c r="E10" s="6" t="s">
        <v>2</v>
      </c>
      <c r="F10" s="6" t="s">
        <v>37</v>
      </c>
      <c r="G10" s="50"/>
      <c r="H10" s="48"/>
      <c r="I10" s="6" t="s">
        <v>0</v>
      </c>
      <c r="J10" s="6" t="s">
        <v>1</v>
      </c>
      <c r="K10" s="6" t="s">
        <v>2</v>
      </c>
      <c r="L10" s="6" t="s">
        <v>37</v>
      </c>
      <c r="M10" s="50"/>
    </row>
    <row r="11" spans="1:13" s="13" customFormat="1" ht="16.2" thickTop="1" x14ac:dyDescent="0.35">
      <c r="A11" s="7"/>
      <c r="B11" s="40"/>
      <c r="C11" s="41"/>
      <c r="D11" s="41"/>
      <c r="E11" s="41"/>
      <c r="F11" s="41"/>
      <c r="G11" s="42"/>
      <c r="H11" s="40"/>
      <c r="I11" s="41"/>
      <c r="J11" s="41"/>
      <c r="K11" s="41"/>
      <c r="L11" s="41"/>
      <c r="M11" s="42"/>
    </row>
    <row r="12" spans="1:13" s="13" customFormat="1" ht="15.6" x14ac:dyDescent="0.35">
      <c r="A12" s="11" t="s">
        <v>4</v>
      </c>
    </row>
    <row r="13" spans="1:13" s="13" customFormat="1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</row>
    <row r="14" spans="1:13" s="13" customFormat="1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</row>
    <row r="15" spans="1:13" s="13" customFormat="1" ht="15.6" x14ac:dyDescent="0.35">
      <c r="A15" s="17" t="s">
        <v>63</v>
      </c>
      <c r="B15" s="18">
        <f>SUM(C15:F15)</f>
        <v>7405</v>
      </c>
      <c r="C15" s="19">
        <f>+'I Trimestre'!C15+'II Trimestre'!C15+'III Trimestre'!C15</f>
        <v>4411</v>
      </c>
      <c r="D15" s="19">
        <f>+'I Trimestre'!D15+'II Trimestre'!D15+'III Trimestre'!D15</f>
        <v>1981</v>
      </c>
      <c r="E15" s="19">
        <f>+'I Trimestre'!E15+'II Trimestre'!E15+'III Trimestre'!E15</f>
        <v>450</v>
      </c>
      <c r="F15" s="19">
        <f>+'I Trimestre'!F15+'II Trimestre'!F15+'III Trimestre'!F15</f>
        <v>563</v>
      </c>
      <c r="G15" s="19"/>
      <c r="H15" s="18">
        <f>SUM(I15:L15)</f>
        <v>6345</v>
      </c>
      <c r="I15" s="19">
        <f>+'I Trimestre'!I15+'II Trimestre'!I15+'III Trimestre'!I15</f>
        <v>4213</v>
      </c>
      <c r="J15" s="19">
        <f>+'I Trimestre'!J15+'II Trimestre'!J15+'III Trimestre'!J15</f>
        <v>1290</v>
      </c>
      <c r="K15" s="19">
        <f>+'I Trimestre'!K15+'II Trimestre'!K15+'III Trimestre'!K15</f>
        <v>386</v>
      </c>
      <c r="L15" s="19">
        <f>+'I Trimestre'!L15+'II Trimestre'!L15+'III Trimestre'!L15</f>
        <v>456</v>
      </c>
      <c r="M15" s="19"/>
    </row>
    <row r="16" spans="1:13" s="13" customFormat="1" ht="15.6" x14ac:dyDescent="0.35">
      <c r="A16" s="17" t="s">
        <v>101</v>
      </c>
      <c r="B16" s="18">
        <f t="shared" ref="B16" si="0">SUM(C16:F16)</f>
        <v>7131</v>
      </c>
      <c r="C16" s="19">
        <f>+'I Trimestre'!C16+'II Trimestre'!C16+'III Trimestre'!C16</f>
        <v>4496</v>
      </c>
      <c r="D16" s="19">
        <f>+'I Trimestre'!D16+'II Trimestre'!D16+'III Trimestre'!D16</f>
        <v>1656</v>
      </c>
      <c r="E16" s="19">
        <f>+'I Trimestre'!E16+'II Trimestre'!E16+'III Trimestre'!E16</f>
        <v>480</v>
      </c>
      <c r="F16" s="19">
        <f>+'I Trimestre'!F16+'II Trimestre'!F16+'III Trimestre'!F16</f>
        <v>499</v>
      </c>
      <c r="G16" s="19"/>
      <c r="H16" s="18">
        <f t="shared" ref="H16" si="1">SUM(I16:L16)</f>
        <v>7131</v>
      </c>
      <c r="I16" s="19">
        <f>+'I Trimestre'!I16+'II Trimestre'!I16+'III Trimestre'!I16</f>
        <v>4496</v>
      </c>
      <c r="J16" s="19">
        <f>+'I Trimestre'!J16+'II Trimestre'!J16+'III Trimestre'!J16</f>
        <v>1656</v>
      </c>
      <c r="K16" s="19">
        <f>+'I Trimestre'!K16+'II Trimestre'!K16+'III Trimestre'!K16</f>
        <v>480</v>
      </c>
      <c r="L16" s="19">
        <f>+'I Trimestre'!L16+'II Trimestre'!L16+'III Trimestre'!L16</f>
        <v>499</v>
      </c>
      <c r="M16" s="19"/>
    </row>
    <row r="17" spans="1:13" s="13" customFormat="1" ht="15.6" x14ac:dyDescent="0.35">
      <c r="A17" s="17" t="s">
        <v>102</v>
      </c>
      <c r="B17" s="18">
        <f>SUM(C17:F17)</f>
        <v>7821</v>
      </c>
      <c r="C17" s="19">
        <f>+'I Trimestre'!C17+'II Trimestre'!C17+'III Trimestre'!C17</f>
        <v>5207</v>
      </c>
      <c r="D17" s="19">
        <f>+'I Trimestre'!D17+'II Trimestre'!D17+'III Trimestre'!D17</f>
        <v>1780</v>
      </c>
      <c r="E17" s="19">
        <f>+'I Trimestre'!E17+'II Trimestre'!E17+'III Trimestre'!E17</f>
        <v>482</v>
      </c>
      <c r="F17" s="19">
        <f>+'I Trimestre'!F17+'II Trimestre'!F17+'III Trimestre'!F17</f>
        <v>352</v>
      </c>
      <c r="G17" s="19"/>
      <c r="H17" s="18">
        <f>SUM(I17:L17)</f>
        <v>5947</v>
      </c>
      <c r="I17" s="19">
        <f>+'I Trimestre'!I17+'II Trimestre'!I17+'III Trimestre'!I17</f>
        <v>4045</v>
      </c>
      <c r="J17" s="19">
        <f>+'I Trimestre'!J17+'II Trimestre'!J17+'III Trimestre'!J17</f>
        <v>1308</v>
      </c>
      <c r="K17" s="19">
        <f>+'I Trimestre'!K17+'II Trimestre'!K17+'III Trimestre'!K17</f>
        <v>325</v>
      </c>
      <c r="L17" s="19">
        <f>+'I Trimestre'!L17+'II Trimestre'!L17+'III Trimestre'!L17</f>
        <v>269</v>
      </c>
      <c r="M17" s="19"/>
    </row>
    <row r="18" spans="1:13" s="13" customFormat="1" ht="15.6" x14ac:dyDescent="0.35">
      <c r="A18" s="17" t="s">
        <v>77</v>
      </c>
      <c r="B18" s="18">
        <f>SUM(C18:F18)</f>
        <v>9143</v>
      </c>
      <c r="C18" s="19">
        <f>+'III Trimestre'!C18</f>
        <v>5778</v>
      </c>
      <c r="D18" s="19">
        <f>+'III Trimestre'!D18</f>
        <v>2046</v>
      </c>
      <c r="E18" s="19">
        <f>+'III Trimestre'!E18</f>
        <v>679</v>
      </c>
      <c r="F18" s="19">
        <f>+'III Trimestre'!F18</f>
        <v>640</v>
      </c>
      <c r="G18" s="19"/>
      <c r="H18" s="18">
        <f>SUM(I18:L18)</f>
        <v>9143</v>
      </c>
      <c r="I18" s="19">
        <f>+'III Trimestre'!I18</f>
        <v>5778</v>
      </c>
      <c r="J18" s="19">
        <f>+'III Trimestre'!J18</f>
        <v>2046</v>
      </c>
      <c r="K18" s="19">
        <f>+'III Trimestre'!K18</f>
        <v>679</v>
      </c>
      <c r="L18" s="19">
        <f>+'III Trimestre'!L18</f>
        <v>640</v>
      </c>
      <c r="M18" s="19"/>
    </row>
    <row r="19" spans="1:13" s="13" customFormat="1" ht="15.6" x14ac:dyDescent="0.35">
      <c r="A19" s="14"/>
      <c r="B19" s="18"/>
      <c r="C19" s="19"/>
      <c r="D19" s="19"/>
      <c r="E19" s="19"/>
      <c r="F19" s="19"/>
      <c r="G19" s="19"/>
      <c r="H19" s="18"/>
      <c r="I19" s="19"/>
      <c r="J19" s="19"/>
      <c r="K19" s="19"/>
      <c r="L19" s="19"/>
      <c r="M19" s="19"/>
    </row>
    <row r="20" spans="1:13" s="13" customFormat="1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9"/>
      <c r="J20" s="19"/>
      <c r="K20" s="19"/>
      <c r="L20" s="19"/>
      <c r="M20" s="19"/>
    </row>
    <row r="21" spans="1:13" s="13" customFormat="1" ht="15.6" x14ac:dyDescent="0.35">
      <c r="A21" s="17" t="s">
        <v>63</v>
      </c>
      <c r="B21" s="19">
        <f>SUM(C21:G21)</f>
        <v>78551548165.893539</v>
      </c>
      <c r="C21" s="19">
        <f>+'I Trimestre'!C21+'II Trimestre'!C21+'III Trimestre'!C21</f>
        <v>37293536886.541679</v>
      </c>
      <c r="D21" s="19">
        <f>+'I Trimestre'!D21+'II Trimestre'!D21+'III Trimestre'!D21</f>
        <v>27729085151.30328</v>
      </c>
      <c r="E21" s="19">
        <f>+'I Trimestre'!E21+'II Trimestre'!E21+'III Trimestre'!E21</f>
        <v>5906470974.6300001</v>
      </c>
      <c r="F21" s="19">
        <f>+'I Trimestre'!F21+'II Trimestre'!F21+'III Trimestre'!F21</f>
        <v>4142400534.5700002</v>
      </c>
      <c r="G21" s="19">
        <f>+'I Trimestre'!G21+'II Trimestre'!G21+'III Trimestre'!G21</f>
        <v>3480054618.8485699</v>
      </c>
      <c r="H21" s="19">
        <f>SUM(I21:M21)</f>
        <v>66921609126.496811</v>
      </c>
      <c r="I21" s="19">
        <f>+'I Trimestre'!I21+'II Trimestre'!I21+'III Trimestre'!I21</f>
        <v>39407956558.380005</v>
      </c>
      <c r="J21" s="19">
        <f>+'I Trimestre'!J21+'II Trimestre'!J21+'III Trimestre'!J21</f>
        <v>16152024678.190002</v>
      </c>
      <c r="K21" s="19">
        <f>+'I Trimestre'!K21+'II Trimestre'!K21+'III Trimestre'!K21</f>
        <v>4358146983.9300003</v>
      </c>
      <c r="L21" s="19">
        <f>+'I Trimestre'!L21+'II Trimestre'!L21+'III Trimestre'!L21</f>
        <v>3500846000</v>
      </c>
      <c r="M21" s="19">
        <f>+'I Trimestre'!M21+'II Trimestre'!M21+'III Trimestre'!M21</f>
        <v>3502634905.9968014</v>
      </c>
    </row>
    <row r="22" spans="1:13" s="13" customFormat="1" ht="15.6" x14ac:dyDescent="0.35">
      <c r="A22" s="17" t="s">
        <v>101</v>
      </c>
      <c r="B22" s="19">
        <f>SUM(C22:G22)</f>
        <v>82483257567.017166</v>
      </c>
      <c r="C22" s="19">
        <f>+'I Trimestre'!C22+'II Trimestre'!C22+'III Trimestre'!C22</f>
        <v>43420271752.891724</v>
      </c>
      <c r="D22" s="19">
        <f>+'I Trimestre'!D22+'II Trimestre'!D22+'III Trimestre'!D22</f>
        <v>23988426597.261368</v>
      </c>
      <c r="E22" s="19">
        <f>+'I Trimestre'!E22+'II Trimestre'!E22+'III Trimestre'!E22</f>
        <v>6427427042.892765</v>
      </c>
      <c r="F22" s="19">
        <f>+'I Trimestre'!F22+'II Trimestre'!F22+'III Trimestre'!F22</f>
        <v>3978268538.1024103</v>
      </c>
      <c r="G22" s="19">
        <f>+'I Trimestre'!G22+'II Trimestre'!G22+'III Trimestre'!G22</f>
        <v>4668863635.8688917</v>
      </c>
      <c r="H22" s="19">
        <f>SUM(I22:M22)</f>
        <v>82483257567.017166</v>
      </c>
      <c r="I22" s="19">
        <f>+'I Trimestre'!I22+'II Trimestre'!I22+'III Trimestre'!I22</f>
        <v>43420271752.891724</v>
      </c>
      <c r="J22" s="19">
        <f>+'I Trimestre'!J22+'II Trimestre'!J22+'III Trimestre'!J22</f>
        <v>23988426597.261368</v>
      </c>
      <c r="K22" s="19">
        <f>+'I Trimestre'!K22+'II Trimestre'!K22+'III Trimestre'!K22</f>
        <v>6427427042.892765</v>
      </c>
      <c r="L22" s="19">
        <f>+'I Trimestre'!L22+'II Trimestre'!L22+'III Trimestre'!L22</f>
        <v>3978268538.1024103</v>
      </c>
      <c r="M22" s="19">
        <f>+'I Trimestre'!M22+'II Trimestre'!M22+'III Trimestre'!M22</f>
        <v>4668863635.8688965</v>
      </c>
    </row>
    <row r="23" spans="1:13" s="13" customFormat="1" ht="15.6" x14ac:dyDescent="0.35">
      <c r="A23" s="17" t="s">
        <v>102</v>
      </c>
      <c r="B23" s="19">
        <f>SUM(C23:G23)</f>
        <v>100954222855.16469</v>
      </c>
      <c r="C23" s="19">
        <f>+'I Trimestre'!C23+'II Trimestre'!C23+'III Trimestre'!C23</f>
        <v>56181104489.610001</v>
      </c>
      <c r="D23" s="19">
        <f>+'I Trimestre'!D23+'II Trimestre'!D23+'III Trimestre'!D23</f>
        <v>29716117461.02</v>
      </c>
      <c r="E23" s="19">
        <f>+'I Trimestre'!E23+'II Trimestre'!E23+'III Trimestre'!E23</f>
        <v>7094072432.4000006</v>
      </c>
      <c r="F23" s="19">
        <f>+'I Trimestre'!F23+'II Trimestre'!F23+'III Trimestre'!F23</f>
        <v>2859147000</v>
      </c>
      <c r="G23" s="19">
        <f>+'I Trimestre'!G23+'II Trimestre'!G23+'III Trimestre'!G23</f>
        <v>5103781472.134696</v>
      </c>
      <c r="H23" s="19">
        <f>SUM(I23:M23)</f>
        <v>70821860071.634003</v>
      </c>
      <c r="I23" s="19">
        <f>+'I Trimestre'!I23+'II Trimestre'!I23+'III Trimestre'!I23</f>
        <v>39002484740.809998</v>
      </c>
      <c r="J23" s="19">
        <f>+'I Trimestre'!J23+'II Trimestre'!J23+'III Trimestre'!J23</f>
        <v>22372883540.93</v>
      </c>
      <c r="K23" s="19">
        <f>+'I Trimestre'!K23+'II Trimestre'!K23+'III Trimestre'!K23</f>
        <v>3679144286.6500001</v>
      </c>
      <c r="L23" s="19">
        <f>+'I Trimestre'!L23+'II Trimestre'!L23+'III Trimestre'!L23</f>
        <v>2206817000</v>
      </c>
      <c r="M23" s="19">
        <f>+'I Trimestre'!M23+'II Trimestre'!M23+'III Trimestre'!M23</f>
        <v>3560530503.2440014</v>
      </c>
    </row>
    <row r="24" spans="1:13" s="13" customFormat="1" ht="15.6" x14ac:dyDescent="0.35">
      <c r="A24" s="17" t="s">
        <v>77</v>
      </c>
      <c r="B24" s="19">
        <f t="shared" ref="B24" si="2">SUM(C24:G24)</f>
        <v>106487104999.99847</v>
      </c>
      <c r="C24" s="19">
        <f>+'III Trimestre'!C24</f>
        <v>56133741920.073929</v>
      </c>
      <c r="D24" s="19">
        <f>+'III Trimestre'!D24</f>
        <v>29784851646.383881</v>
      </c>
      <c r="E24" s="19">
        <f>+'III Trimestre'!E24</f>
        <v>9167109985.7912445</v>
      </c>
      <c r="F24" s="19">
        <f>+'III Trimestre'!F24</f>
        <v>5128022214.7361507</v>
      </c>
      <c r="G24" s="19">
        <f>+'III Trimestre'!G24</f>
        <v>6273379233.0132742</v>
      </c>
      <c r="H24" s="19">
        <f t="shared" ref="H24" si="3">SUM(I24:M24)</f>
        <v>106487104999.99847</v>
      </c>
      <c r="I24" s="19">
        <f>+'III Trimestre'!I24</f>
        <v>56133741920.073929</v>
      </c>
      <c r="J24" s="19">
        <f>+'III Trimestre'!J24</f>
        <v>29784851646.383881</v>
      </c>
      <c r="K24" s="19">
        <f>+'III Trimestre'!K24</f>
        <v>9167109985.7912445</v>
      </c>
      <c r="L24" s="19">
        <f>+'III Trimestre'!L24</f>
        <v>5128022214.7361507</v>
      </c>
      <c r="M24" s="19">
        <f>+'III Trimestre'!M24</f>
        <v>6273379233.0132742</v>
      </c>
    </row>
    <row r="25" spans="1:13" s="13" customFormat="1" ht="15.6" x14ac:dyDescent="0.35">
      <c r="A25" s="17" t="s">
        <v>103</v>
      </c>
      <c r="B25" s="19">
        <f>SUM(C25:F25)</f>
        <v>95850441383.029999</v>
      </c>
      <c r="C25" s="19">
        <f>+C23</f>
        <v>56181104489.610001</v>
      </c>
      <c r="D25" s="19">
        <f t="shared" ref="D25:F25" si="4">+D23</f>
        <v>29716117461.02</v>
      </c>
      <c r="E25" s="19">
        <f t="shared" si="4"/>
        <v>7094072432.4000006</v>
      </c>
      <c r="F25" s="19">
        <f t="shared" si="4"/>
        <v>2859147000</v>
      </c>
      <c r="G25" s="19"/>
      <c r="H25" s="19">
        <f>SUM(I25:L25)</f>
        <v>67261329568.389999</v>
      </c>
      <c r="I25" s="19">
        <f>+I23</f>
        <v>39002484740.809998</v>
      </c>
      <c r="J25" s="19">
        <f t="shared" ref="J25:L25" si="5">+J23</f>
        <v>22372883540.93</v>
      </c>
      <c r="K25" s="19">
        <f t="shared" si="5"/>
        <v>3679144286.6500001</v>
      </c>
      <c r="L25" s="19">
        <f t="shared" si="5"/>
        <v>2206817000</v>
      </c>
      <c r="M25" s="19"/>
    </row>
    <row r="26" spans="1:13" s="13" customFormat="1" ht="15.6" x14ac:dyDescent="0.35">
      <c r="A26" s="14"/>
      <c r="B26" s="18"/>
      <c r="C26" s="19"/>
      <c r="D26" s="19"/>
      <c r="E26" s="19"/>
      <c r="F26" s="19"/>
      <c r="G26" s="19"/>
      <c r="H26" s="18"/>
      <c r="I26" s="19"/>
      <c r="J26" s="19"/>
      <c r="K26" s="19"/>
      <c r="L26" s="19"/>
      <c r="M26" s="19"/>
    </row>
    <row r="27" spans="1:13" s="13" customFormat="1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9"/>
      <c r="J27" s="19"/>
      <c r="K27" s="19"/>
      <c r="L27" s="19"/>
      <c r="M27" s="19"/>
    </row>
    <row r="28" spans="1:13" s="13" customFormat="1" ht="15.6" x14ac:dyDescent="0.35">
      <c r="A28" s="17" t="s">
        <v>101</v>
      </c>
      <c r="B28" s="19">
        <f t="shared" ref="B28" si="6">B22</f>
        <v>82483257567.017166</v>
      </c>
      <c r="C28" s="19">
        <f>B28+H28</f>
        <v>164966515134.03433</v>
      </c>
      <c r="D28" s="19"/>
      <c r="E28" s="19"/>
      <c r="F28" s="18"/>
      <c r="G28" s="18"/>
      <c r="H28" s="19">
        <f t="shared" ref="H28" si="7">H22</f>
        <v>82483257567.017166</v>
      </c>
      <c r="I28" s="19"/>
      <c r="J28" s="19"/>
      <c r="K28" s="19"/>
      <c r="L28" s="18"/>
      <c r="M28" s="18"/>
    </row>
    <row r="29" spans="1:13" s="13" customFormat="1" ht="15.6" x14ac:dyDescent="0.35">
      <c r="A29" s="17" t="s">
        <v>102</v>
      </c>
      <c r="B29" s="19">
        <f>'I Trimestre'!B29+'II Trimestre'!B29+'III Trimestre'!B29</f>
        <v>72365328750.220001</v>
      </c>
      <c r="C29" s="19"/>
      <c r="D29" s="19"/>
      <c r="E29" s="19"/>
      <c r="F29" s="18"/>
      <c r="G29" s="18"/>
      <c r="H29" s="19">
        <f>'I Trimestre'!H29+'II Trimestre'!H29+'III Trimestre'!H29</f>
        <v>72365328750.220001</v>
      </c>
      <c r="I29" s="19"/>
      <c r="J29" s="19"/>
      <c r="K29" s="19"/>
      <c r="L29" s="18"/>
      <c r="M29" s="18"/>
    </row>
    <row r="30" spans="1:13" s="13" customFormat="1" ht="15.6" x14ac:dyDescent="0.35">
      <c r="A30" s="14"/>
      <c r="B30" s="21"/>
      <c r="C30" s="22"/>
      <c r="D30" s="22"/>
      <c r="E30" s="22"/>
      <c r="F30" s="22"/>
      <c r="G30" s="22"/>
      <c r="H30" s="21"/>
      <c r="I30" s="22"/>
      <c r="J30" s="22"/>
      <c r="K30" s="22"/>
      <c r="L30" s="22"/>
      <c r="M30" s="22"/>
    </row>
    <row r="31" spans="1:13" s="13" customFormat="1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2"/>
      <c r="J31" s="22"/>
      <c r="K31" s="22"/>
      <c r="L31" s="22"/>
      <c r="M31" s="22"/>
    </row>
    <row r="32" spans="1:13" s="13" customFormat="1" ht="15.6" x14ac:dyDescent="0.35">
      <c r="A32" s="17" t="s">
        <v>64</v>
      </c>
      <c r="B32" s="45">
        <v>1.1197999999999999</v>
      </c>
      <c r="C32" s="45">
        <v>1.1197999999999999</v>
      </c>
      <c r="D32" s="45">
        <v>1.1197999999999999</v>
      </c>
      <c r="E32" s="45">
        <v>1.1197999999999999</v>
      </c>
      <c r="F32" s="45">
        <v>1.1197999999999999</v>
      </c>
      <c r="G32" s="45">
        <v>1.1197999999999999</v>
      </c>
      <c r="H32" s="45">
        <v>1.1197999999999999</v>
      </c>
      <c r="I32" s="45">
        <v>1.1197999999999999</v>
      </c>
      <c r="J32" s="45">
        <v>1.1197999999999999</v>
      </c>
      <c r="K32" s="45">
        <v>1.1197999999999999</v>
      </c>
      <c r="L32" s="45">
        <v>1.1197999999999999</v>
      </c>
      <c r="M32" s="45">
        <v>1.1197999999999999</v>
      </c>
    </row>
    <row r="33" spans="1:14" s="13" customFormat="1" ht="15.6" x14ac:dyDescent="0.35">
      <c r="A33" s="17" t="s">
        <v>104</v>
      </c>
      <c r="B33" s="45">
        <v>1.0948</v>
      </c>
      <c r="C33" s="45">
        <v>1.0948</v>
      </c>
      <c r="D33" s="45">
        <v>1.0948</v>
      </c>
      <c r="E33" s="45">
        <v>1.0948</v>
      </c>
      <c r="F33" s="45">
        <v>1.0948</v>
      </c>
      <c r="G33" s="45">
        <v>1.0948</v>
      </c>
      <c r="H33" s="45">
        <v>1.0948</v>
      </c>
      <c r="I33" s="45">
        <v>1.0948</v>
      </c>
      <c r="J33" s="45">
        <v>1.0948</v>
      </c>
      <c r="K33" s="45">
        <v>1.0948</v>
      </c>
      <c r="L33" s="45">
        <v>1.0948</v>
      </c>
      <c r="M33" s="45">
        <v>1.0948</v>
      </c>
    </row>
    <row r="34" spans="1:14" ht="15.6" x14ac:dyDescent="0.35">
      <c r="A34" s="17" t="s">
        <v>8</v>
      </c>
      <c r="B34" s="18">
        <f>+C34+F34</f>
        <v>162182</v>
      </c>
      <c r="C34" s="38">
        <v>125508</v>
      </c>
      <c r="D34" s="38">
        <v>125508</v>
      </c>
      <c r="E34" s="38">
        <v>125508</v>
      </c>
      <c r="F34" s="19">
        <v>36674</v>
      </c>
      <c r="G34" s="19"/>
      <c r="H34" s="18">
        <f>+I34+L34</f>
        <v>162182</v>
      </c>
      <c r="I34" s="38">
        <v>125508</v>
      </c>
      <c r="J34" s="38">
        <v>125508</v>
      </c>
      <c r="K34" s="38">
        <v>125508</v>
      </c>
      <c r="L34" s="19">
        <v>36674</v>
      </c>
      <c r="M34" s="18"/>
    </row>
    <row r="35" spans="1:14" s="13" customFormat="1" ht="15.6" x14ac:dyDescent="0.35">
      <c r="A35" s="14"/>
      <c r="B35" s="18"/>
      <c r="C35" s="19"/>
      <c r="D35" s="19"/>
      <c r="E35" s="19"/>
      <c r="F35" s="19"/>
      <c r="G35" s="19"/>
      <c r="H35" s="18"/>
      <c r="I35" s="19"/>
      <c r="J35" s="19"/>
      <c r="K35" s="19"/>
      <c r="L35" s="19"/>
      <c r="M35" s="19"/>
      <c r="N35" s="38"/>
    </row>
    <row r="36" spans="1:14" s="13" customFormat="1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9"/>
      <c r="J36" s="19"/>
      <c r="K36" s="19"/>
      <c r="L36" s="19"/>
      <c r="M36" s="19"/>
      <c r="N36" s="38"/>
    </row>
    <row r="37" spans="1:14" s="13" customFormat="1" ht="15.6" x14ac:dyDescent="0.35">
      <c r="A37" s="14" t="s">
        <v>65</v>
      </c>
      <c r="B37" s="18">
        <f t="shared" ref="B37:F37" si="8">B21/B32</f>
        <v>70147837261.916016</v>
      </c>
      <c r="C37" s="19">
        <f t="shared" si="8"/>
        <v>33303747889.392464</v>
      </c>
      <c r="D37" s="19">
        <f t="shared" si="8"/>
        <v>24762533623.239223</v>
      </c>
      <c r="E37" s="19">
        <f t="shared" si="8"/>
        <v>5274576687.4709778</v>
      </c>
      <c r="F37" s="19">
        <f t="shared" si="8"/>
        <v>3699232483.0951962</v>
      </c>
      <c r="G37" s="19">
        <f t="shared" ref="G37:L37" si="9">G21/G32</f>
        <v>3107746578.7181373</v>
      </c>
      <c r="H37" s="18">
        <f t="shared" si="9"/>
        <v>59762108525.180229</v>
      </c>
      <c r="I37" s="19">
        <f t="shared" si="9"/>
        <v>35191959777.085197</v>
      </c>
      <c r="J37" s="19">
        <f t="shared" si="9"/>
        <v>14424026324.513309</v>
      </c>
      <c r="K37" s="19">
        <f t="shared" si="9"/>
        <v>3891897645.9457054</v>
      </c>
      <c r="L37" s="19">
        <f t="shared" si="9"/>
        <v>3126313627.4334707</v>
      </c>
      <c r="M37" s="19">
        <f t="shared" ref="M37" si="10">M21/M32</f>
        <v>3127911150.2025375</v>
      </c>
      <c r="N37" s="38"/>
    </row>
    <row r="38" spans="1:14" s="13" customFormat="1" ht="15.6" x14ac:dyDescent="0.35">
      <c r="A38" s="14" t="s">
        <v>105</v>
      </c>
      <c r="B38" s="18">
        <f t="shared" ref="B38" si="11">B23/B33</f>
        <v>92212479772.711624</v>
      </c>
      <c r="C38" s="19">
        <f>C23/C33</f>
        <v>51316317582.763977</v>
      </c>
      <c r="D38" s="19">
        <f t="shared" ref="D38:F38" si="12">D23/D33</f>
        <v>27142964432.791378</v>
      </c>
      <c r="E38" s="19">
        <f t="shared" si="12"/>
        <v>6479788484.1066866</v>
      </c>
      <c r="F38" s="19">
        <f t="shared" si="12"/>
        <v>2611570149.7990499</v>
      </c>
      <c r="G38" s="19">
        <f t="shared" ref="G38:H38" si="13">G23/G33</f>
        <v>4661839123.2505445</v>
      </c>
      <c r="H38" s="18">
        <f t="shared" si="13"/>
        <v>64689313181.982101</v>
      </c>
      <c r="I38" s="19">
        <f>I23/I33</f>
        <v>35625214414.331383</v>
      </c>
      <c r="J38" s="19">
        <f t="shared" ref="J38:M38" si="14">J23/J33</f>
        <v>20435589642.793205</v>
      </c>
      <c r="K38" s="19">
        <f t="shared" si="14"/>
        <v>3360562921.6751919</v>
      </c>
      <c r="L38" s="19">
        <f t="shared" si="14"/>
        <v>2015726160.0292292</v>
      </c>
      <c r="M38" s="19">
        <f t="shared" si="14"/>
        <v>3252220043.1530886</v>
      </c>
      <c r="N38" s="38"/>
    </row>
    <row r="39" spans="1:14" s="13" customFormat="1" ht="15.6" x14ac:dyDescent="0.35">
      <c r="A39" s="14" t="s">
        <v>66</v>
      </c>
      <c r="B39" s="18">
        <f t="shared" ref="B39:F39" si="15">B37/B15</f>
        <v>9473036.7673080377</v>
      </c>
      <c r="C39" s="19">
        <f t="shared" si="15"/>
        <v>7550158.2156863436</v>
      </c>
      <c r="D39" s="19">
        <f t="shared" si="15"/>
        <v>12500016.972861798</v>
      </c>
      <c r="E39" s="19">
        <f t="shared" si="15"/>
        <v>11721281.527713284</v>
      </c>
      <c r="F39" s="19">
        <f t="shared" si="15"/>
        <v>6570572.7941300115</v>
      </c>
      <c r="G39" s="19"/>
      <c r="H39" s="18">
        <f t="shared" ref="H39:L39" si="16">H37/H15</f>
        <v>9418772.0291852206</v>
      </c>
      <c r="I39" s="19">
        <f t="shared" si="16"/>
        <v>8353182.9520733915</v>
      </c>
      <c r="J39" s="19">
        <f t="shared" si="16"/>
        <v>11181415.755436674</v>
      </c>
      <c r="K39" s="19">
        <f t="shared" si="16"/>
        <v>10082636.388460377</v>
      </c>
      <c r="L39" s="19">
        <f t="shared" si="16"/>
        <v>6855950.9373541027</v>
      </c>
      <c r="M39" s="19"/>
      <c r="N39" s="38"/>
    </row>
    <row r="40" spans="1:14" s="13" customFormat="1" ht="15.6" x14ac:dyDescent="0.35">
      <c r="A40" s="14" t="s">
        <v>106</v>
      </c>
      <c r="B40" s="18">
        <f t="shared" ref="B40:F40" si="17">B38/B17</f>
        <v>11790369.488903161</v>
      </c>
      <c r="C40" s="19">
        <f t="shared" si="17"/>
        <v>9855255.9214065634</v>
      </c>
      <c r="D40" s="19">
        <f t="shared" si="17"/>
        <v>15248856.422916504</v>
      </c>
      <c r="E40" s="19">
        <f t="shared" si="17"/>
        <v>13443544.572835449</v>
      </c>
      <c r="F40" s="19">
        <f t="shared" si="17"/>
        <v>7419233.3801109372</v>
      </c>
      <c r="G40" s="19"/>
      <c r="H40" s="18">
        <f t="shared" ref="H40:L40" si="18">H38/H17</f>
        <v>10877637.999324383</v>
      </c>
      <c r="I40" s="19">
        <f t="shared" si="18"/>
        <v>8807222.3521214798</v>
      </c>
      <c r="J40" s="19">
        <f t="shared" si="18"/>
        <v>15623539.482257802</v>
      </c>
      <c r="K40" s="19">
        <f t="shared" si="18"/>
        <v>10340193.605154436</v>
      </c>
      <c r="L40" s="19">
        <f t="shared" si="18"/>
        <v>7493405.7993651638</v>
      </c>
      <c r="M40" s="19"/>
      <c r="N40" s="38"/>
    </row>
    <row r="41" spans="1:14" s="13" customFormat="1" ht="15.6" x14ac:dyDescent="0.35">
      <c r="A41" s="14"/>
      <c r="B41" s="23"/>
      <c r="C41" s="24"/>
      <c r="D41" s="24"/>
      <c r="E41" s="24"/>
      <c r="F41" s="24"/>
      <c r="G41" s="24"/>
      <c r="H41" s="23"/>
      <c r="I41" s="24"/>
      <c r="J41" s="24"/>
      <c r="K41" s="24"/>
      <c r="L41" s="24"/>
      <c r="M41" s="24"/>
    </row>
    <row r="42" spans="1:14" s="13" customFormat="1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4"/>
      <c r="J42" s="24"/>
      <c r="K42" s="24"/>
      <c r="L42" s="24"/>
      <c r="M42" s="24"/>
    </row>
    <row r="43" spans="1:14" s="13" customFormat="1" ht="15.6" x14ac:dyDescent="0.35">
      <c r="A43" s="14"/>
      <c r="B43" s="23"/>
      <c r="C43" s="24"/>
      <c r="D43" s="24"/>
      <c r="E43" s="24"/>
      <c r="F43" s="24"/>
      <c r="G43" s="24"/>
      <c r="H43" s="23"/>
      <c r="I43" s="24"/>
      <c r="J43" s="24"/>
      <c r="K43" s="24"/>
      <c r="L43" s="24"/>
      <c r="M43" s="24"/>
    </row>
    <row r="44" spans="1:14" s="13" customFormat="1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4"/>
      <c r="J44" s="24"/>
      <c r="K44" s="24"/>
      <c r="L44" s="24"/>
      <c r="M44" s="24"/>
    </row>
    <row r="45" spans="1:14" s="13" customFormat="1" ht="15.6" x14ac:dyDescent="0.35">
      <c r="A45" s="14" t="s">
        <v>12</v>
      </c>
      <c r="B45" s="25">
        <f t="shared" ref="B45:F45" si="19">B16/B34*100</f>
        <v>4.3969121110850775</v>
      </c>
      <c r="C45" s="26">
        <f>C16/C34*100</f>
        <v>3.5822417694489594</v>
      </c>
      <c r="D45" s="26">
        <f t="shared" si="19"/>
        <v>1.3194378047614495</v>
      </c>
      <c r="E45" s="26">
        <f t="shared" si="19"/>
        <v>0.38244574051056507</v>
      </c>
      <c r="F45" s="26">
        <f t="shared" si="19"/>
        <v>1.3606369635163877</v>
      </c>
      <c r="G45" s="26"/>
      <c r="H45" s="25">
        <f t="shared" ref="H45" si="20">H16/H34*100</f>
        <v>4.3969121110850775</v>
      </c>
      <c r="I45" s="26">
        <f>I16/I34*100</f>
        <v>3.5822417694489594</v>
      </c>
      <c r="J45" s="26">
        <f t="shared" ref="J45:L45" si="21">J16/J34*100</f>
        <v>1.3194378047614495</v>
      </c>
      <c r="K45" s="26">
        <f t="shared" si="21"/>
        <v>0.38244574051056507</v>
      </c>
      <c r="L45" s="26">
        <f t="shared" si="21"/>
        <v>1.3606369635163877</v>
      </c>
      <c r="M45" s="26"/>
    </row>
    <row r="46" spans="1:14" s="13" customFormat="1" ht="15.6" x14ac:dyDescent="0.35">
      <c r="A46" s="14" t="s">
        <v>13</v>
      </c>
      <c r="B46" s="25">
        <f t="shared" ref="B46:F46" si="22">B17/B34*100</f>
        <v>4.8223600646187617</v>
      </c>
      <c r="C46" s="26">
        <f t="shared" si="22"/>
        <v>4.1487395225802342</v>
      </c>
      <c r="D46" s="26">
        <f t="shared" si="22"/>
        <v>1.4182362877266788</v>
      </c>
      <c r="E46" s="26">
        <f t="shared" si="22"/>
        <v>0.3840392644293591</v>
      </c>
      <c r="F46" s="26">
        <f t="shared" si="22"/>
        <v>0.95980803839232143</v>
      </c>
      <c r="G46" s="26"/>
      <c r="H46" s="25">
        <f t="shared" ref="H46:L46" si="23">H17/H34*100</f>
        <v>3.666868086470755</v>
      </c>
      <c r="I46" s="26">
        <f t="shared" si="23"/>
        <v>3.2229021257609078</v>
      </c>
      <c r="J46" s="26">
        <f t="shared" si="23"/>
        <v>1.0421646428912898</v>
      </c>
      <c r="K46" s="26">
        <f t="shared" si="23"/>
        <v>0.25894763680402844</v>
      </c>
      <c r="L46" s="26">
        <f t="shared" si="23"/>
        <v>0.73348966570322305</v>
      </c>
      <c r="M46" s="26"/>
    </row>
    <row r="47" spans="1:14" s="13" customFormat="1" ht="15.6" x14ac:dyDescent="0.35">
      <c r="A47" s="14"/>
      <c r="B47" s="25"/>
      <c r="C47" s="26"/>
      <c r="D47" s="26"/>
      <c r="E47" s="26"/>
      <c r="F47" s="26"/>
      <c r="G47" s="26"/>
      <c r="H47" s="25"/>
      <c r="I47" s="26"/>
      <c r="J47" s="26"/>
      <c r="K47" s="26"/>
      <c r="L47" s="26"/>
      <c r="M47" s="26"/>
    </row>
    <row r="48" spans="1:14" s="13" customFormat="1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6"/>
      <c r="J48" s="26"/>
      <c r="K48" s="26"/>
      <c r="L48" s="26"/>
      <c r="M48" s="26"/>
    </row>
    <row r="49" spans="1:13" s="13" customFormat="1" ht="15.6" x14ac:dyDescent="0.35">
      <c r="A49" s="14" t="s">
        <v>15</v>
      </c>
      <c r="B49" s="25">
        <f t="shared" ref="B49:F49" si="24">B17/B16*100</f>
        <v>109.67606226335718</v>
      </c>
      <c r="C49" s="26">
        <f t="shared" si="24"/>
        <v>115.81405693950177</v>
      </c>
      <c r="D49" s="26">
        <f t="shared" si="24"/>
        <v>107.48792270531402</v>
      </c>
      <c r="E49" s="26">
        <f t="shared" si="24"/>
        <v>100.41666666666667</v>
      </c>
      <c r="F49" s="26">
        <f t="shared" si="24"/>
        <v>70.541082164328657</v>
      </c>
      <c r="G49" s="26"/>
      <c r="H49" s="25">
        <f t="shared" ref="H49:L49" si="25">H17/H16*100</f>
        <v>83.396438087224794</v>
      </c>
      <c r="I49" s="26">
        <f t="shared" si="25"/>
        <v>89.968861209964416</v>
      </c>
      <c r="J49" s="26">
        <f t="shared" si="25"/>
        <v>78.985507246376812</v>
      </c>
      <c r="K49" s="26">
        <f t="shared" si="25"/>
        <v>67.708333333333343</v>
      </c>
      <c r="L49" s="26">
        <f t="shared" si="25"/>
        <v>53.907815631262523</v>
      </c>
      <c r="M49" s="26"/>
    </row>
    <row r="50" spans="1:13" s="13" customFormat="1" ht="15.6" x14ac:dyDescent="0.35">
      <c r="A50" s="14" t="s">
        <v>16</v>
      </c>
      <c r="B50" s="25">
        <f>B23/B22*100</f>
        <v>122.39359335819147</v>
      </c>
      <c r="C50" s="25">
        <f>C23/C22*100</f>
        <v>129.38911301463335</v>
      </c>
      <c r="D50" s="25">
        <f t="shared" ref="D50:G50" si="26">D23/D22*100</f>
        <v>123.87689263627041</v>
      </c>
      <c r="E50" s="25">
        <f t="shared" si="26"/>
        <v>110.37188574928112</v>
      </c>
      <c r="F50" s="25">
        <f t="shared" si="26"/>
        <v>71.869130316772967</v>
      </c>
      <c r="G50" s="25">
        <f t="shared" si="26"/>
        <v>109.31528247954203</v>
      </c>
      <c r="H50" s="25">
        <f>H23/H22*100</f>
        <v>85.862103608228196</v>
      </c>
      <c r="I50" s="25">
        <f>I23/I22*100</f>
        <v>89.82551966228192</v>
      </c>
      <c r="J50" s="25">
        <f t="shared" ref="J50:M50" si="27">J23/J22*100</f>
        <v>93.265322968219152</v>
      </c>
      <c r="K50" s="25">
        <f t="shared" si="27"/>
        <v>57.241323193520735</v>
      </c>
      <c r="L50" s="25">
        <f t="shared" si="27"/>
        <v>55.471795804227611</v>
      </c>
      <c r="M50" s="25">
        <f t="shared" si="27"/>
        <v>76.261180041540683</v>
      </c>
    </row>
    <row r="51" spans="1:13" s="13" customFormat="1" ht="15.6" x14ac:dyDescent="0.35">
      <c r="A51" s="14" t="s">
        <v>17</v>
      </c>
      <c r="B51" s="25">
        <f t="shared" ref="B51:F51" si="28">AVERAGE(B49:B50)</f>
        <v>116.03482781077432</v>
      </c>
      <c r="C51" s="26">
        <f t="shared" si="28"/>
        <v>122.60158497706756</v>
      </c>
      <c r="D51" s="26">
        <f t="shared" si="28"/>
        <v>115.68240767079222</v>
      </c>
      <c r="E51" s="26">
        <f t="shared" si="28"/>
        <v>105.39427620797389</v>
      </c>
      <c r="F51" s="26">
        <f t="shared" si="28"/>
        <v>71.205106240550805</v>
      </c>
      <c r="G51" s="26"/>
      <c r="H51" s="25">
        <f t="shared" ref="H51:L51" si="29">AVERAGE(H49:H50)</f>
        <v>84.629270847726502</v>
      </c>
      <c r="I51" s="26">
        <f t="shared" si="29"/>
        <v>89.897190436123168</v>
      </c>
      <c r="J51" s="26">
        <f t="shared" si="29"/>
        <v>86.125415107297982</v>
      </c>
      <c r="K51" s="26">
        <f t="shared" si="29"/>
        <v>62.474828263427042</v>
      </c>
      <c r="L51" s="26">
        <f t="shared" si="29"/>
        <v>54.689805717745067</v>
      </c>
      <c r="M51" s="26"/>
    </row>
    <row r="52" spans="1:13" s="13" customFormat="1" ht="15.6" x14ac:dyDescent="0.35">
      <c r="A52" s="14"/>
      <c r="B52" s="25"/>
      <c r="C52" s="26"/>
      <c r="D52" s="26"/>
      <c r="E52" s="26"/>
      <c r="F52" s="26"/>
      <c r="G52" s="26"/>
      <c r="H52" s="25"/>
      <c r="I52" s="26"/>
      <c r="J52" s="26"/>
      <c r="K52" s="26"/>
      <c r="L52" s="26"/>
      <c r="M52" s="26"/>
    </row>
    <row r="53" spans="1:13" s="13" customFormat="1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6"/>
      <c r="J53" s="26"/>
      <c r="K53" s="26"/>
      <c r="L53" s="26"/>
      <c r="M53" s="26"/>
    </row>
    <row r="54" spans="1:13" s="13" customFormat="1" ht="15.6" x14ac:dyDescent="0.35">
      <c r="A54" s="14" t="s">
        <v>19</v>
      </c>
      <c r="B54" s="25">
        <f t="shared" ref="B54:F54" si="30">B17/B18*100</f>
        <v>85.540850924204321</v>
      </c>
      <c r="C54" s="26">
        <f t="shared" si="30"/>
        <v>90.117687781239184</v>
      </c>
      <c r="D54" s="26">
        <f t="shared" si="30"/>
        <v>86.999022482893452</v>
      </c>
      <c r="E54" s="26">
        <f t="shared" si="30"/>
        <v>70.986745213549341</v>
      </c>
      <c r="F54" s="26">
        <f t="shared" si="30"/>
        <v>55.000000000000007</v>
      </c>
      <c r="G54" s="26"/>
      <c r="H54" s="25">
        <f t="shared" ref="H54:L54" si="31">H17/H18*100</f>
        <v>65.044296182872145</v>
      </c>
      <c r="I54" s="26">
        <f t="shared" si="31"/>
        <v>70.006922810661138</v>
      </c>
      <c r="J54" s="26">
        <f t="shared" si="31"/>
        <v>63.929618768328446</v>
      </c>
      <c r="K54" s="26">
        <f t="shared" si="31"/>
        <v>47.864506627393226</v>
      </c>
      <c r="L54" s="26">
        <f t="shared" si="31"/>
        <v>42.03125</v>
      </c>
      <c r="M54" s="26"/>
    </row>
    <row r="55" spans="1:13" s="13" customFormat="1" ht="15.6" x14ac:dyDescent="0.35">
      <c r="A55" s="14" t="s">
        <v>20</v>
      </c>
      <c r="B55" s="25">
        <f>B23/B24*100</f>
        <v>94.804176388461443</v>
      </c>
      <c r="C55" s="25">
        <f t="shared" ref="C55:G55" si="32">C23/C24*100</f>
        <v>100.08437450972627</v>
      </c>
      <c r="D55" s="25">
        <f t="shared" si="32"/>
        <v>99.769231063562387</v>
      </c>
      <c r="E55" s="25">
        <f t="shared" si="32"/>
        <v>77.386138525616118</v>
      </c>
      <c r="F55" s="25">
        <f t="shared" si="32"/>
        <v>55.755355189059188</v>
      </c>
      <c r="G55" s="25">
        <f t="shared" si="32"/>
        <v>81.356176353509099</v>
      </c>
      <c r="H55" s="25">
        <f>H23/H24*100</f>
        <v>66.507451838074687</v>
      </c>
      <c r="I55" s="25">
        <f t="shared" ref="I55:M55" si="33">I23/I24*100</f>
        <v>69.481355432074551</v>
      </c>
      <c r="J55" s="25">
        <f t="shared" si="33"/>
        <v>75.114973901997757</v>
      </c>
      <c r="K55" s="25">
        <f t="shared" si="33"/>
        <v>40.134178518121495</v>
      </c>
      <c r="L55" s="25">
        <f t="shared" si="33"/>
        <v>43.034466458791385</v>
      </c>
      <c r="M55" s="25">
        <f t="shared" si="33"/>
        <v>56.756181493172406</v>
      </c>
    </row>
    <row r="56" spans="1:13" s="13" customFormat="1" ht="15.6" x14ac:dyDescent="0.35">
      <c r="A56" s="14" t="s">
        <v>21</v>
      </c>
      <c r="B56" s="25">
        <f t="shared" ref="B56:F56" si="34">(B54+B55)/2</f>
        <v>90.172513656332882</v>
      </c>
      <c r="C56" s="26">
        <f t="shared" si="34"/>
        <v>95.101031145482722</v>
      </c>
      <c r="D56" s="26">
        <f t="shared" si="34"/>
        <v>93.384126773227919</v>
      </c>
      <c r="E56" s="26">
        <f t="shared" si="34"/>
        <v>74.186441869582723</v>
      </c>
      <c r="F56" s="26">
        <f t="shared" si="34"/>
        <v>55.377677594529601</v>
      </c>
      <c r="G56" s="26"/>
      <c r="H56" s="25">
        <f t="shared" ref="H56:L56" si="35">(H54+H55)/2</f>
        <v>65.775874010473416</v>
      </c>
      <c r="I56" s="26">
        <f t="shared" si="35"/>
        <v>69.744139121367851</v>
      </c>
      <c r="J56" s="26">
        <f t="shared" si="35"/>
        <v>69.522296335163105</v>
      </c>
      <c r="K56" s="26">
        <f t="shared" si="35"/>
        <v>43.999342572757357</v>
      </c>
      <c r="L56" s="26">
        <f t="shared" si="35"/>
        <v>42.532858229395693</v>
      </c>
      <c r="M56" s="26"/>
    </row>
    <row r="57" spans="1:13" s="13" customFormat="1" ht="15.6" x14ac:dyDescent="0.35">
      <c r="A57" s="14"/>
      <c r="B57" s="25"/>
      <c r="C57" s="26"/>
      <c r="D57" s="26"/>
      <c r="E57" s="26"/>
      <c r="F57" s="26"/>
      <c r="G57" s="26"/>
      <c r="H57" s="25"/>
      <c r="I57" s="26"/>
      <c r="J57" s="26"/>
      <c r="K57" s="26"/>
      <c r="L57" s="26"/>
      <c r="M57" s="26"/>
    </row>
    <row r="58" spans="1:13" s="13" customFormat="1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6"/>
      <c r="J58" s="26"/>
      <c r="K58" s="26"/>
      <c r="L58" s="26"/>
      <c r="M58" s="26"/>
    </row>
    <row r="59" spans="1:13" s="13" customFormat="1" ht="15.6" x14ac:dyDescent="0.35">
      <c r="A59" s="14" t="s">
        <v>22</v>
      </c>
      <c r="B59" s="25">
        <f>B25/B23*100</f>
        <v>94.944459649343344</v>
      </c>
      <c r="C59" s="25"/>
      <c r="D59" s="25"/>
      <c r="E59" s="25"/>
      <c r="F59" s="25"/>
      <c r="G59" s="25"/>
      <c r="H59" s="25">
        <f>H25/H23*100</f>
        <v>94.972554378489022</v>
      </c>
      <c r="I59" s="25"/>
      <c r="J59" s="25"/>
      <c r="K59" s="25"/>
      <c r="L59" s="25"/>
      <c r="M59" s="25"/>
    </row>
    <row r="60" spans="1:13" s="13" customFormat="1" ht="15.6" x14ac:dyDescent="0.35">
      <c r="A60" s="14"/>
      <c r="B60" s="25"/>
      <c r="C60" s="26"/>
      <c r="D60" s="26"/>
      <c r="E60" s="26"/>
      <c r="F60" s="26"/>
      <c r="G60" s="26"/>
      <c r="H60" s="25"/>
      <c r="I60" s="26"/>
      <c r="J60" s="26"/>
      <c r="K60" s="26"/>
      <c r="L60" s="26"/>
      <c r="M60" s="26"/>
    </row>
    <row r="61" spans="1:13" s="13" customFormat="1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6"/>
      <c r="J61" s="26"/>
      <c r="K61" s="26"/>
      <c r="L61" s="26"/>
      <c r="M61" s="26"/>
    </row>
    <row r="62" spans="1:13" s="13" customFormat="1" ht="15.6" x14ac:dyDescent="0.35">
      <c r="A62" s="14" t="s">
        <v>24</v>
      </c>
      <c r="B62" s="25">
        <f>((B17/B15)-1)*100</f>
        <v>5.6178257933828579</v>
      </c>
      <c r="C62" s="26">
        <f t="shared" ref="C62:F62" si="36">((C17/C15)-1)*100</f>
        <v>18.045794604398104</v>
      </c>
      <c r="D62" s="26">
        <f t="shared" si="36"/>
        <v>-10.146390711761732</v>
      </c>
      <c r="E62" s="26">
        <f t="shared" si="36"/>
        <v>7.1111111111111125</v>
      </c>
      <c r="F62" s="26">
        <f t="shared" si="36"/>
        <v>-37.477797513321484</v>
      </c>
      <c r="G62" s="26"/>
      <c r="H62" s="25">
        <f>((H17/H15)-1)*100</f>
        <v>-6.2726556343577595</v>
      </c>
      <c r="I62" s="26">
        <f t="shared" ref="I62:L62" si="37">((I17/I15)-1)*100</f>
        <v>-3.9876572513648179</v>
      </c>
      <c r="J62" s="26">
        <f t="shared" si="37"/>
        <v>1.3953488372093092</v>
      </c>
      <c r="K62" s="26">
        <f t="shared" si="37"/>
        <v>-15.803108808290157</v>
      </c>
      <c r="L62" s="26">
        <f t="shared" si="37"/>
        <v>-41.008771929824562</v>
      </c>
      <c r="M62" s="26"/>
    </row>
    <row r="63" spans="1:13" s="13" customFormat="1" ht="15.6" x14ac:dyDescent="0.35">
      <c r="A63" s="14" t="s">
        <v>25</v>
      </c>
      <c r="B63" s="25">
        <f>((B38/B37)-1)*100</f>
        <v>31.454487225901584</v>
      </c>
      <c r="C63" s="25">
        <f t="shared" ref="C63:F63" si="38">((C38/C37)-1)*100</f>
        <v>54.085713575524252</v>
      </c>
      <c r="D63" s="25">
        <f t="shared" si="38"/>
        <v>9.6130341336241987</v>
      </c>
      <c r="E63" s="25">
        <f t="shared" si="38"/>
        <v>22.849450639300063</v>
      </c>
      <c r="F63" s="25">
        <f t="shared" si="38"/>
        <v>-29.402378419484599</v>
      </c>
      <c r="G63" s="26"/>
      <c r="H63" s="25">
        <f>((H38/H37)-1)*100</f>
        <v>8.2446968127402052</v>
      </c>
      <c r="I63" s="25">
        <f t="shared" ref="I63:L63" si="39">((I38/I37)-1)*100</f>
        <v>1.2311182440265522</v>
      </c>
      <c r="J63" s="25">
        <f t="shared" si="39"/>
        <v>41.677428916386397</v>
      </c>
      <c r="K63" s="25">
        <f t="shared" si="39"/>
        <v>-13.652330369582543</v>
      </c>
      <c r="L63" s="25">
        <f t="shared" si="39"/>
        <v>-35.523866116912018</v>
      </c>
      <c r="M63" s="26"/>
    </row>
    <row r="64" spans="1:13" s="13" customFormat="1" ht="15.6" x14ac:dyDescent="0.35">
      <c r="A64" s="14" t="s">
        <v>26</v>
      </c>
      <c r="B64" s="25">
        <f>((B40/B39)-1)*100</f>
        <v>24.462406074389609</v>
      </c>
      <c r="C64" s="26">
        <f t="shared" ref="C64:F64" si="40">((C40/C39)-1)*100</f>
        <v>30.530455652321397</v>
      </c>
      <c r="D64" s="26">
        <f t="shared" si="40"/>
        <v>21.990685740848036</v>
      </c>
      <c r="E64" s="26">
        <f t="shared" si="40"/>
        <v>14.693470513869332</v>
      </c>
      <c r="F64" s="26">
        <f t="shared" si="40"/>
        <v>12.916082243835692</v>
      </c>
      <c r="G64" s="26"/>
      <c r="H64" s="25">
        <f>((H40/H39)-1)*100</f>
        <v>15.488918997282109</v>
      </c>
      <c r="I64" s="26">
        <f t="shared" ref="I64:L64" si="41">((I40/I39)-1)*100</f>
        <v>5.43552562721481</v>
      </c>
      <c r="J64" s="26">
        <f t="shared" si="41"/>
        <v>39.727739527628778</v>
      </c>
      <c r="K64" s="26">
        <f t="shared" si="41"/>
        <v>2.5544630072035002</v>
      </c>
      <c r="L64" s="26">
        <f t="shared" si="41"/>
        <v>9.2978329021863093</v>
      </c>
      <c r="M64" s="26"/>
    </row>
    <row r="65" spans="1:13" s="13" customFormat="1" ht="15.6" x14ac:dyDescent="0.35">
      <c r="A65" s="14"/>
      <c r="B65" s="25"/>
      <c r="C65" s="26"/>
      <c r="D65" s="26"/>
      <c r="E65" s="26"/>
      <c r="F65" s="26"/>
      <c r="G65" s="26"/>
      <c r="H65" s="25"/>
      <c r="I65" s="26"/>
      <c r="J65" s="26"/>
      <c r="K65" s="26"/>
      <c r="L65" s="26"/>
      <c r="M65" s="26"/>
    </row>
    <row r="66" spans="1:13" s="13" customFormat="1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6"/>
      <c r="J66" s="26"/>
      <c r="K66" s="26"/>
      <c r="L66" s="26"/>
      <c r="M66" s="26"/>
    </row>
    <row r="67" spans="1:13" s="13" customFormat="1" ht="15.6" x14ac:dyDescent="0.35">
      <c r="A67" s="14" t="s">
        <v>28</v>
      </c>
      <c r="B67" s="25">
        <f t="shared" ref="B67:F68" si="42">B22/B16</f>
        <v>11566857.042072244</v>
      </c>
      <c r="C67" s="26">
        <f t="shared" si="42"/>
        <v>9657533.7528673764</v>
      </c>
      <c r="D67" s="26">
        <f t="shared" si="42"/>
        <v>14485764.8534187</v>
      </c>
      <c r="E67" s="26">
        <f t="shared" si="42"/>
        <v>13390473.006026594</v>
      </c>
      <c r="F67" s="26">
        <f t="shared" si="42"/>
        <v>7972482.0402853917</v>
      </c>
      <c r="G67" s="26"/>
      <c r="H67" s="25">
        <f t="shared" ref="H67:L67" si="43">H22/H16</f>
        <v>11566857.042072244</v>
      </c>
      <c r="I67" s="26">
        <f t="shared" si="43"/>
        <v>9657533.7528673764</v>
      </c>
      <c r="J67" s="26">
        <f t="shared" si="43"/>
        <v>14485764.8534187</v>
      </c>
      <c r="K67" s="26">
        <f t="shared" si="43"/>
        <v>13390473.006026594</v>
      </c>
      <c r="L67" s="26">
        <f t="shared" si="43"/>
        <v>7972482.0402853917</v>
      </c>
      <c r="M67" s="26"/>
    </row>
    <row r="68" spans="1:13" s="13" customFormat="1" ht="15.6" x14ac:dyDescent="0.35">
      <c r="A68" s="14" t="s">
        <v>29</v>
      </c>
      <c r="B68" s="25">
        <f t="shared" si="42"/>
        <v>12908096.516451182</v>
      </c>
      <c r="C68" s="25">
        <f t="shared" si="42"/>
        <v>10789534.182755906</v>
      </c>
      <c r="D68" s="25">
        <f t="shared" si="42"/>
        <v>16694448.01180899</v>
      </c>
      <c r="E68" s="25">
        <f t="shared" si="42"/>
        <v>14717992.598340251</v>
      </c>
      <c r="F68" s="25">
        <f t="shared" si="42"/>
        <v>8122576.7045454541</v>
      </c>
      <c r="G68" s="26"/>
      <c r="H68" s="25">
        <f t="shared" ref="H68:L68" si="44">H23/H17</f>
        <v>11908838.081660334</v>
      </c>
      <c r="I68" s="25">
        <f t="shared" si="44"/>
        <v>9642147.0311025959</v>
      </c>
      <c r="J68" s="25">
        <f t="shared" si="44"/>
        <v>17104651.02517584</v>
      </c>
      <c r="K68" s="25">
        <f t="shared" si="44"/>
        <v>11320443.958923077</v>
      </c>
      <c r="L68" s="25">
        <f t="shared" si="44"/>
        <v>8203780.6691449815</v>
      </c>
      <c r="M68" s="26"/>
    </row>
    <row r="69" spans="1:13" s="13" customFormat="1" ht="15.6" x14ac:dyDescent="0.35">
      <c r="A69" s="14" t="s">
        <v>30</v>
      </c>
      <c r="B69" s="25">
        <f>(B68/B67)*B51</f>
        <v>129.4896920748088</v>
      </c>
      <c r="C69" s="25">
        <f t="shared" ref="C69:L69" si="45">(C68/C67)*C51</f>
        <v>136.97223595800247</v>
      </c>
      <c r="D69" s="25">
        <f t="shared" si="45"/>
        <v>133.32081255517207</v>
      </c>
      <c r="E69" s="25">
        <f t="shared" si="45"/>
        <v>115.84297107639507</v>
      </c>
      <c r="F69" s="25">
        <f t="shared" si="45"/>
        <v>72.545655703161444</v>
      </c>
      <c r="G69" s="25"/>
      <c r="H69" s="25">
        <f t="shared" si="45"/>
        <v>87.131385805905552</v>
      </c>
      <c r="I69" s="25">
        <f t="shared" si="45"/>
        <v>89.753963076833287</v>
      </c>
      <c r="J69" s="25">
        <f t="shared" si="45"/>
        <v>101.69605710954717</v>
      </c>
      <c r="K69" s="25">
        <f t="shared" si="45"/>
        <v>52.816864040662608</v>
      </c>
      <c r="L69" s="25">
        <f t="shared" si="45"/>
        <v>56.276473083214469</v>
      </c>
      <c r="M69" s="26"/>
    </row>
    <row r="70" spans="1:13" s="13" customFormat="1" ht="15.6" x14ac:dyDescent="0.35">
      <c r="A70" s="14"/>
      <c r="B70" s="25"/>
      <c r="C70" s="26"/>
      <c r="D70" s="26"/>
      <c r="E70" s="26"/>
      <c r="F70" s="26"/>
      <c r="G70" s="26"/>
      <c r="H70" s="25"/>
      <c r="I70" s="26"/>
      <c r="J70" s="26"/>
      <c r="K70" s="26"/>
      <c r="L70" s="26"/>
      <c r="M70" s="26"/>
    </row>
    <row r="71" spans="1:13" s="13" customFormat="1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6"/>
      <c r="J71" s="26"/>
      <c r="K71" s="26"/>
      <c r="L71" s="26"/>
      <c r="M71" s="26"/>
    </row>
    <row r="72" spans="1:13" s="13" customFormat="1" ht="15.6" x14ac:dyDescent="0.35">
      <c r="A72" s="14" t="s">
        <v>32</v>
      </c>
      <c r="B72" s="25">
        <f>(B29/B28)*100</f>
        <v>87.733354482785302</v>
      </c>
      <c r="C72" s="26"/>
      <c r="D72" s="26"/>
      <c r="E72" s="26"/>
      <c r="F72" s="26"/>
      <c r="G72" s="26"/>
      <c r="H72" s="25">
        <f>(H29/H28)*100</f>
        <v>87.733354482785302</v>
      </c>
      <c r="I72" s="26"/>
      <c r="J72" s="26"/>
      <c r="K72" s="26"/>
      <c r="L72" s="26"/>
      <c r="M72" s="26"/>
    </row>
    <row r="73" spans="1:13" s="13" customFormat="1" ht="15.6" x14ac:dyDescent="0.35">
      <c r="A73" s="14" t="s">
        <v>33</v>
      </c>
      <c r="B73" s="25">
        <f t="shared" ref="B73" si="46">(B23/B29)*100</f>
        <v>139.5063417781513</v>
      </c>
      <c r="C73" s="26"/>
      <c r="D73" s="26"/>
      <c r="E73" s="26"/>
      <c r="F73" s="26"/>
      <c r="G73" s="26"/>
      <c r="H73" s="25">
        <f t="shared" ref="H73" si="47">(H23/H29)*100</f>
        <v>97.867115778726685</v>
      </c>
      <c r="I73" s="26"/>
      <c r="J73" s="26"/>
      <c r="K73" s="26"/>
      <c r="L73" s="26"/>
      <c r="M73" s="26"/>
    </row>
    <row r="74" spans="1:13" s="13" customFormat="1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6.2" thickTop="1" x14ac:dyDescent="0.35">
      <c r="A75" s="46" t="s">
        <v>82</v>
      </c>
      <c r="B75" s="46"/>
      <c r="C75" s="46"/>
      <c r="D75" s="46"/>
      <c r="E75" s="46"/>
      <c r="F75" s="46"/>
      <c r="G75" s="13"/>
      <c r="H75" s="13"/>
      <c r="I75" s="13"/>
      <c r="J75" s="13"/>
      <c r="K75" s="13"/>
      <c r="L75" s="13"/>
      <c r="M75" s="13"/>
    </row>
    <row r="76" spans="1:13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6" x14ac:dyDescent="0.35">
      <c r="A77" s="43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5"/>
  <sheetViews>
    <sheetView showGridLines="0" zoomScale="70" zoomScaleNormal="7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44140625" style="1" customWidth="1"/>
    <col min="2" max="13" width="18.6640625" style="1" customWidth="1"/>
    <col min="14" max="16384" width="11.44140625" style="1"/>
  </cols>
  <sheetData>
    <row r="1" spans="1:15" customFormat="1" x14ac:dyDescent="0.3"/>
    <row r="2" spans="1:15" customFormat="1" x14ac:dyDescent="0.3"/>
    <row r="3" spans="1:15" customFormat="1" x14ac:dyDescent="0.3"/>
    <row r="4" spans="1:15" customFormat="1" x14ac:dyDescent="0.3"/>
    <row r="5" spans="1:15" customFormat="1" x14ac:dyDescent="0.3"/>
    <row r="6" spans="1:15" customFormat="1" x14ac:dyDescent="0.3"/>
    <row r="7" spans="1:15" customFormat="1" x14ac:dyDescent="0.3"/>
    <row r="8" spans="1:15" customFormat="1" ht="15.75" customHeight="1" x14ac:dyDescent="0.3"/>
    <row r="9" spans="1:15" ht="15.6" x14ac:dyDescent="0.35">
      <c r="A9" s="51"/>
      <c r="B9" s="47" t="s">
        <v>40</v>
      </c>
      <c r="C9" s="53" t="s">
        <v>38</v>
      </c>
      <c r="D9" s="53"/>
      <c r="E9" s="53"/>
      <c r="F9" s="53"/>
      <c r="G9" s="49" t="s">
        <v>3</v>
      </c>
      <c r="H9" s="47" t="s">
        <v>41</v>
      </c>
      <c r="I9" s="53" t="s">
        <v>39</v>
      </c>
      <c r="J9" s="53"/>
      <c r="K9" s="53"/>
      <c r="L9" s="53"/>
      <c r="M9" s="49" t="s">
        <v>3</v>
      </c>
      <c r="N9" s="13"/>
      <c r="O9" s="13"/>
    </row>
    <row r="10" spans="1:15" ht="16.2" thickBot="1" x14ac:dyDescent="0.4">
      <c r="A10" s="52"/>
      <c r="B10" s="48"/>
      <c r="C10" s="6" t="s">
        <v>0</v>
      </c>
      <c r="D10" s="6" t="s">
        <v>1</v>
      </c>
      <c r="E10" s="6" t="s">
        <v>2</v>
      </c>
      <c r="F10" s="6" t="s">
        <v>37</v>
      </c>
      <c r="G10" s="50"/>
      <c r="H10" s="48"/>
      <c r="I10" s="6" t="s">
        <v>0</v>
      </c>
      <c r="J10" s="6" t="s">
        <v>1</v>
      </c>
      <c r="K10" s="6" t="s">
        <v>2</v>
      </c>
      <c r="L10" s="6" t="s">
        <v>37</v>
      </c>
      <c r="M10" s="50"/>
      <c r="N10" s="13"/>
      <c r="O10" s="13"/>
    </row>
    <row r="11" spans="1:15" ht="16.2" thickTop="1" x14ac:dyDescent="0.35">
      <c r="A11" s="7"/>
      <c r="B11" s="8"/>
      <c r="C11" s="9"/>
      <c r="D11" s="9"/>
      <c r="E11" s="9"/>
      <c r="F11" s="9"/>
      <c r="G11" s="10"/>
      <c r="H11" s="8"/>
      <c r="I11" s="9"/>
      <c r="J11" s="9"/>
      <c r="K11" s="9"/>
      <c r="L11" s="9"/>
      <c r="M11" s="10"/>
      <c r="N11" s="13"/>
      <c r="O11" s="13"/>
    </row>
    <row r="12" spans="1:15" ht="15.6" x14ac:dyDescent="0.35">
      <c r="A12" s="11" t="s">
        <v>4</v>
      </c>
      <c r="B12" s="12"/>
      <c r="C12" s="13"/>
      <c r="D12" s="13"/>
      <c r="E12" s="13"/>
      <c r="F12" s="13"/>
      <c r="G12" s="13"/>
      <c r="H12" s="12"/>
      <c r="I12" s="13"/>
      <c r="J12" s="13"/>
      <c r="K12" s="13"/>
      <c r="L12" s="13"/>
      <c r="M12" s="13"/>
      <c r="N12" s="13"/>
      <c r="O12" s="13"/>
    </row>
    <row r="13" spans="1:15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  <c r="N13" s="13"/>
      <c r="O13" s="13"/>
    </row>
    <row r="14" spans="1:15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  <c r="N14" s="13"/>
      <c r="O14" s="13"/>
    </row>
    <row r="15" spans="1:15" ht="15.6" x14ac:dyDescent="0.35">
      <c r="A15" s="17" t="s">
        <v>67</v>
      </c>
      <c r="B15" s="18">
        <f>SUM(C15:F15)</f>
        <v>1546</v>
      </c>
      <c r="C15" s="19">
        <v>1047</v>
      </c>
      <c r="D15" s="19">
        <v>259</v>
      </c>
      <c r="E15" s="19">
        <v>117</v>
      </c>
      <c r="F15" s="19">
        <v>123</v>
      </c>
      <c r="G15" s="19">
        <v>0</v>
      </c>
      <c r="H15" s="18">
        <f>SUM(I15:L15)</f>
        <v>1992</v>
      </c>
      <c r="I15" s="19">
        <v>1290</v>
      </c>
      <c r="J15" s="19">
        <v>469</v>
      </c>
      <c r="K15" s="19">
        <v>130</v>
      </c>
      <c r="L15" s="19">
        <v>103</v>
      </c>
      <c r="M15" s="19">
        <v>0</v>
      </c>
      <c r="N15" s="13"/>
      <c r="O15" s="13"/>
    </row>
    <row r="16" spans="1:15" ht="15.6" x14ac:dyDescent="0.35">
      <c r="A16" s="17" t="s">
        <v>107</v>
      </c>
      <c r="B16" s="18">
        <f t="shared" ref="B16" si="0">SUM(C16:F16)</f>
        <v>2012</v>
      </c>
      <c r="C16" s="19">
        <v>1282</v>
      </c>
      <c r="D16" s="19">
        <v>390</v>
      </c>
      <c r="E16" s="19">
        <v>199</v>
      </c>
      <c r="F16" s="18">
        <v>141</v>
      </c>
      <c r="G16" s="19">
        <v>0</v>
      </c>
      <c r="H16" s="18">
        <f t="shared" ref="H16" si="1">SUM(I16:L16)</f>
        <v>2012</v>
      </c>
      <c r="I16" s="19">
        <v>1282</v>
      </c>
      <c r="J16" s="19">
        <v>390</v>
      </c>
      <c r="K16" s="19">
        <v>199</v>
      </c>
      <c r="L16" s="18">
        <v>141</v>
      </c>
      <c r="M16" s="19">
        <v>0</v>
      </c>
      <c r="N16" s="13"/>
      <c r="O16" s="13"/>
    </row>
    <row r="17" spans="1:15" ht="15.6" x14ac:dyDescent="0.35">
      <c r="A17" s="17" t="s">
        <v>108</v>
      </c>
      <c r="B17" s="18">
        <f>SUM(C17:F17)</f>
        <v>1918</v>
      </c>
      <c r="C17" s="19">
        <v>1248</v>
      </c>
      <c r="D17" s="19">
        <v>492</v>
      </c>
      <c r="E17" s="19">
        <v>89</v>
      </c>
      <c r="F17" s="19">
        <v>89</v>
      </c>
      <c r="G17" s="19">
        <v>0</v>
      </c>
      <c r="H17" s="18">
        <f>SUM(I17:L17)</f>
        <v>2044</v>
      </c>
      <c r="I17" s="19">
        <v>1564</v>
      </c>
      <c r="J17" s="19">
        <v>266</v>
      </c>
      <c r="K17" s="19">
        <v>126</v>
      </c>
      <c r="L17" s="19">
        <v>88</v>
      </c>
      <c r="M17" s="19">
        <v>0</v>
      </c>
      <c r="N17" s="13"/>
      <c r="O17" s="13"/>
    </row>
    <row r="18" spans="1:15" ht="15.6" x14ac:dyDescent="0.35">
      <c r="A18" s="17" t="s">
        <v>77</v>
      </c>
      <c r="B18" s="18">
        <f>SUM(C18:F18)</f>
        <v>9143</v>
      </c>
      <c r="C18" s="19">
        <v>5778</v>
      </c>
      <c r="D18" s="19">
        <v>2046</v>
      </c>
      <c r="E18" s="19">
        <v>679</v>
      </c>
      <c r="F18" s="18">
        <v>640</v>
      </c>
      <c r="G18" s="19">
        <v>0</v>
      </c>
      <c r="H18" s="18">
        <f>SUM(I18:L18)</f>
        <v>9143</v>
      </c>
      <c r="I18" s="19">
        <v>5778</v>
      </c>
      <c r="J18" s="19">
        <v>2046</v>
      </c>
      <c r="K18" s="19">
        <v>679</v>
      </c>
      <c r="L18" s="18">
        <v>640</v>
      </c>
      <c r="M18" s="19">
        <v>0</v>
      </c>
      <c r="N18" s="13"/>
      <c r="O18" s="13"/>
    </row>
    <row r="19" spans="1:15" ht="15.6" x14ac:dyDescent="0.35">
      <c r="A19" s="14"/>
      <c r="B19" s="18"/>
      <c r="C19" s="19"/>
      <c r="D19" s="19"/>
      <c r="E19" s="19"/>
      <c r="F19" s="19"/>
      <c r="G19" s="19"/>
      <c r="H19" s="18"/>
      <c r="I19" s="19"/>
      <c r="J19" s="19"/>
      <c r="K19" s="19"/>
      <c r="L19" s="19"/>
      <c r="M19" s="19"/>
      <c r="N19" s="13"/>
      <c r="O19" s="13"/>
    </row>
    <row r="20" spans="1:15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9"/>
      <c r="J20" s="19"/>
      <c r="K20" s="19"/>
      <c r="L20" s="19"/>
      <c r="M20" s="19"/>
      <c r="N20" s="13"/>
      <c r="O20" s="13"/>
    </row>
    <row r="21" spans="1:15" ht="15.6" x14ac:dyDescent="0.35">
      <c r="A21" s="17" t="s">
        <v>67</v>
      </c>
      <c r="B21" s="19">
        <f>SUM(C21:G21)</f>
        <v>15541915059.989227</v>
      </c>
      <c r="C21" s="18">
        <v>9443469390.8799992</v>
      </c>
      <c r="D21" s="18">
        <v>2768631336.77</v>
      </c>
      <c r="E21" s="18">
        <v>1121320051.0599999</v>
      </c>
      <c r="F21" s="18">
        <v>983622000</v>
      </c>
      <c r="G21" s="18">
        <v>1224872281.2792282</v>
      </c>
      <c r="H21" s="19">
        <f>SUM(I21:M21)</f>
        <v>22871566352.504993</v>
      </c>
      <c r="I21" s="18">
        <v>11813886623.280001</v>
      </c>
      <c r="J21" s="18">
        <v>6830765468.75</v>
      </c>
      <c r="K21" s="18">
        <v>1295436149.49</v>
      </c>
      <c r="L21" s="18">
        <v>848150000</v>
      </c>
      <c r="M21" s="18">
        <v>2083328110.9849927</v>
      </c>
      <c r="N21" s="13"/>
      <c r="O21" s="13"/>
    </row>
    <row r="22" spans="1:15" ht="15.6" x14ac:dyDescent="0.35">
      <c r="A22" s="17" t="s">
        <v>107</v>
      </c>
      <c r="B22" s="19">
        <f>SUM(C22:G22)</f>
        <v>24003847432.981319</v>
      </c>
      <c r="C22" s="19">
        <v>12713470167.182205</v>
      </c>
      <c r="D22" s="19">
        <v>5796425049.1225147</v>
      </c>
      <c r="E22" s="19">
        <v>2739682942.8984804</v>
      </c>
      <c r="F22" s="18">
        <v>1149753676.6337407</v>
      </c>
      <c r="G22" s="18">
        <v>1604515597.144383</v>
      </c>
      <c r="H22" s="19">
        <f>SUM(I22:M22)</f>
        <v>24003847432.981319</v>
      </c>
      <c r="I22" s="19">
        <v>12713470167.182205</v>
      </c>
      <c r="J22" s="19">
        <v>5796425049.1225147</v>
      </c>
      <c r="K22" s="19">
        <v>2739682942.8984804</v>
      </c>
      <c r="L22" s="18">
        <v>1149753676.6337407</v>
      </c>
      <c r="M22" s="18">
        <v>1604515597.144383</v>
      </c>
      <c r="N22" s="13"/>
      <c r="O22" s="13"/>
    </row>
    <row r="23" spans="1:15" ht="15.6" x14ac:dyDescent="0.35">
      <c r="A23" s="17" t="s">
        <v>108</v>
      </c>
      <c r="B23" s="19">
        <f t="shared" ref="B23" si="2">SUM(C23:G23)</f>
        <v>21855601648.576698</v>
      </c>
      <c r="C23" s="18">
        <v>11492967893.5</v>
      </c>
      <c r="D23" s="18">
        <v>7738564605</v>
      </c>
      <c r="E23" s="18">
        <v>741654886.99000001</v>
      </c>
      <c r="F23" s="18">
        <v>737910000</v>
      </c>
      <c r="G23" s="18">
        <v>1144504263.0866985</v>
      </c>
      <c r="H23" s="19">
        <f t="shared" ref="H23:H24" si="3">SUM(I23:M23)</f>
        <v>23037763462.826431</v>
      </c>
      <c r="I23" s="18">
        <v>15579234012.809999</v>
      </c>
      <c r="J23" s="18">
        <v>3688796350.1000004</v>
      </c>
      <c r="K23" s="18">
        <v>1906484212.1799998</v>
      </c>
      <c r="L23" s="18">
        <v>733918000</v>
      </c>
      <c r="M23" s="18">
        <v>1129330887.7364321</v>
      </c>
      <c r="N23" s="13"/>
      <c r="O23" s="13"/>
    </row>
    <row r="24" spans="1:15" ht="15.6" x14ac:dyDescent="0.35">
      <c r="A24" s="17" t="s">
        <v>77</v>
      </c>
      <c r="B24" s="19">
        <f>SUM(C24:G24)</f>
        <v>106487104999.99847</v>
      </c>
      <c r="C24" s="19">
        <v>56133741920.073929</v>
      </c>
      <c r="D24" s="19">
        <v>29784851646.383881</v>
      </c>
      <c r="E24" s="19">
        <v>9167109985.7912445</v>
      </c>
      <c r="F24" s="18">
        <v>5128022214.7361507</v>
      </c>
      <c r="G24" s="18">
        <v>6273379233.0132742</v>
      </c>
      <c r="H24" s="19">
        <f t="shared" si="3"/>
        <v>106487104999.99847</v>
      </c>
      <c r="I24" s="19">
        <v>56133741920.073929</v>
      </c>
      <c r="J24" s="19">
        <v>29784851646.383881</v>
      </c>
      <c r="K24" s="19">
        <v>9167109985.7912445</v>
      </c>
      <c r="L24" s="18">
        <v>5128022214.7361507</v>
      </c>
      <c r="M24" s="18">
        <v>6273379233.0132742</v>
      </c>
      <c r="N24" s="13"/>
      <c r="O24" s="13"/>
    </row>
    <row r="25" spans="1:15" ht="15.6" x14ac:dyDescent="0.35">
      <c r="A25" s="17" t="s">
        <v>109</v>
      </c>
      <c r="B25" s="19">
        <f>SUM(C25:F25)</f>
        <v>20711097385.490002</v>
      </c>
      <c r="C25" s="19">
        <f>C23</f>
        <v>11492967893.5</v>
      </c>
      <c r="D25" s="19">
        <f t="shared" ref="D25:F25" si="4">D23</f>
        <v>7738564605</v>
      </c>
      <c r="E25" s="19">
        <f t="shared" si="4"/>
        <v>741654886.99000001</v>
      </c>
      <c r="F25" s="19">
        <f t="shared" si="4"/>
        <v>737910000</v>
      </c>
      <c r="G25" s="19"/>
      <c r="H25" s="19">
        <f>SUM(I25:L25)</f>
        <v>21908432575.09</v>
      </c>
      <c r="I25" s="19">
        <f>I23</f>
        <v>15579234012.809999</v>
      </c>
      <c r="J25" s="19">
        <f t="shared" ref="J25:L25" si="5">J23</f>
        <v>3688796350.1000004</v>
      </c>
      <c r="K25" s="19">
        <f t="shared" si="5"/>
        <v>1906484212.1799998</v>
      </c>
      <c r="L25" s="19">
        <f t="shared" si="5"/>
        <v>733918000</v>
      </c>
      <c r="M25" s="19"/>
      <c r="N25" s="13"/>
      <c r="O25" s="13"/>
    </row>
    <row r="26" spans="1:15" ht="15.6" x14ac:dyDescent="0.35">
      <c r="A26" s="14"/>
      <c r="B26" s="18"/>
      <c r="C26" s="19"/>
      <c r="D26" s="19"/>
      <c r="E26" s="19"/>
      <c r="F26" s="19"/>
      <c r="G26" s="19"/>
      <c r="H26" s="18"/>
      <c r="I26" s="19"/>
      <c r="J26" s="19"/>
      <c r="K26" s="19"/>
      <c r="L26" s="19"/>
      <c r="M26" s="19"/>
      <c r="N26" s="13"/>
      <c r="O26" s="13"/>
    </row>
    <row r="27" spans="1:15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9"/>
      <c r="J27" s="19"/>
      <c r="K27" s="19"/>
      <c r="L27" s="19"/>
      <c r="M27" s="19"/>
      <c r="N27" s="13"/>
      <c r="O27" s="13"/>
    </row>
    <row r="28" spans="1:15" ht="15.6" x14ac:dyDescent="0.35">
      <c r="A28" s="17" t="s">
        <v>107</v>
      </c>
      <c r="B28" s="19">
        <f t="shared" ref="B28" si="6">B22</f>
        <v>24003847432.981319</v>
      </c>
      <c r="C28" s="19">
        <f>B28+H28</f>
        <v>48007694865.962639</v>
      </c>
      <c r="D28" s="19"/>
      <c r="E28" s="19"/>
      <c r="F28" s="18"/>
      <c r="G28" s="18"/>
      <c r="H28" s="19">
        <f t="shared" ref="H28" si="7">H22</f>
        <v>24003847432.981319</v>
      </c>
      <c r="I28" s="19"/>
      <c r="J28" s="19"/>
      <c r="K28" s="19"/>
      <c r="L28" s="18"/>
      <c r="M28" s="18"/>
      <c r="N28" s="13"/>
      <c r="O28" s="13"/>
    </row>
    <row r="29" spans="1:15" ht="15.6" x14ac:dyDescent="0.35">
      <c r="A29" s="17" t="s">
        <v>108</v>
      </c>
      <c r="B29" s="19">
        <v>34371359350</v>
      </c>
      <c r="C29" s="19"/>
      <c r="D29" s="19"/>
      <c r="E29" s="19"/>
      <c r="F29" s="18"/>
      <c r="G29" s="18"/>
      <c r="H29" s="19">
        <v>34371359350</v>
      </c>
      <c r="I29" s="19"/>
      <c r="J29" s="19"/>
      <c r="K29" s="19"/>
      <c r="L29" s="18"/>
      <c r="M29" s="18"/>
      <c r="N29" s="13"/>
      <c r="O29" s="13"/>
    </row>
    <row r="30" spans="1:15" ht="15.6" x14ac:dyDescent="0.35">
      <c r="A30" s="14"/>
      <c r="B30" s="21"/>
      <c r="C30" s="22"/>
      <c r="D30" s="22"/>
      <c r="E30" s="22"/>
      <c r="F30" s="22"/>
      <c r="G30" s="22"/>
      <c r="H30" s="21"/>
      <c r="I30" s="22"/>
      <c r="J30" s="22"/>
      <c r="K30" s="22"/>
      <c r="L30" s="22"/>
      <c r="M30" s="22"/>
      <c r="N30" s="13"/>
      <c r="O30" s="13"/>
    </row>
    <row r="31" spans="1:15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2"/>
      <c r="J31" s="22"/>
      <c r="K31" s="22"/>
      <c r="L31" s="22"/>
      <c r="M31" s="22"/>
      <c r="N31" s="13"/>
      <c r="O31" s="13"/>
    </row>
    <row r="32" spans="1:15" ht="15.6" x14ac:dyDescent="0.35">
      <c r="A32" s="17" t="s">
        <v>68</v>
      </c>
      <c r="B32" s="45">
        <v>1.1144000000000001</v>
      </c>
      <c r="C32" s="45">
        <v>1.1144000000000001</v>
      </c>
      <c r="D32" s="45">
        <v>1.1144000000000001</v>
      </c>
      <c r="E32" s="45">
        <v>1.1144000000000001</v>
      </c>
      <c r="F32" s="45">
        <v>1.1144000000000001</v>
      </c>
      <c r="G32" s="45">
        <v>1.1144000000000001</v>
      </c>
      <c r="H32" s="45">
        <v>1.1144000000000001</v>
      </c>
      <c r="I32" s="45">
        <v>1.1144000000000001</v>
      </c>
      <c r="J32" s="45">
        <v>1.1144000000000001</v>
      </c>
      <c r="K32" s="45">
        <v>1.1144000000000001</v>
      </c>
      <c r="L32" s="45">
        <v>1.1144000000000001</v>
      </c>
      <c r="M32" s="45">
        <v>1.1144000000000001</v>
      </c>
      <c r="N32" s="13"/>
      <c r="O32" s="13"/>
    </row>
    <row r="33" spans="1:15" ht="15.6" x14ac:dyDescent="0.35">
      <c r="A33" s="17" t="s">
        <v>110</v>
      </c>
      <c r="B33" s="45">
        <v>1.0947</v>
      </c>
      <c r="C33" s="45">
        <v>1.0947</v>
      </c>
      <c r="D33" s="45">
        <v>1.0947</v>
      </c>
      <c r="E33" s="45">
        <v>1.0947</v>
      </c>
      <c r="F33" s="45">
        <v>1.0947</v>
      </c>
      <c r="G33" s="45">
        <v>1.0947</v>
      </c>
      <c r="H33" s="45">
        <v>1.0947</v>
      </c>
      <c r="I33" s="45">
        <v>1.0947</v>
      </c>
      <c r="J33" s="45">
        <v>1.0947</v>
      </c>
      <c r="K33" s="45">
        <v>1.0947</v>
      </c>
      <c r="L33" s="45">
        <v>1.0947</v>
      </c>
      <c r="M33" s="45">
        <v>1.0947</v>
      </c>
      <c r="N33" s="13"/>
      <c r="O33" s="13"/>
    </row>
    <row r="34" spans="1:15" ht="15.6" x14ac:dyDescent="0.35">
      <c r="A34" s="17" t="s">
        <v>8</v>
      </c>
      <c r="B34" s="18">
        <f>+C34+F34</f>
        <v>162182</v>
      </c>
      <c r="C34" s="38">
        <v>125508</v>
      </c>
      <c r="D34" s="38">
        <v>125508</v>
      </c>
      <c r="E34" s="38">
        <v>125508</v>
      </c>
      <c r="F34" s="19">
        <v>36674</v>
      </c>
      <c r="G34" s="19"/>
      <c r="H34" s="18">
        <f>+I34+L34</f>
        <v>162182</v>
      </c>
      <c r="I34" s="38">
        <v>125508</v>
      </c>
      <c r="J34" s="38">
        <v>125508</v>
      </c>
      <c r="K34" s="38">
        <v>125508</v>
      </c>
      <c r="L34" s="19">
        <v>36674</v>
      </c>
      <c r="M34" s="18"/>
    </row>
    <row r="35" spans="1:15" ht="15.6" x14ac:dyDescent="0.35">
      <c r="A35" s="14"/>
      <c r="B35" s="18"/>
      <c r="C35" s="19"/>
      <c r="D35" s="19"/>
      <c r="E35" s="19"/>
      <c r="F35" s="19"/>
      <c r="G35" s="19"/>
      <c r="H35" s="18"/>
      <c r="I35" s="19"/>
      <c r="J35" s="19"/>
      <c r="K35" s="19"/>
      <c r="L35" s="19"/>
      <c r="M35" s="19"/>
      <c r="N35" s="13"/>
      <c r="O35" s="13"/>
    </row>
    <row r="36" spans="1:15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9"/>
      <c r="J36" s="19"/>
      <c r="K36" s="19"/>
      <c r="L36" s="19"/>
      <c r="M36" s="19"/>
      <c r="N36" s="13"/>
      <c r="O36" s="13"/>
    </row>
    <row r="37" spans="1:15" ht="15.6" x14ac:dyDescent="0.35">
      <c r="A37" s="14" t="s">
        <v>69</v>
      </c>
      <c r="B37" s="18">
        <f t="shared" ref="B37:M37" si="8">B21/B32</f>
        <v>13946442085.417469</v>
      </c>
      <c r="C37" s="19">
        <f t="shared" si="8"/>
        <v>8474039295.4773855</v>
      </c>
      <c r="D37" s="19">
        <f t="shared" si="8"/>
        <v>2484414336.6564965</v>
      </c>
      <c r="E37" s="19">
        <f t="shared" si="8"/>
        <v>1006209665.3445799</v>
      </c>
      <c r="F37" s="19">
        <f t="shared" si="8"/>
        <v>882647164.39339554</v>
      </c>
      <c r="G37" s="19">
        <f t="shared" si="8"/>
        <v>1099131623.5456104</v>
      </c>
      <c r="H37" s="18">
        <f t="shared" si="8"/>
        <v>20523659684.588112</v>
      </c>
      <c r="I37" s="19">
        <f t="shared" si="8"/>
        <v>10601118649.748743</v>
      </c>
      <c r="J37" s="19">
        <f t="shared" si="8"/>
        <v>6129545467.2918158</v>
      </c>
      <c r="K37" s="19">
        <f t="shared" si="8"/>
        <v>1162451677.5753767</v>
      </c>
      <c r="L37" s="19">
        <f t="shared" si="8"/>
        <v>761082196.69777453</v>
      </c>
      <c r="M37" s="19">
        <f t="shared" si="8"/>
        <v>1869461693.2744012</v>
      </c>
      <c r="N37" s="13"/>
      <c r="O37" s="13"/>
    </row>
    <row r="38" spans="1:15" ht="15.6" x14ac:dyDescent="0.35">
      <c r="A38" s="14" t="s">
        <v>111</v>
      </c>
      <c r="B38" s="18">
        <f>B23/B33</f>
        <v>19964923402.372063</v>
      </c>
      <c r="C38" s="19">
        <f t="shared" ref="C38:M38" si="9">C23/C33</f>
        <v>10498737456.380743</v>
      </c>
      <c r="D38" s="19">
        <f t="shared" si="9"/>
        <v>7069119032.6116743</v>
      </c>
      <c r="E38" s="19">
        <f t="shared" si="9"/>
        <v>677496014.42404318</v>
      </c>
      <c r="F38" s="19">
        <f t="shared" si="9"/>
        <v>674075089.0654974</v>
      </c>
      <c r="G38" s="19">
        <f t="shared" si="9"/>
        <v>1045495809.8901055</v>
      </c>
      <c r="H38" s="18">
        <f t="shared" si="9"/>
        <v>21044819094.570595</v>
      </c>
      <c r="I38" s="19">
        <f t="shared" si="9"/>
        <v>14231510014.442312</v>
      </c>
      <c r="J38" s="19">
        <f t="shared" si="9"/>
        <v>3369686991.9612684</v>
      </c>
      <c r="K38" s="19">
        <f t="shared" si="9"/>
        <v>1741558611.6561613</v>
      </c>
      <c r="L38" s="19">
        <f t="shared" si="9"/>
        <v>670428427.87978446</v>
      </c>
      <c r="M38" s="19">
        <f t="shared" si="9"/>
        <v>1031635048.6310698</v>
      </c>
      <c r="N38" s="13"/>
      <c r="O38" s="13"/>
    </row>
    <row r="39" spans="1:15" ht="15.6" x14ac:dyDescent="0.35">
      <c r="A39" s="14" t="s">
        <v>70</v>
      </c>
      <c r="B39" s="18">
        <f t="shared" ref="B39:F39" si="10">B37/B15</f>
        <v>9020984.5313178971</v>
      </c>
      <c r="C39" s="19">
        <f t="shared" si="10"/>
        <v>8093638.2955848956</v>
      </c>
      <c r="D39" s="19">
        <f t="shared" si="10"/>
        <v>9592333.3461640794</v>
      </c>
      <c r="E39" s="19">
        <f t="shared" si="10"/>
        <v>8600082.6097827349</v>
      </c>
      <c r="F39" s="19">
        <f t="shared" si="10"/>
        <v>7175993.2064503701</v>
      </c>
      <c r="G39" s="19"/>
      <c r="H39" s="18">
        <f t="shared" ref="H39:L39" si="11">H37/H15</f>
        <v>10303042.010335397</v>
      </c>
      <c r="I39" s="19">
        <f t="shared" si="11"/>
        <v>8217921.4339137543</v>
      </c>
      <c r="J39" s="19">
        <f t="shared" si="11"/>
        <v>13069393.320451632</v>
      </c>
      <c r="K39" s="19">
        <f t="shared" si="11"/>
        <v>8941935.981349051</v>
      </c>
      <c r="L39" s="19">
        <f t="shared" si="11"/>
        <v>7389147.5407550922</v>
      </c>
      <c r="M39" s="19"/>
      <c r="N39" s="13"/>
      <c r="O39" s="13"/>
    </row>
    <row r="40" spans="1:15" ht="15.6" x14ac:dyDescent="0.35">
      <c r="A40" s="14" t="s">
        <v>112</v>
      </c>
      <c r="B40" s="18">
        <f t="shared" ref="B40:F40" si="12">B38/B17</f>
        <v>10409240.564323286</v>
      </c>
      <c r="C40" s="19">
        <f t="shared" si="12"/>
        <v>8412449.8849204667</v>
      </c>
      <c r="D40" s="19">
        <f t="shared" si="12"/>
        <v>14368128.115064379</v>
      </c>
      <c r="E40" s="19">
        <f t="shared" si="12"/>
        <v>7612314.7688094741</v>
      </c>
      <c r="F40" s="19">
        <f t="shared" si="12"/>
        <v>7573877.405230308</v>
      </c>
      <c r="G40" s="19"/>
      <c r="H40" s="18">
        <f t="shared" ref="H40:L40" si="13">H38/H17</f>
        <v>10295899.75272534</v>
      </c>
      <c r="I40" s="19">
        <f t="shared" si="13"/>
        <v>9099430.9555257745</v>
      </c>
      <c r="J40" s="19">
        <f t="shared" si="13"/>
        <v>12667996.210380709</v>
      </c>
      <c r="K40" s="19">
        <f t="shared" si="13"/>
        <v>13821893.743302867</v>
      </c>
      <c r="L40" s="19">
        <f t="shared" si="13"/>
        <v>7618504.8622702779</v>
      </c>
      <c r="M40" s="19"/>
      <c r="N40" s="13"/>
      <c r="O40" s="13"/>
    </row>
    <row r="41" spans="1:15" ht="15.6" x14ac:dyDescent="0.35">
      <c r="A41" s="14"/>
      <c r="B41" s="23"/>
      <c r="C41" s="24"/>
      <c r="D41" s="24"/>
      <c r="E41" s="24"/>
      <c r="F41" s="24"/>
      <c r="G41" s="24"/>
      <c r="H41" s="23"/>
      <c r="I41" s="24"/>
      <c r="J41" s="24"/>
      <c r="K41" s="24"/>
      <c r="L41" s="24"/>
      <c r="M41" s="24"/>
      <c r="N41" s="13"/>
      <c r="O41" s="13"/>
    </row>
    <row r="42" spans="1:15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4"/>
      <c r="J42" s="24"/>
      <c r="K42" s="24"/>
      <c r="L42" s="24"/>
      <c r="M42" s="24"/>
      <c r="N42" s="13"/>
      <c r="O42" s="13"/>
    </row>
    <row r="43" spans="1:15" ht="15.6" x14ac:dyDescent="0.35">
      <c r="A43" s="14"/>
      <c r="B43" s="23"/>
      <c r="C43" s="24"/>
      <c r="D43" s="24"/>
      <c r="E43" s="24"/>
      <c r="F43" s="24"/>
      <c r="G43" s="24"/>
      <c r="H43" s="23"/>
      <c r="I43" s="24"/>
      <c r="J43" s="24"/>
      <c r="K43" s="24"/>
      <c r="L43" s="24"/>
      <c r="M43" s="24"/>
      <c r="N43" s="13"/>
      <c r="O43" s="13"/>
    </row>
    <row r="44" spans="1:15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4"/>
      <c r="J44" s="24"/>
      <c r="K44" s="24"/>
      <c r="L44" s="24"/>
      <c r="M44" s="24"/>
      <c r="N44" s="13"/>
      <c r="O44" s="13"/>
    </row>
    <row r="45" spans="1:15" ht="15.6" x14ac:dyDescent="0.35">
      <c r="A45" s="14" t="s">
        <v>12</v>
      </c>
      <c r="B45" s="25">
        <f t="shared" ref="B45:F45" si="14">B16/B34*100</f>
        <v>1.2405815688547435</v>
      </c>
      <c r="C45" s="26">
        <f>C16/C34*100</f>
        <v>1.0214488319469675</v>
      </c>
      <c r="D45" s="26">
        <f t="shared" si="14"/>
        <v>0.3107371641648341</v>
      </c>
      <c r="E45" s="26">
        <f t="shared" si="14"/>
        <v>0.1585556299200051</v>
      </c>
      <c r="F45" s="26">
        <f t="shared" si="14"/>
        <v>0.3844685608332879</v>
      </c>
      <c r="G45" s="26"/>
      <c r="H45" s="25">
        <f t="shared" ref="H45" si="15">H16/H34*100</f>
        <v>1.2405815688547435</v>
      </c>
      <c r="I45" s="26">
        <f>I16/I34*100</f>
        <v>1.0214488319469675</v>
      </c>
      <c r="J45" s="26">
        <f t="shared" ref="J45:L45" si="16">J16/J34*100</f>
        <v>0.3107371641648341</v>
      </c>
      <c r="K45" s="26">
        <f t="shared" si="16"/>
        <v>0.1585556299200051</v>
      </c>
      <c r="L45" s="26">
        <f t="shared" si="16"/>
        <v>0.3844685608332879</v>
      </c>
      <c r="M45" s="26"/>
      <c r="N45" s="13"/>
      <c r="O45" s="13"/>
    </row>
    <row r="46" spans="1:15" ht="15.6" x14ac:dyDescent="0.35">
      <c r="A46" s="14" t="s">
        <v>13</v>
      </c>
      <c r="B46" s="25">
        <f t="shared" ref="B46:F46" si="17">B17/B34*100</f>
        <v>1.1826219925762416</v>
      </c>
      <c r="C46" s="26">
        <f t="shared" si="17"/>
        <v>0.99435892532746917</v>
      </c>
      <c r="D46" s="26">
        <f t="shared" si="17"/>
        <v>0.39200688402332923</v>
      </c>
      <c r="E46" s="26">
        <f t="shared" si="17"/>
        <v>7.0911814386333941E-2</v>
      </c>
      <c r="F46" s="26">
        <f t="shared" si="17"/>
        <v>0.24267873697987677</v>
      </c>
      <c r="G46" s="26"/>
      <c r="H46" s="25">
        <f t="shared" ref="H46:L46" si="18">H17/H34*100</f>
        <v>1.2603124884389143</v>
      </c>
      <c r="I46" s="26">
        <f t="shared" si="18"/>
        <v>1.2461357044969246</v>
      </c>
      <c r="J46" s="26">
        <f t="shared" si="18"/>
        <v>0.21193868119960482</v>
      </c>
      <c r="K46" s="26">
        <f t="shared" si="18"/>
        <v>0.10039200688402333</v>
      </c>
      <c r="L46" s="26">
        <f t="shared" si="18"/>
        <v>0.23995200959808036</v>
      </c>
      <c r="M46" s="26"/>
      <c r="N46" s="13"/>
      <c r="O46" s="13"/>
    </row>
    <row r="47" spans="1:15" ht="15.6" x14ac:dyDescent="0.35">
      <c r="A47" s="14"/>
      <c r="B47" s="25"/>
      <c r="C47" s="26"/>
      <c r="D47" s="26"/>
      <c r="E47" s="26"/>
      <c r="F47" s="26"/>
      <c r="G47" s="26"/>
      <c r="H47" s="25"/>
      <c r="I47" s="26"/>
      <c r="J47" s="26"/>
      <c r="K47" s="26"/>
      <c r="L47" s="26"/>
      <c r="M47" s="26"/>
      <c r="N47" s="13"/>
      <c r="O47" s="13"/>
    </row>
    <row r="48" spans="1:15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6"/>
      <c r="J48" s="26"/>
      <c r="K48" s="26"/>
      <c r="L48" s="26"/>
      <c r="M48" s="26"/>
      <c r="N48" s="13"/>
      <c r="O48" s="13"/>
    </row>
    <row r="49" spans="1:15" ht="15.6" x14ac:dyDescent="0.35">
      <c r="A49" s="14" t="s">
        <v>15</v>
      </c>
      <c r="B49" s="25">
        <f t="shared" ref="B49:F49" si="19">B17/B16*100</f>
        <v>95.328031809145131</v>
      </c>
      <c r="C49" s="26">
        <f t="shared" si="19"/>
        <v>97.347893915756629</v>
      </c>
      <c r="D49" s="26">
        <f t="shared" si="19"/>
        <v>126.15384615384615</v>
      </c>
      <c r="E49" s="26">
        <f t="shared" si="19"/>
        <v>44.723618090452263</v>
      </c>
      <c r="F49" s="26">
        <f t="shared" si="19"/>
        <v>63.12056737588653</v>
      </c>
      <c r="G49" s="26"/>
      <c r="H49" s="25">
        <f t="shared" ref="H49:L49" si="20">H17/H16*100</f>
        <v>101.59045725646124</v>
      </c>
      <c r="I49" s="26">
        <f t="shared" si="20"/>
        <v>121.99687987519501</v>
      </c>
      <c r="J49" s="26">
        <f t="shared" si="20"/>
        <v>68.205128205128204</v>
      </c>
      <c r="K49" s="26">
        <f t="shared" si="20"/>
        <v>63.316582914572862</v>
      </c>
      <c r="L49" s="26">
        <f t="shared" si="20"/>
        <v>62.411347517730498</v>
      </c>
      <c r="M49" s="26"/>
      <c r="N49" s="13"/>
      <c r="O49" s="13"/>
    </row>
    <row r="50" spans="1:15" ht="15.6" x14ac:dyDescent="0.35">
      <c r="A50" s="14" t="s">
        <v>16</v>
      </c>
      <c r="B50" s="25">
        <f>B23/B22*100</f>
        <v>91.050410604372829</v>
      </c>
      <c r="C50" s="25">
        <f>C23/C22*100</f>
        <v>90.399928126368394</v>
      </c>
      <c r="D50" s="25">
        <f t="shared" ref="D50:G50" si="21">D23/D22*100</f>
        <v>133.50581676496435</v>
      </c>
      <c r="E50" s="25">
        <f t="shared" si="21"/>
        <v>27.070829086717506</v>
      </c>
      <c r="F50" s="25">
        <f t="shared" si="21"/>
        <v>64.179833906725108</v>
      </c>
      <c r="G50" s="25">
        <f t="shared" si="21"/>
        <v>71.330204899448532</v>
      </c>
      <c r="H50" s="25">
        <f>H23/H22*100</f>
        <v>95.975295323584305</v>
      </c>
      <c r="I50" s="25">
        <f>I23/I22*100</f>
        <v>122.54116152350998</v>
      </c>
      <c r="J50" s="25">
        <f t="shared" ref="J50:M50" si="22">J23/J22*100</f>
        <v>63.639162394731983</v>
      </c>
      <c r="K50" s="25">
        <f t="shared" si="22"/>
        <v>69.587768070819607</v>
      </c>
      <c r="L50" s="25">
        <f t="shared" si="22"/>
        <v>63.832629102676307</v>
      </c>
      <c r="M50" s="25">
        <f t="shared" si="22"/>
        <v>70.38453784720727</v>
      </c>
      <c r="N50" s="13"/>
      <c r="O50" s="13"/>
    </row>
    <row r="51" spans="1:15" ht="15.6" x14ac:dyDescent="0.35">
      <c r="A51" s="14" t="s">
        <v>17</v>
      </c>
      <c r="B51" s="25">
        <f t="shared" ref="B51:F51" si="23">AVERAGE(B49:B50)</f>
        <v>93.189221206758987</v>
      </c>
      <c r="C51" s="26">
        <f t="shared" si="23"/>
        <v>93.873911021062511</v>
      </c>
      <c r="D51" s="26">
        <f t="shared" si="23"/>
        <v>129.82983145940526</v>
      </c>
      <c r="E51" s="26">
        <f t="shared" si="23"/>
        <v>35.897223588584886</v>
      </c>
      <c r="F51" s="26">
        <f t="shared" si="23"/>
        <v>63.650200641305815</v>
      </c>
      <c r="G51" s="26"/>
      <c r="H51" s="25">
        <f t="shared" ref="H51:L51" si="24">AVERAGE(H49:H50)</f>
        <v>98.78287629002277</v>
      </c>
      <c r="I51" s="26">
        <f t="shared" si="24"/>
        <v>122.2690206993525</v>
      </c>
      <c r="J51" s="26">
        <f t="shared" si="24"/>
        <v>65.922145299930094</v>
      </c>
      <c r="K51" s="26">
        <f t="shared" si="24"/>
        <v>66.452175492696227</v>
      </c>
      <c r="L51" s="26">
        <f t="shared" si="24"/>
        <v>63.121988310203406</v>
      </c>
      <c r="M51" s="26"/>
      <c r="N51" s="13"/>
      <c r="O51" s="13"/>
    </row>
    <row r="52" spans="1:15" ht="15.6" x14ac:dyDescent="0.35">
      <c r="A52" s="14"/>
      <c r="B52" s="25"/>
      <c r="C52" s="26"/>
      <c r="D52" s="26"/>
      <c r="E52" s="26"/>
      <c r="F52" s="26"/>
      <c r="G52" s="26"/>
      <c r="H52" s="25"/>
      <c r="I52" s="26"/>
      <c r="J52" s="26"/>
      <c r="K52" s="26"/>
      <c r="L52" s="26"/>
      <c r="M52" s="26"/>
      <c r="N52" s="13"/>
      <c r="O52" s="13"/>
    </row>
    <row r="53" spans="1:15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6"/>
      <c r="J53" s="26"/>
      <c r="K53" s="26"/>
      <c r="L53" s="26"/>
      <c r="M53" s="26"/>
      <c r="N53" s="13"/>
      <c r="O53" s="13"/>
    </row>
    <row r="54" spans="1:15" ht="15.6" x14ac:dyDescent="0.35">
      <c r="A54" s="14" t="s">
        <v>19</v>
      </c>
      <c r="B54" s="25">
        <f t="shared" ref="B54:F54" si="25">B17/B18*100</f>
        <v>20.977797221918408</v>
      </c>
      <c r="C54" s="26">
        <f t="shared" si="25"/>
        <v>21.599169262720665</v>
      </c>
      <c r="D54" s="26">
        <f t="shared" si="25"/>
        <v>24.046920821114369</v>
      </c>
      <c r="E54" s="26">
        <f t="shared" si="25"/>
        <v>13.107511045655377</v>
      </c>
      <c r="F54" s="26">
        <f t="shared" si="25"/>
        <v>13.90625</v>
      </c>
      <c r="G54" s="26"/>
      <c r="H54" s="25">
        <f t="shared" ref="H54:L54" si="26">H17/H18*100</f>
        <v>22.355900689051733</v>
      </c>
      <c r="I54" s="26">
        <f t="shared" si="26"/>
        <v>27.068189685012118</v>
      </c>
      <c r="J54" s="26">
        <f t="shared" si="26"/>
        <v>13.000977517106548</v>
      </c>
      <c r="K54" s="26">
        <f t="shared" si="26"/>
        <v>18.556701030927837</v>
      </c>
      <c r="L54" s="26">
        <f t="shared" si="26"/>
        <v>13.750000000000002</v>
      </c>
      <c r="M54" s="26"/>
      <c r="N54" s="13"/>
      <c r="O54" s="13"/>
    </row>
    <row r="55" spans="1:15" ht="15.6" x14ac:dyDescent="0.35">
      <c r="A55" s="14" t="s">
        <v>20</v>
      </c>
      <c r="B55" s="25">
        <f>B23/B24*100</f>
        <v>20.524176752271565</v>
      </c>
      <c r="C55" s="25">
        <f t="shared" ref="C55:G55" si="27">C23/C24*100</f>
        <v>20.474259332050714</v>
      </c>
      <c r="D55" s="25">
        <f t="shared" si="27"/>
        <v>25.981544903681009</v>
      </c>
      <c r="E55" s="25">
        <f t="shared" si="27"/>
        <v>8.0903893172389516</v>
      </c>
      <c r="F55" s="25">
        <f t="shared" si="27"/>
        <v>14.389758255717059</v>
      </c>
      <c r="G55" s="25">
        <f t="shared" si="27"/>
        <v>18.24382395159239</v>
      </c>
      <c r="H55" s="25">
        <f>H23/H24*100</f>
        <v>21.634322261673621</v>
      </c>
      <c r="I55" s="25">
        <f t="shared" ref="I55:M55" si="28">I23/I24*100</f>
        <v>27.753777816901113</v>
      </c>
      <c r="J55" s="25">
        <f t="shared" si="28"/>
        <v>12.384806860529888</v>
      </c>
      <c r="K55" s="25">
        <f t="shared" si="28"/>
        <v>20.797003800925211</v>
      </c>
      <c r="L55" s="25">
        <f t="shared" si="28"/>
        <v>14.311911479068385</v>
      </c>
      <c r="M55" s="25">
        <f t="shared" si="28"/>
        <v>18.001954700799807</v>
      </c>
      <c r="N55" s="13"/>
      <c r="O55" s="13"/>
    </row>
    <row r="56" spans="1:15" ht="15.6" x14ac:dyDescent="0.35">
      <c r="A56" s="14" t="s">
        <v>21</v>
      </c>
      <c r="B56" s="25">
        <f t="shared" ref="B56:F56" si="29">(B54+B55)/2</f>
        <v>20.750986987094986</v>
      </c>
      <c r="C56" s="26">
        <f>(C54+C55)/2</f>
        <v>21.036714297385689</v>
      </c>
      <c r="D56" s="26">
        <f t="shared" si="29"/>
        <v>25.014232862397691</v>
      </c>
      <c r="E56" s="26">
        <f t="shared" si="29"/>
        <v>10.598950181447165</v>
      </c>
      <c r="F56" s="26">
        <f t="shared" si="29"/>
        <v>14.148004127858529</v>
      </c>
      <c r="G56" s="26"/>
      <c r="H56" s="25">
        <f t="shared" ref="H56:L56" si="30">(H54+H55)/2</f>
        <v>21.995111475362677</v>
      </c>
      <c r="I56" s="26">
        <f t="shared" si="30"/>
        <v>27.410983750956618</v>
      </c>
      <c r="J56" s="26">
        <f t="shared" si="30"/>
        <v>12.692892188818218</v>
      </c>
      <c r="K56" s="26">
        <f t="shared" si="30"/>
        <v>19.676852415926525</v>
      </c>
      <c r="L56" s="26">
        <f t="shared" si="30"/>
        <v>14.030955739534193</v>
      </c>
      <c r="M56" s="26"/>
      <c r="N56" s="13"/>
      <c r="O56" s="13"/>
    </row>
    <row r="57" spans="1:15" ht="15.6" x14ac:dyDescent="0.35">
      <c r="A57" s="14"/>
      <c r="B57" s="25"/>
      <c r="C57" s="26"/>
      <c r="D57" s="26"/>
      <c r="E57" s="26"/>
      <c r="F57" s="26"/>
      <c r="G57" s="26"/>
      <c r="H57" s="25"/>
      <c r="I57" s="26"/>
      <c r="J57" s="26"/>
      <c r="K57" s="26"/>
      <c r="L57" s="26"/>
      <c r="M57" s="26"/>
      <c r="N57" s="13"/>
      <c r="O57" s="13"/>
    </row>
    <row r="58" spans="1:15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6"/>
      <c r="J58" s="26"/>
      <c r="K58" s="26"/>
      <c r="L58" s="26"/>
      <c r="M58" s="26"/>
      <c r="N58" s="13"/>
      <c r="O58" s="13"/>
    </row>
    <row r="59" spans="1:15" ht="15.6" x14ac:dyDescent="0.35">
      <c r="A59" s="14" t="s">
        <v>22</v>
      </c>
      <c r="B59" s="25">
        <f>B25/B23*100</f>
        <v>94.763336734034823</v>
      </c>
      <c r="C59" s="25"/>
      <c r="D59" s="25"/>
      <c r="E59" s="25"/>
      <c r="F59" s="25"/>
      <c r="G59" s="25"/>
      <c r="H59" s="25">
        <f>H25/H23*100</f>
        <v>95.097914389308187</v>
      </c>
      <c r="I59" s="25"/>
      <c r="J59" s="25"/>
      <c r="K59" s="25"/>
      <c r="L59" s="25"/>
      <c r="M59" s="25"/>
      <c r="N59" s="13"/>
      <c r="O59" s="13"/>
    </row>
    <row r="60" spans="1:15" ht="15.6" x14ac:dyDescent="0.35">
      <c r="A60" s="14"/>
      <c r="B60" s="25"/>
      <c r="C60" s="26"/>
      <c r="D60" s="26"/>
      <c r="E60" s="26"/>
      <c r="F60" s="26"/>
      <c r="G60" s="26"/>
      <c r="H60" s="25"/>
      <c r="I60" s="26"/>
      <c r="J60" s="26"/>
      <c r="K60" s="26"/>
      <c r="L60" s="26"/>
      <c r="M60" s="26"/>
      <c r="N60" s="13"/>
      <c r="O60" s="13"/>
    </row>
    <row r="61" spans="1:15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6"/>
      <c r="J61" s="26"/>
      <c r="K61" s="26"/>
      <c r="L61" s="26"/>
      <c r="M61" s="26"/>
      <c r="N61" s="13"/>
      <c r="O61" s="13"/>
    </row>
    <row r="62" spans="1:15" ht="15.6" x14ac:dyDescent="0.35">
      <c r="A62" s="14" t="s">
        <v>24</v>
      </c>
      <c r="B62" s="25">
        <f>((B17/B15)-1)*100</f>
        <v>24.062095730918507</v>
      </c>
      <c r="C62" s="26">
        <f t="shared" ref="C62:F62" si="31">((C17/C15)-1)*100</f>
        <v>19.197707736389692</v>
      </c>
      <c r="D62" s="26">
        <f t="shared" si="31"/>
        <v>89.961389961389955</v>
      </c>
      <c r="E62" s="26">
        <f t="shared" si="31"/>
        <v>-23.931623931623935</v>
      </c>
      <c r="F62" s="26">
        <f t="shared" si="31"/>
        <v>-27.642276422764223</v>
      </c>
      <c r="G62" s="26"/>
      <c r="H62" s="25">
        <f>((H17/H15)-1)*100</f>
        <v>2.6104417670682833</v>
      </c>
      <c r="I62" s="26">
        <f t="shared" ref="I62:L62" si="32">((I17/I15)-1)*100</f>
        <v>21.240310077519386</v>
      </c>
      <c r="J62" s="26">
        <f t="shared" si="32"/>
        <v>-43.28358208955224</v>
      </c>
      <c r="K62" s="26">
        <f t="shared" si="32"/>
        <v>-3.0769230769230771</v>
      </c>
      <c r="L62" s="26">
        <f t="shared" si="32"/>
        <v>-14.563106796116509</v>
      </c>
      <c r="M62" s="26"/>
      <c r="N62" s="13"/>
      <c r="O62" s="13"/>
    </row>
    <row r="63" spans="1:15" ht="15.6" x14ac:dyDescent="0.35">
      <c r="A63" s="14" t="s">
        <v>25</v>
      </c>
      <c r="B63" s="25">
        <f>((B38/B37)-1)*100</f>
        <v>43.154241634485224</v>
      </c>
      <c r="C63" s="25">
        <f t="shared" ref="C63:F63" si="33">((C38/C37)-1)*100</f>
        <v>23.892952230985575</v>
      </c>
      <c r="D63" s="25">
        <f t="shared" si="33"/>
        <v>184.53865075200113</v>
      </c>
      <c r="E63" s="25">
        <f t="shared" si="33"/>
        <v>-32.668504611110819</v>
      </c>
      <c r="F63" s="25">
        <f t="shared" si="33"/>
        <v>-23.630288946913513</v>
      </c>
      <c r="G63" s="26"/>
      <c r="H63" s="25">
        <f>((H38/H37)-1)*100</f>
        <v>2.5393103276499795</v>
      </c>
      <c r="I63" s="25">
        <f t="shared" ref="I63:L63" si="34">((I38/I37)-1)*100</f>
        <v>34.245361123088777</v>
      </c>
      <c r="J63" s="25">
        <f t="shared" si="34"/>
        <v>-45.025499689292957</v>
      </c>
      <c r="K63" s="25">
        <f t="shared" si="34"/>
        <v>49.817721050450594</v>
      </c>
      <c r="L63" s="25">
        <f t="shared" si="34"/>
        <v>-11.911166653394812</v>
      </c>
      <c r="M63" s="26"/>
      <c r="N63" s="13"/>
      <c r="O63" s="13"/>
    </row>
    <row r="64" spans="1:15" ht="15.6" x14ac:dyDescent="0.35">
      <c r="A64" s="14" t="s">
        <v>26</v>
      </c>
      <c r="B64" s="25">
        <f>((B40/B39)-1)*100</f>
        <v>15.389185384209657</v>
      </c>
      <c r="C64" s="26">
        <f t="shared" ref="C64:F64" si="35">((C40/C39)-1)*100</f>
        <v>3.9390392514758732</v>
      </c>
      <c r="D64" s="26">
        <f t="shared" si="35"/>
        <v>49.787623058472128</v>
      </c>
      <c r="E64" s="26">
        <f t="shared" si="35"/>
        <v>-11.485562241572644</v>
      </c>
      <c r="F64" s="26">
        <f t="shared" si="35"/>
        <v>5.5446568486476222</v>
      </c>
      <c r="G64" s="26"/>
      <c r="H64" s="25">
        <f>((H40/H39)-1)*100</f>
        <v>-6.9321833327395943E-2</v>
      </c>
      <c r="I64" s="26">
        <f t="shared" ref="I64:L64" si="36">((I40/I39)-1)*100</f>
        <v>10.726672537585991</v>
      </c>
      <c r="J64" s="26">
        <f t="shared" si="36"/>
        <v>-3.0712757679638991</v>
      </c>
      <c r="K64" s="26">
        <f t="shared" si="36"/>
        <v>54.573839179036334</v>
      </c>
      <c r="L64" s="26">
        <f t="shared" si="36"/>
        <v>3.1039753943219894</v>
      </c>
      <c r="M64" s="26"/>
      <c r="N64" s="13"/>
      <c r="O64" s="13"/>
    </row>
    <row r="65" spans="1:15" ht="15.6" x14ac:dyDescent="0.35">
      <c r="A65" s="14"/>
      <c r="B65" s="25"/>
      <c r="C65" s="26"/>
      <c r="D65" s="26"/>
      <c r="E65" s="26"/>
      <c r="F65" s="26"/>
      <c r="G65" s="26"/>
      <c r="H65" s="25"/>
      <c r="I65" s="26"/>
      <c r="J65" s="26"/>
      <c r="K65" s="26"/>
      <c r="L65" s="26"/>
      <c r="M65" s="26"/>
      <c r="N65" s="13"/>
      <c r="O65" s="13"/>
    </row>
    <row r="66" spans="1:15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6"/>
      <c r="J66" s="26"/>
      <c r="K66" s="26"/>
      <c r="L66" s="26"/>
      <c r="M66" s="26"/>
      <c r="N66" s="13"/>
      <c r="O66" s="13"/>
    </row>
    <row r="67" spans="1:15" ht="15.6" x14ac:dyDescent="0.35">
      <c r="A67" s="14" t="s">
        <v>28</v>
      </c>
      <c r="B67" s="25">
        <f t="shared" ref="B67:F68" si="37">B22/B16</f>
        <v>11930341.66649171</v>
      </c>
      <c r="C67" s="26">
        <f t="shared" si="37"/>
        <v>9916903.4065383822</v>
      </c>
      <c r="D67" s="26">
        <f t="shared" si="37"/>
        <v>14862628.33108337</v>
      </c>
      <c r="E67" s="26">
        <f t="shared" si="37"/>
        <v>13767250.969339097</v>
      </c>
      <c r="F67" s="26">
        <f t="shared" si="37"/>
        <v>8154281.3945655366</v>
      </c>
      <c r="G67" s="26"/>
      <c r="H67" s="25">
        <f t="shared" ref="H67:L67" si="38">H22/H16</f>
        <v>11930341.66649171</v>
      </c>
      <c r="I67" s="26">
        <f t="shared" si="38"/>
        <v>9916903.4065383822</v>
      </c>
      <c r="J67" s="26">
        <f t="shared" si="38"/>
        <v>14862628.33108337</v>
      </c>
      <c r="K67" s="26">
        <f t="shared" si="38"/>
        <v>13767250.969339097</v>
      </c>
      <c r="L67" s="26">
        <f t="shared" si="38"/>
        <v>8154281.3945655366</v>
      </c>
      <c r="M67" s="26"/>
      <c r="N67" s="13"/>
      <c r="O67" s="13"/>
    </row>
    <row r="68" spans="1:15" ht="15.6" x14ac:dyDescent="0.35">
      <c r="A68" s="14" t="s">
        <v>29</v>
      </c>
      <c r="B68" s="25">
        <f t="shared" si="37"/>
        <v>11394995.645764701</v>
      </c>
      <c r="C68" s="25">
        <f t="shared" si="37"/>
        <v>9209108.889022436</v>
      </c>
      <c r="D68" s="25">
        <f t="shared" si="37"/>
        <v>15728789.847560976</v>
      </c>
      <c r="E68" s="25">
        <f t="shared" si="37"/>
        <v>8333200.9774157302</v>
      </c>
      <c r="F68" s="25">
        <f t="shared" si="37"/>
        <v>8291123.5955056176</v>
      </c>
      <c r="G68" s="26"/>
      <c r="H68" s="25">
        <f t="shared" ref="H68:L68" si="39">H23/H17</f>
        <v>11270921.459308431</v>
      </c>
      <c r="I68" s="25">
        <f t="shared" si="39"/>
        <v>9961147.0670140665</v>
      </c>
      <c r="J68" s="25">
        <f t="shared" si="39"/>
        <v>13867655.451503761</v>
      </c>
      <c r="K68" s="25">
        <f t="shared" si="39"/>
        <v>15130827.080793649</v>
      </c>
      <c r="L68" s="25">
        <f t="shared" si="39"/>
        <v>8339977.2727272725</v>
      </c>
      <c r="M68" s="26"/>
      <c r="N68" s="13"/>
      <c r="O68" s="13"/>
    </row>
    <row r="69" spans="1:15" ht="15.6" x14ac:dyDescent="0.35">
      <c r="A69" s="14" t="s">
        <v>30</v>
      </c>
      <c r="B69" s="25">
        <f>(B68/B67)*B51</f>
        <v>89.007574097036454</v>
      </c>
      <c r="C69" s="25">
        <f t="shared" ref="C69:L69" si="40">(C68/C67)*C51</f>
        <v>87.173892191124068</v>
      </c>
      <c r="D69" s="25">
        <f t="shared" si="40"/>
        <v>137.39603046511729</v>
      </c>
      <c r="E69" s="25">
        <f t="shared" si="40"/>
        <v>21.72828688611223</v>
      </c>
      <c r="F69" s="25">
        <f t="shared" si="40"/>
        <v>64.718355286035006</v>
      </c>
      <c r="G69" s="25"/>
      <c r="H69" s="25">
        <f t="shared" si="40"/>
        <v>93.322896469639119</v>
      </c>
      <c r="I69" s="25">
        <f t="shared" si="40"/>
        <v>122.81451648737742</v>
      </c>
      <c r="J69" s="25">
        <f t="shared" si="40"/>
        <v>61.509012893196768</v>
      </c>
      <c r="K69" s="25">
        <f t="shared" si="40"/>
        <v>73.033925128685908</v>
      </c>
      <c r="L69" s="25">
        <f t="shared" si="40"/>
        <v>64.559453180914133</v>
      </c>
      <c r="M69" s="26"/>
      <c r="N69" s="13"/>
      <c r="O69" s="13"/>
    </row>
    <row r="70" spans="1:15" ht="15.6" x14ac:dyDescent="0.35">
      <c r="A70" s="14"/>
      <c r="B70" s="25"/>
      <c r="C70" s="26"/>
      <c r="D70" s="26"/>
      <c r="E70" s="26"/>
      <c r="F70" s="26"/>
      <c r="G70" s="26"/>
      <c r="H70" s="25"/>
      <c r="I70" s="26"/>
      <c r="J70" s="26"/>
      <c r="K70" s="26"/>
      <c r="L70" s="26"/>
      <c r="M70" s="26"/>
      <c r="N70" s="13"/>
      <c r="O70" s="13"/>
    </row>
    <row r="71" spans="1:15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6"/>
      <c r="J71" s="26"/>
      <c r="K71" s="26"/>
      <c r="L71" s="26"/>
      <c r="M71" s="26"/>
      <c r="N71" s="13"/>
      <c r="O71" s="13"/>
    </row>
    <row r="72" spans="1:15" ht="15.6" x14ac:dyDescent="0.35">
      <c r="A72" s="14" t="s">
        <v>32</v>
      </c>
      <c r="B72" s="25">
        <f t="shared" ref="B72" si="41">(B29/B28)*100</f>
        <v>143.19104237753862</v>
      </c>
      <c r="C72" s="26"/>
      <c r="D72" s="26"/>
      <c r="E72" s="26"/>
      <c r="F72" s="26"/>
      <c r="G72" s="26"/>
      <c r="H72" s="25">
        <f t="shared" ref="H72" si="42">(H29/H28)*100</f>
        <v>143.19104237753862</v>
      </c>
      <c r="I72" s="26"/>
      <c r="J72" s="26"/>
      <c r="K72" s="26"/>
      <c r="L72" s="26"/>
      <c r="M72" s="26"/>
      <c r="N72" s="13"/>
      <c r="O72" s="13"/>
    </row>
    <row r="73" spans="1:15" ht="15.6" x14ac:dyDescent="0.35">
      <c r="A73" s="14" t="s">
        <v>33</v>
      </c>
      <c r="B73" s="25">
        <f t="shared" ref="B73" si="43">(B23/B29)*100</f>
        <v>63.586666520876776</v>
      </c>
      <c r="C73" s="26"/>
      <c r="D73" s="26"/>
      <c r="E73" s="26"/>
      <c r="F73" s="26"/>
      <c r="G73" s="26"/>
      <c r="H73" s="25">
        <f t="shared" ref="H73" si="44">(H23/H29)*100</f>
        <v>67.026046971943316</v>
      </c>
      <c r="I73" s="26"/>
      <c r="J73" s="26"/>
      <c r="K73" s="26"/>
      <c r="L73" s="26"/>
      <c r="M73" s="26"/>
      <c r="N73" s="13"/>
      <c r="O73" s="13"/>
    </row>
    <row r="74" spans="1:15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3"/>
      <c r="O74" s="13"/>
    </row>
    <row r="75" spans="1:15" ht="16.2" thickTop="1" x14ac:dyDescent="0.35">
      <c r="A75" s="46" t="s">
        <v>82</v>
      </c>
      <c r="B75" s="46"/>
      <c r="C75" s="46"/>
      <c r="D75" s="46"/>
      <c r="E75" s="46"/>
      <c r="F75" s="46"/>
      <c r="G75" s="13"/>
      <c r="H75" s="13"/>
      <c r="I75" s="13"/>
      <c r="J75" s="13"/>
      <c r="K75" s="13"/>
      <c r="L75" s="13"/>
      <c r="M75" s="13"/>
    </row>
    <row r="76" spans="1:15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5" ht="15.6" x14ac:dyDescent="0.35">
      <c r="A77" s="43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5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5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5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paperSize="9" orientation="portrait" r:id="rId1"/>
  <ignoredErrors>
    <ignoredError sqref="B15:B17 H15:H18 B18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5"/>
  <sheetViews>
    <sheetView showGridLines="0" zoomScale="70" zoomScaleNormal="70" workbookViewId="0">
      <selection activeCell="A9" sqref="A9:A10"/>
    </sheetView>
  </sheetViews>
  <sheetFormatPr baseColWidth="10" defaultColWidth="11.44140625" defaultRowHeight="14.4" x14ac:dyDescent="0.3"/>
  <cols>
    <col min="1" max="1" width="62.44140625" style="1" customWidth="1"/>
    <col min="2" max="13" width="18.6640625" style="1" customWidth="1"/>
    <col min="14" max="16384" width="11.44140625" style="1"/>
  </cols>
  <sheetData>
    <row r="1" spans="1:14" customFormat="1" x14ac:dyDescent="0.3"/>
    <row r="2" spans="1:14" customFormat="1" x14ac:dyDescent="0.3"/>
    <row r="3" spans="1:14" customFormat="1" x14ac:dyDescent="0.3"/>
    <row r="4" spans="1:14" customFormat="1" x14ac:dyDescent="0.3"/>
    <row r="5" spans="1:14" customFormat="1" x14ac:dyDescent="0.3"/>
    <row r="6" spans="1:14" customFormat="1" x14ac:dyDescent="0.3"/>
    <row r="7" spans="1:14" customFormat="1" x14ac:dyDescent="0.3"/>
    <row r="8" spans="1:14" customFormat="1" ht="15.75" customHeight="1" x14ac:dyDescent="0.3"/>
    <row r="9" spans="1:14" ht="15.6" x14ac:dyDescent="0.35">
      <c r="A9" s="51"/>
      <c r="B9" s="47" t="s">
        <v>40</v>
      </c>
      <c r="C9" s="53" t="s">
        <v>38</v>
      </c>
      <c r="D9" s="53"/>
      <c r="E9" s="53"/>
      <c r="F9" s="53"/>
      <c r="G9" s="49" t="s">
        <v>3</v>
      </c>
      <c r="H9" s="47" t="s">
        <v>41</v>
      </c>
      <c r="I9" s="53" t="s">
        <v>39</v>
      </c>
      <c r="J9" s="53"/>
      <c r="K9" s="53"/>
      <c r="L9" s="53"/>
      <c r="M9" s="49" t="s">
        <v>3</v>
      </c>
      <c r="N9" s="13"/>
    </row>
    <row r="10" spans="1:14" ht="16.2" thickBot="1" x14ac:dyDescent="0.4">
      <c r="A10" s="52"/>
      <c r="B10" s="48"/>
      <c r="C10" s="6" t="s">
        <v>0</v>
      </c>
      <c r="D10" s="6" t="s">
        <v>1</v>
      </c>
      <c r="E10" s="6" t="s">
        <v>2</v>
      </c>
      <c r="F10" s="6" t="s">
        <v>37</v>
      </c>
      <c r="G10" s="50"/>
      <c r="H10" s="48"/>
      <c r="I10" s="6" t="s">
        <v>0</v>
      </c>
      <c r="J10" s="6" t="s">
        <v>1</v>
      </c>
      <c r="K10" s="6" t="s">
        <v>2</v>
      </c>
      <c r="L10" s="6" t="s">
        <v>37</v>
      </c>
      <c r="M10" s="50"/>
      <c r="N10" s="13"/>
    </row>
    <row r="11" spans="1:14" ht="16.2" thickTop="1" x14ac:dyDescent="0.35">
      <c r="A11" s="7"/>
      <c r="B11" s="8"/>
      <c r="C11" s="9"/>
      <c r="D11" s="9"/>
      <c r="E11" s="9"/>
      <c r="F11" s="9"/>
      <c r="G11" s="10"/>
      <c r="H11" s="8"/>
      <c r="I11" s="9"/>
      <c r="J11" s="9"/>
      <c r="K11" s="9"/>
      <c r="L11" s="9"/>
      <c r="M11" s="10"/>
      <c r="N11" s="13"/>
    </row>
    <row r="12" spans="1:14" ht="15.6" x14ac:dyDescent="0.35">
      <c r="A12" s="11" t="s">
        <v>4</v>
      </c>
      <c r="B12" s="12"/>
      <c r="C12" s="13"/>
      <c r="D12" s="13"/>
      <c r="E12" s="13"/>
      <c r="F12" s="13"/>
      <c r="G12" s="13"/>
      <c r="H12" s="12"/>
      <c r="I12" s="13"/>
      <c r="J12" s="13"/>
      <c r="K12" s="13"/>
      <c r="L12" s="13"/>
      <c r="M12" s="13"/>
      <c r="N12" s="13"/>
    </row>
    <row r="13" spans="1:14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  <c r="N13" s="13"/>
    </row>
    <row r="14" spans="1:14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  <c r="N14" s="13"/>
    </row>
    <row r="15" spans="1:14" ht="15.6" x14ac:dyDescent="0.35">
      <c r="A15" s="17" t="s">
        <v>71</v>
      </c>
      <c r="B15" s="18">
        <f>SUM(C15:F15)</f>
        <v>8951</v>
      </c>
      <c r="C15" s="19">
        <f>+'I Trimestre'!C15+'II Trimestre'!C15+'III Trimestre'!C15+'IV Trimestre'!C15</f>
        <v>5458</v>
      </c>
      <c r="D15" s="19">
        <f>+'I Trimestre'!D15+'II Trimestre'!D15+'III Trimestre'!D15+'IV Trimestre'!D15</f>
        <v>2240</v>
      </c>
      <c r="E15" s="19">
        <f>+'I Trimestre'!E15+'II Trimestre'!E15+'III Trimestre'!E15+'IV Trimestre'!E15</f>
        <v>567</v>
      </c>
      <c r="F15" s="19">
        <f>+'I Trimestre'!F15+'II Trimestre'!F15+'III Trimestre'!F15+'IV Trimestre'!F15</f>
        <v>686</v>
      </c>
      <c r="G15" s="19"/>
      <c r="H15" s="18">
        <f>SUM(I15:L15)</f>
        <v>8337</v>
      </c>
      <c r="I15" s="19">
        <f>+'I Trimestre'!I15+'II Trimestre'!I15+'III Trimestre'!I15+'IV Trimestre'!I15</f>
        <v>5503</v>
      </c>
      <c r="J15" s="19">
        <f>+'I Trimestre'!J15+'II Trimestre'!J15+'III Trimestre'!J15+'IV Trimestre'!J15</f>
        <v>1759</v>
      </c>
      <c r="K15" s="19">
        <f>+'I Trimestre'!K15+'II Trimestre'!K15+'III Trimestre'!K15+'IV Trimestre'!K15</f>
        <v>516</v>
      </c>
      <c r="L15" s="19">
        <f>+'I Trimestre'!L15+'II Trimestre'!L15+'III Trimestre'!L15+'IV Trimestre'!L15</f>
        <v>559</v>
      </c>
      <c r="M15" s="19"/>
      <c r="N15" s="13"/>
    </row>
    <row r="16" spans="1:14" ht="15.6" x14ac:dyDescent="0.35">
      <c r="A16" s="17" t="s">
        <v>113</v>
      </c>
      <c r="B16" s="18">
        <f t="shared" ref="B16" si="0">SUM(C16:F16)</f>
        <v>9143</v>
      </c>
      <c r="C16" s="19">
        <f>+'I Trimestre'!C16+'II Trimestre'!C16+'III Trimestre'!C16+'IV Trimestre'!C16</f>
        <v>5778</v>
      </c>
      <c r="D16" s="19">
        <f>+'I Trimestre'!D16+'II Trimestre'!D16+'III Trimestre'!D16+'IV Trimestre'!D16</f>
        <v>2046</v>
      </c>
      <c r="E16" s="19">
        <f>+'I Trimestre'!E16+'II Trimestre'!E16+'III Trimestre'!E16+'IV Trimestre'!E16</f>
        <v>679</v>
      </c>
      <c r="F16" s="19">
        <f>+'I Trimestre'!F16+'II Trimestre'!F16+'III Trimestre'!F16+'IV Trimestre'!F16</f>
        <v>640</v>
      </c>
      <c r="G16" s="19"/>
      <c r="H16" s="18">
        <f t="shared" ref="H16" si="1">SUM(I16:L16)</f>
        <v>9143</v>
      </c>
      <c r="I16" s="19">
        <f>+'I Trimestre'!I16+'II Trimestre'!I16+'III Trimestre'!I16+'IV Trimestre'!I16</f>
        <v>5778</v>
      </c>
      <c r="J16" s="19">
        <f>+'I Trimestre'!J16+'II Trimestre'!J16+'III Trimestre'!J16+'IV Trimestre'!J16</f>
        <v>2046</v>
      </c>
      <c r="K16" s="19">
        <f>+'I Trimestre'!K16+'II Trimestre'!K16+'III Trimestre'!K16+'IV Trimestre'!K16</f>
        <v>679</v>
      </c>
      <c r="L16" s="19">
        <f>+'I Trimestre'!L16+'II Trimestre'!L16+'III Trimestre'!L16+'IV Trimestre'!L16</f>
        <v>640</v>
      </c>
      <c r="M16" s="19"/>
      <c r="N16" s="13"/>
    </row>
    <row r="17" spans="1:14" ht="15.6" x14ac:dyDescent="0.35">
      <c r="A17" s="17" t="s">
        <v>114</v>
      </c>
      <c r="B17" s="18">
        <f>SUM(C17:F17)</f>
        <v>9739</v>
      </c>
      <c r="C17" s="19">
        <f>+'I Trimestre'!C17+'II Trimestre'!C17+'III Trimestre'!C17+'IV Trimestre'!C17</f>
        <v>6455</v>
      </c>
      <c r="D17" s="19">
        <f>+'I Trimestre'!D17+'II Trimestre'!D17+'III Trimestre'!D17+'IV Trimestre'!D17</f>
        <v>2272</v>
      </c>
      <c r="E17" s="19">
        <f>+'I Trimestre'!E17+'II Trimestre'!E17+'III Trimestre'!E17+'IV Trimestre'!E17</f>
        <v>571</v>
      </c>
      <c r="F17" s="19">
        <f>+'I Trimestre'!F17+'II Trimestre'!F17+'III Trimestre'!F17+'IV Trimestre'!F17</f>
        <v>441</v>
      </c>
      <c r="G17" s="19"/>
      <c r="H17" s="18">
        <f>SUM(I17:L17)</f>
        <v>7991</v>
      </c>
      <c r="I17" s="19">
        <f>+'I Trimestre'!I17+'II Trimestre'!I17+'III Trimestre'!I17+'IV Trimestre'!I17</f>
        <v>5609</v>
      </c>
      <c r="J17" s="19">
        <f>+'I Trimestre'!J17+'II Trimestre'!J17+'III Trimestre'!J17+'IV Trimestre'!J17</f>
        <v>1574</v>
      </c>
      <c r="K17" s="19">
        <f>+'I Trimestre'!K17+'II Trimestre'!K17+'III Trimestre'!K17+'IV Trimestre'!K17</f>
        <v>451</v>
      </c>
      <c r="L17" s="19">
        <f>+'I Trimestre'!L17+'II Trimestre'!L17+'III Trimestre'!L17+'IV Trimestre'!L17</f>
        <v>357</v>
      </c>
      <c r="M17" s="19"/>
      <c r="N17" s="13"/>
    </row>
    <row r="18" spans="1:14" ht="15.6" x14ac:dyDescent="0.35">
      <c r="A18" s="17" t="s">
        <v>77</v>
      </c>
      <c r="B18" s="18">
        <f>SUM(C18:F18)</f>
        <v>9143</v>
      </c>
      <c r="C18" s="19">
        <f>+'IV Trimestre'!C18</f>
        <v>5778</v>
      </c>
      <c r="D18" s="19">
        <f>+'IV Trimestre'!D18</f>
        <v>2046</v>
      </c>
      <c r="E18" s="19">
        <f>+'IV Trimestre'!E18</f>
        <v>679</v>
      </c>
      <c r="F18" s="19">
        <f>+'IV Trimestre'!F18</f>
        <v>640</v>
      </c>
      <c r="G18" s="19"/>
      <c r="H18" s="18">
        <f>SUM(I18:L18)</f>
        <v>9143</v>
      </c>
      <c r="I18" s="19">
        <f>+'IV Trimestre'!I18</f>
        <v>5778</v>
      </c>
      <c r="J18" s="19">
        <f>+'IV Trimestre'!J18</f>
        <v>2046</v>
      </c>
      <c r="K18" s="19">
        <f>+'IV Trimestre'!K18</f>
        <v>679</v>
      </c>
      <c r="L18" s="19">
        <f>+'IV Trimestre'!L18</f>
        <v>640</v>
      </c>
      <c r="M18" s="19"/>
      <c r="N18" s="13"/>
    </row>
    <row r="19" spans="1:14" ht="15.6" x14ac:dyDescent="0.35">
      <c r="A19" s="14"/>
      <c r="B19" s="18"/>
      <c r="C19" s="19"/>
      <c r="D19" s="19"/>
      <c r="E19" s="19"/>
      <c r="F19" s="19"/>
      <c r="G19" s="19"/>
      <c r="H19" s="18"/>
      <c r="I19" s="19"/>
      <c r="J19" s="19"/>
      <c r="K19" s="19"/>
      <c r="L19" s="19"/>
      <c r="M19" s="19"/>
      <c r="N19" s="13"/>
    </row>
    <row r="20" spans="1:14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9"/>
      <c r="J20" s="19"/>
      <c r="K20" s="19"/>
      <c r="L20" s="19"/>
      <c r="M20" s="19"/>
      <c r="N20" s="13"/>
    </row>
    <row r="21" spans="1:14" ht="15.6" x14ac:dyDescent="0.35">
      <c r="A21" s="17" t="s">
        <v>71</v>
      </c>
      <c r="B21" s="19">
        <f>SUM(C21:G21)</f>
        <v>94093463225.882767</v>
      </c>
      <c r="C21" s="19">
        <f>+'I Trimestre'!C21+'II Trimestre'!C21+'III Trimestre'!C21+'IV Trimestre'!C21</f>
        <v>46737006277.421677</v>
      </c>
      <c r="D21" s="19">
        <f>+'I Trimestre'!D21+'II Trimestre'!D21+'III Trimestre'!D21+'IV Trimestre'!D21</f>
        <v>30497716488.07328</v>
      </c>
      <c r="E21" s="19">
        <f>+'I Trimestre'!E21+'II Trimestre'!E21+'III Trimestre'!E21+'IV Trimestre'!E21</f>
        <v>7027791025.6900005</v>
      </c>
      <c r="F21" s="19">
        <f>+'I Trimestre'!F21+'II Trimestre'!F21+'III Trimestre'!F21+'IV Trimestre'!F21</f>
        <v>5126022534.5699997</v>
      </c>
      <c r="G21" s="19">
        <f>+'I Trimestre'!G21+'II Trimestre'!G21+'III Trimestre'!G21+'IV Trimestre'!G21</f>
        <v>4704926900.1277981</v>
      </c>
      <c r="H21" s="19">
        <f>SUM(I21:M21)</f>
        <v>89793175479.001801</v>
      </c>
      <c r="I21" s="19">
        <f>+'I Trimestre'!I21+'II Trimestre'!I21+'III Trimestre'!I21+'IV Trimestre'!I21</f>
        <v>51221843181.660004</v>
      </c>
      <c r="J21" s="19">
        <f>+'I Trimestre'!J21+'II Trimestre'!J21+'III Trimestre'!J21+'IV Trimestre'!J21</f>
        <v>22982790146.940002</v>
      </c>
      <c r="K21" s="19">
        <f>+'I Trimestre'!K21+'II Trimestre'!K21+'III Trimestre'!K21+'IV Trimestre'!K21</f>
        <v>5653583133.4200001</v>
      </c>
      <c r="L21" s="19">
        <f>+'I Trimestre'!L21+'II Trimestre'!L21+'III Trimestre'!L21+'IV Trimestre'!L21</f>
        <v>4348996000</v>
      </c>
      <c r="M21" s="19">
        <f>+'I Trimestre'!M21+'II Trimestre'!M21+'III Trimestre'!M21+'IV Trimestre'!M21</f>
        <v>5585963016.9817944</v>
      </c>
      <c r="N21" s="13"/>
    </row>
    <row r="22" spans="1:14" ht="15.6" x14ac:dyDescent="0.35">
      <c r="A22" s="17" t="s">
        <v>113</v>
      </c>
      <c r="B22" s="19">
        <f>SUM(C22:G22)</f>
        <v>106487104999.99847</v>
      </c>
      <c r="C22" s="19">
        <f>+'I Trimestre'!C22+'II Trimestre'!C22+'III Trimestre'!C22+'IV Trimestre'!C22</f>
        <v>56133741920.073929</v>
      </c>
      <c r="D22" s="19">
        <f>+'I Trimestre'!D22+'II Trimestre'!D22+'III Trimestre'!D22+'IV Trimestre'!D22</f>
        <v>29784851646.383881</v>
      </c>
      <c r="E22" s="19">
        <f>+'I Trimestre'!E22+'II Trimestre'!E22+'III Trimestre'!E22+'IV Trimestre'!E22</f>
        <v>9167109985.7912445</v>
      </c>
      <c r="F22" s="19">
        <f>+'I Trimestre'!F22+'II Trimestre'!F22+'III Trimestre'!F22+'IV Trimestre'!F22</f>
        <v>5128022214.7361507</v>
      </c>
      <c r="G22" s="19">
        <f>+'I Trimestre'!G22+'II Trimestre'!G22+'III Trimestre'!G22+'IV Trimestre'!G22</f>
        <v>6273379233.0132751</v>
      </c>
      <c r="H22" s="19">
        <f>SUM(I22:M22)</f>
        <v>106487104999.99847</v>
      </c>
      <c r="I22" s="19">
        <f>+'I Trimestre'!I22+'II Trimestre'!I22+'III Trimestre'!I22+'IV Trimestre'!I22</f>
        <v>56133741920.073929</v>
      </c>
      <c r="J22" s="19">
        <f>+'I Trimestre'!J22+'II Trimestre'!J22+'III Trimestre'!J22+'IV Trimestre'!J22</f>
        <v>29784851646.383881</v>
      </c>
      <c r="K22" s="19">
        <f>+'I Trimestre'!K22+'II Trimestre'!K22+'III Trimestre'!K22+'IV Trimestre'!K22</f>
        <v>9167109985.7912445</v>
      </c>
      <c r="L22" s="19">
        <f>+'I Trimestre'!L22+'II Trimestre'!L22+'III Trimestre'!L22+'IV Trimestre'!L22</f>
        <v>5128022214.7361507</v>
      </c>
      <c r="M22" s="19">
        <f>+'I Trimestre'!M22+'II Trimestre'!M22+'III Trimestre'!M22+'IV Trimestre'!M22</f>
        <v>6273379233.013279</v>
      </c>
      <c r="N22" s="13"/>
    </row>
    <row r="23" spans="1:14" ht="15.6" x14ac:dyDescent="0.35">
      <c r="A23" s="17" t="s">
        <v>114</v>
      </c>
      <c r="B23" s="19">
        <f>SUM(C23:G23)</f>
        <v>122809824503.74139</v>
      </c>
      <c r="C23" s="19">
        <f>+'I Trimestre'!C23+'II Trimestre'!C23+'III Trimestre'!C23+'IV Trimestre'!C23</f>
        <v>67674072383.110001</v>
      </c>
      <c r="D23" s="19">
        <f>+'I Trimestre'!D23+'II Trimestre'!D23+'III Trimestre'!D23+'IV Trimestre'!D23</f>
        <v>37454682066.020004</v>
      </c>
      <c r="E23" s="19">
        <f>+'I Trimestre'!E23+'II Trimestre'!E23+'III Trimestre'!E23+'IV Trimestre'!E23</f>
        <v>7835727319.3900003</v>
      </c>
      <c r="F23" s="19">
        <f>+'I Trimestre'!F23+'II Trimestre'!F23+'III Trimestre'!F23+'IV Trimestre'!F23</f>
        <v>3597057000</v>
      </c>
      <c r="G23" s="19">
        <f>+'I Trimestre'!G23+'II Trimestre'!G23+'III Trimestre'!G23+'IV Trimestre'!G23</f>
        <v>6248285735.2213945</v>
      </c>
      <c r="H23" s="19">
        <f>SUM(I23:M23)</f>
        <v>93859623534.460434</v>
      </c>
      <c r="I23" s="19">
        <f>+'I Trimestre'!I23+'II Trimestre'!I23+'III Trimestre'!I23+'IV Trimestre'!I23</f>
        <v>54581718753.619995</v>
      </c>
      <c r="J23" s="19">
        <f>+'I Trimestre'!J23+'II Trimestre'!J23+'III Trimestre'!J23+'IV Trimestre'!J23</f>
        <v>26061679891.029999</v>
      </c>
      <c r="K23" s="19">
        <f>+'I Trimestre'!K23+'II Trimestre'!K23+'III Trimestre'!K23+'IV Trimestre'!K23</f>
        <v>5585628498.8299999</v>
      </c>
      <c r="L23" s="19">
        <f>+'I Trimestre'!L23+'II Trimestre'!L23+'III Trimestre'!L23+'IV Trimestre'!L23</f>
        <v>2940735000</v>
      </c>
      <c r="M23" s="19">
        <f>+'I Trimestre'!M23+'II Trimestre'!M23+'III Trimestre'!M23+'IV Trimestre'!M23</f>
        <v>4689861390.9804335</v>
      </c>
      <c r="N23" s="13"/>
    </row>
    <row r="24" spans="1:14" ht="15.6" x14ac:dyDescent="0.35">
      <c r="A24" s="17" t="s">
        <v>77</v>
      </c>
      <c r="B24" s="19">
        <f t="shared" ref="B24" si="2">SUM(C24:G24)</f>
        <v>106487104999.99847</v>
      </c>
      <c r="C24" s="19">
        <f>+'IV Trimestre'!C24</f>
        <v>56133741920.073929</v>
      </c>
      <c r="D24" s="19">
        <f>+'IV Trimestre'!D24</f>
        <v>29784851646.383881</v>
      </c>
      <c r="E24" s="19">
        <f>+'IV Trimestre'!E24</f>
        <v>9167109985.7912445</v>
      </c>
      <c r="F24" s="19">
        <f>+'IV Trimestre'!F24</f>
        <v>5128022214.7361507</v>
      </c>
      <c r="G24" s="19">
        <f>+'IV Trimestre'!G24</f>
        <v>6273379233.0132742</v>
      </c>
      <c r="H24" s="19">
        <f t="shared" ref="H24" si="3">SUM(I24:M24)</f>
        <v>106487104999.99847</v>
      </c>
      <c r="I24" s="19">
        <f>+'IV Trimestre'!I24</f>
        <v>56133741920.073929</v>
      </c>
      <c r="J24" s="19">
        <f>+'IV Trimestre'!J24</f>
        <v>29784851646.383881</v>
      </c>
      <c r="K24" s="19">
        <f>+'IV Trimestre'!K24</f>
        <v>9167109985.7912445</v>
      </c>
      <c r="L24" s="19">
        <f>+'IV Trimestre'!L24</f>
        <v>5128022214.7361507</v>
      </c>
      <c r="M24" s="19">
        <f>+'IV Trimestre'!M24</f>
        <v>6273379233.0132742</v>
      </c>
      <c r="N24" s="13"/>
    </row>
    <row r="25" spans="1:14" ht="15.6" x14ac:dyDescent="0.35">
      <c r="A25" s="17" t="s">
        <v>115</v>
      </c>
      <c r="B25" s="19">
        <f>SUM(C25:F25)</f>
        <v>116561538768.52</v>
      </c>
      <c r="C25" s="19">
        <f>+C23</f>
        <v>67674072383.110001</v>
      </c>
      <c r="D25" s="19">
        <f t="shared" ref="D25:F25" si="4">+D23</f>
        <v>37454682066.020004</v>
      </c>
      <c r="E25" s="19">
        <f t="shared" si="4"/>
        <v>7835727319.3900003</v>
      </c>
      <c r="F25" s="19">
        <f t="shared" si="4"/>
        <v>3597057000</v>
      </c>
      <c r="G25" s="19"/>
      <c r="H25" s="19">
        <f>SUM(I25:L25)</f>
        <v>89169762143.479996</v>
      </c>
      <c r="I25" s="19">
        <f>+I23</f>
        <v>54581718753.619995</v>
      </c>
      <c r="J25" s="19">
        <f t="shared" ref="J25:L25" si="5">+J23</f>
        <v>26061679891.029999</v>
      </c>
      <c r="K25" s="19">
        <f t="shared" si="5"/>
        <v>5585628498.8299999</v>
      </c>
      <c r="L25" s="19">
        <f t="shared" si="5"/>
        <v>2940735000</v>
      </c>
      <c r="M25" s="19"/>
      <c r="N25" s="13"/>
    </row>
    <row r="26" spans="1:14" ht="15.6" x14ac:dyDescent="0.35">
      <c r="A26" s="14"/>
      <c r="B26" s="18"/>
      <c r="C26" s="19"/>
      <c r="D26" s="19"/>
      <c r="E26" s="19"/>
      <c r="F26" s="18"/>
      <c r="G26" s="19"/>
      <c r="H26" s="18"/>
      <c r="I26" s="19"/>
      <c r="J26" s="19"/>
      <c r="K26" s="19"/>
      <c r="L26" s="19"/>
      <c r="M26" s="19"/>
      <c r="N26" s="13"/>
    </row>
    <row r="27" spans="1:14" ht="15.6" x14ac:dyDescent="0.35">
      <c r="A27" s="20" t="s">
        <v>6</v>
      </c>
      <c r="B27" s="18"/>
      <c r="C27" s="19"/>
      <c r="D27" s="19"/>
      <c r="E27" s="19"/>
      <c r="F27" s="18"/>
      <c r="G27" s="19"/>
      <c r="H27" s="18"/>
      <c r="I27" s="19"/>
      <c r="J27" s="19"/>
      <c r="K27" s="19"/>
      <c r="L27" s="19"/>
      <c r="M27" s="19"/>
      <c r="N27" s="13"/>
    </row>
    <row r="28" spans="1:14" ht="15.6" x14ac:dyDescent="0.35">
      <c r="A28" s="17" t="s">
        <v>113</v>
      </c>
      <c r="B28" s="19">
        <f t="shared" ref="B28" si="6">B22</f>
        <v>106487104999.99847</v>
      </c>
      <c r="C28" s="19">
        <f>B28+H28</f>
        <v>212974209999.99695</v>
      </c>
      <c r="D28" s="19"/>
      <c r="E28" s="19"/>
      <c r="F28" s="18"/>
      <c r="G28" s="18"/>
      <c r="H28" s="19">
        <f t="shared" ref="H28" si="7">H22</f>
        <v>106487104999.99847</v>
      </c>
      <c r="I28" s="19"/>
      <c r="J28" s="19"/>
      <c r="K28" s="19"/>
      <c r="L28" s="18"/>
      <c r="M28" s="18"/>
      <c r="N28" s="13"/>
    </row>
    <row r="29" spans="1:14" ht="15.6" x14ac:dyDescent="0.35">
      <c r="A29" s="17" t="s">
        <v>114</v>
      </c>
      <c r="B29" s="19">
        <f>'I Trimestre'!B29+'II Trimestre'!B29+'III Trimestre'!B29+'IV Trimestre'!B29</f>
        <v>106736688100.22</v>
      </c>
      <c r="C29" s="19"/>
      <c r="D29" s="19"/>
      <c r="E29" s="19"/>
      <c r="F29" s="18"/>
      <c r="G29" s="18"/>
      <c r="H29" s="19">
        <f>'I Trimestre'!H29+'II Trimestre'!H29+'III Trimestre'!H29+'IV Trimestre'!H29</f>
        <v>106736688100.22</v>
      </c>
      <c r="I29" s="19"/>
      <c r="J29" s="19"/>
      <c r="K29" s="19"/>
      <c r="L29" s="18"/>
      <c r="M29" s="18"/>
      <c r="N29" s="13"/>
    </row>
    <row r="30" spans="1:14" ht="15.6" x14ac:dyDescent="0.35">
      <c r="A30" s="14"/>
      <c r="B30" s="21"/>
      <c r="C30" s="22"/>
      <c r="D30" s="22"/>
      <c r="E30" s="22"/>
      <c r="F30" s="22"/>
      <c r="G30" s="22"/>
      <c r="H30" s="21"/>
      <c r="I30" s="22"/>
      <c r="J30" s="22"/>
      <c r="K30" s="22"/>
      <c r="L30" s="22"/>
      <c r="M30" s="22"/>
      <c r="N30" s="13"/>
    </row>
    <row r="31" spans="1:14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2"/>
      <c r="J31" s="22"/>
      <c r="K31" s="22"/>
      <c r="L31" s="22"/>
      <c r="M31" s="22"/>
      <c r="N31" s="13"/>
    </row>
    <row r="32" spans="1:14" ht="15.6" x14ac:dyDescent="0.35">
      <c r="A32" s="17" t="s">
        <v>72</v>
      </c>
      <c r="B32" s="45">
        <v>1.1144000000000001</v>
      </c>
      <c r="C32" s="45">
        <v>1.1144000000000001</v>
      </c>
      <c r="D32" s="45">
        <v>1.1144000000000001</v>
      </c>
      <c r="E32" s="45">
        <v>1.1144000000000001</v>
      </c>
      <c r="F32" s="45">
        <v>1.1144000000000001</v>
      </c>
      <c r="G32" s="45">
        <v>1.1144000000000001</v>
      </c>
      <c r="H32" s="45">
        <v>1.1144000000000001</v>
      </c>
      <c r="I32" s="45">
        <v>1.1144000000000001</v>
      </c>
      <c r="J32" s="45">
        <v>1.1144000000000001</v>
      </c>
      <c r="K32" s="45">
        <v>1.1144000000000001</v>
      </c>
      <c r="L32" s="45">
        <v>1.1144000000000001</v>
      </c>
      <c r="M32" s="45">
        <v>1.1144000000000001</v>
      </c>
      <c r="N32" s="13"/>
    </row>
    <row r="33" spans="1:14" ht="15.6" x14ac:dyDescent="0.35">
      <c r="A33" s="17" t="s">
        <v>116</v>
      </c>
      <c r="B33" s="45">
        <v>1.0947</v>
      </c>
      <c r="C33" s="45">
        <v>1.0947</v>
      </c>
      <c r="D33" s="45">
        <v>1.0947</v>
      </c>
      <c r="E33" s="45">
        <v>1.0947</v>
      </c>
      <c r="F33" s="45">
        <v>1.0947</v>
      </c>
      <c r="G33" s="45">
        <v>1.0947</v>
      </c>
      <c r="H33" s="45">
        <v>1.0947</v>
      </c>
      <c r="I33" s="45">
        <v>1.0947</v>
      </c>
      <c r="J33" s="45">
        <v>1.0947</v>
      </c>
      <c r="K33" s="45">
        <v>1.0947</v>
      </c>
      <c r="L33" s="45">
        <v>1.0947</v>
      </c>
      <c r="M33" s="45">
        <v>1.0947</v>
      </c>
      <c r="N33" s="13"/>
    </row>
    <row r="34" spans="1:14" ht="15.6" x14ac:dyDescent="0.35">
      <c r="A34" s="17" t="s">
        <v>8</v>
      </c>
      <c r="B34" s="18">
        <f>+C34+F34</f>
        <v>162182</v>
      </c>
      <c r="C34" s="38">
        <v>125508</v>
      </c>
      <c r="D34" s="38">
        <v>125508</v>
      </c>
      <c r="E34" s="38">
        <v>125508</v>
      </c>
      <c r="F34" s="19">
        <v>36674</v>
      </c>
      <c r="G34" s="19"/>
      <c r="H34" s="18">
        <f>+I34+L34</f>
        <v>162182</v>
      </c>
      <c r="I34" s="38">
        <v>125508</v>
      </c>
      <c r="J34" s="38">
        <v>125508</v>
      </c>
      <c r="K34" s="38">
        <v>125508</v>
      </c>
      <c r="L34" s="19">
        <v>36674</v>
      </c>
      <c r="M34" s="18"/>
    </row>
    <row r="35" spans="1:14" ht="15.6" x14ac:dyDescent="0.35">
      <c r="A35" s="14"/>
      <c r="B35" s="18"/>
      <c r="C35" s="19"/>
      <c r="D35" s="19"/>
      <c r="E35" s="19"/>
      <c r="F35" s="19"/>
      <c r="G35" s="19"/>
      <c r="H35" s="18"/>
      <c r="I35" s="19"/>
      <c r="J35" s="19"/>
      <c r="K35" s="19"/>
      <c r="L35" s="19"/>
      <c r="M35" s="19"/>
      <c r="N35" s="13"/>
    </row>
    <row r="36" spans="1:14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9"/>
      <c r="J36" s="19"/>
      <c r="K36" s="19"/>
      <c r="L36" s="19"/>
      <c r="M36" s="19"/>
      <c r="N36" s="13"/>
    </row>
    <row r="37" spans="1:14" ht="15.6" x14ac:dyDescent="0.35">
      <c r="A37" s="14" t="s">
        <v>73</v>
      </c>
      <c r="B37" s="18">
        <f t="shared" ref="B37:F37" si="8">B21/B32</f>
        <v>84434191695.874695</v>
      </c>
      <c r="C37" s="19">
        <f t="shared" si="8"/>
        <v>41939165719.150818</v>
      </c>
      <c r="D37" s="19">
        <f t="shared" si="8"/>
        <v>27366938700.711845</v>
      </c>
      <c r="E37" s="19">
        <f t="shared" si="8"/>
        <v>6306345141.5021534</v>
      </c>
      <c r="F37" s="19">
        <f t="shared" si="8"/>
        <v>4599804858.7311554</v>
      </c>
      <c r="G37" s="19">
        <f t="shared" ref="G37:L37" si="9">G21/G32</f>
        <v>4221937275.7787132</v>
      </c>
      <c r="H37" s="18">
        <f t="shared" si="9"/>
        <v>80575354880.654877</v>
      </c>
      <c r="I37" s="19">
        <f t="shared" si="9"/>
        <v>45963606587.993538</v>
      </c>
      <c r="J37" s="19">
        <f t="shared" si="9"/>
        <v>20623465673.851402</v>
      </c>
      <c r="K37" s="19">
        <f t="shared" si="9"/>
        <v>5073208124.0308685</v>
      </c>
      <c r="L37" s="19">
        <f t="shared" si="9"/>
        <v>3902544867.1931081</v>
      </c>
      <c r="M37" s="19">
        <f t="shared" ref="M37" si="10">M21/M32</f>
        <v>5012529627.5859604</v>
      </c>
      <c r="N37" s="13"/>
    </row>
    <row r="38" spans="1:14" ht="15.6" x14ac:dyDescent="0.35">
      <c r="A38" s="14" t="s">
        <v>117</v>
      </c>
      <c r="B38" s="18">
        <f t="shared" ref="B38" si="11">B23/B33</f>
        <v>112185826713.93204</v>
      </c>
      <c r="C38" s="19">
        <f>C23/C33</f>
        <v>61819742745.144791</v>
      </c>
      <c r="D38" s="19">
        <f t="shared" ref="D38:F38" si="12">D23/D33</f>
        <v>34214562954.252312</v>
      </c>
      <c r="E38" s="19">
        <f t="shared" si="12"/>
        <v>7157876422.2069979</v>
      </c>
      <c r="F38" s="19">
        <f t="shared" si="12"/>
        <v>3285883803.781858</v>
      </c>
      <c r="G38" s="19">
        <f t="shared" ref="G38:H38" si="13">G23/G33</f>
        <v>5707760788.5460806</v>
      </c>
      <c r="H38" s="18">
        <f t="shared" si="13"/>
        <v>85740041595.378128</v>
      </c>
      <c r="I38" s="19">
        <f>I23/I33</f>
        <v>49859978764.611305</v>
      </c>
      <c r="J38" s="19">
        <f t="shared" ref="J38:M38" si="14">J23/J33</f>
        <v>23807143410.09409</v>
      </c>
      <c r="K38" s="19">
        <f t="shared" si="14"/>
        <v>5102428518.1602268</v>
      </c>
      <c r="L38" s="19">
        <f t="shared" si="14"/>
        <v>2686338722.9377913</v>
      </c>
      <c r="M38" s="19">
        <f t="shared" si="14"/>
        <v>4284152179.5747085</v>
      </c>
      <c r="N38" s="13"/>
    </row>
    <row r="39" spans="1:14" ht="15.6" x14ac:dyDescent="0.35">
      <c r="A39" s="14" t="s">
        <v>74</v>
      </c>
      <c r="B39" s="18">
        <f t="shared" ref="B39:F39" si="15">B37/B15</f>
        <v>9432933.9398809839</v>
      </c>
      <c r="C39" s="19">
        <f t="shared" si="15"/>
        <v>7683980.5275102267</v>
      </c>
      <c r="D39" s="19">
        <f t="shared" si="15"/>
        <v>12217383.348532073</v>
      </c>
      <c r="E39" s="19">
        <f t="shared" si="15"/>
        <v>11122301.836864468</v>
      </c>
      <c r="F39" s="19">
        <f t="shared" si="15"/>
        <v>6705254.8961095558</v>
      </c>
      <c r="G39" s="19"/>
      <c r="H39" s="18">
        <f t="shared" ref="H39:L39" si="16">H37/H15</f>
        <v>9664790.078044245</v>
      </c>
      <c r="I39" s="19">
        <f t="shared" si="16"/>
        <v>8352463.4904585751</v>
      </c>
      <c r="J39" s="19">
        <f t="shared" si="16"/>
        <v>11724539.894173622</v>
      </c>
      <c r="K39" s="19">
        <f t="shared" si="16"/>
        <v>9831798.6899823025</v>
      </c>
      <c r="L39" s="19">
        <f t="shared" si="16"/>
        <v>6981296.7212756854</v>
      </c>
      <c r="M39" s="19"/>
      <c r="N39" s="13"/>
    </row>
    <row r="40" spans="1:14" ht="15.6" x14ac:dyDescent="0.35">
      <c r="A40" s="14" t="s">
        <v>118</v>
      </c>
      <c r="B40" s="18">
        <f t="shared" ref="B40:F40" si="17">B38/B17</f>
        <v>11519234.6969845</v>
      </c>
      <c r="C40" s="19">
        <f t="shared" si="17"/>
        <v>9577032.1836010516</v>
      </c>
      <c r="D40" s="19">
        <f t="shared" si="17"/>
        <v>15059226.652399786</v>
      </c>
      <c r="E40" s="19">
        <f t="shared" si="17"/>
        <v>12535685.502989488</v>
      </c>
      <c r="F40" s="19">
        <f t="shared" si="17"/>
        <v>7450983.6820450295</v>
      </c>
      <c r="G40" s="19"/>
      <c r="H40" s="18">
        <f t="shared" ref="H40:L40" si="18">H38/H17</f>
        <v>10729575.972391207</v>
      </c>
      <c r="I40" s="19">
        <f t="shared" si="18"/>
        <v>8889281.2916047964</v>
      </c>
      <c r="J40" s="19">
        <f t="shared" si="18"/>
        <v>15125249.942880616</v>
      </c>
      <c r="K40" s="19">
        <f t="shared" si="18"/>
        <v>11313588.732062588</v>
      </c>
      <c r="L40" s="19">
        <f t="shared" si="18"/>
        <v>7524758.3275568383</v>
      </c>
      <c r="M40" s="19"/>
      <c r="N40" s="13"/>
    </row>
    <row r="41" spans="1:14" ht="15.6" x14ac:dyDescent="0.35">
      <c r="A41" s="14"/>
      <c r="B41" s="23"/>
      <c r="C41" s="24"/>
      <c r="D41" s="24"/>
      <c r="E41" s="24"/>
      <c r="F41" s="24"/>
      <c r="G41" s="24"/>
      <c r="H41" s="23"/>
      <c r="I41" s="24"/>
      <c r="J41" s="24"/>
      <c r="K41" s="24"/>
      <c r="L41" s="24"/>
      <c r="M41" s="24"/>
      <c r="N41" s="13"/>
    </row>
    <row r="42" spans="1:14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4"/>
      <c r="J42" s="24"/>
      <c r="K42" s="24"/>
      <c r="L42" s="24"/>
      <c r="M42" s="24"/>
      <c r="N42" s="13"/>
    </row>
    <row r="43" spans="1:14" ht="15.6" x14ac:dyDescent="0.35">
      <c r="A43" s="14"/>
      <c r="B43" s="23"/>
      <c r="C43" s="24"/>
      <c r="D43" s="24"/>
      <c r="E43" s="24"/>
      <c r="F43" s="24"/>
      <c r="G43" s="24"/>
      <c r="H43" s="23"/>
      <c r="I43" s="24"/>
      <c r="J43" s="24"/>
      <c r="K43" s="24"/>
      <c r="L43" s="24"/>
      <c r="M43" s="24"/>
      <c r="N43" s="13"/>
    </row>
    <row r="44" spans="1:14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4"/>
      <c r="J44" s="24"/>
      <c r="K44" s="24"/>
      <c r="L44" s="24"/>
      <c r="M44" s="24"/>
      <c r="N44" s="13"/>
    </row>
    <row r="45" spans="1:14" ht="15.6" x14ac:dyDescent="0.35">
      <c r="A45" s="14" t="s">
        <v>12</v>
      </c>
      <c r="B45" s="25">
        <f t="shared" ref="B45:F45" si="19">B16/B34*100</f>
        <v>5.637493679939821</v>
      </c>
      <c r="C45" s="26">
        <f>C16/C34*100</f>
        <v>4.6036906013959271</v>
      </c>
      <c r="D45" s="26">
        <f t="shared" si="19"/>
        <v>1.6301749689262834</v>
      </c>
      <c r="E45" s="26">
        <f t="shared" si="19"/>
        <v>0.54100137043057017</v>
      </c>
      <c r="F45" s="26">
        <f t="shared" si="19"/>
        <v>1.7451055243496754</v>
      </c>
      <c r="G45" s="26"/>
      <c r="H45" s="25">
        <f t="shared" ref="H45" si="20">H16/H34*100</f>
        <v>5.637493679939821</v>
      </c>
      <c r="I45" s="26">
        <f>I16/I34*100</f>
        <v>4.6036906013959271</v>
      </c>
      <c r="J45" s="26">
        <f t="shared" ref="J45:L45" si="21">J16/J34*100</f>
        <v>1.6301749689262834</v>
      </c>
      <c r="K45" s="26">
        <f t="shared" si="21"/>
        <v>0.54100137043057017</v>
      </c>
      <c r="L45" s="26">
        <f t="shared" si="21"/>
        <v>1.7451055243496754</v>
      </c>
      <c r="M45" s="26"/>
      <c r="N45" s="13"/>
    </row>
    <row r="46" spans="1:14" ht="15.6" x14ac:dyDescent="0.35">
      <c r="A46" s="14" t="s">
        <v>13</v>
      </c>
      <c r="B46" s="25">
        <f>B17/B34*100</f>
        <v>6.0049820571950034</v>
      </c>
      <c r="C46" s="26">
        <f t="shared" ref="C46:F46" si="22">C17/C34*100</f>
        <v>5.1430984479077031</v>
      </c>
      <c r="D46" s="26">
        <f t="shared" si="22"/>
        <v>1.8102431717500078</v>
      </c>
      <c r="E46" s="26">
        <f t="shared" si="22"/>
        <v>0.45495107881569302</v>
      </c>
      <c r="F46" s="26">
        <f t="shared" si="22"/>
        <v>1.2024867753721982</v>
      </c>
      <c r="G46" s="26"/>
      <c r="H46" s="25">
        <f>H17/H34*100</f>
        <v>4.92718057490967</v>
      </c>
      <c r="I46" s="26">
        <f t="shared" ref="I46:L46" si="23">I17/I34*100</f>
        <v>4.4690378302578315</v>
      </c>
      <c r="J46" s="26">
        <f t="shared" si="23"/>
        <v>1.2541033240908945</v>
      </c>
      <c r="K46" s="26">
        <f t="shared" si="23"/>
        <v>0.35933964368805177</v>
      </c>
      <c r="L46" s="26">
        <f t="shared" si="23"/>
        <v>0.97344167530130332</v>
      </c>
      <c r="M46" s="26"/>
      <c r="N46" s="13"/>
    </row>
    <row r="47" spans="1:14" ht="15.6" x14ac:dyDescent="0.35">
      <c r="A47" s="14"/>
      <c r="B47" s="25"/>
      <c r="C47" s="26"/>
      <c r="D47" s="26"/>
      <c r="E47" s="26"/>
      <c r="F47" s="26"/>
      <c r="G47" s="26"/>
      <c r="H47" s="25"/>
      <c r="I47" s="26"/>
      <c r="J47" s="26"/>
      <c r="K47" s="26"/>
      <c r="L47" s="26"/>
      <c r="M47" s="26"/>
      <c r="N47" s="13"/>
    </row>
    <row r="48" spans="1:14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6"/>
      <c r="J48" s="26"/>
      <c r="K48" s="26"/>
      <c r="L48" s="26"/>
      <c r="M48" s="26"/>
      <c r="N48" s="13"/>
    </row>
    <row r="49" spans="1:14" ht="15.6" x14ac:dyDescent="0.35">
      <c r="A49" s="14" t="s">
        <v>15</v>
      </c>
      <c r="B49" s="25">
        <f t="shared" ref="B49:F49" si="24">B17/B16*100</f>
        <v>106.5186481461227</v>
      </c>
      <c r="C49" s="26">
        <f t="shared" si="24"/>
        <v>111.71685704395983</v>
      </c>
      <c r="D49" s="26">
        <f t="shared" si="24"/>
        <v>111.04594330400781</v>
      </c>
      <c r="E49" s="26">
        <f t="shared" si="24"/>
        <v>84.094256259204712</v>
      </c>
      <c r="F49" s="26">
        <f t="shared" si="24"/>
        <v>68.90625</v>
      </c>
      <c r="G49" s="26"/>
      <c r="H49" s="25">
        <f t="shared" ref="H49:L49" si="25">H17/H16*100</f>
        <v>87.400196871923868</v>
      </c>
      <c r="I49" s="26">
        <f t="shared" si="25"/>
        <v>97.075112495673238</v>
      </c>
      <c r="J49" s="26">
        <f t="shared" si="25"/>
        <v>76.930596285434987</v>
      </c>
      <c r="K49" s="26">
        <f t="shared" si="25"/>
        <v>66.421207658321052</v>
      </c>
      <c r="L49" s="26">
        <f t="shared" si="25"/>
        <v>55.781250000000007</v>
      </c>
      <c r="M49" s="26"/>
      <c r="N49" s="13"/>
    </row>
    <row r="50" spans="1:14" ht="15.6" x14ac:dyDescent="0.35">
      <c r="A50" s="14" t="s">
        <v>16</v>
      </c>
      <c r="B50" s="25">
        <f>B23/B22*100</f>
        <v>115.328353140733</v>
      </c>
      <c r="C50" s="25">
        <f>C23/C22*100</f>
        <v>120.55863384177698</v>
      </c>
      <c r="D50" s="25">
        <f t="shared" ref="D50:G50" si="26">D23/D22*100</f>
        <v>125.7507759672434</v>
      </c>
      <c r="E50" s="25">
        <f t="shared" si="26"/>
        <v>85.476527842855063</v>
      </c>
      <c r="F50" s="25">
        <f t="shared" si="26"/>
        <v>70.145113444776243</v>
      </c>
      <c r="G50" s="25">
        <f t="shared" si="26"/>
        <v>99.600000305101474</v>
      </c>
      <c r="H50" s="25">
        <f>H23/H22*100</f>
        <v>88.141774099748304</v>
      </c>
      <c r="I50" s="25">
        <f>I23/I22*100</f>
        <v>97.235133248975671</v>
      </c>
      <c r="J50" s="25">
        <f t="shared" ref="J50:M50" si="27">J23/J22*100</f>
        <v>87.499780762527635</v>
      </c>
      <c r="K50" s="25">
        <f t="shared" si="27"/>
        <v>60.931182319046705</v>
      </c>
      <c r="L50" s="25">
        <f t="shared" si="27"/>
        <v>57.346377937859771</v>
      </c>
      <c r="M50" s="25">
        <f t="shared" si="27"/>
        <v>74.758136193972163</v>
      </c>
      <c r="N50" s="13"/>
    </row>
    <row r="51" spans="1:14" ht="15.6" x14ac:dyDescent="0.35">
      <c r="A51" s="14" t="s">
        <v>17</v>
      </c>
      <c r="B51" s="25">
        <f t="shared" ref="B51:F51" si="28">AVERAGE(B49:B50)</f>
        <v>110.92350064342784</v>
      </c>
      <c r="C51" s="26">
        <f t="shared" si="28"/>
        <v>116.13774544286841</v>
      </c>
      <c r="D51" s="26">
        <f t="shared" si="28"/>
        <v>118.39835963562561</v>
      </c>
      <c r="E51" s="26">
        <f t="shared" si="28"/>
        <v>84.785392051029888</v>
      </c>
      <c r="F51" s="26">
        <f t="shared" si="28"/>
        <v>69.525681722388128</v>
      </c>
      <c r="G51" s="26"/>
      <c r="H51" s="25">
        <f t="shared" ref="H51:L51" si="29">AVERAGE(H49:H50)</f>
        <v>87.770985485836093</v>
      </c>
      <c r="I51" s="26">
        <f t="shared" si="29"/>
        <v>97.155122872324455</v>
      </c>
      <c r="J51" s="26">
        <f t="shared" si="29"/>
        <v>82.215188523981311</v>
      </c>
      <c r="K51" s="26">
        <f t="shared" si="29"/>
        <v>63.676194988683875</v>
      </c>
      <c r="L51" s="26">
        <f t="shared" si="29"/>
        <v>56.563813968929892</v>
      </c>
      <c r="M51" s="26"/>
      <c r="N51" s="13"/>
    </row>
    <row r="52" spans="1:14" ht="15.6" x14ac:dyDescent="0.35">
      <c r="A52" s="14"/>
      <c r="B52" s="25"/>
      <c r="C52" s="26"/>
      <c r="D52" s="26"/>
      <c r="E52" s="26"/>
      <c r="F52" s="26"/>
      <c r="G52" s="26"/>
      <c r="H52" s="25"/>
      <c r="I52" s="26"/>
      <c r="J52" s="26"/>
      <c r="K52" s="26"/>
      <c r="L52" s="26"/>
      <c r="M52" s="26"/>
      <c r="N52" s="13"/>
    </row>
    <row r="53" spans="1:14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6"/>
      <c r="J53" s="26"/>
      <c r="K53" s="26"/>
      <c r="L53" s="26"/>
      <c r="M53" s="26"/>
      <c r="N53" s="13"/>
    </row>
    <row r="54" spans="1:14" ht="15.6" x14ac:dyDescent="0.35">
      <c r="A54" s="14" t="s">
        <v>19</v>
      </c>
      <c r="B54" s="25">
        <f t="shared" ref="B54:F54" si="30">B17/B18*100</f>
        <v>106.5186481461227</v>
      </c>
      <c r="C54" s="26">
        <f t="shared" si="30"/>
        <v>111.71685704395983</v>
      </c>
      <c r="D54" s="26">
        <f t="shared" si="30"/>
        <v>111.04594330400781</v>
      </c>
      <c r="E54" s="26">
        <f t="shared" si="30"/>
        <v>84.094256259204712</v>
      </c>
      <c r="F54" s="26">
        <f t="shared" si="30"/>
        <v>68.90625</v>
      </c>
      <c r="G54" s="26"/>
      <c r="H54" s="25">
        <f t="shared" ref="H54:L54" si="31">H17/H18*100</f>
        <v>87.400196871923868</v>
      </c>
      <c r="I54" s="26">
        <f t="shared" si="31"/>
        <v>97.075112495673238</v>
      </c>
      <c r="J54" s="26">
        <f t="shared" si="31"/>
        <v>76.930596285434987</v>
      </c>
      <c r="K54" s="26">
        <f t="shared" si="31"/>
        <v>66.421207658321052</v>
      </c>
      <c r="L54" s="26">
        <f t="shared" si="31"/>
        <v>55.781250000000007</v>
      </c>
      <c r="M54" s="26"/>
      <c r="N54" s="13"/>
    </row>
    <row r="55" spans="1:14" ht="15.6" x14ac:dyDescent="0.35">
      <c r="A55" s="14" t="s">
        <v>20</v>
      </c>
      <c r="B55" s="25">
        <f>B23/B24*100</f>
        <v>115.328353140733</v>
      </c>
      <c r="C55" s="25">
        <f t="shared" ref="C55:G55" si="32">C23/C24*100</f>
        <v>120.55863384177698</v>
      </c>
      <c r="D55" s="25">
        <f t="shared" si="32"/>
        <v>125.7507759672434</v>
      </c>
      <c r="E55" s="25">
        <f t="shared" si="32"/>
        <v>85.476527842855063</v>
      </c>
      <c r="F55" s="25">
        <f t="shared" si="32"/>
        <v>70.145113444776243</v>
      </c>
      <c r="G55" s="25">
        <f t="shared" si="32"/>
        <v>99.600000305101489</v>
      </c>
      <c r="H55" s="25">
        <f>H23/H24*100</f>
        <v>88.141774099748304</v>
      </c>
      <c r="I55" s="25">
        <f t="shared" ref="I55:M55" si="33">I23/I24*100</f>
        <v>97.235133248975671</v>
      </c>
      <c r="J55" s="25">
        <f t="shared" si="33"/>
        <v>87.499780762527635</v>
      </c>
      <c r="K55" s="25">
        <f t="shared" si="33"/>
        <v>60.931182319046705</v>
      </c>
      <c r="L55" s="25">
        <f t="shared" si="33"/>
        <v>57.346377937859771</v>
      </c>
      <c r="M55" s="25">
        <f t="shared" si="33"/>
        <v>74.75813619397222</v>
      </c>
      <c r="N55" s="13"/>
    </row>
    <row r="56" spans="1:14" ht="15.6" x14ac:dyDescent="0.35">
      <c r="A56" s="14" t="s">
        <v>21</v>
      </c>
      <c r="B56" s="25">
        <f t="shared" ref="B56:F56" si="34">(B54+B55)/2</f>
        <v>110.92350064342784</v>
      </c>
      <c r="C56" s="26">
        <f t="shared" si="34"/>
        <v>116.13774544286841</v>
      </c>
      <c r="D56" s="26">
        <f t="shared" si="34"/>
        <v>118.39835963562561</v>
      </c>
      <c r="E56" s="26">
        <f t="shared" si="34"/>
        <v>84.785392051029888</v>
      </c>
      <c r="F56" s="26">
        <f t="shared" si="34"/>
        <v>69.525681722388128</v>
      </c>
      <c r="G56" s="26"/>
      <c r="H56" s="25">
        <f t="shared" ref="H56:L56" si="35">(H54+H55)/2</f>
        <v>87.770985485836093</v>
      </c>
      <c r="I56" s="26">
        <f t="shared" si="35"/>
        <v>97.155122872324455</v>
      </c>
      <c r="J56" s="26">
        <f t="shared" si="35"/>
        <v>82.215188523981311</v>
      </c>
      <c r="K56" s="26">
        <f t="shared" si="35"/>
        <v>63.676194988683875</v>
      </c>
      <c r="L56" s="26">
        <f t="shared" si="35"/>
        <v>56.563813968929892</v>
      </c>
      <c r="M56" s="26"/>
      <c r="N56" s="13"/>
    </row>
    <row r="57" spans="1:14" ht="15.6" x14ac:dyDescent="0.35">
      <c r="A57" s="14"/>
      <c r="B57" s="25"/>
      <c r="C57" s="26"/>
      <c r="D57" s="26"/>
      <c r="E57" s="26"/>
      <c r="F57" s="26"/>
      <c r="G57" s="26"/>
      <c r="H57" s="25"/>
      <c r="I57" s="26"/>
      <c r="J57" s="26"/>
      <c r="K57" s="26"/>
      <c r="L57" s="26"/>
      <c r="M57" s="26"/>
      <c r="N57" s="13"/>
    </row>
    <row r="58" spans="1:14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6"/>
      <c r="J58" s="26"/>
      <c r="K58" s="26"/>
      <c r="L58" s="26"/>
      <c r="M58" s="26"/>
      <c r="N58" s="13"/>
    </row>
    <row r="59" spans="1:14" ht="15.6" x14ac:dyDescent="0.35">
      <c r="A59" s="14" t="s">
        <v>22</v>
      </c>
      <c r="B59" s="25">
        <f>B25/B23*100</f>
        <v>94.912226476611366</v>
      </c>
      <c r="C59" s="25"/>
      <c r="D59" s="25"/>
      <c r="E59" s="25"/>
      <c r="F59" s="25"/>
      <c r="G59" s="25"/>
      <c r="H59" s="25">
        <f>H25/H23*100</f>
        <v>95.003323884781437</v>
      </c>
      <c r="I59" s="25"/>
      <c r="J59" s="25"/>
      <c r="K59" s="25"/>
      <c r="L59" s="25"/>
      <c r="M59" s="25"/>
      <c r="N59" s="13"/>
    </row>
    <row r="60" spans="1:14" ht="15.6" x14ac:dyDescent="0.35">
      <c r="A60" s="14"/>
      <c r="B60" s="25"/>
      <c r="C60" s="26"/>
      <c r="D60" s="26"/>
      <c r="E60" s="26"/>
      <c r="F60" s="26"/>
      <c r="G60" s="26"/>
      <c r="H60" s="25"/>
      <c r="I60" s="26"/>
      <c r="J60" s="26"/>
      <c r="K60" s="26"/>
      <c r="L60" s="26"/>
      <c r="M60" s="26"/>
      <c r="N60" s="13"/>
    </row>
    <row r="61" spans="1:14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6"/>
      <c r="J61" s="26"/>
      <c r="K61" s="26"/>
      <c r="L61" s="26"/>
      <c r="M61" s="26"/>
      <c r="N61" s="13"/>
    </row>
    <row r="62" spans="1:14" ht="15.6" x14ac:dyDescent="0.35">
      <c r="A62" s="14" t="s">
        <v>24</v>
      </c>
      <c r="B62" s="25">
        <f>((B17/B15)-1)*100</f>
        <v>8.8034856440621247</v>
      </c>
      <c r="C62" s="26">
        <f t="shared" ref="C62:F62" si="36">((C17/C15)-1)*100</f>
        <v>18.266764382557721</v>
      </c>
      <c r="D62" s="26">
        <f t="shared" si="36"/>
        <v>1.4285714285714235</v>
      </c>
      <c r="E62" s="26">
        <f t="shared" si="36"/>
        <v>0.70546737213403876</v>
      </c>
      <c r="F62" s="26">
        <f t="shared" si="36"/>
        <v>-35.714285714285708</v>
      </c>
      <c r="G62" s="26"/>
      <c r="H62" s="25">
        <f>((H17/H15)-1)*100</f>
        <v>-4.1501739234736768</v>
      </c>
      <c r="I62" s="26">
        <f t="shared" ref="I62:L62" si="37">((I17/I15)-1)*100</f>
        <v>1.9262220606941716</v>
      </c>
      <c r="J62" s="26">
        <f t="shared" si="37"/>
        <v>-10.517339397384873</v>
      </c>
      <c r="K62" s="26">
        <f t="shared" si="37"/>
        <v>-12.596899224806201</v>
      </c>
      <c r="L62" s="26">
        <f t="shared" si="37"/>
        <v>-36.135957066189626</v>
      </c>
      <c r="M62" s="26"/>
      <c r="N62" s="13"/>
    </row>
    <row r="63" spans="1:14" ht="15.6" x14ac:dyDescent="0.35">
      <c r="A63" s="14" t="s">
        <v>25</v>
      </c>
      <c r="B63" s="25">
        <f>((B38/B37)-1)*100</f>
        <v>32.867768922353811</v>
      </c>
      <c r="C63" s="25">
        <f t="shared" ref="C63:F63" si="38">((C38/C37)-1)*100</f>
        <v>47.403367914197304</v>
      </c>
      <c r="D63" s="25">
        <f t="shared" si="38"/>
        <v>25.021520778874518</v>
      </c>
      <c r="E63" s="25">
        <f t="shared" si="38"/>
        <v>13.502770013345833</v>
      </c>
      <c r="F63" s="25">
        <f t="shared" si="38"/>
        <v>-28.564712967230943</v>
      </c>
      <c r="G63" s="26"/>
      <c r="H63" s="25">
        <f>((H38/H37)-1)*100</f>
        <v>6.4097598110153919</v>
      </c>
      <c r="I63" s="25">
        <f t="shared" ref="I63:L63" si="39">((I38/I37)-1)*100</f>
        <v>8.4770810340099914</v>
      </c>
      <c r="J63" s="25">
        <f t="shared" si="39"/>
        <v>15.437161661336528</v>
      </c>
      <c r="K63" s="25">
        <f t="shared" si="39"/>
        <v>0.57597467746191011</v>
      </c>
      <c r="L63" s="25">
        <f t="shared" si="39"/>
        <v>-31.164437197875671</v>
      </c>
      <c r="M63" s="26"/>
      <c r="N63" s="13"/>
    </row>
    <row r="64" spans="1:14" ht="15.6" x14ac:dyDescent="0.35">
      <c r="A64" s="14" t="s">
        <v>26</v>
      </c>
      <c r="B64" s="25">
        <f>((B40/B39)-1)*100</f>
        <v>22.117198852447807</v>
      </c>
      <c r="C64" s="26">
        <f t="shared" ref="C64:F64" si="40">((C40/C39)-1)*100</f>
        <v>24.636341142631892</v>
      </c>
      <c r="D64" s="26">
        <f t="shared" si="40"/>
        <v>23.260654289031237</v>
      </c>
      <c r="E64" s="26">
        <f t="shared" si="40"/>
        <v>12.707654286457238</v>
      </c>
      <c r="F64" s="26">
        <f t="shared" si="40"/>
        <v>11.121557606529642</v>
      </c>
      <c r="G64" s="26"/>
      <c r="H64" s="25">
        <f>((H40/H39)-1)*100</f>
        <v>11.017165253965144</v>
      </c>
      <c r="I64" s="26">
        <f t="shared" ref="I64:L64" si="41">((I40/I39)-1)*100</f>
        <v>6.4270595347043935</v>
      </c>
      <c r="J64" s="26">
        <f t="shared" si="41"/>
        <v>29.005061856601632</v>
      </c>
      <c r="K64" s="26">
        <f t="shared" si="41"/>
        <v>15.071403400377715</v>
      </c>
      <c r="L64" s="26">
        <f t="shared" si="41"/>
        <v>7.7845367125700227</v>
      </c>
      <c r="M64" s="26"/>
      <c r="N64" s="13"/>
    </row>
    <row r="65" spans="1:14" ht="15.6" x14ac:dyDescent="0.35">
      <c r="A65" s="14"/>
      <c r="B65" s="25"/>
      <c r="C65" s="26"/>
      <c r="D65" s="26"/>
      <c r="E65" s="26"/>
      <c r="F65" s="26"/>
      <c r="G65" s="26"/>
      <c r="H65" s="25"/>
      <c r="I65" s="26"/>
      <c r="J65" s="26"/>
      <c r="K65" s="26"/>
      <c r="L65" s="26"/>
      <c r="M65" s="26"/>
      <c r="N65" s="13"/>
    </row>
    <row r="66" spans="1:14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6"/>
      <c r="J66" s="26"/>
      <c r="K66" s="26"/>
      <c r="L66" s="26"/>
      <c r="M66" s="26"/>
      <c r="N66" s="13"/>
    </row>
    <row r="67" spans="1:14" ht="15.6" x14ac:dyDescent="0.35">
      <c r="A67" s="14" t="s">
        <v>28</v>
      </c>
      <c r="B67" s="25">
        <f t="shared" ref="B67:F68" si="42">B22/B16</f>
        <v>11646845.127419718</v>
      </c>
      <c r="C67" s="26">
        <f t="shared" si="42"/>
        <v>9715081.6753329746</v>
      </c>
      <c r="D67" s="26">
        <f t="shared" si="42"/>
        <v>14557601.000187624</v>
      </c>
      <c r="E67" s="26">
        <f t="shared" si="42"/>
        <v>13500898.359044543</v>
      </c>
      <c r="F67" s="26">
        <f t="shared" si="42"/>
        <v>8012534.7105252352</v>
      </c>
      <c r="G67" s="26"/>
      <c r="H67" s="25">
        <f t="shared" ref="H67:L67" si="43">H22/H16</f>
        <v>11646845.127419718</v>
      </c>
      <c r="I67" s="26">
        <f t="shared" si="43"/>
        <v>9715081.6753329746</v>
      </c>
      <c r="J67" s="26">
        <f t="shared" si="43"/>
        <v>14557601.000187624</v>
      </c>
      <c r="K67" s="26">
        <f t="shared" si="43"/>
        <v>13500898.359044543</v>
      </c>
      <c r="L67" s="26">
        <f t="shared" si="43"/>
        <v>8012534.7105252352</v>
      </c>
      <c r="M67" s="26"/>
      <c r="N67" s="13"/>
    </row>
    <row r="68" spans="1:14" ht="15.6" x14ac:dyDescent="0.35">
      <c r="A68" s="14" t="s">
        <v>29</v>
      </c>
      <c r="B68" s="25">
        <f t="shared" si="42"/>
        <v>12610106.22278893</v>
      </c>
      <c r="C68" s="25">
        <f t="shared" si="42"/>
        <v>10483977.131388072</v>
      </c>
      <c r="D68" s="25">
        <f t="shared" si="42"/>
        <v>16485335.416382045</v>
      </c>
      <c r="E68" s="25">
        <f t="shared" si="42"/>
        <v>13722814.920122592</v>
      </c>
      <c r="F68" s="25">
        <f t="shared" si="42"/>
        <v>8156591.8367346935</v>
      </c>
      <c r="G68" s="26"/>
      <c r="H68" s="25">
        <f t="shared" ref="H68:L68" si="44">H23/H17</f>
        <v>11745666.816976653</v>
      </c>
      <c r="I68" s="25">
        <f t="shared" si="44"/>
        <v>9731096.2299197707</v>
      </c>
      <c r="J68" s="25">
        <f t="shared" si="44"/>
        <v>16557611.112471409</v>
      </c>
      <c r="K68" s="25">
        <f t="shared" si="44"/>
        <v>12384985.584988913</v>
      </c>
      <c r="L68" s="25">
        <f t="shared" si="44"/>
        <v>8237352.9411764704</v>
      </c>
      <c r="M68" s="26"/>
      <c r="N68" s="13"/>
    </row>
    <row r="69" spans="1:14" ht="15.6" x14ac:dyDescent="0.35">
      <c r="A69" s="14" t="s">
        <v>30</v>
      </c>
      <c r="B69" s="25">
        <f>(B68/B67)*B51</f>
        <v>120.09751228031541</v>
      </c>
      <c r="C69" s="25">
        <f t="shared" ref="C69:L69" si="45">(C68/C67)*C51</f>
        <v>125.32941132193518</v>
      </c>
      <c r="D69" s="25">
        <f t="shared" si="45"/>
        <v>134.07680780078812</v>
      </c>
      <c r="E69" s="25">
        <f t="shared" si="45"/>
        <v>86.179023951162975</v>
      </c>
      <c r="F69" s="25">
        <f t="shared" si="45"/>
        <v>70.775681911906702</v>
      </c>
      <c r="G69" s="25"/>
      <c r="H69" s="25">
        <f t="shared" si="45"/>
        <v>88.515708798020214</v>
      </c>
      <c r="I69" s="25">
        <f t="shared" si="45"/>
        <v>97.315275516493799</v>
      </c>
      <c r="J69" s="25">
        <f t="shared" si="45"/>
        <v>93.510401823834854</v>
      </c>
      <c r="K69" s="25">
        <f t="shared" si="45"/>
        <v>58.413057862440219</v>
      </c>
      <c r="L69" s="25">
        <f t="shared" si="45"/>
        <v>58.150899333898856</v>
      </c>
      <c r="M69" s="26"/>
      <c r="N69" s="13"/>
    </row>
    <row r="70" spans="1:14" ht="15.6" x14ac:dyDescent="0.35">
      <c r="A70" s="14"/>
      <c r="B70" s="25"/>
      <c r="C70" s="26"/>
      <c r="D70" s="26"/>
      <c r="E70" s="26"/>
      <c r="F70" s="26"/>
      <c r="G70" s="26"/>
      <c r="H70" s="25"/>
      <c r="I70" s="26"/>
      <c r="J70" s="26"/>
      <c r="K70" s="26"/>
      <c r="L70" s="26"/>
      <c r="M70" s="26"/>
      <c r="N70" s="13"/>
    </row>
    <row r="71" spans="1:14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6"/>
      <c r="J71" s="26"/>
      <c r="K71" s="26"/>
      <c r="L71" s="26"/>
      <c r="M71" s="26"/>
      <c r="N71" s="13"/>
    </row>
    <row r="72" spans="1:14" ht="15.6" x14ac:dyDescent="0.35">
      <c r="A72" s="14" t="s">
        <v>32</v>
      </c>
      <c r="B72" s="25">
        <f t="shared" ref="B72" si="46">(B29/B28)*100</f>
        <v>100.23437870737639</v>
      </c>
      <c r="C72" s="26"/>
      <c r="D72" s="26"/>
      <c r="E72" s="26"/>
      <c r="F72" s="26"/>
      <c r="G72" s="26"/>
      <c r="H72" s="25">
        <f t="shared" ref="H72" si="47">(H29/H28)*100</f>
        <v>100.23437870737639</v>
      </c>
      <c r="I72" s="26"/>
      <c r="J72" s="26"/>
      <c r="K72" s="26"/>
      <c r="L72" s="26"/>
      <c r="M72" s="26"/>
      <c r="N72" s="13"/>
    </row>
    <row r="73" spans="1:14" ht="15.6" x14ac:dyDescent="0.35">
      <c r="A73" s="14" t="s">
        <v>33</v>
      </c>
      <c r="B73" s="25">
        <f t="shared" ref="B73" si="48">(B23/B29)*100</f>
        <v>115.05868009360529</v>
      </c>
      <c r="C73" s="26"/>
      <c r="D73" s="26"/>
      <c r="E73" s="26"/>
      <c r="F73" s="26"/>
      <c r="G73" s="26"/>
      <c r="H73" s="25">
        <f t="shared" ref="H73" si="49">(H23/H29)*100</f>
        <v>87.935671609307661</v>
      </c>
      <c r="I73" s="26"/>
      <c r="J73" s="26"/>
      <c r="K73" s="26"/>
      <c r="L73" s="26"/>
      <c r="M73" s="26"/>
      <c r="N73" s="13"/>
    </row>
    <row r="74" spans="1:14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3"/>
    </row>
    <row r="75" spans="1:14" ht="16.2" thickTop="1" x14ac:dyDescent="0.35">
      <c r="A75" s="46" t="s">
        <v>82</v>
      </c>
      <c r="B75" s="46"/>
      <c r="C75" s="46"/>
      <c r="D75" s="46"/>
      <c r="E75" s="46"/>
      <c r="F75" s="46"/>
      <c r="G75" s="13"/>
      <c r="H75" s="13"/>
      <c r="I75" s="13"/>
      <c r="J75" s="13"/>
      <c r="K75" s="13"/>
      <c r="L75" s="13"/>
      <c r="M75" s="13"/>
    </row>
    <row r="76" spans="1:14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4" ht="15.6" x14ac:dyDescent="0.35">
      <c r="A77" s="43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4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4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4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2020-02-10T13:33:04Z</cp:lastPrinted>
  <dcterms:created xsi:type="dcterms:W3CDTF">2012-04-17T14:24:25Z</dcterms:created>
  <dcterms:modified xsi:type="dcterms:W3CDTF">2025-12-31T03:15:42Z</dcterms:modified>
</cp:coreProperties>
</file>