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0AEDC926-C777-4E60-8A43-B4D60FEB51C8}" xr6:coauthVersionLast="47" xr6:coauthVersionMax="47" xr10:uidLastSave="{00000000-0000-0000-0000-000000000000}"/>
  <bookViews>
    <workbookView xWindow="-108" yWindow="-108" windowWidth="23256" windowHeight="13896" tabRatio="712" xr2:uid="{00000000-000D-0000-FFFF-FFFF00000000}"/>
  </bookViews>
  <sheets>
    <sheet name="1 Trimestre" sheetId="10" r:id="rId1"/>
    <sheet name="2 Trimestre" sheetId="11" r:id="rId2"/>
    <sheet name="1 Semestre" sheetId="14" r:id="rId3"/>
    <sheet name="3 Trimestre" sheetId="12" r:id="rId4"/>
    <sheet name="3T Acumulado" sheetId="15" r:id="rId5"/>
    <sheet name="4 Trimestre" sheetId="13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2" i="7" l="1"/>
  <c r="C79" i="7"/>
  <c r="C78" i="7"/>
  <c r="C33" i="7"/>
  <c r="C79" i="14"/>
  <c r="C78" i="14"/>
  <c r="C33" i="14"/>
  <c r="B79" i="13"/>
  <c r="B78" i="13"/>
  <c r="F74" i="13"/>
  <c r="E74" i="13"/>
  <c r="D74" i="13"/>
  <c r="C74" i="13"/>
  <c r="B74" i="13"/>
  <c r="F71" i="13"/>
  <c r="E71" i="13"/>
  <c r="D71" i="13"/>
  <c r="C71" i="13"/>
  <c r="B71" i="13"/>
  <c r="C66" i="13"/>
  <c r="B66" i="13"/>
  <c r="C65" i="13"/>
  <c r="B65" i="13"/>
  <c r="B63" i="13"/>
  <c r="F59" i="13"/>
  <c r="E59" i="13"/>
  <c r="D59" i="13"/>
  <c r="C59" i="13"/>
  <c r="B59" i="13"/>
  <c r="B60" i="13" s="1"/>
  <c r="F58" i="13"/>
  <c r="F60" i="13" s="1"/>
  <c r="E58" i="13"/>
  <c r="E60" i="13" s="1"/>
  <c r="D58" i="13"/>
  <c r="D60" i="13" s="1"/>
  <c r="C58" i="13"/>
  <c r="C60" i="13" s="1"/>
  <c r="B58" i="13"/>
  <c r="F55" i="13"/>
  <c r="F54" i="13"/>
  <c r="E54" i="13"/>
  <c r="D54" i="13"/>
  <c r="C54" i="13"/>
  <c r="C55" i="13" s="1"/>
  <c r="B54" i="13"/>
  <c r="F53" i="13"/>
  <c r="E53" i="13"/>
  <c r="E55" i="13" s="1"/>
  <c r="D53" i="13"/>
  <c r="D55" i="13" s="1"/>
  <c r="C53" i="13"/>
  <c r="B53" i="13"/>
  <c r="B55" i="13" s="1"/>
  <c r="F52" i="13"/>
  <c r="E52" i="13"/>
  <c r="D52" i="13"/>
  <c r="C52" i="13"/>
  <c r="B52" i="13"/>
  <c r="F50" i="13"/>
  <c r="E50" i="13"/>
  <c r="D50" i="13"/>
  <c r="C50" i="13"/>
  <c r="B50" i="13"/>
  <c r="F49" i="13"/>
  <c r="E49" i="13"/>
  <c r="D49" i="13"/>
  <c r="C49" i="13"/>
  <c r="B49" i="13"/>
  <c r="F42" i="13"/>
  <c r="F67" i="13" s="1"/>
  <c r="E42" i="13"/>
  <c r="D42" i="13"/>
  <c r="D67" i="13" s="1"/>
  <c r="C42" i="13"/>
  <c r="B42" i="13"/>
  <c r="F41" i="13"/>
  <c r="E41" i="13"/>
  <c r="D41" i="13"/>
  <c r="C41" i="13"/>
  <c r="C43" i="13" s="1"/>
  <c r="B41" i="13"/>
  <c r="B43" i="13" s="1"/>
  <c r="B79" i="12"/>
  <c r="B78" i="12"/>
  <c r="F74" i="12"/>
  <c r="E74" i="12"/>
  <c r="D74" i="12"/>
  <c r="C74" i="12"/>
  <c r="B74" i="12"/>
  <c r="F71" i="12"/>
  <c r="E71" i="12"/>
  <c r="D71" i="12"/>
  <c r="C71" i="12"/>
  <c r="B71" i="12"/>
  <c r="B63" i="12"/>
  <c r="F59" i="12"/>
  <c r="E59" i="12"/>
  <c r="D59" i="12"/>
  <c r="C59" i="12"/>
  <c r="B59" i="12"/>
  <c r="F58" i="12"/>
  <c r="F60" i="12" s="1"/>
  <c r="E58" i="12"/>
  <c r="E60" i="12" s="1"/>
  <c r="D58" i="12"/>
  <c r="D60" i="12" s="1"/>
  <c r="C58" i="12"/>
  <c r="C60" i="12" s="1"/>
  <c r="B58" i="12"/>
  <c r="B60" i="12" s="1"/>
  <c r="F55" i="12"/>
  <c r="F54" i="12"/>
  <c r="E54" i="12"/>
  <c r="D54" i="12"/>
  <c r="C54" i="12"/>
  <c r="B54" i="12"/>
  <c r="F53" i="12"/>
  <c r="E53" i="12"/>
  <c r="E55" i="12" s="1"/>
  <c r="D53" i="12"/>
  <c r="D55" i="12" s="1"/>
  <c r="C53" i="12"/>
  <c r="C55" i="12" s="1"/>
  <c r="B53" i="12"/>
  <c r="B55" i="12" s="1"/>
  <c r="F52" i="12"/>
  <c r="E52" i="12"/>
  <c r="D52" i="12"/>
  <c r="C52" i="12"/>
  <c r="B52" i="12"/>
  <c r="F50" i="12"/>
  <c r="E50" i="12"/>
  <c r="D50" i="12"/>
  <c r="C50" i="12"/>
  <c r="B50" i="12"/>
  <c r="F49" i="12"/>
  <c r="E49" i="12"/>
  <c r="D49" i="12"/>
  <c r="C49" i="12"/>
  <c r="B49" i="12"/>
  <c r="F42" i="12"/>
  <c r="E42" i="12"/>
  <c r="D42" i="12"/>
  <c r="D67" i="12" s="1"/>
  <c r="C42" i="12"/>
  <c r="B42" i="12"/>
  <c r="F41" i="12"/>
  <c r="E41" i="12"/>
  <c r="D41" i="12"/>
  <c r="C41" i="12"/>
  <c r="B41" i="12"/>
  <c r="B67" i="12" s="1"/>
  <c r="B79" i="14"/>
  <c r="B78" i="14"/>
  <c r="F75" i="14"/>
  <c r="E75" i="14"/>
  <c r="D75" i="14"/>
  <c r="B75" i="14"/>
  <c r="F74" i="14"/>
  <c r="E74" i="14"/>
  <c r="D74" i="14"/>
  <c r="C74" i="14"/>
  <c r="B74" i="14"/>
  <c r="F71" i="14"/>
  <c r="E71" i="14"/>
  <c r="D71" i="14"/>
  <c r="C71" i="14"/>
  <c r="B71" i="14"/>
  <c r="B67" i="14"/>
  <c r="F65" i="14"/>
  <c r="E65" i="14"/>
  <c r="D65" i="14"/>
  <c r="B65" i="14"/>
  <c r="B63" i="14"/>
  <c r="B60" i="14"/>
  <c r="F59" i="14"/>
  <c r="F60" i="14" s="1"/>
  <c r="E59" i="14"/>
  <c r="D59" i="14"/>
  <c r="C59" i="14"/>
  <c r="B59" i="14"/>
  <c r="F58" i="14"/>
  <c r="E58" i="14"/>
  <c r="E60" i="14" s="1"/>
  <c r="D58" i="14"/>
  <c r="D60" i="14" s="1"/>
  <c r="C58" i="14"/>
  <c r="C60" i="14" s="1"/>
  <c r="B58" i="14"/>
  <c r="F55" i="14"/>
  <c r="F54" i="14"/>
  <c r="E54" i="14"/>
  <c r="D54" i="14"/>
  <c r="C54" i="14"/>
  <c r="B54" i="14"/>
  <c r="F53" i="14"/>
  <c r="E53" i="14"/>
  <c r="E55" i="14" s="1"/>
  <c r="D53" i="14"/>
  <c r="D55" i="14" s="1"/>
  <c r="C53" i="14"/>
  <c r="C55" i="14" s="1"/>
  <c r="B53" i="14"/>
  <c r="B55" i="14" s="1"/>
  <c r="F52" i="14"/>
  <c r="E52" i="14"/>
  <c r="D52" i="14"/>
  <c r="C52" i="14"/>
  <c r="B52" i="14"/>
  <c r="F50" i="14"/>
  <c r="E50" i="14"/>
  <c r="D50" i="14"/>
  <c r="C50" i="14"/>
  <c r="B50" i="14"/>
  <c r="F49" i="14"/>
  <c r="E49" i="14"/>
  <c r="D49" i="14"/>
  <c r="C49" i="14"/>
  <c r="B49" i="14"/>
  <c r="F42" i="14"/>
  <c r="E42" i="14"/>
  <c r="D42" i="14"/>
  <c r="D67" i="14" s="1"/>
  <c r="C42" i="14"/>
  <c r="B42" i="14"/>
  <c r="F41" i="14"/>
  <c r="E41" i="14"/>
  <c r="D41" i="14"/>
  <c r="C41" i="14"/>
  <c r="B41" i="14"/>
  <c r="B79" i="11"/>
  <c r="B78" i="11"/>
  <c r="F74" i="11"/>
  <c r="E74" i="11"/>
  <c r="D74" i="11"/>
  <c r="C74" i="11"/>
  <c r="B74" i="11"/>
  <c r="F71" i="11"/>
  <c r="E71" i="11"/>
  <c r="D71" i="11"/>
  <c r="C71" i="11"/>
  <c r="B71" i="11"/>
  <c r="B63" i="11"/>
  <c r="C60" i="11"/>
  <c r="F59" i="11"/>
  <c r="E59" i="11"/>
  <c r="D59" i="11"/>
  <c r="C59" i="11"/>
  <c r="B59" i="11"/>
  <c r="F58" i="11"/>
  <c r="F60" i="11" s="1"/>
  <c r="E58" i="11"/>
  <c r="E60" i="11" s="1"/>
  <c r="D58" i="11"/>
  <c r="D60" i="11" s="1"/>
  <c r="C58" i="11"/>
  <c r="B58" i="11"/>
  <c r="B60" i="11" s="1"/>
  <c r="F55" i="11"/>
  <c r="B55" i="11"/>
  <c r="F54" i="11"/>
  <c r="E54" i="11"/>
  <c r="D54" i="11"/>
  <c r="C54" i="11"/>
  <c r="B54" i="11"/>
  <c r="F53" i="11"/>
  <c r="E53" i="11"/>
  <c r="E55" i="11" s="1"/>
  <c r="D53" i="11"/>
  <c r="D55" i="11" s="1"/>
  <c r="C53" i="11"/>
  <c r="C55" i="11" s="1"/>
  <c r="B53" i="11"/>
  <c r="F52" i="11"/>
  <c r="E52" i="11"/>
  <c r="D52" i="11"/>
  <c r="C52" i="11"/>
  <c r="B52" i="11"/>
  <c r="F50" i="11"/>
  <c r="E50" i="11"/>
  <c r="D50" i="11"/>
  <c r="C50" i="11"/>
  <c r="B50" i="11"/>
  <c r="F49" i="11"/>
  <c r="E49" i="11"/>
  <c r="D49" i="11"/>
  <c r="C49" i="11"/>
  <c r="B49" i="11"/>
  <c r="F42" i="11"/>
  <c r="E42" i="11"/>
  <c r="D42" i="11"/>
  <c r="D67" i="11" s="1"/>
  <c r="C42" i="11"/>
  <c r="B42" i="11"/>
  <c r="F41" i="11"/>
  <c r="E41" i="11"/>
  <c r="D41" i="11"/>
  <c r="C41" i="11"/>
  <c r="B41" i="11"/>
  <c r="C41" i="10"/>
  <c r="D41" i="10"/>
  <c r="D67" i="10" s="1"/>
  <c r="E41" i="10"/>
  <c r="F41" i="10"/>
  <c r="C42" i="10"/>
  <c r="D42" i="10"/>
  <c r="E42" i="10"/>
  <c r="F42" i="10"/>
  <c r="B79" i="10"/>
  <c r="B78" i="10"/>
  <c r="F75" i="10"/>
  <c r="E75" i="10"/>
  <c r="D75" i="10"/>
  <c r="B75" i="10"/>
  <c r="F74" i="10"/>
  <c r="E74" i="10"/>
  <c r="D74" i="10"/>
  <c r="C74" i="10"/>
  <c r="B74" i="10"/>
  <c r="F71" i="10"/>
  <c r="E71" i="10"/>
  <c r="D71" i="10"/>
  <c r="C71" i="10"/>
  <c r="B71" i="10"/>
  <c r="B67" i="10"/>
  <c r="F65" i="10"/>
  <c r="E65" i="10"/>
  <c r="D65" i="10"/>
  <c r="B65" i="10"/>
  <c r="B63" i="10"/>
  <c r="F59" i="10"/>
  <c r="E59" i="10"/>
  <c r="C59" i="10"/>
  <c r="B59" i="10"/>
  <c r="F58" i="10"/>
  <c r="F60" i="10" s="1"/>
  <c r="E58" i="10"/>
  <c r="E60" i="10" s="1"/>
  <c r="D58" i="10"/>
  <c r="C58" i="10"/>
  <c r="C60" i="10" s="1"/>
  <c r="B58" i="10"/>
  <c r="B60" i="10" s="1"/>
  <c r="F55" i="10"/>
  <c r="C55" i="10"/>
  <c r="F54" i="10"/>
  <c r="E54" i="10"/>
  <c r="C54" i="10"/>
  <c r="B54" i="10"/>
  <c r="F53" i="10"/>
  <c r="E53" i="10"/>
  <c r="E55" i="10" s="1"/>
  <c r="D53" i="10"/>
  <c r="C53" i="10"/>
  <c r="B53" i="10"/>
  <c r="B55" i="10" s="1"/>
  <c r="F52" i="10"/>
  <c r="E52" i="10"/>
  <c r="D52" i="10"/>
  <c r="C52" i="10"/>
  <c r="B52" i="10"/>
  <c r="F50" i="10"/>
  <c r="E50" i="10"/>
  <c r="D50" i="10"/>
  <c r="C50" i="10"/>
  <c r="B50" i="10"/>
  <c r="F49" i="10"/>
  <c r="E49" i="10"/>
  <c r="D49" i="10"/>
  <c r="C49" i="10"/>
  <c r="B49" i="10"/>
  <c r="B42" i="10"/>
  <c r="B41" i="10"/>
  <c r="B75" i="7"/>
  <c r="B74" i="7"/>
  <c r="C41" i="7"/>
  <c r="D41" i="7"/>
  <c r="E41" i="7"/>
  <c r="F41" i="7"/>
  <c r="C42" i="7"/>
  <c r="D42" i="7"/>
  <c r="E42" i="7"/>
  <c r="F42" i="7"/>
  <c r="C43" i="7"/>
  <c r="B67" i="13" l="1"/>
  <c r="B67" i="11"/>
  <c r="C71" i="7" l="1"/>
  <c r="D71" i="7"/>
  <c r="E71" i="7"/>
  <c r="F71" i="7"/>
  <c r="C74" i="7"/>
  <c r="D74" i="7"/>
  <c r="E74" i="7"/>
  <c r="F74" i="7"/>
  <c r="D75" i="7"/>
  <c r="E75" i="7"/>
  <c r="F75" i="7"/>
  <c r="C65" i="7"/>
  <c r="D65" i="7"/>
  <c r="E65" i="7"/>
  <c r="F65" i="7"/>
  <c r="C66" i="7"/>
  <c r="C58" i="7"/>
  <c r="C60" i="7" s="1"/>
  <c r="D58" i="7"/>
  <c r="E58" i="7"/>
  <c r="E60" i="7" s="1"/>
  <c r="F58" i="7"/>
  <c r="C59" i="7"/>
  <c r="D59" i="7"/>
  <c r="E59" i="7"/>
  <c r="F59" i="7"/>
  <c r="F60" i="7" s="1"/>
  <c r="D60" i="7"/>
  <c r="C52" i="7"/>
  <c r="D52" i="7"/>
  <c r="E52" i="7"/>
  <c r="F52" i="7"/>
  <c r="C53" i="7"/>
  <c r="D53" i="7"/>
  <c r="E53" i="7"/>
  <c r="F53" i="7"/>
  <c r="C54" i="7"/>
  <c r="C55" i="7" s="1"/>
  <c r="D54" i="7"/>
  <c r="D55" i="7" s="1"/>
  <c r="E54" i="7"/>
  <c r="F54" i="7"/>
  <c r="E55" i="7"/>
  <c r="F55" i="7"/>
  <c r="C49" i="7"/>
  <c r="D49" i="7"/>
  <c r="E49" i="7"/>
  <c r="F49" i="7"/>
  <c r="C50" i="7"/>
  <c r="D50" i="7"/>
  <c r="E50" i="7"/>
  <c r="F50" i="7"/>
  <c r="B38" i="7"/>
  <c r="F25" i="7"/>
  <c r="D16" i="7" l="1"/>
  <c r="B17" i="13" l="1"/>
  <c r="B38" i="13"/>
  <c r="D25" i="7"/>
  <c r="E25" i="7"/>
  <c r="D26" i="7"/>
  <c r="E26" i="7"/>
  <c r="F26" i="7"/>
  <c r="D27" i="7"/>
  <c r="E27" i="7"/>
  <c r="F27" i="7"/>
  <c r="D28" i="7"/>
  <c r="E28" i="7"/>
  <c r="F28" i="7"/>
  <c r="F15" i="7"/>
  <c r="F16" i="7"/>
  <c r="F17" i="7"/>
  <c r="F18" i="7"/>
  <c r="F19" i="7"/>
  <c r="F20" i="7"/>
  <c r="F21" i="7"/>
  <c r="F22" i="7"/>
  <c r="E16" i="7"/>
  <c r="E17" i="7"/>
  <c r="E18" i="7"/>
  <c r="E19" i="7"/>
  <c r="E20" i="7"/>
  <c r="E21" i="7"/>
  <c r="E22" i="7"/>
  <c r="D17" i="7"/>
  <c r="D18" i="7"/>
  <c r="D19" i="7"/>
  <c r="D20" i="7"/>
  <c r="D21" i="7"/>
  <c r="D22" i="7"/>
  <c r="C79" i="15" l="1"/>
  <c r="C78" i="15"/>
  <c r="B79" i="15"/>
  <c r="B78" i="15"/>
  <c r="F75" i="15"/>
  <c r="E75" i="15"/>
  <c r="D75" i="15"/>
  <c r="B75" i="15"/>
  <c r="F74" i="15"/>
  <c r="E74" i="15"/>
  <c r="D74" i="15"/>
  <c r="C74" i="15"/>
  <c r="B74" i="15"/>
  <c r="F71" i="15"/>
  <c r="E71" i="15"/>
  <c r="D71" i="15"/>
  <c r="C71" i="15"/>
  <c r="B71" i="15"/>
  <c r="D67" i="15"/>
  <c r="B67" i="15"/>
  <c r="F65" i="15"/>
  <c r="E65" i="15"/>
  <c r="D65" i="15"/>
  <c r="B65" i="15"/>
  <c r="B63" i="15"/>
  <c r="C60" i="15"/>
  <c r="B60" i="15"/>
  <c r="F59" i="15"/>
  <c r="E59" i="15"/>
  <c r="D59" i="15"/>
  <c r="C59" i="15"/>
  <c r="B59" i="15"/>
  <c r="F58" i="15"/>
  <c r="F60" i="15" s="1"/>
  <c r="E58" i="15"/>
  <c r="E60" i="15" s="1"/>
  <c r="D58" i="15"/>
  <c r="D60" i="15" s="1"/>
  <c r="C58" i="15"/>
  <c r="B58" i="15"/>
  <c r="B55" i="15"/>
  <c r="F54" i="15"/>
  <c r="E54" i="15"/>
  <c r="D54" i="15"/>
  <c r="C54" i="15"/>
  <c r="B54" i="15"/>
  <c r="F53" i="15"/>
  <c r="F55" i="15" s="1"/>
  <c r="E53" i="15"/>
  <c r="E55" i="15" s="1"/>
  <c r="D53" i="15"/>
  <c r="D55" i="15" s="1"/>
  <c r="C53" i="15"/>
  <c r="C55" i="15" s="1"/>
  <c r="B53" i="15"/>
  <c r="F52" i="15"/>
  <c r="E52" i="15"/>
  <c r="D52" i="15"/>
  <c r="C52" i="15"/>
  <c r="B52" i="15"/>
  <c r="C49" i="15"/>
  <c r="D49" i="15"/>
  <c r="E49" i="15"/>
  <c r="F49" i="15"/>
  <c r="C50" i="15"/>
  <c r="D50" i="15"/>
  <c r="E50" i="15"/>
  <c r="F50" i="15"/>
  <c r="F42" i="15"/>
  <c r="E42" i="15"/>
  <c r="D42" i="15"/>
  <c r="C42" i="15"/>
  <c r="B42" i="15"/>
  <c r="F41" i="15"/>
  <c r="E41" i="15"/>
  <c r="D41" i="15"/>
  <c r="C41" i="15"/>
  <c r="B41" i="15"/>
  <c r="B38" i="15"/>
  <c r="C33" i="15"/>
  <c r="B26" i="15"/>
  <c r="B27" i="15"/>
  <c r="B28" i="15"/>
  <c r="F19" i="15"/>
  <c r="F15" i="15"/>
  <c r="D15" i="15"/>
  <c r="B38" i="12"/>
  <c r="B26" i="12"/>
  <c r="B27" i="12"/>
  <c r="B28" i="12"/>
  <c r="B38" i="14"/>
  <c r="B26" i="14"/>
  <c r="B27" i="14"/>
  <c r="B28" i="14"/>
  <c r="B16" i="14"/>
  <c r="B17" i="14"/>
  <c r="B18" i="14"/>
  <c r="B19" i="14"/>
  <c r="B20" i="14"/>
  <c r="B21" i="14"/>
  <c r="B22" i="14"/>
  <c r="D15" i="14"/>
  <c r="E15" i="14"/>
  <c r="F15" i="14"/>
  <c r="D16" i="14"/>
  <c r="E16" i="14"/>
  <c r="F16" i="14"/>
  <c r="D17" i="14"/>
  <c r="E17" i="14"/>
  <c r="F17" i="14"/>
  <c r="D18" i="14"/>
  <c r="E18" i="14"/>
  <c r="F18" i="14"/>
  <c r="D19" i="14"/>
  <c r="E19" i="14"/>
  <c r="F19" i="14"/>
  <c r="D20" i="14"/>
  <c r="E20" i="14"/>
  <c r="F20" i="14"/>
  <c r="D21" i="14"/>
  <c r="E21" i="14"/>
  <c r="F21" i="14"/>
  <c r="D22" i="14"/>
  <c r="E22" i="14"/>
  <c r="F22" i="14"/>
  <c r="B38" i="11"/>
  <c r="B26" i="11"/>
  <c r="B27" i="11"/>
  <c r="B28" i="11"/>
  <c r="B38" i="10"/>
  <c r="B28" i="10"/>
  <c r="B27" i="10"/>
  <c r="B26" i="10"/>
  <c r="B25" i="13" l="1"/>
  <c r="B16" i="13"/>
  <c r="B15" i="13"/>
  <c r="B33" i="7" l="1"/>
  <c r="C27" i="7"/>
  <c r="C20" i="7"/>
  <c r="B20" i="7" s="1"/>
  <c r="C19" i="7"/>
  <c r="B19" i="7" s="1"/>
  <c r="B27" i="13"/>
  <c r="B20" i="13"/>
  <c r="B19" i="13"/>
  <c r="F20" i="15"/>
  <c r="D19" i="15"/>
  <c r="E19" i="15"/>
  <c r="D20" i="15"/>
  <c r="E20" i="15"/>
  <c r="C20" i="15"/>
  <c r="C19" i="15"/>
  <c r="B20" i="11"/>
  <c r="B19" i="11"/>
  <c r="B20" i="10"/>
  <c r="B19" i="10"/>
  <c r="B27" i="7" l="1"/>
  <c r="C26" i="7"/>
  <c r="C28" i="7"/>
  <c r="C21" i="7"/>
  <c r="B21" i="7" s="1"/>
  <c r="C22" i="7"/>
  <c r="B22" i="7" s="1"/>
  <c r="C17" i="7"/>
  <c r="B17" i="7" s="1"/>
  <c r="C18" i="7"/>
  <c r="B18" i="7" s="1"/>
  <c r="B28" i="13"/>
  <c r="B26" i="13"/>
  <c r="B22" i="13"/>
  <c r="B21" i="13"/>
  <c r="B18" i="13"/>
  <c r="E28" i="15"/>
  <c r="F28" i="15"/>
  <c r="C28" i="15"/>
  <c r="E26" i="15"/>
  <c r="F26" i="15"/>
  <c r="C26" i="15"/>
  <c r="C21" i="15"/>
  <c r="D21" i="15"/>
  <c r="C22" i="15"/>
  <c r="D22" i="15"/>
  <c r="F21" i="15"/>
  <c r="F22" i="15"/>
  <c r="F18" i="15"/>
  <c r="C18" i="15"/>
  <c r="D18" i="15"/>
  <c r="F17" i="15"/>
  <c r="C17" i="15"/>
  <c r="D17" i="15"/>
  <c r="E17" i="15"/>
  <c r="B22" i="12"/>
  <c r="B18" i="12"/>
  <c r="D28" i="14"/>
  <c r="E28" i="14"/>
  <c r="F28" i="14"/>
  <c r="C28" i="14"/>
  <c r="D26" i="14"/>
  <c r="E26" i="14"/>
  <c r="F26" i="14"/>
  <c r="C21" i="14"/>
  <c r="C22" i="14"/>
  <c r="C17" i="14"/>
  <c r="C18" i="14"/>
  <c r="B22" i="10"/>
  <c r="B21" i="10"/>
  <c r="B18" i="10"/>
  <c r="B17" i="10"/>
  <c r="F16" i="15"/>
  <c r="D16" i="15"/>
  <c r="E16" i="15"/>
  <c r="E18" i="15"/>
  <c r="E21" i="15"/>
  <c r="E22" i="15"/>
  <c r="B16" i="12"/>
  <c r="B17" i="12"/>
  <c r="B19" i="12"/>
  <c r="B20" i="12"/>
  <c r="B21" i="12"/>
  <c r="B15" i="12"/>
  <c r="E27" i="14"/>
  <c r="F27" i="14"/>
  <c r="C27" i="14"/>
  <c r="C26" i="14"/>
  <c r="D25" i="14"/>
  <c r="E25" i="14"/>
  <c r="F25" i="14"/>
  <c r="C25" i="14"/>
  <c r="B16" i="11"/>
  <c r="B17" i="11"/>
  <c r="B18" i="11"/>
  <c r="B21" i="11"/>
  <c r="B22" i="11"/>
  <c r="B15" i="11"/>
  <c r="B15" i="10"/>
  <c r="B21" i="15" l="1"/>
  <c r="B17" i="15"/>
  <c r="B79" i="7"/>
  <c r="B42" i="7"/>
  <c r="B18" i="15"/>
  <c r="B49" i="15" s="1"/>
  <c r="B22" i="15"/>
  <c r="C25" i="7" l="1"/>
  <c r="C16" i="7"/>
  <c r="B16" i="7" s="1"/>
  <c r="C15" i="7"/>
  <c r="B15" i="7" s="1"/>
  <c r="C27" i="15"/>
  <c r="C25" i="15"/>
  <c r="C16" i="15"/>
  <c r="C15" i="15"/>
  <c r="B25" i="12"/>
  <c r="C19" i="14"/>
  <c r="C20" i="14"/>
  <c r="B25" i="11"/>
  <c r="B25" i="10"/>
  <c r="B16" i="10"/>
  <c r="C16" i="14"/>
  <c r="C15" i="14"/>
  <c r="D25" i="15" l="1"/>
  <c r="E25" i="15"/>
  <c r="F25" i="15"/>
  <c r="D26" i="15"/>
  <c r="D27" i="15"/>
  <c r="E27" i="15"/>
  <c r="F27" i="15"/>
  <c r="D28" i="15"/>
  <c r="B15" i="15" l="1"/>
  <c r="B16" i="15"/>
  <c r="B25" i="15"/>
  <c r="B33" i="15" l="1"/>
  <c r="B15" i="14" l="1"/>
  <c r="B26" i="7" l="1"/>
  <c r="B32" i="7" l="1"/>
  <c r="B78" i="7" s="1"/>
  <c r="B54" i="7"/>
  <c r="B20" i="15"/>
  <c r="B19" i="15"/>
  <c r="B50" i="15" l="1"/>
  <c r="B29" i="13"/>
  <c r="B29" i="12"/>
  <c r="B29" i="10" l="1"/>
  <c r="B29" i="11"/>
  <c r="B33" i="14" l="1"/>
  <c r="B32" i="13"/>
  <c r="D67" i="7"/>
  <c r="D27" i="14"/>
  <c r="B32" i="12"/>
  <c r="B32" i="10"/>
  <c r="B32" i="11"/>
  <c r="F67" i="7" l="1"/>
  <c r="B28" i="7"/>
  <c r="B59" i="7" s="1"/>
  <c r="B65" i="7"/>
  <c r="B25" i="14"/>
  <c r="B25" i="7"/>
  <c r="B41" i="7" s="1"/>
  <c r="B29" i="14" l="1"/>
  <c r="B58" i="7"/>
  <c r="B60" i="7" s="1"/>
  <c r="B53" i="7"/>
  <c r="B55" i="7" s="1"/>
  <c r="B50" i="7"/>
  <c r="B66" i="7"/>
  <c r="B43" i="7"/>
  <c r="B67" i="7"/>
  <c r="B49" i="7"/>
  <c r="B71" i="7"/>
  <c r="B29" i="7"/>
  <c r="B63" i="7" s="1"/>
  <c r="B29" i="15"/>
  <c r="B32" i="15"/>
  <c r="B32" i="14"/>
</calcChain>
</file>

<file path=xl/sharedStrings.xml><?xml version="1.0" encoding="utf-8"?>
<sst xmlns="http://schemas.openxmlformats.org/spreadsheetml/2006/main" count="726" uniqueCount="137">
  <si>
    <t>Indicador</t>
  </si>
  <si>
    <t>Total Programa</t>
  </si>
  <si>
    <t>Productos</t>
  </si>
  <si>
    <t>Ampliación o mejoras</t>
  </si>
  <si>
    <t>Insumos</t>
  </si>
  <si>
    <t>Gasto FODESAF</t>
  </si>
  <si>
    <t>Ingresos FODESAF</t>
  </si>
  <si>
    <t>Otros insumos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</si>
  <si>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</si>
  <si>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</si>
  <si>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</si>
  <si>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</si>
  <si>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</si>
  <si>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</si>
  <si>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</si>
  <si>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</si>
  <si>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</si>
  <si>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</si>
  <si>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</si>
  <si>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</si>
  <si>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</si>
  <si>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</si>
  <si>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</si>
  <si>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</si>
  <si>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</si>
  <si>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</si>
  <si>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</si>
  <si>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</si>
  <si>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</si>
  <si>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</si>
  <si>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</si>
  <si>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Población objetivo (personas)</t>
  </si>
  <si>
    <t>Beneficiarios (obras y personas)</t>
  </si>
  <si>
    <t>personas</t>
  </si>
  <si>
    <t>Índice de crecimiento beneficiarios (ICB)</t>
  </si>
  <si>
    <t>Gasto programado por beneficiario (GPB)</t>
  </si>
  <si>
    <t>Gasto efectivo por beneficiario (GEB)</t>
  </si>
  <si>
    <t>Gasto programado por obra</t>
  </si>
  <si>
    <t>Gasto efectivo por obra</t>
  </si>
  <si>
    <t>Proyectos terminados</t>
  </si>
  <si>
    <t>n.d.</t>
  </si>
  <si>
    <t>Construcción de acueductos rurales</t>
  </si>
  <si>
    <t>Proyectos por iniciar</t>
  </si>
  <si>
    <t>IPC 1T (2022)</t>
  </si>
  <si>
    <t>Efectivos 1S 2022 (obras)</t>
  </si>
  <si>
    <t>Efectivos 1S 2022</t>
  </si>
  <si>
    <t>IPC 1S (2022)</t>
  </si>
  <si>
    <t>Gasto efectivo real 1S 2022</t>
  </si>
  <si>
    <t>Gasto efectivo real por beneficiario 1S 2022</t>
  </si>
  <si>
    <t>Efectivos 3T 2022 (obras)</t>
  </si>
  <si>
    <t>Efectivos 3T 2022</t>
  </si>
  <si>
    <t>IPC 3T (2022)</t>
  </si>
  <si>
    <t>Efectivos 3TA 2022 (obras)</t>
  </si>
  <si>
    <t>Efectivos 3TA 2022</t>
  </si>
  <si>
    <t>IPC 3TA (2022)</t>
  </si>
  <si>
    <t>Gasto efectivo real 3TA 2022</t>
  </si>
  <si>
    <t>Gasto efectivo real por beneficiario 3TA 2022</t>
  </si>
  <si>
    <t>Efectivos 4T 2022 (obras)</t>
  </si>
  <si>
    <t>Efectivos 4T 2022</t>
  </si>
  <si>
    <t>IPC 4T (2022)</t>
  </si>
  <si>
    <t>Gasto efectivo real 4T 2022</t>
  </si>
  <si>
    <t>Gasto efectivo real por beneficiario 4T 2022</t>
  </si>
  <si>
    <t>Efectivos 2022 (obras)</t>
  </si>
  <si>
    <t>Efectivos 2022</t>
  </si>
  <si>
    <t>IPC (2022)</t>
  </si>
  <si>
    <t>Gasto efectivo real 2022</t>
  </si>
  <si>
    <t>Gasto efectivo real por beneficiario 2022</t>
  </si>
  <si>
    <t>Proyectos 
en proceso</t>
  </si>
  <si>
    <t>Efectivos 1T  2022 (obras)</t>
  </si>
  <si>
    <t>Programados  1T 2023 (obras)</t>
  </si>
  <si>
    <t>Efectivos 1T 2023 (obras)</t>
  </si>
  <si>
    <t>Programados año 2023 (obras)</t>
  </si>
  <si>
    <t>Efectivos 1T 2022</t>
  </si>
  <si>
    <t>Programados  1T 2023</t>
  </si>
  <si>
    <t>Efectivos 1T  2023</t>
  </si>
  <si>
    <t>Programados año 2023</t>
  </si>
  <si>
    <t>En transferencias 1T  2023</t>
  </si>
  <si>
    <t>Efectivos  1T 2023</t>
  </si>
  <si>
    <t>IPC 1T (2023)</t>
  </si>
  <si>
    <t>Gasto efectivo real  1T 2022</t>
  </si>
  <si>
    <t>Gasto efectivo real 1T  2023</t>
  </si>
  <si>
    <t>Gasto efectivo real por beneficiario  1T 2022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</si>
  <si>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</si>
  <si>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A y A 2022 y 2023 - Cronogramas de Metas e Inversión - Modificaciones 2023 - IPC, INEC 2022 y 2023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</si>
  <si>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En el primer trimestre del 2023 se han recibido 3 desembolsos (dato que se utiliza para el cálculo del indicador). Adicionalmente se tienen registrados ¢1,178,322,000.00  como parte de los ingresos de vigencias anteriores como Superávit Específico.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</si>
  <si>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>En el segundo  trimestre del 2023 se han recibido 3 desembolsos.   Adicionalmente se tienen registrados ¢1,178,322,000.00  como parte de los ingresos de vigencias anteriores como Superávit Específico.</t>
    </r>
  </si>
  <si>
    <t>Programados 1S 2023 (obras)</t>
  </si>
  <si>
    <t>Efectivos 1S 2023 (obras)</t>
  </si>
  <si>
    <t>Programados 1S 2023</t>
  </si>
  <si>
    <t>Efectivos 1S 2023</t>
  </si>
  <si>
    <t>En transferencias 1S 2023</t>
  </si>
  <si>
    <t>IPC 1S (2023)</t>
  </si>
  <si>
    <t>Gasto efectivo real 1S 2023</t>
  </si>
  <si>
    <t>Gasto efectivo real por beneficiario 1S 2023</t>
  </si>
  <si>
    <t>Programados 3T 2023 (obras)</t>
  </si>
  <si>
    <t>Efectivos 3T 2023 (obras)</t>
  </si>
  <si>
    <t>Programados 3T 2023</t>
  </si>
  <si>
    <t>Efectivos 3T 2023</t>
  </si>
  <si>
    <t>En transferencias 3T 2023</t>
  </si>
  <si>
    <t>IPC 3T (2023)</t>
  </si>
  <si>
    <t>Gasto efectivo real  3T 2022</t>
  </si>
  <si>
    <t>Gasto efectivo real 3T 2023</t>
  </si>
  <si>
    <t>Gasto efectivo real por beneficiario 3T 2022</t>
  </si>
  <si>
    <t>Gasto efectivo real por beneficiario  3T 2023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</si>
  <si>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>En el tercer  trimestre del 2023 se han recibido 3 desembolsos. Adicionalmente se tienen registrados ¢1,178,322,000.00  como parte de los ingresos de vigencias anteriores como Superávit Específico.</t>
    </r>
  </si>
  <si>
    <t>Programados 3TA 2023 (obras)</t>
  </si>
  <si>
    <t>Efectivos 3TA 2023 (obras)</t>
  </si>
  <si>
    <t>Programados 3TA 2023</t>
  </si>
  <si>
    <t>Efectivos 3TA 2023</t>
  </si>
  <si>
    <t>En transferencias 3TA 2023</t>
  </si>
  <si>
    <t>IPC 3TA (2023)</t>
  </si>
  <si>
    <t>Gasto efectivo real 3TA 2023</t>
  </si>
  <si>
    <t>Gasto efectivo real por beneficiario 3TA 2023</t>
  </si>
  <si>
    <t xml:space="preserve">Ingreso Superávit </t>
  </si>
  <si>
    <t>Con superávit</t>
  </si>
  <si>
    <t>Programados 4T 2023 (obras)</t>
  </si>
  <si>
    <t>Efectivos 4T 2023 (obras)</t>
  </si>
  <si>
    <t>Programados 4T 2023</t>
  </si>
  <si>
    <t>Efectivos 4T 2023</t>
  </si>
  <si>
    <t>En transferencias 4T 2023</t>
  </si>
  <si>
    <t>IPC 4T (2023)</t>
  </si>
  <si>
    <t>Gasto efectivo real 4T 2023</t>
  </si>
  <si>
    <t>Gasto efectivo real por beneficiario 4T 2023</t>
  </si>
  <si>
    <t>Programados 2023 (obras)</t>
  </si>
  <si>
    <t>Efectivos 2023 (obras)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</si>
  <si>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</si>
  <si>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</si>
  <si>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</si>
  <si>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</si>
  <si>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</si>
  <si>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</si>
  <si>
    <t>Proyectos terminados Construcción</t>
  </si>
  <si>
    <t>Proyectos en proceso Construcción</t>
  </si>
  <si>
    <t>Proyectos en proceso Ampliación</t>
  </si>
  <si>
    <t>Proyectos por iniciar Ampliación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</si>
  <si>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>En el cuarto trimestre del 2023 se han recibido 3 desembolsos. Adicionalmente se tienen registrados ¢1,178,322,000.00  como parte de los ingresos de vigencias anteriores como Superávit Específico.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</si>
  <si>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>Se tienen registrados ¢1,178,322,000.00  como parte de los ingresos de vigencias anteriores como Superávit Específico.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</si>
</sst>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theme="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192952"/>
        <bgColor indexed="64"/>
      </patternFill>
    </fill>
    <fill>
      <patternFill patternType="solid">
        <fgColor rgb="FFC1C5C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1" fillId="0" borderId="0" xfId="1" applyNumberFormat="1" applyFont="1" applyFill="1"/>
    <xf numFmtId="165" fontId="2" fillId="0" borderId="0" xfId="1" applyNumberFormat="1" applyFont="1" applyFill="1"/>
    <xf numFmtId="165" fontId="5" fillId="0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/>
    <xf numFmtId="165" fontId="5" fillId="0" borderId="0" xfId="1" applyNumberFormat="1" applyFont="1" applyFill="1"/>
    <xf numFmtId="3" fontId="5" fillId="0" borderId="0" xfId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165" fontId="5" fillId="0" borderId="0" xfId="1" applyNumberFormat="1" applyFont="1" applyFill="1" applyBorder="1"/>
    <xf numFmtId="165" fontId="5" fillId="0" borderId="2" xfId="1" applyNumberFormat="1" applyFont="1" applyFill="1" applyBorder="1"/>
    <xf numFmtId="165" fontId="4" fillId="0" borderId="0" xfId="1" applyNumberFormat="1" applyFont="1" applyFill="1" applyBorder="1"/>
    <xf numFmtId="4" fontId="5" fillId="0" borderId="0" xfId="3" applyNumberFormat="1" applyFont="1" applyFill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5" fillId="0" borderId="0" xfId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left" indent="5"/>
    </xf>
    <xf numFmtId="165" fontId="4" fillId="0" borderId="0" xfId="1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3" fontId="6" fillId="2" borderId="0" xfId="1" applyNumberFormat="1" applyFont="1" applyFill="1" applyAlignment="1">
      <alignment horizontal="center" vertical="center"/>
    </xf>
    <xf numFmtId="3" fontId="5" fillId="3" borderId="0" xfId="1" applyNumberFormat="1" applyFont="1" applyFill="1" applyAlignment="1">
      <alignment horizontal="center" vertical="center"/>
    </xf>
    <xf numFmtId="2" fontId="5" fillId="3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65" fontId="4" fillId="0" borderId="7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1" applyNumberFormat="1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35A0"/>
      <color rgb="FF192952"/>
      <color rgb="FFC1C5C8"/>
      <color rgb="FFA2BFE6"/>
      <color rgb="FF102D7C"/>
      <color rgb="FF407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cobertura potencial 2023</a:t>
            </a:r>
          </a:p>
        </c:rich>
      </c:tx>
      <c:layout>
        <c:manualLayout>
          <c:xMode val="edge"/>
          <c:yMode val="edge"/>
          <c:x val="0.27735696493128092"/>
          <c:y val="2.761074193459613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094102158654296E-2"/>
          <c:y val="0.15006235542202978"/>
          <c:w val="0.93724674389263729"/>
          <c:h val="0.60153323032087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 Cobertura Programada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(Anual!$B$49,Anual!$C$49,Anual!$D$49,Anual!$E$49,Anual!$F$49)</c:f>
              <c:numCache>
                <c:formatCode>#,##0.00</c:formatCode>
                <c:ptCount val="5"/>
                <c:pt idx="0">
                  <c:v>6.9478229141328143</c:v>
                </c:pt>
                <c:pt idx="1">
                  <c:v>5.8175746412053906</c:v>
                </c:pt>
                <c:pt idx="2">
                  <c:v>6.1223678456421196</c:v>
                </c:pt>
                <c:pt idx="3">
                  <c:v>4.2869713794151183</c:v>
                </c:pt>
                <c:pt idx="4">
                  <c:v>1.1743397298545097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DF5-A662-129CAE400EED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 Cobertura Efectiva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(Anual!$B$50,Anual!$C$50,Anual!$D$50,Anual!$E$50,Anual!$F$50)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DF5-A662-129CAE400E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62460600"/>
        <c:axId val="162460992"/>
        <c:axId val="0"/>
      </c:bar3DChart>
      <c:catAx>
        <c:axId val="162460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60992"/>
        <c:crossesAt val="0"/>
        <c:auto val="1"/>
        <c:lblAlgn val="ctr"/>
        <c:lblOffset val="100"/>
        <c:noMultiLvlLbl val="0"/>
      </c:catAx>
      <c:valAx>
        <c:axId val="162460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060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1804423679133009"/>
          <c:y val="0.91029495023938933"/>
          <c:w val="0.36391152641733981"/>
          <c:h val="6.6301658651684275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resultados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3810047396622547E-2"/>
          <c:y val="0.141944440840996"/>
          <c:w val="0.92951915304223598"/>
          <c:h val="0.57745349248417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(Anual!$B$53,Anual!$C$53,Anual!$D$53,Anual!$E$53,Anual!$F$53)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3-43A0-8E64-A59FABD439A9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 Índice efectividad en gasto (IEG)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(Anual!$B$54,Anual!$C$54,Anual!$D$54,Anual!$E$54,Anual!$F$54)</c:f>
              <c:numCache>
                <c:formatCode>#,##0.00</c:formatCode>
                <c:ptCount val="5"/>
                <c:pt idx="0">
                  <c:v>25.999231709560089</c:v>
                </c:pt>
                <c:pt idx="1">
                  <c:v>51.171772079982915</c:v>
                </c:pt>
                <c:pt idx="2">
                  <c:v>99.972959249786868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3-43A0-8E64-A59FABD439A9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 Índice efectividad total (IET)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(Anual!$B$55,Anual!$C$55,Anual!$D$55,Anual!$E$55,Anual!$F$55)</c:f>
              <c:numCache>
                <c:formatCode>#,##0.00</c:formatCode>
                <c:ptCount val="5"/>
                <c:pt idx="0">
                  <c:v>12.999615854780044</c:v>
                </c:pt>
                <c:pt idx="1">
                  <c:v>25.585886039991458</c:v>
                </c:pt>
                <c:pt idx="2">
                  <c:v>49.986479624893434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3-43A0-8E64-A59FABD4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2461776"/>
        <c:axId val="162462168"/>
        <c:axId val="0"/>
      </c:bar3DChart>
      <c:catAx>
        <c:axId val="16246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62168"/>
        <c:crosses val="autoZero"/>
        <c:auto val="1"/>
        <c:lblAlgn val="ctr"/>
        <c:lblOffset val="100"/>
        <c:noMultiLvlLbl val="0"/>
      </c:catAx>
      <c:valAx>
        <c:axId val="162462168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177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6.0606292039472445E-2"/>
          <c:y val="0.86305824068809112"/>
          <c:w val="0.87878729658820209"/>
          <c:h val="7.2801602820622049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gasto medio por obra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 Gasto programado por obra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(Anual!$B$74,Anual!$C$74,Anual!$D$74,Anual!$E$74,Anual!$F$74)</c:f>
              <c:numCache>
                <c:formatCode>#,##0.00</c:formatCode>
                <c:ptCount val="5"/>
                <c:pt idx="0">
                  <c:v>353944054.5</c:v>
                </c:pt>
                <c:pt idx="1">
                  <c:v>533764000</c:v>
                </c:pt>
                <c:pt idx="2">
                  <c:v>5865000</c:v>
                </c:pt>
                <c:pt idx="3">
                  <c:v>195396663.5</c:v>
                </c:pt>
                <c:pt idx="4">
                  <c:v>659478000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0-4F7B-9759-B7E64D56361F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 Gasto efectivo por obra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(Anual!$B$75,Anual!$C$75,Anual!$D$75,Anual!$E$75,Anual!$F$75)</c:f>
              <c:numCache>
                <c:formatCode>#,##0.00</c:formatCode>
                <c:ptCount val="5"/>
                <c:pt idx="0">
                  <c:v>138034102.27749997</c:v>
                </c:pt>
                <c:pt idx="1">
                  <c:v>0</c:v>
                </c:pt>
                <c:pt idx="2">
                  <c:v>5863414.0599999996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0-4F7B-9759-B7E64D56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462952"/>
        <c:axId val="163474520"/>
        <c:axId val="0"/>
      </c:bar3DChart>
      <c:catAx>
        <c:axId val="162462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474520"/>
        <c:crosses val="autoZero"/>
        <c:auto val="1"/>
        <c:lblAlgn val="ctr"/>
        <c:lblOffset val="100"/>
        <c:noMultiLvlLbl val="0"/>
      </c:catAx>
      <c:valAx>
        <c:axId val="163474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2952"/>
        <c:crosses val="autoZero"/>
        <c:crossBetween val="between"/>
        <c:majorUnit val="200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A y A: Indicadores de Giro de Recursos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1-437A-AFEC-4A435C94F43D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BE1-437A-AFEC-4A435C94F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Anual!$A$78:$A$79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Anual!$B$78:$B$79</c:f>
              <c:numCache>
                <c:formatCode>#,##0.00</c:formatCode>
                <c:ptCount val="2"/>
                <c:pt idx="0">
                  <c:v>44.514709219391627</c:v>
                </c:pt>
                <c:pt idx="1">
                  <c:v>58.405934050747952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7-4C9A-8162-13519D6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3668312"/>
        <c:axId val="494335792"/>
      </c:barChart>
      <c:valAx>
        <c:axId val="49433579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3668312"/>
        <c:crosses val="autoZero"/>
        <c:crossBetween val="between"/>
        <c:majorUnit val="20"/>
      </c:valAx>
      <c:catAx>
        <c:axId val="493668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33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A y A: Efectividad en obras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704686545631953E-2"/>
          <c:y val="0.18747692061257745"/>
          <c:w val="0.96659058471498926"/>
          <c:h val="0.60531855402011925"/>
        </c:manualLayout>
      </c:layout>
      <c:bar3DChart>
        <c:barDir val="col"/>
        <c:grouping val="clustered"/>
        <c:varyColors val="0"/>
        <c:ser>
          <c:idx val="0"/>
          <c:order val="0"/>
          <c:tx>
            <c:v>Efectividad en Obras</c:v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(Anual!$B$52,Anual!$C$52,Anual!$D$52,Anual!$E$52,Anual!$F$52)</c:f>
              <c:numCache>
                <c:formatCode>#,##0.00</c:formatCode>
                <c:ptCount val="5"/>
                <c:pt idx="0">
                  <c:v>66.666666666666657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8-432C-9889-605DB6BCF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3476480"/>
        <c:axId val="163476872"/>
        <c:axId val="0"/>
      </c:bar3DChart>
      <c:catAx>
        <c:axId val="16347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R"/>
          </a:p>
        </c:txPr>
        <c:crossAx val="163476872"/>
        <c:crosses val="autoZero"/>
        <c:auto val="1"/>
        <c:lblAlgn val="ctr"/>
        <c:lblOffset val="100"/>
        <c:noMultiLvlLbl val="0"/>
      </c:catAx>
      <c:valAx>
        <c:axId val="163476872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CR"/>
          </a:p>
        </c:txPr>
        <c:crossAx val="16347648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5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vert="horz"/>
          <a:lstStyle/>
          <a:p>
            <a:pPr>
              <a:defRPr sz="1800"/>
            </a:pPr>
            <a:r>
              <a:rPr lang="en-US" sz="1800"/>
              <a:t>A Y A: Indicadores de avance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862642987805493E-2"/>
          <c:y val="0.14075468986081777"/>
          <c:w val="0.9365010711172046"/>
          <c:h val="0.585816192905554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Anual!$A$58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(Anual!$B$58,Anual!$C$58,Anual!$D$58,Anual!$E$58,Anual!$F$58)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E-4DF2-A956-396ADCE66D24}"/>
            </c:ext>
          </c:extLst>
        </c:ser>
        <c:ser>
          <c:idx val="1"/>
          <c:order val="1"/>
          <c:tx>
            <c:strRef>
              <c:f>Anual!$A$59</c:f>
              <c:strCache>
                <c:ptCount val="1"/>
                <c:pt idx="0">
                  <c:v> Índice avance gasto (IAG)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(Anual!$B$59,Anual!$C$59,Anual!$D$59,Anual!$E$59,Anual!$F$59)</c:f>
              <c:numCache>
                <c:formatCode>#,##0.00</c:formatCode>
                <c:ptCount val="5"/>
                <c:pt idx="0">
                  <c:v>25.999231709560089</c:v>
                </c:pt>
                <c:pt idx="1">
                  <c:v>51.171772079982915</c:v>
                </c:pt>
                <c:pt idx="2">
                  <c:v>99.972959249786868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E-4DF2-A956-396ADCE66D24}"/>
            </c:ext>
          </c:extLst>
        </c:ser>
        <c:ser>
          <c:idx val="2"/>
          <c:order val="2"/>
          <c:tx>
            <c:strRef>
              <c:f>Anual!$A$60</c:f>
              <c:strCache>
                <c:ptCount val="1"/>
                <c:pt idx="0">
                  <c:v> Índice avance total (IAT)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(Anual!$B$60,Anual!$C$60,Anual!$D$60,Anual!$E$60,Anual!$F$60)</c:f>
              <c:numCache>
                <c:formatCode>#,##0.00</c:formatCode>
                <c:ptCount val="5"/>
                <c:pt idx="0">
                  <c:v>12.999615854780044</c:v>
                </c:pt>
                <c:pt idx="1">
                  <c:v>25.585886039991458</c:v>
                </c:pt>
                <c:pt idx="2">
                  <c:v>49.986479624893434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E-4DF2-A956-396ADCE66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77656"/>
        <c:axId val="163478048"/>
        <c:axId val="0"/>
      </c:bar3DChart>
      <c:catAx>
        <c:axId val="16347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8048"/>
        <c:crosses val="autoZero"/>
        <c:auto val="1"/>
        <c:lblAlgn val="ctr"/>
        <c:lblOffset val="100"/>
        <c:noMultiLvlLbl val="0"/>
      </c:catAx>
      <c:valAx>
        <c:axId val="16347804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765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0.13069475725967861"/>
          <c:y val="0.85203847168731672"/>
          <c:w val="0.73861048548064279"/>
          <c:h val="7.2654742103905573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 Y A: Indice de crecimiento en obras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7.0576363708857379E-2"/>
          <c:y val="0.15411743587804827"/>
          <c:w val="0.90038412787167754"/>
          <c:h val="0.60019053489713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 De expansión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(Anual!$B$65,Anual!$C$65,Anual!$D$65,Anual!$E$65,Anual!$F$65)</c:f>
              <c:numCache>
                <c:formatCode>#,##0.00</c:formatCode>
                <c:ptCount val="5"/>
                <c:pt idx="0">
                  <c:v>-19.999999999999996</c:v>
                </c:pt>
                <c:pt idx="1">
                  <c:v>-100</c:v>
                </c:pt>
                <c:pt idx="2">
                  <c:v>-50</c:v>
                </c:pt>
                <c:pt idx="3">
                  <c:v>100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F-4B04-98DA-893E38DC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63478832"/>
        <c:axId val="163479224"/>
        <c:axId val="0"/>
      </c:bar3DChart>
      <c:catAx>
        <c:axId val="1634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9224"/>
        <c:crosses val="autoZero"/>
        <c:auto val="1"/>
        <c:lblAlgn val="ctr"/>
        <c:lblOffset val="100"/>
        <c:noMultiLvlLbl val="0"/>
      </c:catAx>
      <c:valAx>
        <c:axId val="1634792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8832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 Y A: Indicadores de expansión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302553030175408E-2"/>
          <c:y val="0.16747287186116661"/>
          <c:w val="0.90778238664731681"/>
          <c:h val="0.509421890059160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 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B4-43D9-BCD1-35E3FF1201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B4-43D9-BCD1-35E3FF1201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B4-43D9-BCD1-35E3FF1201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(Anual!$B$66,Anual!$C$66,Anual!$D$66,Anual!$E$66,Anual!$F$66)</c:f>
              <c:numCache>
                <c:formatCode>#,##0.00</c:formatCode>
                <c:ptCount val="5"/>
                <c:pt idx="0">
                  <c:v>-100</c:v>
                </c:pt>
                <c:pt idx="1">
                  <c:v>-100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6-44CC-B2E8-6A35FE752CC8}"/>
            </c:ext>
          </c:extLst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B4-43D9-BCD1-35E3FF1201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B4-43D9-BCD1-35E3FF1201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(Anual!$B$67,Anual!$C$67,Anual!$D$67,Anual!$E$67,Anual!$F$67)</c:f>
              <c:numCache>
                <c:formatCode>#,##0.00</c:formatCode>
                <c:ptCount val="5"/>
                <c:pt idx="0">
                  <c:v>-56.883339328298746</c:v>
                </c:pt>
                <c:pt idx="1">
                  <c:v>0</c:v>
                </c:pt>
                <c:pt idx="2">
                  <c:v>-99.280848288817708</c:v>
                </c:pt>
                <c:pt idx="3">
                  <c:v>0</c:v>
                </c:pt>
                <c:pt idx="4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6-44CC-B2E8-6A35FE752CC8}"/>
            </c:ext>
          </c:extLst>
        </c:ser>
        <c:ser>
          <c:idx val="2"/>
          <c:order val="2"/>
          <c:tx>
            <c:strRef>
              <c:f>Anual!$A$68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cat>
            <c:strRef>
              <c:f>(Anual!$B$9,Anual!$C$11,Anual!$D$11,Anual!$E$11,Anual!$F$11)</c:f>
              <c:strCache>
                <c:ptCount val="5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  <c:pt idx="4">
                  <c:v> Proyectos por iniciar Ampliación </c:v>
                </c:pt>
              </c:strCache>
            </c:strRef>
          </c:cat>
          <c:val>
            <c:numRef>
              <c:f>(Anual!$B$68,Anual!$C$68,Anual!$D$68,Anual!$E$68,Anual!$F$68)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6-44CC-B2E8-6A35FE75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81184"/>
        <c:axId val="163481576"/>
        <c:axId val="0"/>
      </c:bar3DChart>
      <c:catAx>
        <c:axId val="16348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3481576"/>
        <c:crosses val="autoZero"/>
        <c:auto val="1"/>
        <c:lblAlgn val="ctr"/>
        <c:lblOffset val="100"/>
        <c:noMultiLvlLbl val="0"/>
      </c:catAx>
      <c:valAx>
        <c:axId val="163481576"/>
        <c:scaling>
          <c:orientation val="minMax"/>
          <c:max val="0"/>
          <c:min val="-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16348118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86292807875222166"/>
          <c:w val="1"/>
          <c:h val="0.12392835719995179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D85990B-48FC-4114-ABC3-EA4FF7F5F04D}"/>
            </a:ext>
          </a:extLst>
        </xdr:cNvPr>
        <xdr:cNvSpPr/>
      </xdr:nvSpPr>
      <xdr:spPr>
        <a:xfrm>
          <a:off x="0" y="0"/>
          <a:ext cx="10822781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5BB05D8-E3B1-41F1-9E9A-7CFF2B592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383A2A5-11CE-48D6-83E7-1BE979323E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98080E6-0AC5-44B2-8719-6CBA309F80C5}"/>
            </a:ext>
          </a:extLst>
        </xdr:cNvPr>
        <xdr:cNvSpPr/>
      </xdr:nvSpPr>
      <xdr:spPr>
        <a:xfrm>
          <a:off x="0" y="1143001"/>
          <a:ext cx="10822781" cy="54768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47626</xdr:rowOff>
    </xdr:from>
    <xdr:to>
      <xdr:col>6</xdr:col>
      <xdr:colOff>47625</xdr:colOff>
      <xdr:row>7</xdr:row>
      <xdr:rowOff>261938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88497E0-A6A6-4526-AAC4-026284BE44F8}"/>
            </a:ext>
          </a:extLst>
        </xdr:cNvPr>
        <xdr:cNvSpPr txBox="1"/>
      </xdr:nvSpPr>
      <xdr:spPr>
        <a:xfrm>
          <a:off x="130970" y="1190626"/>
          <a:ext cx="1073943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62470EE-858C-4F24-A080-20A9F74E4B95}"/>
            </a:ext>
          </a:extLst>
        </xdr:cNvPr>
        <xdr:cNvSpPr/>
      </xdr:nvSpPr>
      <xdr:spPr>
        <a:xfrm>
          <a:off x="0" y="0"/>
          <a:ext cx="108299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9731952-3384-4AC2-9E34-FB4A42E20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414338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FBC2015-2A31-4D97-B1BE-F6E634315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4A09342-CEFD-44C3-A7F9-1517C4DF6EED}"/>
            </a:ext>
          </a:extLst>
        </xdr:cNvPr>
        <xdr:cNvSpPr/>
      </xdr:nvSpPr>
      <xdr:spPr>
        <a:xfrm>
          <a:off x="0" y="1143001"/>
          <a:ext cx="1082992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190502</xdr:colOff>
      <xdr:row>6</xdr:row>
      <xdr:rowOff>47627</xdr:rowOff>
    </xdr:from>
    <xdr:to>
      <xdr:col>6</xdr:col>
      <xdr:colOff>107157</xdr:colOff>
      <xdr:row>7</xdr:row>
      <xdr:rowOff>261939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ABE84CA-029A-4C9E-AF97-DCB8F5CF4656}"/>
            </a:ext>
          </a:extLst>
        </xdr:cNvPr>
        <xdr:cNvSpPr txBox="1"/>
      </xdr:nvSpPr>
      <xdr:spPr>
        <a:xfrm>
          <a:off x="190502" y="1190627"/>
          <a:ext cx="10715624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915FA2D2-0107-45D5-BE29-8822D71B5F7E}"/>
            </a:ext>
          </a:extLst>
        </xdr:cNvPr>
        <xdr:cNvSpPr/>
      </xdr:nvSpPr>
      <xdr:spPr>
        <a:xfrm>
          <a:off x="0" y="0"/>
          <a:ext cx="10810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621466-D348-4CB4-B978-F1C475FED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25C619-9A88-4ED8-808B-C389D2B85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375D7233-41C9-492D-9095-47E4373022F9}"/>
            </a:ext>
          </a:extLst>
        </xdr:cNvPr>
        <xdr:cNvSpPr/>
      </xdr:nvSpPr>
      <xdr:spPr>
        <a:xfrm>
          <a:off x="0" y="1143001"/>
          <a:ext cx="1081087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59532</xdr:rowOff>
    </xdr:from>
    <xdr:to>
      <xdr:col>5</xdr:col>
      <xdr:colOff>1321593</xdr:colOff>
      <xdr:row>7</xdr:row>
      <xdr:rowOff>273845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8FE9E67-DE30-4D13-84BD-0D90E336B394}"/>
            </a:ext>
          </a:extLst>
        </xdr:cNvPr>
        <xdr:cNvSpPr txBox="1"/>
      </xdr:nvSpPr>
      <xdr:spPr>
        <a:xfrm>
          <a:off x="0" y="1202532"/>
          <a:ext cx="10751343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B74860E-BE45-4018-A239-0DD89D36107D}"/>
            </a:ext>
          </a:extLst>
        </xdr:cNvPr>
        <xdr:cNvSpPr/>
      </xdr:nvSpPr>
      <xdr:spPr>
        <a:xfrm>
          <a:off x="0" y="0"/>
          <a:ext cx="10839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33DDB83-E868-44E6-8D89-3E956690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4D1B13-A54F-4658-A2F6-8DFC790FAB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B3E7B6B4-392D-4755-BFC7-84289D88CFB5}"/>
            </a:ext>
          </a:extLst>
        </xdr:cNvPr>
        <xdr:cNvSpPr/>
      </xdr:nvSpPr>
      <xdr:spPr>
        <a:xfrm>
          <a:off x="0" y="1143001"/>
          <a:ext cx="10839450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83345</xdr:colOff>
      <xdr:row>6</xdr:row>
      <xdr:rowOff>35720</xdr:rowOff>
    </xdr:from>
    <xdr:to>
      <xdr:col>6</xdr:col>
      <xdr:colOff>0</xdr:colOff>
      <xdr:row>7</xdr:row>
      <xdr:rowOff>250032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272FA17-7AE2-4516-8049-EC2B64F442CB}"/>
            </a:ext>
          </a:extLst>
        </xdr:cNvPr>
        <xdr:cNvSpPr txBox="1"/>
      </xdr:nvSpPr>
      <xdr:spPr>
        <a:xfrm>
          <a:off x="83345" y="1178720"/>
          <a:ext cx="1073943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21-11-2023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60BE81E-504B-4646-8070-3FA062EC9665}"/>
            </a:ext>
          </a:extLst>
        </xdr:cNvPr>
        <xdr:cNvSpPr/>
      </xdr:nvSpPr>
      <xdr:spPr>
        <a:xfrm>
          <a:off x="0" y="0"/>
          <a:ext cx="108299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78A328-9290-41B5-8FA7-3A600F41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20D4C6-5C60-40BD-A994-E60020A9D8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8D4A5A8F-4291-414F-8B8A-9423B862C435}"/>
            </a:ext>
          </a:extLst>
        </xdr:cNvPr>
        <xdr:cNvSpPr/>
      </xdr:nvSpPr>
      <xdr:spPr>
        <a:xfrm>
          <a:off x="0" y="1143001"/>
          <a:ext cx="1082992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285751</xdr:colOff>
      <xdr:row>6</xdr:row>
      <xdr:rowOff>35720</xdr:rowOff>
    </xdr:from>
    <xdr:to>
      <xdr:col>6</xdr:col>
      <xdr:colOff>202406</xdr:colOff>
      <xdr:row>7</xdr:row>
      <xdr:rowOff>250032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B6DA1447-1E89-4EAD-9897-28FB098D53D5}"/>
            </a:ext>
          </a:extLst>
        </xdr:cNvPr>
        <xdr:cNvSpPr txBox="1"/>
      </xdr:nvSpPr>
      <xdr:spPr>
        <a:xfrm>
          <a:off x="285751" y="1178720"/>
          <a:ext cx="1076324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21-11-2023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86AA7222-50A7-4B50-B879-8D7B656D124A}"/>
            </a:ext>
          </a:extLst>
        </xdr:cNvPr>
        <xdr:cNvSpPr/>
      </xdr:nvSpPr>
      <xdr:spPr>
        <a:xfrm>
          <a:off x="0" y="0"/>
          <a:ext cx="108585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005D9E-2983-47F1-B804-39AE0898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F9A4D4-4CAF-4B09-ABCC-FBA712F10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CF2A638-D6C8-4B34-B58B-60078EC53330}"/>
            </a:ext>
          </a:extLst>
        </xdr:cNvPr>
        <xdr:cNvSpPr/>
      </xdr:nvSpPr>
      <xdr:spPr>
        <a:xfrm>
          <a:off x="0" y="1143001"/>
          <a:ext cx="10858500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142876</xdr:colOff>
      <xdr:row>6</xdr:row>
      <xdr:rowOff>47627</xdr:rowOff>
    </xdr:from>
    <xdr:to>
      <xdr:col>6</xdr:col>
      <xdr:colOff>59531</xdr:colOff>
      <xdr:row>7</xdr:row>
      <xdr:rowOff>261939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A6C03C66-CF6C-48EC-9F28-663C52A4951A}"/>
            </a:ext>
          </a:extLst>
        </xdr:cNvPr>
        <xdr:cNvSpPr txBox="1"/>
      </xdr:nvSpPr>
      <xdr:spPr>
        <a:xfrm>
          <a:off x="142876" y="1190627"/>
          <a:ext cx="1077515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09-04-2024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758219</xdr:colOff>
      <xdr:row>12</xdr:row>
      <xdr:rowOff>47625</xdr:rowOff>
    </xdr:from>
    <xdr:to>
      <xdr:col>17</xdr:col>
      <xdr:colOff>750092</xdr:colOff>
      <xdr:row>29</xdr:row>
      <xdr:rowOff>35718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13984</xdr:colOff>
      <xdr:row>29</xdr:row>
      <xdr:rowOff>146277</xdr:rowOff>
    </xdr:from>
    <xdr:to>
      <xdr:col>18</xdr:col>
      <xdr:colOff>11906</xdr:colOff>
      <xdr:row>46</xdr:row>
      <xdr:rowOff>130969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123977</xdr:colOff>
      <xdr:row>47</xdr:row>
      <xdr:rowOff>47625</xdr:rowOff>
    </xdr:from>
    <xdr:to>
      <xdr:col>30</xdr:col>
      <xdr:colOff>238125</xdr:colOff>
      <xdr:row>65</xdr:row>
      <xdr:rowOff>31750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166688</xdr:colOff>
      <xdr:row>65</xdr:row>
      <xdr:rowOff>174625</xdr:rowOff>
    </xdr:from>
    <xdr:to>
      <xdr:col>30</xdr:col>
      <xdr:colOff>222250</xdr:colOff>
      <xdr:row>80</xdr:row>
      <xdr:rowOff>15875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158750</xdr:colOff>
      <xdr:row>12</xdr:row>
      <xdr:rowOff>55561</xdr:rowOff>
    </xdr:from>
    <xdr:to>
      <xdr:col>29</xdr:col>
      <xdr:colOff>172358</xdr:colOff>
      <xdr:row>28</xdr:row>
      <xdr:rowOff>206374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758598</xdr:colOff>
      <xdr:row>47</xdr:row>
      <xdr:rowOff>68036</xdr:rowOff>
    </xdr:from>
    <xdr:to>
      <xdr:col>18</xdr:col>
      <xdr:colOff>11905</xdr:colOff>
      <xdr:row>65</xdr:row>
      <xdr:rowOff>11906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17007</xdr:colOff>
      <xdr:row>65</xdr:row>
      <xdr:rowOff>161019</xdr:rowOff>
    </xdr:from>
    <xdr:to>
      <xdr:col>18</xdr:col>
      <xdr:colOff>11905</xdr:colOff>
      <xdr:row>80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182562</xdr:colOff>
      <xdr:row>29</xdr:row>
      <xdr:rowOff>129267</xdr:rowOff>
    </xdr:from>
    <xdr:to>
      <xdr:col>30</xdr:col>
      <xdr:colOff>250031</xdr:colOff>
      <xdr:row>46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4B37F2A8-1355-4054-B5FE-BDAE1E0F7DD1}"/>
            </a:ext>
          </a:extLst>
        </xdr:cNvPr>
        <xdr:cNvSpPr/>
      </xdr:nvSpPr>
      <xdr:spPr>
        <a:xfrm>
          <a:off x="0" y="0"/>
          <a:ext cx="108680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6D391A5-DBDE-4E30-8E4B-E9C2F672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FB81680-D044-4585-A44F-84569BF2C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4DACC1E-CA00-4A0E-8205-49E1A46D92E4}"/>
            </a:ext>
          </a:extLst>
        </xdr:cNvPr>
        <xdr:cNvSpPr/>
      </xdr:nvSpPr>
      <xdr:spPr>
        <a:xfrm>
          <a:off x="0" y="1143001"/>
          <a:ext cx="1086802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369094</xdr:colOff>
      <xdr:row>6</xdr:row>
      <xdr:rowOff>23813</xdr:rowOff>
    </xdr:from>
    <xdr:to>
      <xdr:col>6</xdr:col>
      <xdr:colOff>285749</xdr:colOff>
      <xdr:row>7</xdr:row>
      <xdr:rowOff>238125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F885563-8200-4E54-9A45-F5D3AEBCD868}"/>
            </a:ext>
          </a:extLst>
        </xdr:cNvPr>
        <xdr:cNvSpPr txBox="1"/>
      </xdr:nvSpPr>
      <xdr:spPr>
        <a:xfrm>
          <a:off x="369094" y="1166813"/>
          <a:ext cx="11239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09-04-2024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0.48842</cdr:x>
      <cdr:y>0.72382</cdr:y>
    </cdr:from>
    <cdr:to>
      <cdr:x>0.68842</cdr:x>
      <cdr:y>0.97238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33078" y="26627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F83"/>
  <sheetViews>
    <sheetView showGridLines="0" tabSelected="1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" style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27"/>
      <c r="C10" s="28" t="s">
        <v>41</v>
      </c>
      <c r="D10" s="29"/>
      <c r="E10" s="31" t="s">
        <v>3</v>
      </c>
      <c r="F10" s="28"/>
    </row>
    <row r="11" spans="1:6" ht="31.8" thickTop="1" x14ac:dyDescent="0.3">
      <c r="A11" s="3"/>
      <c r="B11" s="3"/>
      <c r="C11" s="19" t="s">
        <v>39</v>
      </c>
      <c r="D11" s="20" t="s">
        <v>67</v>
      </c>
      <c r="E11" s="19" t="s">
        <v>67</v>
      </c>
      <c r="F11" s="19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68</v>
      </c>
      <c r="B15" s="6">
        <f t="shared" ref="B15:B22" si="0">SUM(C15:F15)</f>
        <v>6</v>
      </c>
      <c r="C15" s="6">
        <v>0</v>
      </c>
      <c r="D15" s="6">
        <v>3</v>
      </c>
      <c r="E15" s="6">
        <v>2</v>
      </c>
      <c r="F15" s="6">
        <v>1</v>
      </c>
    </row>
    <row r="16" spans="1:6" ht="15.6" x14ac:dyDescent="0.35">
      <c r="A16" s="18" t="s">
        <v>33</v>
      </c>
      <c r="B16" s="6">
        <f t="shared" si="0"/>
        <v>0</v>
      </c>
      <c r="C16" s="6">
        <v>0</v>
      </c>
      <c r="D16" s="6">
        <v>0</v>
      </c>
      <c r="E16" s="6">
        <v>0</v>
      </c>
      <c r="F16" s="6">
        <v>0</v>
      </c>
    </row>
    <row r="17" spans="1:6" ht="15.6" x14ac:dyDescent="0.35">
      <c r="A17" s="5" t="s">
        <v>69</v>
      </c>
      <c r="B17" s="6">
        <f t="shared" si="0"/>
        <v>5</v>
      </c>
      <c r="C17" s="6">
        <v>1</v>
      </c>
      <c r="D17" s="6">
        <v>1</v>
      </c>
      <c r="E17" s="6">
        <v>2</v>
      </c>
      <c r="F17" s="6">
        <v>1</v>
      </c>
    </row>
    <row r="18" spans="1:6" ht="15.6" x14ac:dyDescent="0.35">
      <c r="A18" s="18" t="s">
        <v>33</v>
      </c>
      <c r="B18" s="6">
        <f t="shared" si="0"/>
        <v>21668</v>
      </c>
      <c r="C18" s="6">
        <v>3208</v>
      </c>
      <c r="D18" s="6">
        <v>4620</v>
      </c>
      <c r="E18" s="6">
        <v>10864</v>
      </c>
      <c r="F18" s="6">
        <v>2976</v>
      </c>
    </row>
    <row r="19" spans="1:6" ht="15.6" x14ac:dyDescent="0.35">
      <c r="A19" s="5" t="s">
        <v>70</v>
      </c>
      <c r="B19" s="6">
        <f t="shared" si="0"/>
        <v>4</v>
      </c>
      <c r="C19" s="6">
        <v>0</v>
      </c>
      <c r="D19" s="6">
        <v>1</v>
      </c>
      <c r="E19" s="6">
        <v>2</v>
      </c>
      <c r="F19" s="6">
        <v>1</v>
      </c>
    </row>
    <row r="20" spans="1:6" ht="15.6" x14ac:dyDescent="0.35">
      <c r="A20" s="18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6">
        <v>0</v>
      </c>
    </row>
    <row r="21" spans="1:6" ht="15.6" x14ac:dyDescent="0.35">
      <c r="A21" s="5" t="s">
        <v>71</v>
      </c>
      <c r="B21" s="6">
        <f t="shared" si="0"/>
        <v>5</v>
      </c>
      <c r="C21" s="6">
        <v>1</v>
      </c>
      <c r="D21" s="6">
        <v>1</v>
      </c>
      <c r="E21" s="6">
        <v>2</v>
      </c>
      <c r="F21" s="6">
        <v>1</v>
      </c>
    </row>
    <row r="22" spans="1:6" ht="15.6" x14ac:dyDescent="0.35">
      <c r="A22" s="18" t="s">
        <v>33</v>
      </c>
      <c r="B22" s="6">
        <f t="shared" si="0"/>
        <v>21668</v>
      </c>
      <c r="C22" s="6">
        <v>3208</v>
      </c>
      <c r="D22" s="6">
        <v>4620</v>
      </c>
      <c r="E22" s="6">
        <v>10864</v>
      </c>
      <c r="F22" s="6"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72</v>
      </c>
      <c r="B25" s="6">
        <f>SUM(C25:F25)</f>
        <v>91602240.530000001</v>
      </c>
      <c r="C25" s="6">
        <v>0</v>
      </c>
      <c r="D25" s="6">
        <v>91602240.530000001</v>
      </c>
      <c r="E25" s="6">
        <v>0</v>
      </c>
      <c r="F25" s="6">
        <v>0</v>
      </c>
    </row>
    <row r="26" spans="1:6" ht="15.6" x14ac:dyDescent="0.35">
      <c r="A26" s="5" t="s">
        <v>73</v>
      </c>
      <c r="B26" s="6">
        <f>SUM(C26:F26)</f>
        <v>2123665000</v>
      </c>
      <c r="C26" s="6">
        <v>787528000</v>
      </c>
      <c r="D26" s="6">
        <v>0</v>
      </c>
      <c r="E26" s="6">
        <v>390794000</v>
      </c>
      <c r="F26" s="6">
        <v>945343000</v>
      </c>
    </row>
    <row r="27" spans="1:6" ht="15.6" x14ac:dyDescent="0.35">
      <c r="A27" s="5" t="s">
        <v>74</v>
      </c>
      <c r="B27" s="6">
        <f>SUM(C27:F27)</f>
        <v>73215405.929999992</v>
      </c>
      <c r="C27" s="6">
        <v>73215405.929999992</v>
      </c>
      <c r="D27" s="6">
        <v>0</v>
      </c>
      <c r="E27" s="6">
        <v>0</v>
      </c>
      <c r="F27" s="6">
        <v>0</v>
      </c>
    </row>
    <row r="28" spans="1:6" ht="15.6" x14ac:dyDescent="0.35">
      <c r="A28" s="5" t="s">
        <v>75</v>
      </c>
      <c r="B28" s="6">
        <f>SUM(C28:F28)</f>
        <v>2123665000</v>
      </c>
      <c r="C28" s="6">
        <v>787528000</v>
      </c>
      <c r="D28" s="6">
        <v>0</v>
      </c>
      <c r="E28" s="6">
        <v>390794000</v>
      </c>
      <c r="F28" s="6">
        <v>945343000</v>
      </c>
    </row>
    <row r="29" spans="1:6" ht="15.6" x14ac:dyDescent="0.35">
      <c r="A29" s="5" t="s">
        <v>76</v>
      </c>
      <c r="B29" s="6">
        <f>B27</f>
        <v>73215405.929999992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6"/>
      <c r="D31" s="6"/>
      <c r="E31" s="6"/>
      <c r="F31" s="6"/>
    </row>
    <row r="32" spans="1:6" ht="15.6" x14ac:dyDescent="0.35">
      <c r="A32" s="5" t="s">
        <v>73</v>
      </c>
      <c r="B32" s="6">
        <f>B26</f>
        <v>2123665000</v>
      </c>
      <c r="C32" s="6"/>
      <c r="D32" s="6"/>
      <c r="E32" s="6"/>
      <c r="F32" s="6"/>
    </row>
    <row r="33" spans="1:6" ht="15.6" x14ac:dyDescent="0.35">
      <c r="A33" s="5" t="s">
        <v>77</v>
      </c>
      <c r="B33" s="6">
        <v>236335749.99000001</v>
      </c>
      <c r="C33" s="6"/>
      <c r="D33" s="7"/>
      <c r="E33" s="7"/>
      <c r="F33" s="7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43</v>
      </c>
      <c r="B36" s="15">
        <v>1.0573999999999999</v>
      </c>
      <c r="C36" s="15">
        <v>1.0573999999999999</v>
      </c>
      <c r="D36" s="15">
        <v>1.0573999999999999</v>
      </c>
      <c r="E36" s="15">
        <v>1.0573999999999999</v>
      </c>
      <c r="F36" s="15">
        <v>1.0573999999999999</v>
      </c>
    </row>
    <row r="37" spans="1:6" ht="15.6" x14ac:dyDescent="0.35">
      <c r="A37" s="5" t="s">
        <v>78</v>
      </c>
      <c r="B37" s="15">
        <v>1.1041000000000001</v>
      </c>
      <c r="C37" s="15">
        <v>1.1041000000000001</v>
      </c>
      <c r="D37" s="15">
        <v>1.1041000000000001</v>
      </c>
      <c r="E37" s="15">
        <v>1.1041000000000001</v>
      </c>
      <c r="F37" s="15">
        <v>1.1041000000000001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79</v>
      </c>
      <c r="B41" s="6">
        <f t="shared" ref="B41:F41" si="1">B25/B36</f>
        <v>86629695.980707407</v>
      </c>
      <c r="C41" s="6">
        <f t="shared" si="1"/>
        <v>0</v>
      </c>
      <c r="D41" s="6">
        <f t="shared" si="1"/>
        <v>86629695.980707407</v>
      </c>
      <c r="E41" s="6">
        <f t="shared" si="1"/>
        <v>0</v>
      </c>
      <c r="F41" s="6">
        <f t="shared" si="1"/>
        <v>0</v>
      </c>
    </row>
    <row r="42" spans="1:6" ht="15.6" x14ac:dyDescent="0.35">
      <c r="A42" s="5" t="s">
        <v>80</v>
      </c>
      <c r="B42" s="6">
        <f t="shared" ref="B42:F42" si="2">B27/B37</f>
        <v>66312295.924282208</v>
      </c>
      <c r="C42" s="6">
        <f t="shared" si="2"/>
        <v>66312295.924282208</v>
      </c>
      <c r="D42" s="6">
        <f t="shared" si="2"/>
        <v>0</v>
      </c>
      <c r="E42" s="6">
        <f t="shared" si="2"/>
        <v>0</v>
      </c>
      <c r="F42" s="6">
        <f t="shared" si="2"/>
        <v>0</v>
      </c>
    </row>
    <row r="43" spans="1:6" ht="15.6" x14ac:dyDescent="0.35">
      <c r="A43" s="5" t="s">
        <v>81</v>
      </c>
      <c r="B43" s="6" t="s">
        <v>40</v>
      </c>
      <c r="C43" s="6" t="s">
        <v>40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82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6.5884213086840182</v>
      </c>
      <c r="C49" s="9">
        <f t="shared" ref="C49:F49" si="3">(C18/C38)*100</f>
        <v>4.2512026079696801</v>
      </c>
      <c r="D49" s="9">
        <f t="shared" si="3"/>
        <v>6.1223678456421196</v>
      </c>
      <c r="E49" s="9">
        <f t="shared" si="3"/>
        <v>4.2869713794151183</v>
      </c>
      <c r="F49" s="9">
        <f t="shared" si="3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4">(C20/C38)*100</f>
        <v>0</v>
      </c>
      <c r="D50" s="9">
        <f t="shared" si="4"/>
        <v>0</v>
      </c>
      <c r="E50" s="9">
        <f t="shared" si="4"/>
        <v>0</v>
      </c>
      <c r="F50" s="9">
        <f t="shared" si="4"/>
        <v>0</v>
      </c>
    </row>
    <row r="51" spans="1:6" ht="15.6" x14ac:dyDescent="0.35">
      <c r="A51" s="5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80</v>
      </c>
      <c r="C52" s="9">
        <f t="shared" ref="C52:F53" si="5">C19/C17*100</f>
        <v>0</v>
      </c>
      <c r="D52" s="9">
        <f t="shared" si="5"/>
        <v>100</v>
      </c>
      <c r="E52" s="9">
        <f t="shared" si="5"/>
        <v>100</v>
      </c>
      <c r="F52" s="9">
        <f t="shared" si="5"/>
        <v>100</v>
      </c>
    </row>
    <row r="53" spans="1:6" ht="15.6" x14ac:dyDescent="0.35">
      <c r="A53" s="5" t="s">
        <v>14</v>
      </c>
      <c r="B53" s="9">
        <f>B20/B18*100</f>
        <v>0</v>
      </c>
      <c r="C53" s="9">
        <f t="shared" si="5"/>
        <v>0</v>
      </c>
      <c r="D53" s="9">
        <f t="shared" si="5"/>
        <v>0</v>
      </c>
      <c r="E53" s="9">
        <f t="shared" si="5"/>
        <v>0</v>
      </c>
      <c r="F53" s="9">
        <f t="shared" si="5"/>
        <v>0</v>
      </c>
    </row>
    <row r="54" spans="1:6" ht="15.6" x14ac:dyDescent="0.35">
      <c r="A54" s="5" t="s">
        <v>15</v>
      </c>
      <c r="B54" s="9">
        <f>B27/B26*100</f>
        <v>3.4475967692644547</v>
      </c>
      <c r="C54" s="9">
        <f t="shared" ref="C54:F54" si="6">C27/C26*100</f>
        <v>9.2968638486504585</v>
      </c>
      <c r="D54" s="9" t="s">
        <v>40</v>
      </c>
      <c r="E54" s="9">
        <f t="shared" si="6"/>
        <v>0</v>
      </c>
      <c r="F54" s="9">
        <f t="shared" si="6"/>
        <v>0</v>
      </c>
    </row>
    <row r="55" spans="1:6" ht="15.6" x14ac:dyDescent="0.35">
      <c r="A55" s="5" t="s">
        <v>16</v>
      </c>
      <c r="B55" s="9">
        <f t="shared" ref="B55:F55" si="7">AVERAGE(B53:B54)</f>
        <v>1.7237983846322273</v>
      </c>
      <c r="C55" s="9">
        <f t="shared" si="7"/>
        <v>4.6484319243252292</v>
      </c>
      <c r="D55" s="9" t="s">
        <v>40</v>
      </c>
      <c r="E55" s="9">
        <f t="shared" si="7"/>
        <v>0</v>
      </c>
      <c r="F55" s="9">
        <f t="shared" si="7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8">C20/C22*100</f>
        <v>0</v>
      </c>
      <c r="D58" s="9">
        <f t="shared" si="8"/>
        <v>0</v>
      </c>
      <c r="E58" s="9">
        <f t="shared" si="8"/>
        <v>0</v>
      </c>
      <c r="F58" s="9">
        <f t="shared" si="8"/>
        <v>0</v>
      </c>
    </row>
    <row r="59" spans="1:6" ht="15.6" x14ac:dyDescent="0.35">
      <c r="A59" s="5" t="s">
        <v>19</v>
      </c>
      <c r="B59" s="9">
        <f t="shared" ref="B59:F59" si="9">B27/B28*100</f>
        <v>3.4475967692644547</v>
      </c>
      <c r="C59" s="9">
        <f t="shared" si="9"/>
        <v>9.2968638486504585</v>
      </c>
      <c r="D59" s="9" t="s">
        <v>40</v>
      </c>
      <c r="E59" s="9">
        <f t="shared" si="9"/>
        <v>0</v>
      </c>
      <c r="F59" s="9">
        <f t="shared" si="9"/>
        <v>0</v>
      </c>
    </row>
    <row r="60" spans="1:6" ht="15.6" x14ac:dyDescent="0.35">
      <c r="A60" s="5" t="s">
        <v>20</v>
      </c>
      <c r="B60" s="9">
        <f t="shared" ref="B60:F60" si="10">(B58+B59)/2</f>
        <v>1.7237983846322273</v>
      </c>
      <c r="C60" s="9">
        <f t="shared" si="10"/>
        <v>4.6484319243252292</v>
      </c>
      <c r="D60" s="9" t="s">
        <v>40</v>
      </c>
      <c r="E60" s="9">
        <f t="shared" si="10"/>
        <v>0</v>
      </c>
      <c r="F60" s="9">
        <f t="shared" si="10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9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9">
        <f>((B19/B15)-1)*100</f>
        <v>-33.333333333333336</v>
      </c>
      <c r="C65" s="9" t="s">
        <v>40</v>
      </c>
      <c r="D65" s="9">
        <f t="shared" ref="D65:F65" si="11">((D19/D15)-1)*100</f>
        <v>-66.666666666666671</v>
      </c>
      <c r="E65" s="9">
        <f t="shared" si="11"/>
        <v>0</v>
      </c>
      <c r="F65" s="9">
        <f t="shared" si="11"/>
        <v>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9" t="s">
        <v>40</v>
      </c>
    </row>
    <row r="67" spans="1:6" ht="15.6" x14ac:dyDescent="0.35">
      <c r="A67" s="5" t="s">
        <v>23</v>
      </c>
      <c r="B67" s="9">
        <f>((B42/B41)-1)*100</f>
        <v>-23.453158673152817</v>
      </c>
      <c r="C67" s="9" t="s">
        <v>40</v>
      </c>
      <c r="D67" s="9">
        <f t="shared" ref="D67" si="12">((D42/D41)-1)*100</f>
        <v>-100</v>
      </c>
      <c r="E67" s="9" t="s">
        <v>40</v>
      </c>
      <c r="F67" s="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9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98009.276352224479</v>
      </c>
      <c r="C71" s="9">
        <f t="shared" ref="C71:F71" si="13">C26/C18</f>
        <v>245488.77805486284</v>
      </c>
      <c r="D71" s="9">
        <f t="shared" si="13"/>
        <v>0</v>
      </c>
      <c r="E71" s="9">
        <f t="shared" si="13"/>
        <v>35971.465390279824</v>
      </c>
      <c r="F71" s="9">
        <f t="shared" si="13"/>
        <v>317655.57795698923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9" t="s">
        <v>40</v>
      </c>
    </row>
    <row r="74" spans="1:6" ht="15.6" x14ac:dyDescent="0.35">
      <c r="A74" s="5" t="s">
        <v>37</v>
      </c>
      <c r="B74" s="9">
        <f>B26/B17</f>
        <v>424733000</v>
      </c>
      <c r="C74" s="9">
        <f t="shared" ref="C74:F74" si="14">C26/C17</f>
        <v>787528000</v>
      </c>
      <c r="D74" s="9">
        <f t="shared" si="14"/>
        <v>0</v>
      </c>
      <c r="E74" s="9">
        <f t="shared" si="14"/>
        <v>195397000</v>
      </c>
      <c r="F74" s="9">
        <f t="shared" si="14"/>
        <v>945343000</v>
      </c>
    </row>
    <row r="75" spans="1:6" ht="15.6" x14ac:dyDescent="0.35">
      <c r="A75" s="5" t="s">
        <v>38</v>
      </c>
      <c r="B75" s="9">
        <f>B27/B19</f>
        <v>18303851.482499998</v>
      </c>
      <c r="C75" s="9" t="s">
        <v>40</v>
      </c>
      <c r="D75" s="9">
        <f t="shared" ref="D75:F75" si="15">D27/D19</f>
        <v>0</v>
      </c>
      <c r="E75" s="9">
        <f t="shared" si="15"/>
        <v>0</v>
      </c>
      <c r="F75" s="9">
        <f t="shared" si="15"/>
        <v>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5" t="s">
        <v>28</v>
      </c>
      <c r="B78" s="9">
        <f>(B33/B32)*100</f>
        <v>11.128673778114722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30.979403637874476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32" t="s">
        <v>83</v>
      </c>
      <c r="B81" s="32"/>
      <c r="C81" s="32"/>
      <c r="D81" s="32"/>
      <c r="E81" s="32"/>
      <c r="F81" s="32"/>
    </row>
    <row r="82" spans="1:6" ht="15.6" x14ac:dyDescent="0.35">
      <c r="A82" s="5"/>
      <c r="B82" s="5"/>
      <c r="C82" s="5"/>
      <c r="D82" s="5"/>
      <c r="E82" s="5"/>
      <c r="F82" s="5"/>
    </row>
    <row r="83" spans="1:6" ht="37.5" customHeight="1" x14ac:dyDescent="0.3">
      <c r="A83" s="25" t="s">
        <v>84</v>
      </c>
      <c r="B83" s="25"/>
      <c r="C83" s="25"/>
      <c r="D83" s="25"/>
      <c r="E83" s="25"/>
      <c r="F83" s="25"/>
    </row>
  </sheetData>
  <mergeCells count="7">
    <mergeCell ref="A83:F83"/>
    <mergeCell ref="A9:A10"/>
    <mergeCell ref="B9:B10"/>
    <mergeCell ref="C10:D10"/>
    <mergeCell ref="C9:F9"/>
    <mergeCell ref="E10:F10"/>
    <mergeCell ref="A81:F8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F83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2" width="17.109375" style="1" customWidth="1"/>
    <col min="3" max="4" width="22" style="1" customWidth="1"/>
    <col min="5" max="5" width="17.5546875" style="1" customWidth="1"/>
    <col min="6" max="6" width="20.88671875" style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34"/>
      <c r="C10" s="28" t="s">
        <v>41</v>
      </c>
      <c r="D10" s="29"/>
      <c r="E10" s="28" t="s">
        <v>3</v>
      </c>
      <c r="F10" s="28"/>
    </row>
    <row r="11" spans="1:6" ht="31.8" thickTop="1" x14ac:dyDescent="0.3">
      <c r="A11" s="3"/>
      <c r="B11" s="3"/>
      <c r="C11" s="19" t="s">
        <v>39</v>
      </c>
      <c r="D11" s="20" t="s">
        <v>67</v>
      </c>
      <c r="E11" s="19" t="s">
        <v>67</v>
      </c>
      <c r="F11" s="19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68</v>
      </c>
      <c r="B15" s="6">
        <f t="shared" ref="B15:B22" si="0">SUM(C15:F15)</f>
        <v>0</v>
      </c>
      <c r="C15" s="6">
        <v>0</v>
      </c>
      <c r="D15" s="6">
        <v>0</v>
      </c>
      <c r="E15" s="6">
        <v>0</v>
      </c>
      <c r="F15" s="6">
        <v>0</v>
      </c>
    </row>
    <row r="16" spans="1:6" ht="15.6" x14ac:dyDescent="0.35">
      <c r="A16" s="18" t="s">
        <v>33</v>
      </c>
      <c r="B16" s="6">
        <f t="shared" si="0"/>
        <v>0</v>
      </c>
      <c r="C16" s="6">
        <v>0</v>
      </c>
      <c r="D16" s="6">
        <v>0</v>
      </c>
      <c r="E16" s="6">
        <v>0</v>
      </c>
      <c r="F16" s="6">
        <v>0</v>
      </c>
    </row>
    <row r="17" spans="1:6" ht="15.6" x14ac:dyDescent="0.35">
      <c r="A17" s="5" t="s">
        <v>69</v>
      </c>
      <c r="B17" s="6">
        <f t="shared" si="0"/>
        <v>6</v>
      </c>
      <c r="C17" s="6">
        <v>2</v>
      </c>
      <c r="D17" s="6">
        <v>1</v>
      </c>
      <c r="E17" s="6">
        <v>2</v>
      </c>
      <c r="F17" s="6">
        <v>1</v>
      </c>
    </row>
    <row r="18" spans="1:6" ht="15.6" x14ac:dyDescent="0.35">
      <c r="A18" s="18" t="s">
        <v>33</v>
      </c>
      <c r="B18" s="6">
        <f t="shared" si="0"/>
        <v>22850</v>
      </c>
      <c r="C18" s="6">
        <v>4390</v>
      </c>
      <c r="D18" s="6">
        <v>4620</v>
      </c>
      <c r="E18" s="6">
        <v>10864</v>
      </c>
      <c r="F18" s="6">
        <v>2976</v>
      </c>
    </row>
    <row r="19" spans="1:6" ht="17.25" customHeight="1" x14ac:dyDescent="0.35">
      <c r="A19" s="5" t="s">
        <v>70</v>
      </c>
      <c r="B19" s="6">
        <f t="shared" si="0"/>
        <v>0</v>
      </c>
      <c r="C19" s="6">
        <v>0</v>
      </c>
      <c r="D19" s="6">
        <v>0</v>
      </c>
      <c r="E19" s="6">
        <v>0</v>
      </c>
      <c r="F19" s="6">
        <v>0</v>
      </c>
    </row>
    <row r="20" spans="1:6" ht="15.6" x14ac:dyDescent="0.35">
      <c r="A20" s="18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6">
        <v>0</v>
      </c>
    </row>
    <row r="21" spans="1:6" ht="15.6" x14ac:dyDescent="0.35">
      <c r="A21" s="5" t="s">
        <v>71</v>
      </c>
      <c r="B21" s="6">
        <f t="shared" si="0"/>
        <v>6</v>
      </c>
      <c r="C21" s="6">
        <v>2</v>
      </c>
      <c r="D21" s="6">
        <v>1</v>
      </c>
      <c r="E21" s="6">
        <v>2</v>
      </c>
      <c r="F21" s="6">
        <v>1</v>
      </c>
    </row>
    <row r="22" spans="1:6" ht="15.6" x14ac:dyDescent="0.35">
      <c r="A22" s="18" t="s">
        <v>33</v>
      </c>
      <c r="B22" s="6">
        <f t="shared" si="0"/>
        <v>22850</v>
      </c>
      <c r="C22" s="6">
        <v>4390</v>
      </c>
      <c r="D22" s="6">
        <v>4620</v>
      </c>
      <c r="E22" s="6">
        <v>10864</v>
      </c>
      <c r="F22" s="6"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72</v>
      </c>
      <c r="B25" s="6">
        <f>SUM(C25:F25)</f>
        <v>154283036.91999999</v>
      </c>
      <c r="C25" s="6">
        <v>0</v>
      </c>
      <c r="D25" s="6">
        <v>154283036.91999999</v>
      </c>
      <c r="E25" s="6">
        <v>0</v>
      </c>
      <c r="F25" s="6">
        <v>0</v>
      </c>
    </row>
    <row r="26" spans="1:6" ht="15.6" x14ac:dyDescent="0.35">
      <c r="A26" s="5" t="s">
        <v>73</v>
      </c>
      <c r="B26" s="6">
        <f t="shared" ref="B26:B28" si="1">SUM(C26:F26)</f>
        <v>2123664327</v>
      </c>
      <c r="C26" s="6">
        <v>787528000</v>
      </c>
      <c r="D26" s="6">
        <v>5865000</v>
      </c>
      <c r="E26" s="6">
        <v>390793327</v>
      </c>
      <c r="F26" s="6">
        <v>939478000</v>
      </c>
    </row>
    <row r="27" spans="1:6" ht="15.6" x14ac:dyDescent="0.35">
      <c r="A27" s="5" t="s">
        <v>74</v>
      </c>
      <c r="B27" s="6">
        <f t="shared" si="1"/>
        <v>118031424.05</v>
      </c>
      <c r="C27" s="6">
        <v>112168009.98999999</v>
      </c>
      <c r="D27" s="6">
        <v>5863414.0599999996</v>
      </c>
      <c r="E27" s="6">
        <v>0</v>
      </c>
      <c r="F27" s="6">
        <v>0</v>
      </c>
    </row>
    <row r="28" spans="1:6" ht="15.6" x14ac:dyDescent="0.35">
      <c r="A28" s="5" t="s">
        <v>75</v>
      </c>
      <c r="B28" s="6">
        <f t="shared" si="1"/>
        <v>2123664327</v>
      </c>
      <c r="C28" s="6">
        <v>787528000</v>
      </c>
      <c r="D28" s="6">
        <v>5865000</v>
      </c>
      <c r="E28" s="6">
        <v>390793327</v>
      </c>
      <c r="F28" s="6">
        <v>939478000</v>
      </c>
    </row>
    <row r="29" spans="1:6" ht="15.6" x14ac:dyDescent="0.35">
      <c r="A29" s="5" t="s">
        <v>76</v>
      </c>
      <c r="B29" s="6">
        <f>B27</f>
        <v>118031424.05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6"/>
      <c r="D31" s="6"/>
      <c r="E31" s="6"/>
      <c r="F31" s="6"/>
    </row>
    <row r="32" spans="1:6" ht="15.6" x14ac:dyDescent="0.35">
      <c r="A32" s="5" t="s">
        <v>73</v>
      </c>
      <c r="B32" s="6">
        <f>B26</f>
        <v>2123664327</v>
      </c>
      <c r="C32" s="6"/>
      <c r="D32" s="6"/>
      <c r="E32" s="6"/>
      <c r="F32" s="6"/>
    </row>
    <row r="33" spans="1:6" ht="15.6" x14ac:dyDescent="0.35">
      <c r="A33" s="5" t="s">
        <v>77</v>
      </c>
      <c r="B33" s="6">
        <v>236335749.99000001</v>
      </c>
      <c r="C33" s="6"/>
      <c r="D33" s="6"/>
      <c r="E33" s="6"/>
      <c r="F33" s="6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43</v>
      </c>
      <c r="B36" s="16">
        <v>1.121</v>
      </c>
      <c r="C36" s="16">
        <v>1.121</v>
      </c>
      <c r="D36" s="16">
        <v>1.121</v>
      </c>
      <c r="E36" s="16">
        <v>1.121</v>
      </c>
      <c r="F36" s="16">
        <v>1.121</v>
      </c>
    </row>
    <row r="37" spans="1:6" ht="15.6" x14ac:dyDescent="0.35">
      <c r="A37" s="5" t="s">
        <v>78</v>
      </c>
      <c r="B37" s="16">
        <v>1.0973999999999999</v>
      </c>
      <c r="C37" s="16">
        <v>1.0973999999999999</v>
      </c>
      <c r="D37" s="16">
        <v>1.0973999999999999</v>
      </c>
      <c r="E37" s="16">
        <v>1.0973999999999999</v>
      </c>
      <c r="F37" s="16">
        <v>1.0973999999999999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79</v>
      </c>
      <c r="B41" s="6">
        <f t="shared" ref="B41:F41" si="2">B25/B36</f>
        <v>137629827.76092774</v>
      </c>
      <c r="C41" s="6">
        <f t="shared" si="2"/>
        <v>0</v>
      </c>
      <c r="D41" s="6">
        <f t="shared" si="2"/>
        <v>137629827.76092774</v>
      </c>
      <c r="E41" s="6">
        <f t="shared" si="2"/>
        <v>0</v>
      </c>
      <c r="F41" s="6">
        <f t="shared" si="2"/>
        <v>0</v>
      </c>
    </row>
    <row r="42" spans="1:6" ht="15.6" x14ac:dyDescent="0.35">
      <c r="A42" s="5" t="s">
        <v>80</v>
      </c>
      <c r="B42" s="6">
        <f t="shared" ref="B42:F42" si="3">B27/B37</f>
        <v>107555516.72134136</v>
      </c>
      <c r="C42" s="6">
        <f t="shared" si="3"/>
        <v>102212511.38144706</v>
      </c>
      <c r="D42" s="6">
        <f t="shared" si="3"/>
        <v>5343005.3398942957</v>
      </c>
      <c r="E42" s="6">
        <f t="shared" si="3"/>
        <v>0</v>
      </c>
      <c r="F42" s="6">
        <f t="shared" si="3"/>
        <v>0</v>
      </c>
    </row>
    <row r="43" spans="1:6" ht="15.6" x14ac:dyDescent="0.35">
      <c r="A43" s="5" t="s">
        <v>81</v>
      </c>
      <c r="B43" s="6" t="s">
        <v>40</v>
      </c>
      <c r="C43" s="6" t="s">
        <v>40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82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6.9478229141328143</v>
      </c>
      <c r="C49" s="9">
        <f t="shared" ref="C49:F49" si="4">(C18/C38)*100</f>
        <v>5.8175746412053906</v>
      </c>
      <c r="D49" s="9">
        <f t="shared" si="4"/>
        <v>6.1223678456421196</v>
      </c>
      <c r="E49" s="9">
        <f t="shared" si="4"/>
        <v>4.2869713794151183</v>
      </c>
      <c r="F49" s="9">
        <f t="shared" si="4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9">
        <f t="shared" si="5"/>
        <v>0</v>
      </c>
    </row>
    <row r="51" spans="1:6" ht="15.6" x14ac:dyDescent="0.35">
      <c r="A51" s="5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0</v>
      </c>
      <c r="C52" s="9">
        <f t="shared" ref="C52:F53" si="6">C19/C17*100</f>
        <v>0</v>
      </c>
      <c r="D52" s="9">
        <f t="shared" si="6"/>
        <v>0</v>
      </c>
      <c r="E52" s="9">
        <f t="shared" si="6"/>
        <v>0</v>
      </c>
      <c r="F52" s="9">
        <f t="shared" si="6"/>
        <v>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9">
        <f t="shared" si="6"/>
        <v>0</v>
      </c>
    </row>
    <row r="54" spans="1:6" ht="15.6" x14ac:dyDescent="0.35">
      <c r="A54" s="5" t="s">
        <v>15</v>
      </c>
      <c r="B54" s="9">
        <f>B27/B26*100</f>
        <v>5.5579133928730347</v>
      </c>
      <c r="C54" s="9">
        <f t="shared" ref="C54:F54" si="7">C27/C26*100</f>
        <v>14.243050404557046</v>
      </c>
      <c r="D54" s="9">
        <f t="shared" si="7"/>
        <v>99.972959249786868</v>
      </c>
      <c r="E54" s="9">
        <f t="shared" si="7"/>
        <v>0</v>
      </c>
      <c r="F54" s="9">
        <f t="shared" si="7"/>
        <v>0</v>
      </c>
    </row>
    <row r="55" spans="1:6" ht="15.6" x14ac:dyDescent="0.35">
      <c r="A55" s="5" t="s">
        <v>16</v>
      </c>
      <c r="B55" s="9">
        <f t="shared" ref="B55:F55" si="8">AVERAGE(B53:B54)</f>
        <v>2.7789566964365173</v>
      </c>
      <c r="C55" s="9">
        <f t="shared" si="8"/>
        <v>7.1215252022785229</v>
      </c>
      <c r="D55" s="9">
        <f t="shared" si="8"/>
        <v>49.986479624893434</v>
      </c>
      <c r="E55" s="9">
        <f t="shared" si="8"/>
        <v>0</v>
      </c>
      <c r="F55" s="9">
        <f t="shared" si="8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9">C20/C22*100</f>
        <v>0</v>
      </c>
      <c r="D58" s="9">
        <f t="shared" si="9"/>
        <v>0</v>
      </c>
      <c r="E58" s="9">
        <f t="shared" si="9"/>
        <v>0</v>
      </c>
      <c r="F58" s="9">
        <f t="shared" si="9"/>
        <v>0</v>
      </c>
    </row>
    <row r="59" spans="1:6" ht="15.6" x14ac:dyDescent="0.35">
      <c r="A59" s="5" t="s">
        <v>19</v>
      </c>
      <c r="B59" s="9">
        <f t="shared" ref="B59:F59" si="10">B27/B28*100</f>
        <v>5.5579133928730347</v>
      </c>
      <c r="C59" s="9">
        <f t="shared" si="10"/>
        <v>14.243050404557046</v>
      </c>
      <c r="D59" s="9">
        <f t="shared" si="10"/>
        <v>99.972959249786868</v>
      </c>
      <c r="E59" s="9">
        <f t="shared" si="10"/>
        <v>0</v>
      </c>
      <c r="F59" s="9">
        <f t="shared" si="10"/>
        <v>0</v>
      </c>
    </row>
    <row r="60" spans="1:6" ht="15.6" x14ac:dyDescent="0.35">
      <c r="A60" s="5" t="s">
        <v>20</v>
      </c>
      <c r="B60" s="9">
        <f t="shared" ref="B60:F60" si="11">(B58+B59)/2</f>
        <v>2.7789566964365173</v>
      </c>
      <c r="C60" s="9">
        <f t="shared" si="11"/>
        <v>7.1215252022785229</v>
      </c>
      <c r="D60" s="9">
        <f t="shared" si="11"/>
        <v>49.986479624893434</v>
      </c>
      <c r="E60" s="9">
        <f t="shared" si="11"/>
        <v>0</v>
      </c>
      <c r="F60" s="9">
        <f t="shared" si="11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9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9" t="s">
        <v>40</v>
      </c>
      <c r="C65" s="9" t="s">
        <v>40</v>
      </c>
      <c r="D65" s="9" t="s">
        <v>40</v>
      </c>
      <c r="E65" s="9" t="s">
        <v>40</v>
      </c>
      <c r="F65" s="9" t="s">
        <v>40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9" t="s">
        <v>40</v>
      </c>
    </row>
    <row r="67" spans="1:6" ht="15.6" x14ac:dyDescent="0.35">
      <c r="A67" s="5" t="s">
        <v>23</v>
      </c>
      <c r="B67" s="9">
        <f>((B42/B41)-1)*100</f>
        <v>-21.851593894186571</v>
      </c>
      <c r="C67" s="9" t="s">
        <v>40</v>
      </c>
      <c r="D67" s="9">
        <f t="shared" ref="D67" si="12">((D42/D41)-1)*100</f>
        <v>-96.117843474181015</v>
      </c>
      <c r="E67" s="9" t="s">
        <v>40</v>
      </c>
      <c r="F67" s="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9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92939.357855579874</v>
      </c>
      <c r="C71" s="9">
        <f t="shared" ref="C71:F71" si="13">C26/C18</f>
        <v>179391.34396355352</v>
      </c>
      <c r="D71" s="9">
        <f t="shared" si="13"/>
        <v>1269.4805194805194</v>
      </c>
      <c r="E71" s="9">
        <f t="shared" si="13"/>
        <v>35971.403442562594</v>
      </c>
      <c r="F71" s="9">
        <f t="shared" si="13"/>
        <v>315684.81182795699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9" t="s">
        <v>40</v>
      </c>
    </row>
    <row r="74" spans="1:6" ht="15.6" x14ac:dyDescent="0.35">
      <c r="A74" s="5" t="s">
        <v>37</v>
      </c>
      <c r="B74" s="9">
        <f>B26/B17</f>
        <v>353944054.5</v>
      </c>
      <c r="C74" s="9">
        <f t="shared" ref="C74:F74" si="14">C26/C17</f>
        <v>393764000</v>
      </c>
      <c r="D74" s="9">
        <f t="shared" si="14"/>
        <v>5865000</v>
      </c>
      <c r="E74" s="9">
        <f t="shared" si="14"/>
        <v>195396663.5</v>
      </c>
      <c r="F74" s="9">
        <f t="shared" si="14"/>
        <v>939478000</v>
      </c>
    </row>
    <row r="75" spans="1:6" ht="15.6" x14ac:dyDescent="0.35">
      <c r="A75" s="5" t="s">
        <v>38</v>
      </c>
      <c r="B75" s="9" t="s">
        <v>40</v>
      </c>
      <c r="C75" s="9" t="s">
        <v>40</v>
      </c>
      <c r="D75" s="9" t="s">
        <v>40</v>
      </c>
      <c r="E75" s="9" t="s">
        <v>40</v>
      </c>
      <c r="F75" s="9" t="s">
        <v>40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5" t="s">
        <v>28</v>
      </c>
      <c r="B78" s="9">
        <f>(B33/B32)*100</f>
        <v>11.128677304847907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49.942263942291518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32" t="s">
        <v>83</v>
      </c>
      <c r="B81" s="32"/>
      <c r="C81" s="32"/>
      <c r="D81" s="32"/>
      <c r="E81" s="32"/>
      <c r="F81" s="32"/>
    </row>
    <row r="83" spans="1:6" ht="36.75" customHeight="1" x14ac:dyDescent="0.3">
      <c r="A83" s="33" t="s">
        <v>85</v>
      </c>
      <c r="B83" s="33"/>
      <c r="C83" s="33"/>
      <c r="D83" s="33"/>
      <c r="E83" s="33"/>
      <c r="F83" s="33"/>
    </row>
  </sheetData>
  <mergeCells count="7">
    <mergeCell ref="A83:F83"/>
    <mergeCell ref="A9:A10"/>
    <mergeCell ref="B9:B10"/>
    <mergeCell ref="A81:F81"/>
    <mergeCell ref="C10:D10"/>
    <mergeCell ref="C9:F9"/>
    <mergeCell ref="E10:F10"/>
  </mergeCells>
  <pageMargins left="0.7" right="0.7" top="0.75" bottom="0.75" header="0.3" footer="0.3"/>
  <pageSetup paperSize="9" orientation="portrait" r:id="rId1"/>
  <ignoredErrors>
    <ignoredError sqref="B15:B18 B21:B22 B23:B25 B19:B2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I118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3" width="22.109375" style="1" customWidth="1"/>
    <col min="4" max="4" width="22" style="1" customWidth="1"/>
    <col min="5" max="5" width="17.5546875" style="1" customWidth="1"/>
    <col min="6" max="6" width="21" style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34"/>
      <c r="C10" s="28" t="s">
        <v>41</v>
      </c>
      <c r="D10" s="29"/>
      <c r="E10" s="28" t="s">
        <v>3</v>
      </c>
      <c r="F10" s="28"/>
    </row>
    <row r="11" spans="1:6" ht="31.8" thickTop="1" x14ac:dyDescent="0.3">
      <c r="A11" s="3"/>
      <c r="B11" s="3"/>
      <c r="C11" s="19" t="s">
        <v>39</v>
      </c>
      <c r="D11" s="20" t="s">
        <v>67</v>
      </c>
      <c r="E11" s="19" t="s">
        <v>67</v>
      </c>
      <c r="F11" s="19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44</v>
      </c>
      <c r="B15" s="6">
        <f>SUM(C15:F15)</f>
        <v>6</v>
      </c>
      <c r="C15" s="6">
        <f>'1 Trimestre'!C15+'2 Trimestre'!C15</f>
        <v>0</v>
      </c>
      <c r="D15" s="6">
        <f>'1 Trimestre'!D15+'2 Trimestre'!D15</f>
        <v>3</v>
      </c>
      <c r="E15" s="6">
        <f>'1 Trimestre'!E15+'2 Trimestre'!E15</f>
        <v>2</v>
      </c>
      <c r="F15" s="6">
        <f>'1 Trimestre'!F15+'2 Trimestre'!F15</f>
        <v>1</v>
      </c>
    </row>
    <row r="16" spans="1:6" ht="15.6" x14ac:dyDescent="0.35">
      <c r="A16" s="18" t="s">
        <v>33</v>
      </c>
      <c r="B16" s="6">
        <f t="shared" ref="B16:B22" si="0">SUM(C16:F16)</f>
        <v>0</v>
      </c>
      <c r="C16" s="6">
        <f>'1 Trimestre'!C16+'2 Trimestre'!C16</f>
        <v>0</v>
      </c>
      <c r="D16" s="6">
        <f>'1 Trimestre'!D16+'2 Trimestre'!D16</f>
        <v>0</v>
      </c>
      <c r="E16" s="6">
        <f>'1 Trimestre'!E16+'2 Trimestre'!E16</f>
        <v>0</v>
      </c>
      <c r="F16" s="6">
        <f>'1 Trimestre'!F16+'2 Trimestre'!F16</f>
        <v>0</v>
      </c>
    </row>
    <row r="17" spans="1:6" ht="15.6" x14ac:dyDescent="0.35">
      <c r="A17" s="5" t="s">
        <v>86</v>
      </c>
      <c r="B17" s="6">
        <f t="shared" si="0"/>
        <v>6</v>
      </c>
      <c r="C17" s="6">
        <f>'2 Trimestre'!C17</f>
        <v>2</v>
      </c>
      <c r="D17" s="6">
        <f>'2 Trimestre'!D17</f>
        <v>1</v>
      </c>
      <c r="E17" s="6">
        <f>'2 Trimestre'!E17</f>
        <v>2</v>
      </c>
      <c r="F17" s="6">
        <f>'2 Trimestre'!F17</f>
        <v>1</v>
      </c>
    </row>
    <row r="18" spans="1:6" ht="15.6" x14ac:dyDescent="0.35">
      <c r="A18" s="18" t="s">
        <v>33</v>
      </c>
      <c r="B18" s="6">
        <f t="shared" si="0"/>
        <v>22850</v>
      </c>
      <c r="C18" s="6">
        <f>'2 Trimestre'!C18</f>
        <v>4390</v>
      </c>
      <c r="D18" s="6">
        <f>'2 Trimestre'!D18</f>
        <v>4620</v>
      </c>
      <c r="E18" s="6">
        <f>'2 Trimestre'!E18</f>
        <v>10864</v>
      </c>
      <c r="F18" s="6">
        <f>'2 Trimestre'!F18</f>
        <v>2976</v>
      </c>
    </row>
    <row r="19" spans="1:6" ht="15.6" x14ac:dyDescent="0.35">
      <c r="A19" s="5" t="s">
        <v>87</v>
      </c>
      <c r="B19" s="6">
        <f t="shared" si="0"/>
        <v>4</v>
      </c>
      <c r="C19" s="6">
        <f>'1 Trimestre'!C19+'2 Trimestre'!C19</f>
        <v>0</v>
      </c>
      <c r="D19" s="6">
        <f>'1 Trimestre'!D19+'2 Trimestre'!D19</f>
        <v>1</v>
      </c>
      <c r="E19" s="6">
        <f>'1 Trimestre'!E19+'2 Trimestre'!E19</f>
        <v>2</v>
      </c>
      <c r="F19" s="6">
        <f>'1 Trimestre'!F19+'2 Trimestre'!F19</f>
        <v>1</v>
      </c>
    </row>
    <row r="20" spans="1:6" ht="15.6" x14ac:dyDescent="0.35">
      <c r="A20" s="18" t="s">
        <v>33</v>
      </c>
      <c r="B20" s="6">
        <f t="shared" si="0"/>
        <v>0</v>
      </c>
      <c r="C20" s="6">
        <f>'1 Trimestre'!C20+'2 Trimestre'!C20</f>
        <v>0</v>
      </c>
      <c r="D20" s="6">
        <f>'1 Trimestre'!D20+'2 Trimestre'!D20</f>
        <v>0</v>
      </c>
      <c r="E20" s="6">
        <f>'1 Trimestre'!E20+'2 Trimestre'!E20</f>
        <v>0</v>
      </c>
      <c r="F20" s="6">
        <f>'1 Trimestre'!F20+'2 Trimestre'!F20</f>
        <v>0</v>
      </c>
    </row>
    <row r="21" spans="1:6" ht="15.6" x14ac:dyDescent="0.35">
      <c r="A21" s="5" t="s">
        <v>71</v>
      </c>
      <c r="B21" s="6">
        <f t="shared" si="0"/>
        <v>6</v>
      </c>
      <c r="C21" s="6">
        <f>'2 Trimestre'!C21</f>
        <v>2</v>
      </c>
      <c r="D21" s="6">
        <f>'2 Trimestre'!D21</f>
        <v>1</v>
      </c>
      <c r="E21" s="6">
        <f>'2 Trimestre'!E21</f>
        <v>2</v>
      </c>
      <c r="F21" s="6">
        <f>'2 Trimestre'!F21</f>
        <v>1</v>
      </c>
    </row>
    <row r="22" spans="1:6" ht="15.6" x14ac:dyDescent="0.35">
      <c r="A22" s="18" t="s">
        <v>33</v>
      </c>
      <c r="B22" s="6">
        <f t="shared" si="0"/>
        <v>22850</v>
      </c>
      <c r="C22" s="6">
        <f>'2 Trimestre'!C22</f>
        <v>4390</v>
      </c>
      <c r="D22" s="6">
        <f>'2 Trimestre'!D22</f>
        <v>4620</v>
      </c>
      <c r="E22" s="6">
        <f>'2 Trimestre'!E22</f>
        <v>10864</v>
      </c>
      <c r="F22" s="6">
        <f>'2 Trimestre'!F22</f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45</v>
      </c>
      <c r="B25" s="6">
        <f>SUM(C25:F25)</f>
        <v>245885277.44999999</v>
      </c>
      <c r="C25" s="6">
        <f>'1 Trimestre'!C25+'2 Trimestre'!C25</f>
        <v>0</v>
      </c>
      <c r="D25" s="6">
        <f>'1 Trimestre'!D25+'2 Trimestre'!D25</f>
        <v>245885277.44999999</v>
      </c>
      <c r="E25" s="6">
        <f>'1 Trimestre'!E25+'2 Trimestre'!E25</f>
        <v>0</v>
      </c>
      <c r="F25" s="6">
        <f>'1 Trimestre'!F25+'2 Trimestre'!F25</f>
        <v>0</v>
      </c>
    </row>
    <row r="26" spans="1:6" ht="15.6" x14ac:dyDescent="0.35">
      <c r="A26" s="5" t="s">
        <v>88</v>
      </c>
      <c r="B26" s="6">
        <f t="shared" ref="B26:B28" si="1">SUM(C26:F26)</f>
        <v>2123664327</v>
      </c>
      <c r="C26" s="6">
        <f>'2 Trimestre'!C26</f>
        <v>787528000</v>
      </c>
      <c r="D26" s="6">
        <f>'2 Trimestre'!D26</f>
        <v>5865000</v>
      </c>
      <c r="E26" s="6">
        <f>'2 Trimestre'!E26</f>
        <v>390793327</v>
      </c>
      <c r="F26" s="6">
        <f>'2 Trimestre'!F26</f>
        <v>939478000</v>
      </c>
    </row>
    <row r="27" spans="1:6" ht="15.6" x14ac:dyDescent="0.35">
      <c r="A27" s="5" t="s">
        <v>89</v>
      </c>
      <c r="B27" s="6">
        <f t="shared" si="1"/>
        <v>191246829.97999999</v>
      </c>
      <c r="C27" s="6">
        <f>'1 Trimestre'!C27+'2 Trimestre'!C27</f>
        <v>185383415.91999999</v>
      </c>
      <c r="D27" s="6">
        <f>'1 Trimestre'!D27+'2 Trimestre'!D27</f>
        <v>5863414.0599999996</v>
      </c>
      <c r="E27" s="6">
        <f>'1 Trimestre'!E27+'2 Trimestre'!E27</f>
        <v>0</v>
      </c>
      <c r="F27" s="6">
        <f>'1 Trimestre'!F27+'2 Trimestre'!F27</f>
        <v>0</v>
      </c>
    </row>
    <row r="28" spans="1:6" ht="15.6" x14ac:dyDescent="0.35">
      <c r="A28" s="5" t="s">
        <v>75</v>
      </c>
      <c r="B28" s="6">
        <f t="shared" si="1"/>
        <v>2123664327</v>
      </c>
      <c r="C28" s="6">
        <f>+'2 Trimestre'!C28</f>
        <v>787528000</v>
      </c>
      <c r="D28" s="6">
        <f>+'2 Trimestre'!D28</f>
        <v>5865000</v>
      </c>
      <c r="E28" s="6">
        <f>+'2 Trimestre'!E28</f>
        <v>390793327</v>
      </c>
      <c r="F28" s="6">
        <f>+'2 Trimestre'!F28</f>
        <v>939478000</v>
      </c>
    </row>
    <row r="29" spans="1:6" ht="15.6" x14ac:dyDescent="0.35">
      <c r="A29" s="5" t="s">
        <v>90</v>
      </c>
      <c r="B29" s="6">
        <f>B27</f>
        <v>191246829.97999999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22" t="s">
        <v>113</v>
      </c>
      <c r="D31" s="6"/>
      <c r="E31" s="6"/>
      <c r="F31" s="6"/>
    </row>
    <row r="32" spans="1:6" ht="15.6" x14ac:dyDescent="0.35">
      <c r="A32" s="5" t="s">
        <v>88</v>
      </c>
      <c r="B32" s="6">
        <f>B26</f>
        <v>2123664327</v>
      </c>
      <c r="C32" s="6"/>
      <c r="D32" s="6"/>
      <c r="E32" s="6"/>
      <c r="F32" s="6"/>
    </row>
    <row r="33" spans="1:6" ht="15.6" x14ac:dyDescent="0.35">
      <c r="A33" s="5" t="s">
        <v>89</v>
      </c>
      <c r="B33" s="6">
        <f>+'1 Trimestre'!B33+'2 Trimestre'!B33</f>
        <v>472671499.98000002</v>
      </c>
      <c r="C33" s="23">
        <f>+B33+1178322000</f>
        <v>1650993499.98</v>
      </c>
      <c r="D33" s="6"/>
      <c r="E33" s="6"/>
      <c r="F33" s="6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46</v>
      </c>
      <c r="B36" s="16">
        <v>1.121</v>
      </c>
      <c r="C36" s="16">
        <v>1.121</v>
      </c>
      <c r="D36" s="16">
        <v>1.121</v>
      </c>
      <c r="E36" s="16">
        <v>1.121</v>
      </c>
      <c r="F36" s="16">
        <v>1.121</v>
      </c>
    </row>
    <row r="37" spans="1:6" ht="15.6" x14ac:dyDescent="0.35">
      <c r="A37" s="5" t="s">
        <v>91</v>
      </c>
      <c r="B37" s="16">
        <v>1.0973999999999999</v>
      </c>
      <c r="C37" s="16">
        <v>1.0973999999999999</v>
      </c>
      <c r="D37" s="16">
        <v>1.0973999999999999</v>
      </c>
      <c r="E37" s="16">
        <v>1.0973999999999999</v>
      </c>
      <c r="F37" s="16">
        <v>1.0973999999999999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47</v>
      </c>
      <c r="B41" s="6">
        <f t="shared" ref="B41:F41" si="2">B25/B36</f>
        <v>219344582.91703835</v>
      </c>
      <c r="C41" s="6">
        <f t="shared" si="2"/>
        <v>0</v>
      </c>
      <c r="D41" s="6">
        <f t="shared" si="2"/>
        <v>219344582.91703835</v>
      </c>
      <c r="E41" s="6">
        <f t="shared" si="2"/>
        <v>0</v>
      </c>
      <c r="F41" s="6">
        <f t="shared" si="2"/>
        <v>0</v>
      </c>
    </row>
    <row r="42" spans="1:6" ht="15.6" x14ac:dyDescent="0.35">
      <c r="A42" s="5" t="s">
        <v>92</v>
      </c>
      <c r="B42" s="6">
        <f t="shared" ref="B42:F42" si="3">B27/B37</f>
        <v>174272671.75141242</v>
      </c>
      <c r="C42" s="6">
        <f t="shared" si="3"/>
        <v>168929666.41151813</v>
      </c>
      <c r="D42" s="6">
        <f t="shared" si="3"/>
        <v>5343005.3398942957</v>
      </c>
      <c r="E42" s="6">
        <f t="shared" si="3"/>
        <v>0</v>
      </c>
      <c r="F42" s="6">
        <f t="shared" si="3"/>
        <v>0</v>
      </c>
    </row>
    <row r="43" spans="1:6" ht="15.6" x14ac:dyDescent="0.35">
      <c r="A43" s="5" t="s">
        <v>48</v>
      </c>
      <c r="B43" s="6" t="s">
        <v>40</v>
      </c>
      <c r="C43" s="6" t="s">
        <v>40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93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6.9478229141328143</v>
      </c>
      <c r="C49" s="9">
        <f t="shared" ref="C49:F49" si="4">(C18/C38)*100</f>
        <v>5.8175746412053906</v>
      </c>
      <c r="D49" s="9">
        <f t="shared" si="4"/>
        <v>6.1223678456421196</v>
      </c>
      <c r="E49" s="9">
        <f t="shared" si="4"/>
        <v>4.2869713794151183</v>
      </c>
      <c r="F49" s="9">
        <f t="shared" si="4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9">
        <f t="shared" si="5"/>
        <v>0</v>
      </c>
    </row>
    <row r="51" spans="1:6" ht="15.6" x14ac:dyDescent="0.35">
      <c r="A51" s="4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66.666666666666657</v>
      </c>
      <c r="C52" s="9">
        <f t="shared" ref="C52:F53" si="6">C19/C17*100</f>
        <v>0</v>
      </c>
      <c r="D52" s="9">
        <f t="shared" si="6"/>
        <v>100</v>
      </c>
      <c r="E52" s="9">
        <f t="shared" si="6"/>
        <v>100</v>
      </c>
      <c r="F52" s="9">
        <f t="shared" si="6"/>
        <v>100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9">
        <f t="shared" si="6"/>
        <v>0</v>
      </c>
    </row>
    <row r="54" spans="1:6" ht="15.6" x14ac:dyDescent="0.35">
      <c r="A54" s="5" t="s">
        <v>15</v>
      </c>
      <c r="B54" s="9">
        <f>B27/B26*100</f>
        <v>9.0055112546983977</v>
      </c>
      <c r="C54" s="9">
        <f t="shared" ref="C54:F54" si="7">C27/C26*100</f>
        <v>23.539914253207503</v>
      </c>
      <c r="D54" s="9">
        <f t="shared" si="7"/>
        <v>99.972959249786868</v>
      </c>
      <c r="E54" s="9">
        <f t="shared" si="7"/>
        <v>0</v>
      </c>
      <c r="F54" s="9">
        <f t="shared" si="7"/>
        <v>0</v>
      </c>
    </row>
    <row r="55" spans="1:6" ht="15.6" x14ac:dyDescent="0.35">
      <c r="A55" s="5" t="s">
        <v>16</v>
      </c>
      <c r="B55" s="9">
        <f t="shared" ref="B55:F55" si="8">AVERAGE(B53:B54)</f>
        <v>4.5027556273491989</v>
      </c>
      <c r="C55" s="9">
        <f t="shared" si="8"/>
        <v>11.769957126603751</v>
      </c>
      <c r="D55" s="9">
        <f t="shared" si="8"/>
        <v>49.986479624893434</v>
      </c>
      <c r="E55" s="9">
        <f t="shared" si="8"/>
        <v>0</v>
      </c>
      <c r="F55" s="9">
        <f t="shared" si="8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9">C20/C22*100</f>
        <v>0</v>
      </c>
      <c r="D58" s="9">
        <f t="shared" si="9"/>
        <v>0</v>
      </c>
      <c r="E58" s="9">
        <f t="shared" si="9"/>
        <v>0</v>
      </c>
      <c r="F58" s="9">
        <f t="shared" si="9"/>
        <v>0</v>
      </c>
    </row>
    <row r="59" spans="1:6" ht="15.6" x14ac:dyDescent="0.35">
      <c r="A59" s="5" t="s">
        <v>19</v>
      </c>
      <c r="B59" s="9">
        <f t="shared" ref="B59:F59" si="10">B27/B28*100</f>
        <v>9.0055112546983977</v>
      </c>
      <c r="C59" s="9">
        <f t="shared" si="10"/>
        <v>23.539914253207503</v>
      </c>
      <c r="D59" s="9">
        <f t="shared" si="10"/>
        <v>99.972959249786868</v>
      </c>
      <c r="E59" s="9">
        <f t="shared" si="10"/>
        <v>0</v>
      </c>
      <c r="F59" s="9">
        <f t="shared" si="10"/>
        <v>0</v>
      </c>
    </row>
    <row r="60" spans="1:6" ht="15.6" x14ac:dyDescent="0.35">
      <c r="A60" s="5" t="s">
        <v>20</v>
      </c>
      <c r="B60" s="9">
        <f t="shared" ref="B60:F60" si="11">(B58+B59)/2</f>
        <v>4.5027556273491989</v>
      </c>
      <c r="C60" s="9">
        <f t="shared" si="11"/>
        <v>11.769957126603751</v>
      </c>
      <c r="D60" s="9">
        <f t="shared" si="11"/>
        <v>49.986479624893434</v>
      </c>
      <c r="E60" s="9">
        <f t="shared" si="11"/>
        <v>0</v>
      </c>
      <c r="F60" s="9">
        <f t="shared" si="11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9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9">
        <f>((B19/B15)-1)*100</f>
        <v>-33.333333333333336</v>
      </c>
      <c r="C65" s="9" t="s">
        <v>40</v>
      </c>
      <c r="D65" s="9">
        <f t="shared" ref="D65:F65" si="12">((D19/D15)-1)*100</f>
        <v>-66.666666666666671</v>
      </c>
      <c r="E65" s="9">
        <f t="shared" si="12"/>
        <v>0</v>
      </c>
      <c r="F65" s="9">
        <f t="shared" si="12"/>
        <v>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9" t="s">
        <v>40</v>
      </c>
    </row>
    <row r="67" spans="1:6" ht="15.6" x14ac:dyDescent="0.35">
      <c r="A67" s="5" t="s">
        <v>23</v>
      </c>
      <c r="B67" s="9">
        <f>((B42/B41)-1)*100</f>
        <v>-20.548449643123057</v>
      </c>
      <c r="C67" s="9" t="s">
        <v>40</v>
      </c>
      <c r="D67" s="9">
        <f t="shared" ref="D67" si="13">((D42/D41)-1)*100</f>
        <v>-97.564104265152892</v>
      </c>
      <c r="E67" s="9" t="s">
        <v>40</v>
      </c>
      <c r="F67" s="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9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92939.357855579874</v>
      </c>
      <c r="C71" s="9">
        <f t="shared" ref="C71:F71" si="14">C26/C18</f>
        <v>179391.34396355352</v>
      </c>
      <c r="D71" s="9">
        <f t="shared" si="14"/>
        <v>1269.4805194805194</v>
      </c>
      <c r="E71" s="9">
        <f t="shared" si="14"/>
        <v>35971.403442562594</v>
      </c>
      <c r="F71" s="9">
        <f t="shared" si="14"/>
        <v>315684.81182795699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9" t="s">
        <v>40</v>
      </c>
    </row>
    <row r="74" spans="1:6" ht="15.6" x14ac:dyDescent="0.35">
      <c r="A74" s="5" t="s">
        <v>37</v>
      </c>
      <c r="B74" s="9">
        <f>B26/B17</f>
        <v>353944054.5</v>
      </c>
      <c r="C74" s="9">
        <f t="shared" ref="C74:F74" si="15">C26/C17</f>
        <v>393764000</v>
      </c>
      <c r="D74" s="9">
        <f t="shared" si="15"/>
        <v>5865000</v>
      </c>
      <c r="E74" s="9">
        <f t="shared" si="15"/>
        <v>195396663.5</v>
      </c>
      <c r="F74" s="9">
        <f t="shared" si="15"/>
        <v>939478000</v>
      </c>
    </row>
    <row r="75" spans="1:6" ht="15.6" x14ac:dyDescent="0.35">
      <c r="A75" s="5" t="s">
        <v>38</v>
      </c>
      <c r="B75" s="9">
        <f>B27/B19</f>
        <v>47811707.494999997</v>
      </c>
      <c r="C75" s="9" t="s">
        <v>40</v>
      </c>
      <c r="D75" s="9">
        <f t="shared" ref="D75:F75" si="16">D27/D19</f>
        <v>5863414.0599999996</v>
      </c>
      <c r="E75" s="9">
        <f t="shared" si="16"/>
        <v>0</v>
      </c>
      <c r="F75" s="9">
        <f t="shared" si="16"/>
        <v>0</v>
      </c>
    </row>
    <row r="76" spans="1:6" ht="15.6" x14ac:dyDescent="0.35">
      <c r="A76" s="10"/>
      <c r="B76" s="9"/>
      <c r="C76" s="9"/>
      <c r="D76" s="9"/>
      <c r="E76" s="9"/>
      <c r="F76" s="9"/>
    </row>
    <row r="77" spans="1:6" ht="15.6" x14ac:dyDescent="0.35">
      <c r="A77" s="12" t="s">
        <v>27</v>
      </c>
      <c r="B77" s="9"/>
      <c r="C77" s="22" t="s">
        <v>114</v>
      </c>
      <c r="D77" s="9"/>
      <c r="E77" s="9"/>
      <c r="F77" s="9"/>
    </row>
    <row r="78" spans="1:6" ht="15.6" x14ac:dyDescent="0.35">
      <c r="A78" s="10" t="s">
        <v>28</v>
      </c>
      <c r="B78" s="9">
        <f>(B33/B32)*100</f>
        <v>22.257354609695813</v>
      </c>
      <c r="C78" s="24">
        <f>(C33/B32)*100</f>
        <v>77.742677078928025</v>
      </c>
      <c r="D78" s="9"/>
      <c r="E78" s="9"/>
      <c r="F78" s="9"/>
    </row>
    <row r="79" spans="1:6" ht="15.6" x14ac:dyDescent="0.35">
      <c r="A79" s="10" t="s">
        <v>29</v>
      </c>
      <c r="B79" s="9">
        <f>(B27/B33)*100</f>
        <v>40.460833790082994</v>
      </c>
      <c r="C79" s="24">
        <f>(B27/C33)*100</f>
        <v>11.583742151759939</v>
      </c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9" ht="18" customHeight="1" thickTop="1" x14ac:dyDescent="0.35">
      <c r="A81" s="32" t="s">
        <v>83</v>
      </c>
      <c r="B81" s="32"/>
      <c r="C81" s="32"/>
      <c r="D81" s="32"/>
      <c r="E81" s="32"/>
      <c r="F81" s="32"/>
      <c r="G81" s="25"/>
      <c r="H81" s="25"/>
      <c r="I81" s="5"/>
    </row>
    <row r="92" spans="1:9" ht="15.6" x14ac:dyDescent="0.35">
      <c r="A92" s="5"/>
      <c r="B92" s="5"/>
      <c r="C92" s="5"/>
      <c r="D92" s="5"/>
      <c r="E92" s="5"/>
      <c r="F92" s="5"/>
    </row>
    <row r="93" spans="1:9" ht="15.6" x14ac:dyDescent="0.35">
      <c r="A93" s="5"/>
      <c r="B93" s="5"/>
      <c r="C93" s="5"/>
      <c r="D93" s="5"/>
      <c r="E93" s="5"/>
      <c r="F93" s="5"/>
    </row>
    <row r="94" spans="1:9" ht="15.6" x14ac:dyDescent="0.35">
      <c r="A94" s="5"/>
      <c r="B94" s="5"/>
      <c r="C94" s="5"/>
      <c r="D94" s="5"/>
      <c r="E94" s="5"/>
      <c r="F94" s="5"/>
    </row>
    <row r="95" spans="1:9" ht="15.6" x14ac:dyDescent="0.35">
      <c r="A95" s="5"/>
      <c r="B95" s="5"/>
      <c r="C95" s="5"/>
      <c r="D95" s="5"/>
      <c r="E95" s="5"/>
      <c r="F95" s="5"/>
    </row>
    <row r="96" spans="1:9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  <row r="104" spans="1:6" ht="15.6" x14ac:dyDescent="0.35">
      <c r="A104" s="5"/>
      <c r="B104" s="5"/>
      <c r="C104" s="5"/>
      <c r="D104" s="5"/>
      <c r="E104" s="5"/>
      <c r="F104" s="5"/>
    </row>
    <row r="105" spans="1:6" ht="15.6" x14ac:dyDescent="0.35">
      <c r="A105" s="5"/>
      <c r="B105" s="5"/>
      <c r="C105" s="5"/>
      <c r="D105" s="5"/>
      <c r="E105" s="5"/>
      <c r="F105" s="5"/>
    </row>
    <row r="106" spans="1:6" ht="15.6" x14ac:dyDescent="0.35">
      <c r="A106" s="5"/>
      <c r="B106" s="5"/>
      <c r="C106" s="5"/>
      <c r="D106" s="5"/>
      <c r="E106" s="5"/>
      <c r="F106" s="5"/>
    </row>
    <row r="107" spans="1:6" ht="15.6" x14ac:dyDescent="0.35">
      <c r="A107" s="5"/>
      <c r="B107" s="5"/>
      <c r="C107" s="5"/>
      <c r="D107" s="5"/>
      <c r="E107" s="5"/>
      <c r="F107" s="5"/>
    </row>
    <row r="108" spans="1:6" ht="15.6" x14ac:dyDescent="0.35">
      <c r="A108" s="5"/>
      <c r="B108" s="5"/>
      <c r="C108" s="5"/>
      <c r="D108" s="5"/>
      <c r="E108" s="5"/>
      <c r="F108" s="5"/>
    </row>
    <row r="109" spans="1:6" ht="15.6" x14ac:dyDescent="0.35">
      <c r="A109" s="5"/>
      <c r="B109" s="5"/>
      <c r="C109" s="5"/>
      <c r="D109" s="5"/>
      <c r="E109" s="5"/>
      <c r="F109" s="5"/>
    </row>
    <row r="110" spans="1:6" ht="15.6" x14ac:dyDescent="0.35">
      <c r="A110" s="5"/>
      <c r="B110" s="5"/>
      <c r="C110" s="5"/>
      <c r="D110" s="5"/>
      <c r="E110" s="5"/>
      <c r="F110" s="5"/>
    </row>
    <row r="111" spans="1:6" ht="15.6" x14ac:dyDescent="0.35">
      <c r="A111" s="5"/>
      <c r="B111" s="5"/>
      <c r="C111" s="5"/>
      <c r="D111" s="5"/>
      <c r="E111" s="5"/>
      <c r="F111" s="5"/>
    </row>
    <row r="112" spans="1:6" ht="15.6" x14ac:dyDescent="0.35">
      <c r="A112" s="5"/>
      <c r="B112" s="5"/>
      <c r="C112" s="5"/>
      <c r="D112" s="5"/>
      <c r="E112" s="5"/>
      <c r="F112" s="5"/>
    </row>
    <row r="113" spans="1:6" ht="15.6" x14ac:dyDescent="0.35">
      <c r="A113" s="5"/>
      <c r="B113" s="5"/>
      <c r="C113" s="5"/>
      <c r="D113" s="5"/>
      <c r="E113" s="5"/>
      <c r="F113" s="5"/>
    </row>
    <row r="114" spans="1:6" ht="15.6" x14ac:dyDescent="0.35">
      <c r="A114" s="5"/>
      <c r="B114" s="5"/>
      <c r="C114" s="5"/>
      <c r="D114" s="5"/>
      <c r="E114" s="5"/>
      <c r="F114" s="5"/>
    </row>
    <row r="115" spans="1:6" ht="15.6" x14ac:dyDescent="0.35">
      <c r="A115" s="5"/>
      <c r="B115" s="5"/>
      <c r="C115" s="5"/>
      <c r="D115" s="5"/>
      <c r="E115" s="5"/>
      <c r="F115" s="5"/>
    </row>
    <row r="116" spans="1:6" ht="15.6" x14ac:dyDescent="0.35">
      <c r="A116" s="5"/>
      <c r="B116" s="5"/>
      <c r="C116" s="5"/>
      <c r="D116" s="5"/>
      <c r="E116" s="5"/>
      <c r="F116" s="5"/>
    </row>
    <row r="117" spans="1:6" ht="15.6" x14ac:dyDescent="0.35">
      <c r="A117" s="5"/>
      <c r="B117" s="5"/>
      <c r="C117" s="5"/>
      <c r="D117" s="5"/>
      <c r="E117" s="5"/>
      <c r="F117" s="5"/>
    </row>
    <row r="118" spans="1:6" ht="15.6" x14ac:dyDescent="0.35">
      <c r="A118" s="5"/>
      <c r="B118" s="5"/>
      <c r="C118" s="5"/>
      <c r="D118" s="5"/>
      <c r="E118" s="5"/>
      <c r="F118" s="5"/>
    </row>
  </sheetData>
  <mergeCells count="6">
    <mergeCell ref="A81:H81"/>
    <mergeCell ref="A9:A10"/>
    <mergeCell ref="B9:B10"/>
    <mergeCell ref="C10:D10"/>
    <mergeCell ref="C9:F9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F103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" style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34"/>
      <c r="C10" s="28" t="s">
        <v>41</v>
      </c>
      <c r="D10" s="29"/>
      <c r="E10" s="28" t="s">
        <v>3</v>
      </c>
      <c r="F10" s="28"/>
    </row>
    <row r="11" spans="1:6" ht="31.8" thickTop="1" x14ac:dyDescent="0.3">
      <c r="A11" s="3"/>
      <c r="B11" s="3"/>
      <c r="C11" s="19" t="s">
        <v>39</v>
      </c>
      <c r="D11" s="20" t="s">
        <v>67</v>
      </c>
      <c r="E11" s="19" t="s">
        <v>67</v>
      </c>
      <c r="F11" s="19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49</v>
      </c>
      <c r="B15" s="6">
        <f t="shared" ref="B15:B22" si="0">SUM(C15:F15)</f>
        <v>0</v>
      </c>
      <c r="C15" s="6">
        <v>0</v>
      </c>
      <c r="D15" s="6">
        <v>0</v>
      </c>
      <c r="E15" s="6">
        <v>0</v>
      </c>
      <c r="F15" s="6">
        <v>0</v>
      </c>
    </row>
    <row r="16" spans="1:6" ht="15.6" x14ac:dyDescent="0.35">
      <c r="A16" s="18" t="s">
        <v>33</v>
      </c>
      <c r="B16" s="6">
        <f t="shared" si="0"/>
        <v>0</v>
      </c>
      <c r="C16" s="6">
        <v>0</v>
      </c>
      <c r="D16" s="6">
        <v>0</v>
      </c>
      <c r="E16" s="6">
        <v>0</v>
      </c>
      <c r="F16" s="6">
        <v>0</v>
      </c>
    </row>
    <row r="17" spans="1:6" ht="15.6" x14ac:dyDescent="0.35">
      <c r="A17" s="5" t="s">
        <v>94</v>
      </c>
      <c r="B17" s="6">
        <f t="shared" si="0"/>
        <v>6</v>
      </c>
      <c r="C17" s="6">
        <v>2</v>
      </c>
      <c r="D17" s="6">
        <v>1</v>
      </c>
      <c r="E17" s="6">
        <v>2</v>
      </c>
      <c r="F17" s="6">
        <v>1</v>
      </c>
    </row>
    <row r="18" spans="1:6" ht="15.6" x14ac:dyDescent="0.35">
      <c r="A18" s="18" t="s">
        <v>33</v>
      </c>
      <c r="B18" s="6">
        <f t="shared" si="0"/>
        <v>22850</v>
      </c>
      <c r="C18" s="6">
        <v>4390</v>
      </c>
      <c r="D18" s="6">
        <v>4620</v>
      </c>
      <c r="E18" s="6">
        <v>10864</v>
      </c>
      <c r="F18" s="6">
        <v>2976</v>
      </c>
    </row>
    <row r="19" spans="1:6" ht="15.6" x14ac:dyDescent="0.35">
      <c r="A19" s="5" t="s">
        <v>95</v>
      </c>
      <c r="B19" s="6">
        <f t="shared" si="0"/>
        <v>0</v>
      </c>
      <c r="C19" s="6">
        <v>0</v>
      </c>
      <c r="D19" s="6">
        <v>0</v>
      </c>
      <c r="E19" s="6">
        <v>0</v>
      </c>
      <c r="F19" s="6">
        <v>0</v>
      </c>
    </row>
    <row r="20" spans="1:6" ht="15.6" x14ac:dyDescent="0.35">
      <c r="A20" s="18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6">
        <v>0</v>
      </c>
    </row>
    <row r="21" spans="1:6" ht="15.6" x14ac:dyDescent="0.35">
      <c r="A21" s="5" t="s">
        <v>71</v>
      </c>
      <c r="B21" s="6">
        <f t="shared" si="0"/>
        <v>6</v>
      </c>
      <c r="C21" s="6">
        <v>2</v>
      </c>
      <c r="D21" s="6">
        <v>1</v>
      </c>
      <c r="E21" s="6">
        <v>2</v>
      </c>
      <c r="F21" s="6">
        <v>1</v>
      </c>
    </row>
    <row r="22" spans="1:6" ht="15.6" x14ac:dyDescent="0.35">
      <c r="A22" s="18" t="s">
        <v>33</v>
      </c>
      <c r="B22" s="6">
        <f t="shared" si="0"/>
        <v>22850</v>
      </c>
      <c r="C22" s="6">
        <v>4390</v>
      </c>
      <c r="D22" s="6">
        <v>4620</v>
      </c>
      <c r="E22" s="6">
        <v>10864</v>
      </c>
      <c r="F22" s="6"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50</v>
      </c>
      <c r="B25" s="6">
        <f>SUM(C25:F25)</f>
        <v>245210957.44</v>
      </c>
      <c r="C25" s="6">
        <v>0</v>
      </c>
      <c r="D25" s="6">
        <v>245210957.44</v>
      </c>
      <c r="E25" s="6">
        <v>0</v>
      </c>
      <c r="F25" s="6">
        <v>0</v>
      </c>
    </row>
    <row r="26" spans="1:6" ht="15.6" x14ac:dyDescent="0.35">
      <c r="A26" s="5" t="s">
        <v>96</v>
      </c>
      <c r="B26" s="6">
        <f t="shared" ref="B26:B28" si="1">SUM(C26:F26)</f>
        <v>2123664327</v>
      </c>
      <c r="C26" s="6">
        <v>1067528000</v>
      </c>
      <c r="D26" s="6">
        <v>5865000</v>
      </c>
      <c r="E26" s="6">
        <v>390793327</v>
      </c>
      <c r="F26" s="6">
        <v>659478000</v>
      </c>
    </row>
    <row r="27" spans="1:6" ht="15.6" x14ac:dyDescent="0.35">
      <c r="A27" s="5" t="s">
        <v>97</v>
      </c>
      <c r="B27" s="6">
        <f t="shared" si="1"/>
        <v>197424458.40000001</v>
      </c>
      <c r="C27" s="6">
        <v>197424458.40000001</v>
      </c>
      <c r="D27" s="6">
        <v>0</v>
      </c>
      <c r="E27" s="6">
        <v>0</v>
      </c>
      <c r="F27" s="6">
        <v>0</v>
      </c>
    </row>
    <row r="28" spans="1:6" ht="15.6" x14ac:dyDescent="0.35">
      <c r="A28" s="5" t="s">
        <v>75</v>
      </c>
      <c r="B28" s="6">
        <f t="shared" si="1"/>
        <v>2123664327</v>
      </c>
      <c r="C28" s="6">
        <v>1067528000</v>
      </c>
      <c r="D28" s="6">
        <v>5865000</v>
      </c>
      <c r="E28" s="6">
        <v>390793327</v>
      </c>
      <c r="F28" s="6">
        <v>659478000</v>
      </c>
    </row>
    <row r="29" spans="1:6" ht="15.6" x14ac:dyDescent="0.35">
      <c r="A29" s="5" t="s">
        <v>98</v>
      </c>
      <c r="B29" s="6">
        <f>B27</f>
        <v>197424458.40000001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6"/>
      <c r="D31" s="6"/>
      <c r="E31" s="6"/>
      <c r="F31" s="6"/>
    </row>
    <row r="32" spans="1:6" ht="15.6" x14ac:dyDescent="0.35">
      <c r="A32" s="5" t="s">
        <v>96</v>
      </c>
      <c r="B32" s="6">
        <f>B26</f>
        <v>2123664327</v>
      </c>
      <c r="C32" s="6"/>
      <c r="D32" s="6"/>
      <c r="E32" s="6"/>
      <c r="F32" s="6"/>
    </row>
    <row r="33" spans="1:6" ht="15.6" x14ac:dyDescent="0.35">
      <c r="A33" s="5" t="s">
        <v>97</v>
      </c>
      <c r="B33" s="6">
        <v>236335749.99000001</v>
      </c>
      <c r="C33" s="6"/>
      <c r="D33" s="6"/>
      <c r="E33" s="6"/>
      <c r="F33" s="6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51</v>
      </c>
      <c r="B36" s="17">
        <v>1.1197999999999999</v>
      </c>
      <c r="C36" s="17">
        <v>1.1197999999999999</v>
      </c>
      <c r="D36" s="17">
        <v>1.1197999999999999</v>
      </c>
      <c r="E36" s="17">
        <v>1.1197999999999999</v>
      </c>
      <c r="F36" s="17">
        <v>1.1197999999999999</v>
      </c>
    </row>
    <row r="37" spans="1:6" ht="15.6" x14ac:dyDescent="0.35">
      <c r="A37" s="5" t="s">
        <v>99</v>
      </c>
      <c r="B37" s="17">
        <v>1.0948</v>
      </c>
      <c r="C37" s="17">
        <v>1.0948</v>
      </c>
      <c r="D37" s="17">
        <v>1.0948</v>
      </c>
      <c r="E37" s="17">
        <v>1.0948</v>
      </c>
      <c r="F37" s="17">
        <v>1.0948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100</v>
      </c>
      <c r="B41" s="6">
        <f t="shared" ref="B41:F41" si="2">B25/B36</f>
        <v>218977457.97463834</v>
      </c>
      <c r="C41" s="6">
        <f t="shared" si="2"/>
        <v>0</v>
      </c>
      <c r="D41" s="6">
        <f t="shared" si="2"/>
        <v>218977457.97463834</v>
      </c>
      <c r="E41" s="6">
        <f t="shared" si="2"/>
        <v>0</v>
      </c>
      <c r="F41" s="6">
        <f t="shared" si="2"/>
        <v>0</v>
      </c>
    </row>
    <row r="42" spans="1:6" ht="15.6" x14ac:dyDescent="0.35">
      <c r="A42" s="5" t="s">
        <v>101</v>
      </c>
      <c r="B42" s="6">
        <f t="shared" ref="B42:F42" si="3">B27/B37</f>
        <v>180329245.88966021</v>
      </c>
      <c r="C42" s="6">
        <f t="shared" si="3"/>
        <v>180329245.88966021</v>
      </c>
      <c r="D42" s="6">
        <f t="shared" si="3"/>
        <v>0</v>
      </c>
      <c r="E42" s="6">
        <f t="shared" si="3"/>
        <v>0</v>
      </c>
      <c r="F42" s="6">
        <f t="shared" si="3"/>
        <v>0</v>
      </c>
    </row>
    <row r="43" spans="1:6" ht="15.6" x14ac:dyDescent="0.35">
      <c r="A43" s="5" t="s">
        <v>102</v>
      </c>
      <c r="B43" s="6" t="s">
        <v>40</v>
      </c>
      <c r="C43" s="6" t="s">
        <v>40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103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6.9478229141328143</v>
      </c>
      <c r="C49" s="9">
        <f t="shared" ref="C49:F49" si="4">(C18/C38)*100</f>
        <v>5.8175746412053906</v>
      </c>
      <c r="D49" s="9">
        <f t="shared" si="4"/>
        <v>6.1223678456421196</v>
      </c>
      <c r="E49" s="9">
        <f t="shared" si="4"/>
        <v>4.2869713794151183</v>
      </c>
      <c r="F49" s="9">
        <f t="shared" si="4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9">
        <f t="shared" si="5"/>
        <v>0</v>
      </c>
    </row>
    <row r="51" spans="1:6" ht="15.6" x14ac:dyDescent="0.35">
      <c r="A51" s="5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0</v>
      </c>
      <c r="C52" s="9">
        <f t="shared" ref="C52:F53" si="6">C19/C17*100</f>
        <v>0</v>
      </c>
      <c r="D52" s="9">
        <f t="shared" si="6"/>
        <v>0</v>
      </c>
      <c r="E52" s="9">
        <f t="shared" si="6"/>
        <v>0</v>
      </c>
      <c r="F52" s="9">
        <f t="shared" si="6"/>
        <v>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9">
        <f t="shared" si="6"/>
        <v>0</v>
      </c>
    </row>
    <row r="54" spans="1:6" ht="15.6" x14ac:dyDescent="0.35">
      <c r="A54" s="5" t="s">
        <v>15</v>
      </c>
      <c r="B54" s="9">
        <f>B27/B26*100</f>
        <v>9.2964060228337591</v>
      </c>
      <c r="C54" s="9">
        <f t="shared" ref="C54:F54" si="7">C27/C26*100</f>
        <v>18.493609385421273</v>
      </c>
      <c r="D54" s="9">
        <f t="shared" si="7"/>
        <v>0</v>
      </c>
      <c r="E54" s="9">
        <f t="shared" si="7"/>
        <v>0</v>
      </c>
      <c r="F54" s="6">
        <f t="shared" si="7"/>
        <v>0</v>
      </c>
    </row>
    <row r="55" spans="1:6" ht="15.6" x14ac:dyDescent="0.35">
      <c r="A55" s="5" t="s">
        <v>16</v>
      </c>
      <c r="B55" s="9">
        <f t="shared" ref="B55:F55" si="8">AVERAGE(B53:B54)</f>
        <v>4.6482030114168795</v>
      </c>
      <c r="C55" s="9">
        <f t="shared" si="8"/>
        <v>9.2468046927106364</v>
      </c>
      <c r="D55" s="9">
        <f t="shared" si="8"/>
        <v>0</v>
      </c>
      <c r="E55" s="9">
        <f t="shared" si="8"/>
        <v>0</v>
      </c>
      <c r="F55" s="6">
        <f t="shared" si="8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9">C20/C22*100</f>
        <v>0</v>
      </c>
      <c r="D58" s="9">
        <f t="shared" si="9"/>
        <v>0</v>
      </c>
      <c r="E58" s="9">
        <f t="shared" si="9"/>
        <v>0</v>
      </c>
      <c r="F58" s="9">
        <f t="shared" si="9"/>
        <v>0</v>
      </c>
    </row>
    <row r="59" spans="1:6" ht="15.6" x14ac:dyDescent="0.35">
      <c r="A59" s="5" t="s">
        <v>19</v>
      </c>
      <c r="B59" s="9">
        <f t="shared" ref="B59:F59" si="10">B27/B28*100</f>
        <v>9.2964060228337591</v>
      </c>
      <c r="C59" s="9">
        <f t="shared" si="10"/>
        <v>18.493609385421273</v>
      </c>
      <c r="D59" s="9">
        <f t="shared" si="10"/>
        <v>0</v>
      </c>
      <c r="E59" s="9">
        <f t="shared" si="10"/>
        <v>0</v>
      </c>
      <c r="F59" s="6">
        <f t="shared" si="10"/>
        <v>0</v>
      </c>
    </row>
    <row r="60" spans="1:6" ht="15.6" x14ac:dyDescent="0.35">
      <c r="A60" s="5" t="s">
        <v>20</v>
      </c>
      <c r="B60" s="9">
        <f t="shared" ref="B60:F60" si="11">(B58+B59)/2</f>
        <v>4.6482030114168795</v>
      </c>
      <c r="C60" s="9">
        <f t="shared" si="11"/>
        <v>9.2468046927106364</v>
      </c>
      <c r="D60" s="9">
        <f t="shared" si="11"/>
        <v>0</v>
      </c>
      <c r="E60" s="9">
        <f t="shared" si="11"/>
        <v>0</v>
      </c>
      <c r="F60" s="6">
        <f t="shared" si="11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6"/>
      <c r="F63" s="6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6" t="s">
        <v>40</v>
      </c>
      <c r="C65" s="6" t="s">
        <v>40</v>
      </c>
      <c r="D65" s="6" t="s">
        <v>40</v>
      </c>
      <c r="E65" s="6" t="s">
        <v>40</v>
      </c>
      <c r="F65" s="6" t="s">
        <v>40</v>
      </c>
    </row>
    <row r="66" spans="1:6" ht="15.6" x14ac:dyDescent="0.35">
      <c r="A66" s="5" t="s">
        <v>34</v>
      </c>
      <c r="B66" s="6" t="s">
        <v>40</v>
      </c>
      <c r="C66" s="6" t="s">
        <v>40</v>
      </c>
      <c r="D66" s="6" t="s">
        <v>40</v>
      </c>
      <c r="E66" s="6" t="s">
        <v>40</v>
      </c>
      <c r="F66" s="6" t="s">
        <v>40</v>
      </c>
    </row>
    <row r="67" spans="1:6" ht="15.6" x14ac:dyDescent="0.35">
      <c r="A67" s="5" t="s">
        <v>23</v>
      </c>
      <c r="B67" s="9">
        <f>((B42/B41)-1)*100</f>
        <v>-17.649402108528591</v>
      </c>
      <c r="C67" s="6" t="s">
        <v>40</v>
      </c>
      <c r="D67" s="9">
        <f t="shared" ref="D67" si="12">((D42/D41)-1)*100</f>
        <v>-100</v>
      </c>
      <c r="E67" s="6" t="s">
        <v>40</v>
      </c>
      <c r="F67" s="6" t="s">
        <v>40</v>
      </c>
    </row>
    <row r="68" spans="1:6" ht="15.6" x14ac:dyDescent="0.35">
      <c r="A68" s="5" t="s">
        <v>24</v>
      </c>
      <c r="B68" s="6" t="s">
        <v>40</v>
      </c>
      <c r="C68" s="6" t="s">
        <v>40</v>
      </c>
      <c r="D68" s="6" t="s">
        <v>40</v>
      </c>
      <c r="E68" s="6" t="s">
        <v>40</v>
      </c>
      <c r="F68" s="6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92939.357855579874</v>
      </c>
      <c r="C71" s="9">
        <f t="shared" ref="C71:F71" si="13">C26/C18</f>
        <v>243172.6651480638</v>
      </c>
      <c r="D71" s="9">
        <f t="shared" si="13"/>
        <v>1269.4805194805194</v>
      </c>
      <c r="E71" s="9">
        <f t="shared" si="13"/>
        <v>35971.403442562594</v>
      </c>
      <c r="F71" s="9">
        <f t="shared" si="13"/>
        <v>221598.79032258064</v>
      </c>
    </row>
    <row r="72" spans="1:6" ht="15.6" x14ac:dyDescent="0.35">
      <c r="A72" s="5" t="s">
        <v>36</v>
      </c>
      <c r="B72" s="6" t="s">
        <v>40</v>
      </c>
      <c r="C72" s="6" t="s">
        <v>40</v>
      </c>
      <c r="D72" s="6" t="s">
        <v>40</v>
      </c>
      <c r="E72" s="6" t="s">
        <v>40</v>
      </c>
      <c r="F72" s="6" t="s">
        <v>40</v>
      </c>
    </row>
    <row r="73" spans="1:6" ht="15.6" x14ac:dyDescent="0.35">
      <c r="A73" s="5" t="s">
        <v>26</v>
      </c>
      <c r="B73" s="6" t="s">
        <v>40</v>
      </c>
      <c r="C73" s="6" t="s">
        <v>40</v>
      </c>
      <c r="D73" s="6" t="s">
        <v>40</v>
      </c>
      <c r="E73" s="6" t="s">
        <v>40</v>
      </c>
      <c r="F73" s="6" t="s">
        <v>40</v>
      </c>
    </row>
    <row r="74" spans="1:6" ht="15.6" x14ac:dyDescent="0.35">
      <c r="A74" s="5" t="s">
        <v>37</v>
      </c>
      <c r="B74" s="9">
        <f>B26/B17</f>
        <v>353944054.5</v>
      </c>
      <c r="C74" s="9">
        <f t="shared" ref="C74:F74" si="14">C26/C17</f>
        <v>533764000</v>
      </c>
      <c r="D74" s="9">
        <f t="shared" si="14"/>
        <v>5865000</v>
      </c>
      <c r="E74" s="9">
        <f t="shared" si="14"/>
        <v>195396663.5</v>
      </c>
      <c r="F74" s="9">
        <f t="shared" si="14"/>
        <v>659478000</v>
      </c>
    </row>
    <row r="75" spans="1:6" ht="15.6" x14ac:dyDescent="0.35">
      <c r="A75" s="5" t="s">
        <v>38</v>
      </c>
      <c r="B75" s="6" t="s">
        <v>40</v>
      </c>
      <c r="C75" s="6" t="s">
        <v>40</v>
      </c>
      <c r="D75" s="6" t="s">
        <v>40</v>
      </c>
      <c r="E75" s="6" t="s">
        <v>40</v>
      </c>
      <c r="F75" s="6" t="s">
        <v>40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10" t="s">
        <v>28</v>
      </c>
      <c r="B78" s="9">
        <f>(B33/B32)*100</f>
        <v>11.128677304847907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83.535587996464173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32" t="s">
        <v>83</v>
      </c>
      <c r="B81" s="32"/>
      <c r="C81" s="32"/>
      <c r="D81" s="32"/>
      <c r="E81" s="32"/>
      <c r="F81" s="32"/>
    </row>
    <row r="82" spans="1:6" ht="15.6" x14ac:dyDescent="0.35">
      <c r="A82" s="5"/>
      <c r="B82" s="5"/>
      <c r="C82" s="5"/>
      <c r="D82" s="5"/>
      <c r="E82" s="5"/>
      <c r="F82" s="5"/>
    </row>
    <row r="83" spans="1:6" ht="36.75" customHeight="1" x14ac:dyDescent="0.3">
      <c r="A83" s="33" t="s">
        <v>104</v>
      </c>
      <c r="B83" s="33"/>
      <c r="C83" s="33"/>
      <c r="D83" s="33"/>
      <c r="E83" s="33"/>
      <c r="F83" s="33"/>
    </row>
    <row r="84" spans="1:6" ht="15.6" x14ac:dyDescent="0.35">
      <c r="A84" s="5"/>
      <c r="B84" s="5"/>
      <c r="C84" s="5"/>
      <c r="D84" s="5"/>
      <c r="E84" s="5"/>
      <c r="F84" s="5"/>
    </row>
    <row r="85" spans="1:6" ht="15.6" x14ac:dyDescent="0.35">
      <c r="A85" s="5"/>
      <c r="B85" s="5"/>
      <c r="C85" s="5"/>
      <c r="D85" s="5"/>
      <c r="E85" s="5"/>
      <c r="F85" s="5"/>
    </row>
    <row r="86" spans="1:6" ht="15.6" x14ac:dyDescent="0.35">
      <c r="A86" s="5"/>
      <c r="B86" s="5"/>
      <c r="C86" s="5"/>
      <c r="D86" s="5"/>
      <c r="E86" s="5"/>
      <c r="F86" s="5"/>
    </row>
    <row r="87" spans="1:6" ht="15.6" x14ac:dyDescent="0.35">
      <c r="A87" s="5"/>
      <c r="B87" s="5"/>
      <c r="C87" s="5"/>
      <c r="D87" s="5"/>
      <c r="E87" s="5"/>
      <c r="F87" s="5"/>
    </row>
    <row r="88" spans="1:6" ht="15.6" x14ac:dyDescent="0.35">
      <c r="A88" s="5"/>
      <c r="B88" s="5"/>
      <c r="C88" s="5"/>
      <c r="D88" s="5"/>
      <c r="E88" s="5"/>
      <c r="F88" s="5"/>
    </row>
    <row r="89" spans="1:6" ht="15.6" x14ac:dyDescent="0.35">
      <c r="A89" s="5"/>
      <c r="B89" s="5"/>
      <c r="C89" s="5"/>
      <c r="D89" s="5"/>
      <c r="E89" s="5"/>
      <c r="F89" s="5"/>
    </row>
    <row r="90" spans="1:6" ht="15.6" x14ac:dyDescent="0.35">
      <c r="A90" s="5"/>
      <c r="B90" s="5"/>
      <c r="C90" s="5"/>
      <c r="D90" s="5"/>
      <c r="E90" s="5"/>
      <c r="F90" s="5"/>
    </row>
    <row r="91" spans="1:6" ht="15.6" x14ac:dyDescent="0.35">
      <c r="A91" s="5"/>
      <c r="B91" s="5"/>
      <c r="C91" s="5"/>
      <c r="D91" s="5"/>
      <c r="E91" s="5"/>
      <c r="F91" s="5"/>
    </row>
    <row r="92" spans="1:6" ht="15.6" x14ac:dyDescent="0.35">
      <c r="A92" s="5"/>
      <c r="B92" s="5"/>
      <c r="C92" s="5"/>
      <c r="D92" s="5"/>
      <c r="E92" s="5"/>
      <c r="F92" s="5"/>
    </row>
    <row r="93" spans="1:6" ht="15.6" x14ac:dyDescent="0.35">
      <c r="A93" s="5"/>
      <c r="B93" s="5"/>
      <c r="C93" s="5"/>
      <c r="D93" s="5"/>
      <c r="E93" s="5"/>
      <c r="F93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</sheetData>
  <mergeCells count="7">
    <mergeCell ref="A83:F83"/>
    <mergeCell ref="A9:A10"/>
    <mergeCell ref="B9:B10"/>
    <mergeCell ref="C9:F9"/>
    <mergeCell ref="C10:D10"/>
    <mergeCell ref="E10:F10"/>
    <mergeCell ref="A81:F8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I114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.44140625" style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37"/>
      <c r="C10" s="28" t="s">
        <v>41</v>
      </c>
      <c r="D10" s="29"/>
      <c r="E10" s="28" t="s">
        <v>3</v>
      </c>
      <c r="F10" s="28"/>
    </row>
    <row r="11" spans="1:6" ht="31.8" thickTop="1" x14ac:dyDescent="0.3">
      <c r="A11" s="3"/>
      <c r="B11" s="3"/>
      <c r="C11" s="19" t="s">
        <v>39</v>
      </c>
      <c r="D11" s="20" t="s">
        <v>67</v>
      </c>
      <c r="E11" s="19" t="s">
        <v>67</v>
      </c>
      <c r="F11" s="19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52</v>
      </c>
      <c r="B15" s="6">
        <f>SUM(C15:F15)</f>
        <v>5</v>
      </c>
      <c r="C15" s="6">
        <f>'1 Trimestre'!C15+'2 Trimestre'!C15+'3 Trimestre'!C15</f>
        <v>0</v>
      </c>
      <c r="D15" s="6">
        <f>'1 Trimestre'!D15+'2 Trimestre'!D15+'3 Trimestre'!D15</f>
        <v>3</v>
      </c>
      <c r="E15" s="6">
        <v>1</v>
      </c>
      <c r="F15" s="6">
        <f>+'1 Trimestre'!F15+'2 Trimestre'!F15+'3 Trimestre'!F15</f>
        <v>1</v>
      </c>
    </row>
    <row r="16" spans="1:6" ht="15.6" x14ac:dyDescent="0.35">
      <c r="A16" s="18" t="s">
        <v>33</v>
      </c>
      <c r="B16" s="6">
        <f>SUM(C16:F16)</f>
        <v>0</v>
      </c>
      <c r="C16" s="6">
        <f>'1 Trimestre'!C16+'2 Trimestre'!C16+'3 Trimestre'!C16</f>
        <v>0</v>
      </c>
      <c r="D16" s="6">
        <f>'1 Trimestre'!D16+'2 Trimestre'!D16+'3 Trimestre'!D16</f>
        <v>0</v>
      </c>
      <c r="E16" s="6">
        <f>+'3 Trimestre'!E16</f>
        <v>0</v>
      </c>
      <c r="F16" s="6">
        <f>+'1 Trimestre'!E16+'2 Trimestre'!E16+'3 Trimestre'!F16</f>
        <v>0</v>
      </c>
    </row>
    <row r="17" spans="1:6" ht="15.6" x14ac:dyDescent="0.35">
      <c r="A17" s="5" t="s">
        <v>105</v>
      </c>
      <c r="B17" s="6">
        <f>SUM(C17:F17)</f>
        <v>6</v>
      </c>
      <c r="C17" s="6">
        <f>+'3 Trimestre'!C17</f>
        <v>2</v>
      </c>
      <c r="D17" s="6">
        <f>+'3 Trimestre'!D17</f>
        <v>1</v>
      </c>
      <c r="E17" s="6">
        <f>+'3 Trimestre'!E17</f>
        <v>2</v>
      </c>
      <c r="F17" s="6">
        <f>+'3 Trimestre'!F17</f>
        <v>1</v>
      </c>
    </row>
    <row r="18" spans="1:6" ht="15.6" x14ac:dyDescent="0.35">
      <c r="A18" s="18" t="s">
        <v>33</v>
      </c>
      <c r="B18" s="6">
        <f>SUM(C18:F18)</f>
        <v>22850</v>
      </c>
      <c r="C18" s="6">
        <f>+'3 Trimestre'!C18</f>
        <v>4390</v>
      </c>
      <c r="D18" s="6">
        <f>+'3 Trimestre'!D18</f>
        <v>4620</v>
      </c>
      <c r="E18" s="6">
        <f>+'3 Trimestre'!E18</f>
        <v>10864</v>
      </c>
      <c r="F18" s="6">
        <f>+'3 Trimestre'!F18</f>
        <v>2976</v>
      </c>
    </row>
    <row r="19" spans="1:6" ht="15.6" x14ac:dyDescent="0.35">
      <c r="A19" s="5" t="s">
        <v>106</v>
      </c>
      <c r="B19" s="6">
        <f t="shared" ref="B19:B20" si="0">SUM(D19:F19)</f>
        <v>4</v>
      </c>
      <c r="C19" s="6">
        <f>'1 Trimestre'!C19+'2 Trimestre'!C19+'3 Trimestre'!C19</f>
        <v>0</v>
      </c>
      <c r="D19" s="6">
        <f>'1 Trimestre'!D19+'2 Trimestre'!D19+'3 Trimestre'!D19</f>
        <v>1</v>
      </c>
      <c r="E19" s="6">
        <f>'1 Trimestre'!E19+'2 Trimestre'!E19+'3 Trimestre'!E19</f>
        <v>2</v>
      </c>
      <c r="F19" s="6">
        <f>+'1 Trimestre'!F19+'2 Trimestre'!F19+'3 Trimestre'!F19</f>
        <v>1</v>
      </c>
    </row>
    <row r="20" spans="1:6" ht="15.6" x14ac:dyDescent="0.35">
      <c r="A20" s="18" t="s">
        <v>33</v>
      </c>
      <c r="B20" s="6">
        <f t="shared" si="0"/>
        <v>0</v>
      </c>
      <c r="C20" s="6">
        <f>'1 Trimestre'!C20+'2 Trimestre'!C20+'3 Trimestre'!C20</f>
        <v>0</v>
      </c>
      <c r="D20" s="6">
        <f>'1 Trimestre'!D20+'2 Trimestre'!D20+'3 Trimestre'!D20</f>
        <v>0</v>
      </c>
      <c r="E20" s="6">
        <f>'1 Trimestre'!E20+'2 Trimestre'!E20+'3 Trimestre'!E20</f>
        <v>0</v>
      </c>
      <c r="F20" s="6">
        <f>+'1 Trimestre'!E20+'2 Trimestre'!E20+'3 Trimestre'!F20</f>
        <v>0</v>
      </c>
    </row>
    <row r="21" spans="1:6" ht="15.6" x14ac:dyDescent="0.35">
      <c r="A21" s="5" t="s">
        <v>71</v>
      </c>
      <c r="B21" s="6">
        <f>SUM(C21:F21)</f>
        <v>6</v>
      </c>
      <c r="C21" s="6">
        <f>+'3 Trimestre'!C21</f>
        <v>2</v>
      </c>
      <c r="D21" s="6">
        <f>+'3 Trimestre'!D21</f>
        <v>1</v>
      </c>
      <c r="E21" s="6">
        <f>+'3 Trimestre'!E21</f>
        <v>2</v>
      </c>
      <c r="F21" s="6">
        <f>+'3 Trimestre'!F21</f>
        <v>1</v>
      </c>
    </row>
    <row r="22" spans="1:6" ht="15.6" x14ac:dyDescent="0.35">
      <c r="A22" s="18" t="s">
        <v>33</v>
      </c>
      <c r="B22" s="6">
        <f>SUM(C22:F22)</f>
        <v>22850</v>
      </c>
      <c r="C22" s="6">
        <f>+'3 Trimestre'!C22</f>
        <v>4390</v>
      </c>
      <c r="D22" s="6">
        <f>+'3 Trimestre'!D22</f>
        <v>4620</v>
      </c>
      <c r="E22" s="6">
        <f>+'3 Trimestre'!E22</f>
        <v>10864</v>
      </c>
      <c r="F22" s="6">
        <f>+'3 Trimestre'!F22</f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53</v>
      </c>
      <c r="B25" s="14">
        <f>SUM(C25:F25)</f>
        <v>491096234.88999999</v>
      </c>
      <c r="C25" s="6">
        <f>'1 Trimestre'!C25+'2 Trimestre'!C25+'3 Trimestre'!C25</f>
        <v>0</v>
      </c>
      <c r="D25" s="6">
        <f>'1 Trimestre'!D25+'2 Trimestre'!D25+'3 Trimestre'!D25</f>
        <v>491096234.88999999</v>
      </c>
      <c r="E25" s="6">
        <f>'1 Trimestre'!E25+'2 Trimestre'!E25+'3 Trimestre'!E25</f>
        <v>0</v>
      </c>
      <c r="F25" s="6">
        <f>'1 Trimestre'!F25+'2 Trimestre'!F25+'3 Trimestre'!F25</f>
        <v>0</v>
      </c>
    </row>
    <row r="26" spans="1:6" ht="15.6" x14ac:dyDescent="0.35">
      <c r="A26" s="5" t="s">
        <v>107</v>
      </c>
      <c r="B26" s="14">
        <f t="shared" ref="B26:B28" si="1">SUM(C26:F26)</f>
        <v>2123664327</v>
      </c>
      <c r="C26" s="6">
        <f>'3 Trimestre'!C26</f>
        <v>1067528000</v>
      </c>
      <c r="D26" s="6">
        <f>'3 Trimestre'!D26</f>
        <v>5865000</v>
      </c>
      <c r="E26" s="6">
        <f>'3 Trimestre'!E26</f>
        <v>390793327</v>
      </c>
      <c r="F26" s="6">
        <f>'3 Trimestre'!F26</f>
        <v>659478000</v>
      </c>
    </row>
    <row r="27" spans="1:6" ht="15.6" x14ac:dyDescent="0.35">
      <c r="A27" s="5" t="s">
        <v>108</v>
      </c>
      <c r="B27" s="14">
        <f t="shared" si="1"/>
        <v>388671288.38</v>
      </c>
      <c r="C27" s="6">
        <f>'1 Trimestre'!C27+'2 Trimestre'!C27+'3 Trimestre'!C27</f>
        <v>382807874.31999999</v>
      </c>
      <c r="D27" s="6">
        <f>'1 Trimestre'!D27+'2 Trimestre'!D27+'3 Trimestre'!D27</f>
        <v>5863414.0599999996</v>
      </c>
      <c r="E27" s="6">
        <f>'1 Trimestre'!E27+'2 Trimestre'!E27+'3 Trimestre'!E27</f>
        <v>0</v>
      </c>
      <c r="F27" s="6">
        <f>'1 Trimestre'!F27+'2 Trimestre'!F27+'3 Trimestre'!F27</f>
        <v>0</v>
      </c>
    </row>
    <row r="28" spans="1:6" ht="15.6" x14ac:dyDescent="0.35">
      <c r="A28" s="5" t="s">
        <v>75</v>
      </c>
      <c r="B28" s="14">
        <f t="shared" si="1"/>
        <v>2123664327</v>
      </c>
      <c r="C28" s="6">
        <f>'3 Trimestre'!C28</f>
        <v>1067528000</v>
      </c>
      <c r="D28" s="6">
        <f>'3 Trimestre'!D28</f>
        <v>5865000</v>
      </c>
      <c r="E28" s="6">
        <f>'3 Trimestre'!E28</f>
        <v>390793327</v>
      </c>
      <c r="F28" s="6">
        <f>'3 Trimestre'!F28</f>
        <v>659478000</v>
      </c>
    </row>
    <row r="29" spans="1:6" ht="15.6" x14ac:dyDescent="0.35">
      <c r="A29" s="5" t="s">
        <v>109</v>
      </c>
      <c r="B29" s="6">
        <f>B27</f>
        <v>388671288.38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22" t="s">
        <v>113</v>
      </c>
      <c r="D31" s="6"/>
      <c r="E31" s="6"/>
      <c r="F31" s="6"/>
    </row>
    <row r="32" spans="1:6" ht="15.6" x14ac:dyDescent="0.35">
      <c r="A32" s="5" t="s">
        <v>107</v>
      </c>
      <c r="B32" s="6">
        <f>B26</f>
        <v>2123664327</v>
      </c>
      <c r="D32" s="6"/>
      <c r="E32" s="6"/>
      <c r="F32" s="6"/>
    </row>
    <row r="33" spans="1:6" ht="15.6" x14ac:dyDescent="0.35">
      <c r="A33" s="5" t="s">
        <v>108</v>
      </c>
      <c r="B33" s="6">
        <f>+'1 Trimestre'!B33+'2 Trimestre'!B33+'3 Trimestre'!B33</f>
        <v>709007249.97000003</v>
      </c>
      <c r="C33" s="23">
        <f>+B33+1178322000</f>
        <v>1887329249.97</v>
      </c>
      <c r="D33" s="6"/>
      <c r="E33" s="6"/>
      <c r="F33" s="6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54</v>
      </c>
      <c r="B36" s="21">
        <v>1.1197999999999999</v>
      </c>
      <c r="C36" s="21">
        <v>1.1197999999999999</v>
      </c>
      <c r="D36" s="21">
        <v>1.1197999999999999</v>
      </c>
      <c r="E36" s="21">
        <v>1.1197999999999999</v>
      </c>
      <c r="F36" s="21">
        <v>1.1197999999999999</v>
      </c>
    </row>
    <row r="37" spans="1:6" ht="15.6" x14ac:dyDescent="0.35">
      <c r="A37" s="5" t="s">
        <v>110</v>
      </c>
      <c r="B37" s="21">
        <v>1.0948</v>
      </c>
      <c r="C37" s="21">
        <v>1.0948</v>
      </c>
      <c r="D37" s="21">
        <v>1.0948</v>
      </c>
      <c r="E37" s="21">
        <v>1.0948</v>
      </c>
      <c r="F37" s="21">
        <v>1.0948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55</v>
      </c>
      <c r="B41" s="6">
        <f t="shared" ref="B41:F41" si="2">B25/B36</f>
        <v>438557094.9187355</v>
      </c>
      <c r="C41" s="6">
        <f t="shared" si="2"/>
        <v>0</v>
      </c>
      <c r="D41" s="6">
        <f t="shared" si="2"/>
        <v>438557094.9187355</v>
      </c>
      <c r="E41" s="6">
        <f t="shared" si="2"/>
        <v>0</v>
      </c>
      <c r="F41" s="6">
        <f t="shared" si="2"/>
        <v>0</v>
      </c>
    </row>
    <row r="42" spans="1:6" ht="15.6" x14ac:dyDescent="0.35">
      <c r="A42" s="5" t="s">
        <v>111</v>
      </c>
      <c r="B42" s="6">
        <f t="shared" ref="B42:F42" si="3">B27/B37</f>
        <v>355015791.35915238</v>
      </c>
      <c r="C42" s="6">
        <f t="shared" si="3"/>
        <v>349660097.11362803</v>
      </c>
      <c r="D42" s="6">
        <f t="shared" si="3"/>
        <v>5355694.2455242965</v>
      </c>
      <c r="E42" s="6">
        <f t="shared" si="3"/>
        <v>0</v>
      </c>
      <c r="F42" s="6">
        <f t="shared" si="3"/>
        <v>0</v>
      </c>
    </row>
    <row r="43" spans="1:6" ht="15.6" x14ac:dyDescent="0.35">
      <c r="A43" s="5" t="s">
        <v>56</v>
      </c>
      <c r="B43" s="6" t="s">
        <v>40</v>
      </c>
      <c r="C43" s="6" t="s">
        <v>40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112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6.9478229141328143</v>
      </c>
      <c r="C49" s="9">
        <f t="shared" ref="C49:F49" si="4">(C18/C38)*100</f>
        <v>5.8175746412053906</v>
      </c>
      <c r="D49" s="9">
        <f t="shared" si="4"/>
        <v>6.1223678456421196</v>
      </c>
      <c r="E49" s="9">
        <f t="shared" si="4"/>
        <v>4.2869713794151183</v>
      </c>
      <c r="F49" s="9">
        <f t="shared" si="4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9">
        <f t="shared" si="5"/>
        <v>0</v>
      </c>
    </row>
    <row r="51" spans="1:6" ht="15.6" x14ac:dyDescent="0.35">
      <c r="A51" s="5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66.666666666666657</v>
      </c>
      <c r="C52" s="9">
        <f>C19/C17*100</f>
        <v>0</v>
      </c>
      <c r="D52" s="9">
        <f t="shared" ref="D52:F53" si="6">D19/D17*100</f>
        <v>100</v>
      </c>
      <c r="E52" s="9">
        <f t="shared" si="6"/>
        <v>100</v>
      </c>
      <c r="F52" s="9">
        <f t="shared" si="6"/>
        <v>100</v>
      </c>
    </row>
    <row r="53" spans="1:6" ht="15.6" x14ac:dyDescent="0.35">
      <c r="A53" s="5" t="s">
        <v>14</v>
      </c>
      <c r="B53" s="9">
        <f>B20/B18*100</f>
        <v>0</v>
      </c>
      <c r="C53" s="9">
        <f>C20/C18*100</f>
        <v>0</v>
      </c>
      <c r="D53" s="9">
        <f t="shared" si="6"/>
        <v>0</v>
      </c>
      <c r="E53" s="9">
        <f t="shared" si="6"/>
        <v>0</v>
      </c>
      <c r="F53" s="9">
        <f t="shared" si="6"/>
        <v>0</v>
      </c>
    </row>
    <row r="54" spans="1:6" ht="15.6" x14ac:dyDescent="0.35">
      <c r="A54" s="5" t="s">
        <v>15</v>
      </c>
      <c r="B54" s="9">
        <f>B27/B26*100</f>
        <v>18.301917277532155</v>
      </c>
      <c r="C54" s="9">
        <f>C27/C26*100</f>
        <v>35.859281847408219</v>
      </c>
      <c r="D54" s="9">
        <f t="shared" ref="D54:F54" si="7">D27/D26*100</f>
        <v>99.972959249786868</v>
      </c>
      <c r="E54" s="9">
        <f t="shared" si="7"/>
        <v>0</v>
      </c>
      <c r="F54" s="9">
        <f t="shared" si="7"/>
        <v>0</v>
      </c>
    </row>
    <row r="55" spans="1:6" ht="15.6" x14ac:dyDescent="0.35">
      <c r="A55" s="5" t="s">
        <v>16</v>
      </c>
      <c r="B55" s="9">
        <f t="shared" ref="B55:F55" si="8">AVERAGE(B53:B54)</f>
        <v>9.1509586387660775</v>
      </c>
      <c r="C55" s="9">
        <f t="shared" si="8"/>
        <v>17.92964092370411</v>
      </c>
      <c r="D55" s="9">
        <f t="shared" si="8"/>
        <v>49.986479624893434</v>
      </c>
      <c r="E55" s="9">
        <f t="shared" si="8"/>
        <v>0</v>
      </c>
      <c r="F55" s="9">
        <f t="shared" si="8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9">C20/C22*100</f>
        <v>0</v>
      </c>
      <c r="D58" s="9">
        <f t="shared" si="9"/>
        <v>0</v>
      </c>
      <c r="E58" s="9">
        <f t="shared" si="9"/>
        <v>0</v>
      </c>
      <c r="F58" s="9">
        <f t="shared" si="9"/>
        <v>0</v>
      </c>
    </row>
    <row r="59" spans="1:6" ht="15.6" x14ac:dyDescent="0.35">
      <c r="A59" s="5" t="s">
        <v>19</v>
      </c>
      <c r="B59" s="9">
        <f t="shared" ref="B59:F59" si="10">B27/B28*100</f>
        <v>18.301917277532155</v>
      </c>
      <c r="C59" s="9">
        <f t="shared" si="10"/>
        <v>35.859281847408219</v>
      </c>
      <c r="D59" s="9">
        <f t="shared" si="10"/>
        <v>99.972959249786868</v>
      </c>
      <c r="E59" s="9">
        <f t="shared" si="10"/>
        <v>0</v>
      </c>
      <c r="F59" s="9">
        <f t="shared" si="10"/>
        <v>0</v>
      </c>
    </row>
    <row r="60" spans="1:6" ht="15.6" x14ac:dyDescent="0.35">
      <c r="A60" s="5" t="s">
        <v>20</v>
      </c>
      <c r="B60" s="9">
        <f t="shared" ref="B60:F60" si="11">(B58+B59)/2</f>
        <v>9.1509586387660775</v>
      </c>
      <c r="C60" s="9">
        <f t="shared" si="11"/>
        <v>17.92964092370411</v>
      </c>
      <c r="D60" s="9">
        <f t="shared" si="11"/>
        <v>49.986479624893434</v>
      </c>
      <c r="E60" s="9">
        <f t="shared" si="11"/>
        <v>0</v>
      </c>
      <c r="F60" s="9">
        <f t="shared" si="11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9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9">
        <f>((B19/B15)-1)*100</f>
        <v>-19.999999999999996</v>
      </c>
      <c r="C65" s="9" t="s">
        <v>40</v>
      </c>
      <c r="D65" s="9">
        <f t="shared" ref="D65:F65" si="12">((D19/D15)-1)*100</f>
        <v>-66.666666666666671</v>
      </c>
      <c r="E65" s="9">
        <f t="shared" si="12"/>
        <v>100</v>
      </c>
      <c r="F65" s="9">
        <f t="shared" si="12"/>
        <v>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9" t="s">
        <v>40</v>
      </c>
    </row>
    <row r="67" spans="1:6" ht="15.6" x14ac:dyDescent="0.35">
      <c r="A67" s="5" t="s">
        <v>23</v>
      </c>
      <c r="B67" s="9">
        <f>((B42/B41)-1)*100</f>
        <v>-19.049128272582916</v>
      </c>
      <c r="C67" s="9" t="s">
        <v>40</v>
      </c>
      <c r="D67" s="9">
        <f t="shared" ref="D67" si="13">((D42/D41)-1)*100</f>
        <v>-98.778792018741214</v>
      </c>
      <c r="E67" s="9" t="s">
        <v>40</v>
      </c>
      <c r="F67" s="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9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92939.357855579874</v>
      </c>
      <c r="C71" s="9">
        <f t="shared" ref="C71:F71" si="14">C26/C18</f>
        <v>243172.6651480638</v>
      </c>
      <c r="D71" s="9">
        <f t="shared" si="14"/>
        <v>1269.4805194805194</v>
      </c>
      <c r="E71" s="9">
        <f t="shared" si="14"/>
        <v>35971.403442562594</v>
      </c>
      <c r="F71" s="9">
        <f t="shared" si="14"/>
        <v>221598.79032258064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9" t="s">
        <v>40</v>
      </c>
    </row>
    <row r="74" spans="1:6" ht="15.6" x14ac:dyDescent="0.35">
      <c r="A74" s="5" t="s">
        <v>37</v>
      </c>
      <c r="B74" s="9">
        <f>B26/B17</f>
        <v>353944054.5</v>
      </c>
      <c r="C74" s="9">
        <f t="shared" ref="C74:F74" si="15">C26/C17</f>
        <v>533764000</v>
      </c>
      <c r="D74" s="9">
        <f t="shared" si="15"/>
        <v>5865000</v>
      </c>
      <c r="E74" s="9">
        <f t="shared" si="15"/>
        <v>195396663.5</v>
      </c>
      <c r="F74" s="9">
        <f t="shared" si="15"/>
        <v>659478000</v>
      </c>
    </row>
    <row r="75" spans="1:6" ht="15.6" x14ac:dyDescent="0.35">
      <c r="A75" s="5" t="s">
        <v>38</v>
      </c>
      <c r="B75" s="9">
        <f>B27/B19</f>
        <v>97167822.094999999</v>
      </c>
      <c r="C75" s="9" t="s">
        <v>40</v>
      </c>
      <c r="D75" s="9">
        <f t="shared" ref="D75:F75" si="16">D27/D19</f>
        <v>5863414.0599999996</v>
      </c>
      <c r="E75" s="9">
        <f t="shared" si="16"/>
        <v>0</v>
      </c>
      <c r="F75" s="9">
        <f t="shared" si="16"/>
        <v>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22" t="s">
        <v>114</v>
      </c>
      <c r="D77" s="9"/>
      <c r="E77" s="9"/>
      <c r="F77" s="9"/>
    </row>
    <row r="78" spans="1:6" ht="15.6" x14ac:dyDescent="0.35">
      <c r="A78" s="5" t="s">
        <v>28</v>
      </c>
      <c r="B78" s="9">
        <f>(B33/B32)*100</f>
        <v>33.386031914543715</v>
      </c>
      <c r="C78" s="24">
        <f>(C33/B32)*100</f>
        <v>88.871354383775923</v>
      </c>
      <c r="D78" s="9"/>
      <c r="E78" s="9"/>
      <c r="F78" s="9"/>
    </row>
    <row r="79" spans="1:6" ht="15.6" x14ac:dyDescent="0.35">
      <c r="A79" s="10" t="s">
        <v>29</v>
      </c>
      <c r="B79" s="9">
        <f>(B27/B33)*100</f>
        <v>54.819085192210046</v>
      </c>
      <c r="C79" s="24">
        <f>(B27/C33)*100</f>
        <v>20.593719319836648</v>
      </c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9" ht="18" customHeight="1" thickTop="1" x14ac:dyDescent="0.35">
      <c r="A81" s="35" t="s">
        <v>83</v>
      </c>
      <c r="B81" s="35"/>
      <c r="C81" s="35"/>
      <c r="D81" s="35"/>
      <c r="E81" s="35"/>
      <c r="F81" s="35"/>
      <c r="G81" s="36"/>
      <c r="H81" s="36"/>
      <c r="I81" s="5"/>
    </row>
    <row r="83" spans="1:9" ht="15.6" x14ac:dyDescent="0.35">
      <c r="A83" s="5"/>
      <c r="B83" s="5"/>
      <c r="C83" s="5"/>
      <c r="D83" s="5"/>
      <c r="E83" s="5"/>
      <c r="F83" s="5"/>
    </row>
    <row r="84" spans="1:9" ht="15.6" x14ac:dyDescent="0.35">
      <c r="A84" s="5"/>
      <c r="B84" s="5"/>
      <c r="C84" s="5"/>
      <c r="D84" s="5"/>
      <c r="E84" s="5"/>
      <c r="F84" s="5"/>
    </row>
    <row r="85" spans="1:9" ht="15.6" x14ac:dyDescent="0.35">
      <c r="A85" s="5"/>
      <c r="B85" s="5"/>
      <c r="C85" s="5"/>
      <c r="D85" s="5"/>
      <c r="E85" s="5"/>
      <c r="F85" s="5"/>
    </row>
    <row r="86" spans="1:9" ht="15.6" x14ac:dyDescent="0.35">
      <c r="A86" s="5"/>
      <c r="B86" s="5"/>
      <c r="C86" s="5"/>
      <c r="D86" s="5"/>
      <c r="E86" s="5"/>
      <c r="F86" s="5"/>
    </row>
    <row r="87" spans="1:9" ht="15.6" x14ac:dyDescent="0.35">
      <c r="A87" s="5"/>
      <c r="B87" s="5"/>
      <c r="C87" s="5"/>
      <c r="D87" s="5"/>
      <c r="E87" s="5"/>
      <c r="F87" s="5"/>
    </row>
    <row r="88" spans="1:9" ht="15.6" x14ac:dyDescent="0.35">
      <c r="A88" s="5"/>
      <c r="B88" s="5"/>
      <c r="C88" s="5"/>
      <c r="D88" s="5"/>
      <c r="E88" s="5"/>
      <c r="F88" s="5"/>
    </row>
    <row r="89" spans="1:9" ht="15.6" x14ac:dyDescent="0.35">
      <c r="A89" s="5"/>
      <c r="B89" s="5"/>
      <c r="C89" s="5"/>
      <c r="D89" s="5"/>
      <c r="E89" s="5"/>
      <c r="F89" s="5"/>
    </row>
    <row r="90" spans="1:9" ht="15.6" x14ac:dyDescent="0.35">
      <c r="A90" s="5"/>
      <c r="B90" s="5"/>
      <c r="C90" s="5"/>
      <c r="D90" s="5"/>
      <c r="E90" s="5"/>
      <c r="F90" s="5"/>
    </row>
    <row r="91" spans="1:9" ht="15.6" x14ac:dyDescent="0.35">
      <c r="A91" s="5"/>
      <c r="B91" s="5"/>
      <c r="C91" s="5"/>
      <c r="D91" s="5"/>
      <c r="E91" s="5"/>
      <c r="F91" s="5"/>
    </row>
    <row r="92" spans="1:9" ht="15.6" x14ac:dyDescent="0.35">
      <c r="A92" s="5"/>
      <c r="B92" s="5"/>
      <c r="C92" s="5"/>
      <c r="D92" s="5"/>
      <c r="E92" s="5"/>
      <c r="F92" s="5"/>
    </row>
    <row r="93" spans="1:9" ht="15.6" x14ac:dyDescent="0.35">
      <c r="A93" s="5"/>
      <c r="B93" s="5"/>
      <c r="C93" s="5"/>
      <c r="D93" s="5"/>
      <c r="E93" s="5"/>
      <c r="F93" s="5"/>
    </row>
    <row r="94" spans="1:9" ht="15.6" x14ac:dyDescent="0.35">
      <c r="A94" s="5"/>
      <c r="B94" s="5"/>
      <c r="C94" s="5"/>
      <c r="D94" s="5"/>
      <c r="E94" s="5"/>
      <c r="F94" s="5"/>
    </row>
    <row r="95" spans="1:9" ht="15.6" x14ac:dyDescent="0.35">
      <c r="A95" s="5"/>
      <c r="B95" s="5"/>
      <c r="C95" s="5"/>
      <c r="D95" s="5"/>
      <c r="E95" s="5"/>
      <c r="F95" s="5"/>
    </row>
    <row r="96" spans="1:9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  <row r="104" spans="1:6" ht="15.6" x14ac:dyDescent="0.35">
      <c r="A104" s="5"/>
      <c r="B104" s="5"/>
      <c r="C104" s="5"/>
      <c r="D104" s="5"/>
      <c r="E104" s="5"/>
      <c r="F104" s="5"/>
    </row>
    <row r="105" spans="1:6" ht="15.6" x14ac:dyDescent="0.35">
      <c r="A105" s="5"/>
      <c r="B105" s="5"/>
      <c r="C105" s="5"/>
      <c r="D105" s="5"/>
      <c r="E105" s="5"/>
      <c r="F105" s="5"/>
    </row>
    <row r="106" spans="1:6" ht="15.6" x14ac:dyDescent="0.35">
      <c r="A106" s="5"/>
      <c r="B106" s="5"/>
      <c r="C106" s="5"/>
      <c r="D106" s="5"/>
      <c r="E106" s="5"/>
      <c r="F106" s="5"/>
    </row>
    <row r="107" spans="1:6" ht="15.6" x14ac:dyDescent="0.35">
      <c r="A107" s="5"/>
      <c r="B107" s="5"/>
      <c r="C107" s="5"/>
      <c r="D107" s="5"/>
      <c r="E107" s="5"/>
      <c r="F107" s="5"/>
    </row>
    <row r="108" spans="1:6" ht="15.6" x14ac:dyDescent="0.35">
      <c r="A108" s="5"/>
      <c r="B108" s="5"/>
      <c r="C108" s="5"/>
      <c r="D108" s="5"/>
      <c r="E108" s="5"/>
      <c r="F108" s="5"/>
    </row>
    <row r="109" spans="1:6" ht="15.6" x14ac:dyDescent="0.35">
      <c r="A109" s="5"/>
      <c r="B109" s="5"/>
      <c r="C109" s="5"/>
      <c r="D109" s="5"/>
      <c r="E109" s="5"/>
      <c r="F109" s="5"/>
    </row>
    <row r="110" spans="1:6" ht="15.6" x14ac:dyDescent="0.35">
      <c r="A110" s="5"/>
      <c r="B110" s="5"/>
      <c r="C110" s="5"/>
      <c r="D110" s="5"/>
      <c r="E110" s="5"/>
      <c r="F110" s="5"/>
    </row>
    <row r="111" spans="1:6" ht="15.6" x14ac:dyDescent="0.35">
      <c r="A111" s="5"/>
      <c r="B111" s="5"/>
      <c r="C111" s="5"/>
      <c r="D111" s="5"/>
      <c r="E111" s="5"/>
      <c r="F111" s="5"/>
    </row>
    <row r="112" spans="1:6" ht="15.6" x14ac:dyDescent="0.35">
      <c r="A112" s="5"/>
      <c r="B112" s="5"/>
      <c r="C112" s="5"/>
      <c r="D112" s="5"/>
      <c r="E112" s="5"/>
      <c r="F112" s="5"/>
    </row>
    <row r="113" spans="1:6" ht="15.6" x14ac:dyDescent="0.35">
      <c r="A113" s="5"/>
      <c r="B113" s="5"/>
      <c r="C113" s="5"/>
      <c r="D113" s="5"/>
      <c r="E113" s="5"/>
      <c r="F113" s="5"/>
    </row>
    <row r="114" spans="1:6" ht="15.6" x14ac:dyDescent="0.35">
      <c r="A114" s="5"/>
      <c r="B114" s="5"/>
      <c r="C114" s="5"/>
      <c r="D114" s="5"/>
      <c r="E114" s="5"/>
      <c r="F114" s="5"/>
    </row>
  </sheetData>
  <mergeCells count="6">
    <mergeCell ref="A81:H81"/>
    <mergeCell ref="A9:A10"/>
    <mergeCell ref="B9:B10"/>
    <mergeCell ref="C9:F9"/>
    <mergeCell ref="C10:D10"/>
    <mergeCell ref="E10:F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F101"/>
  <sheetViews>
    <sheetView showGridLines="0" zoomScale="80" zoomScaleNormal="80" workbookViewId="0">
      <pane ySplit="11" topLeftCell="A12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.5546875" style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34"/>
      <c r="C10" s="28" t="s">
        <v>41</v>
      </c>
      <c r="D10" s="29"/>
      <c r="E10" s="28" t="s">
        <v>3</v>
      </c>
      <c r="F10" s="28"/>
    </row>
    <row r="11" spans="1:6" ht="31.8" thickTop="1" x14ac:dyDescent="0.3">
      <c r="A11" s="3"/>
      <c r="B11" s="3"/>
      <c r="C11" s="19" t="s">
        <v>39</v>
      </c>
      <c r="D11" s="20" t="s">
        <v>67</v>
      </c>
      <c r="E11" s="19" t="s">
        <v>67</v>
      </c>
      <c r="F11" s="19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57</v>
      </c>
      <c r="B15" s="6">
        <f t="shared" ref="B15:B22" si="0">SUM(C15:F15)</f>
        <v>1</v>
      </c>
      <c r="C15" s="6">
        <v>1</v>
      </c>
      <c r="D15" s="6">
        <v>0</v>
      </c>
      <c r="E15" s="6">
        <v>0</v>
      </c>
      <c r="F15" s="6">
        <v>0</v>
      </c>
    </row>
    <row r="16" spans="1:6" ht="15.6" x14ac:dyDescent="0.35">
      <c r="A16" s="18" t="s">
        <v>33</v>
      </c>
      <c r="B16" s="6">
        <f t="shared" si="0"/>
        <v>2553</v>
      </c>
      <c r="C16" s="6">
        <v>2553</v>
      </c>
      <c r="D16" s="6">
        <v>0</v>
      </c>
      <c r="E16" s="6">
        <v>0</v>
      </c>
      <c r="F16" s="6">
        <v>0</v>
      </c>
    </row>
    <row r="17" spans="1:6" ht="15.6" x14ac:dyDescent="0.35">
      <c r="A17" s="5" t="s">
        <v>115</v>
      </c>
      <c r="B17" s="6">
        <f t="shared" si="0"/>
        <v>6</v>
      </c>
      <c r="C17" s="6">
        <v>2</v>
      </c>
      <c r="D17" s="6">
        <v>1</v>
      </c>
      <c r="E17" s="6">
        <v>2</v>
      </c>
      <c r="F17" s="6">
        <v>1</v>
      </c>
    </row>
    <row r="18" spans="1:6" ht="15.6" x14ac:dyDescent="0.35">
      <c r="A18" s="18" t="s">
        <v>33</v>
      </c>
      <c r="B18" s="6">
        <f t="shared" si="0"/>
        <v>22850</v>
      </c>
      <c r="C18" s="6">
        <v>4390</v>
      </c>
      <c r="D18" s="6">
        <v>4620</v>
      </c>
      <c r="E18" s="6">
        <v>10864</v>
      </c>
      <c r="F18" s="6">
        <v>2976</v>
      </c>
    </row>
    <row r="19" spans="1:6" ht="15.6" x14ac:dyDescent="0.35">
      <c r="A19" s="5" t="s">
        <v>116</v>
      </c>
      <c r="B19" s="6">
        <f t="shared" si="0"/>
        <v>0</v>
      </c>
      <c r="C19" s="6">
        <v>0</v>
      </c>
      <c r="D19" s="6">
        <v>0</v>
      </c>
      <c r="E19" s="6">
        <v>0</v>
      </c>
      <c r="F19" s="6">
        <v>0</v>
      </c>
    </row>
    <row r="20" spans="1:6" ht="15.6" x14ac:dyDescent="0.35">
      <c r="A20" s="18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6">
        <v>0</v>
      </c>
    </row>
    <row r="21" spans="1:6" ht="15.6" x14ac:dyDescent="0.35">
      <c r="A21" s="5" t="s">
        <v>71</v>
      </c>
      <c r="B21" s="6">
        <f t="shared" si="0"/>
        <v>6</v>
      </c>
      <c r="C21" s="6">
        <v>2</v>
      </c>
      <c r="D21" s="6">
        <v>1</v>
      </c>
      <c r="E21" s="6">
        <v>2</v>
      </c>
      <c r="F21" s="6">
        <v>1</v>
      </c>
    </row>
    <row r="22" spans="1:6" ht="15.6" x14ac:dyDescent="0.35">
      <c r="A22" s="18" t="s">
        <v>33</v>
      </c>
      <c r="B22" s="6">
        <f t="shared" si="0"/>
        <v>22850</v>
      </c>
      <c r="C22" s="6">
        <v>4390</v>
      </c>
      <c r="D22" s="6">
        <v>4620</v>
      </c>
      <c r="E22" s="6">
        <v>10864</v>
      </c>
      <c r="F22" s="6"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58</v>
      </c>
      <c r="B25" s="6">
        <f>SUM(C25:F25)</f>
        <v>812512476</v>
      </c>
      <c r="C25" s="6">
        <v>0</v>
      </c>
      <c r="D25" s="6">
        <v>338899826</v>
      </c>
      <c r="E25" s="6">
        <v>0</v>
      </c>
      <c r="F25" s="6">
        <v>473612650</v>
      </c>
    </row>
    <row r="26" spans="1:6" ht="15.6" x14ac:dyDescent="0.35">
      <c r="A26" s="5" t="s">
        <v>117</v>
      </c>
      <c r="B26" s="6">
        <f>SUM(C26:F26)</f>
        <v>2123664327</v>
      </c>
      <c r="C26" s="6">
        <v>1067528000</v>
      </c>
      <c r="D26" s="6">
        <v>5865000</v>
      </c>
      <c r="E26" s="6">
        <v>390793327</v>
      </c>
      <c r="F26" s="6">
        <v>659478000</v>
      </c>
    </row>
    <row r="27" spans="1:6" ht="15.6" x14ac:dyDescent="0.35">
      <c r="A27" s="5" t="s">
        <v>118</v>
      </c>
      <c r="B27" s="6">
        <f>SUM(C27:F27)</f>
        <v>163465120.73000002</v>
      </c>
      <c r="C27" s="6">
        <v>163465120.73000002</v>
      </c>
      <c r="D27" s="6">
        <v>0</v>
      </c>
      <c r="E27" s="6">
        <v>0</v>
      </c>
      <c r="F27" s="6">
        <v>0</v>
      </c>
    </row>
    <row r="28" spans="1:6" ht="15.6" x14ac:dyDescent="0.35">
      <c r="A28" s="5" t="s">
        <v>75</v>
      </c>
      <c r="B28" s="6">
        <f>SUM(C28:F28)</f>
        <v>2123664327</v>
      </c>
      <c r="C28" s="6">
        <v>1067528000</v>
      </c>
      <c r="D28" s="6">
        <v>5865000</v>
      </c>
      <c r="E28" s="6">
        <v>390793327</v>
      </c>
      <c r="F28" s="6">
        <v>659478000</v>
      </c>
    </row>
    <row r="29" spans="1:6" ht="15.6" x14ac:dyDescent="0.35">
      <c r="A29" s="5" t="s">
        <v>119</v>
      </c>
      <c r="B29" s="6">
        <f>B27</f>
        <v>163465120.73000002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6"/>
      <c r="D31" s="6"/>
      <c r="E31" s="6"/>
      <c r="F31" s="6"/>
    </row>
    <row r="32" spans="1:6" ht="15.6" x14ac:dyDescent="0.35">
      <c r="A32" s="5" t="s">
        <v>117</v>
      </c>
      <c r="B32" s="6">
        <f>B26</f>
        <v>2123664327</v>
      </c>
      <c r="C32" s="6"/>
      <c r="D32" s="6"/>
      <c r="E32" s="6"/>
      <c r="F32" s="6"/>
    </row>
    <row r="33" spans="1:6" ht="15.6" x14ac:dyDescent="0.35">
      <c r="A33" s="5" t="s">
        <v>118</v>
      </c>
      <c r="B33" s="6">
        <v>236335749.99000001</v>
      </c>
      <c r="C33" s="6"/>
      <c r="D33" s="6"/>
      <c r="E33" s="6"/>
      <c r="F33" s="6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59</v>
      </c>
      <c r="B36" s="17">
        <v>1.1144000000000001</v>
      </c>
      <c r="C36" s="17">
        <v>1.1144000000000001</v>
      </c>
      <c r="D36" s="17">
        <v>1.1144000000000001</v>
      </c>
      <c r="E36" s="17">
        <v>1.1144000000000001</v>
      </c>
      <c r="F36" s="17">
        <v>1.1144000000000001</v>
      </c>
    </row>
    <row r="37" spans="1:6" ht="15.6" x14ac:dyDescent="0.35">
      <c r="A37" s="5" t="s">
        <v>120</v>
      </c>
      <c r="B37" s="17">
        <v>1.0947</v>
      </c>
      <c r="C37" s="17">
        <v>1.0947</v>
      </c>
      <c r="D37" s="17">
        <v>1.0947</v>
      </c>
      <c r="E37" s="17">
        <v>1.0947</v>
      </c>
      <c r="F37" s="17">
        <v>1.0947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60</v>
      </c>
      <c r="B41" s="6">
        <f t="shared" ref="B41:F41" si="1">B25/B36</f>
        <v>729103083.27351034</v>
      </c>
      <c r="C41" s="6">
        <f t="shared" si="1"/>
        <v>0</v>
      </c>
      <c r="D41" s="6">
        <f t="shared" si="1"/>
        <v>304109678.75089735</v>
      </c>
      <c r="E41" s="6">
        <f t="shared" si="1"/>
        <v>0</v>
      </c>
      <c r="F41" s="6">
        <f t="shared" si="1"/>
        <v>424993404.52261305</v>
      </c>
    </row>
    <row r="42" spans="1:6" ht="15.6" x14ac:dyDescent="0.35">
      <c r="A42" s="5" t="s">
        <v>121</v>
      </c>
      <c r="B42" s="6">
        <f t="shared" ref="B42:F42" si="2">B27/B37</f>
        <v>149324125.99799034</v>
      </c>
      <c r="C42" s="6">
        <f t="shared" si="2"/>
        <v>149324125.99799034</v>
      </c>
      <c r="D42" s="6">
        <f t="shared" si="2"/>
        <v>0</v>
      </c>
      <c r="E42" s="6">
        <f t="shared" si="2"/>
        <v>0</v>
      </c>
      <c r="F42" s="6">
        <f t="shared" si="2"/>
        <v>0</v>
      </c>
    </row>
    <row r="43" spans="1:6" ht="15.6" x14ac:dyDescent="0.35">
      <c r="A43" s="5" t="s">
        <v>61</v>
      </c>
      <c r="B43" s="6">
        <f>B41/B16</f>
        <v>285586.79329162173</v>
      </c>
      <c r="C43" s="6">
        <f t="shared" ref="C43" si="3">C41/C16</f>
        <v>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122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6.9478229141328143</v>
      </c>
      <c r="C49" s="9">
        <f t="shared" ref="C49:F49" si="4">(C18/C38)*100</f>
        <v>5.8175746412053906</v>
      </c>
      <c r="D49" s="9">
        <f t="shared" si="4"/>
        <v>6.1223678456421196</v>
      </c>
      <c r="E49" s="9">
        <f t="shared" si="4"/>
        <v>4.2869713794151183</v>
      </c>
      <c r="F49" s="9">
        <f t="shared" si="4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9">
        <f t="shared" si="5"/>
        <v>0</v>
      </c>
    </row>
    <row r="51" spans="1:6" ht="15.6" x14ac:dyDescent="0.35">
      <c r="A51" s="5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0</v>
      </c>
      <c r="C52" s="9">
        <f t="shared" ref="C52:F53" si="6">C19/C17*100</f>
        <v>0</v>
      </c>
      <c r="D52" s="9">
        <f t="shared" si="6"/>
        <v>0</v>
      </c>
      <c r="E52" s="9">
        <f t="shared" si="6"/>
        <v>0</v>
      </c>
      <c r="F52" s="9">
        <f t="shared" si="6"/>
        <v>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9">
        <f t="shared" si="6"/>
        <v>0</v>
      </c>
    </row>
    <row r="54" spans="1:6" ht="15.6" x14ac:dyDescent="0.35">
      <c r="A54" s="5" t="s">
        <v>15</v>
      </c>
      <c r="B54" s="9">
        <f>B27/B26*100</f>
        <v>7.6973144320279392</v>
      </c>
      <c r="C54" s="9">
        <f t="shared" ref="C54:F54" si="7">C27/C26*100</f>
        <v>15.312490232574696</v>
      </c>
      <c r="D54" s="9">
        <f t="shared" si="7"/>
        <v>0</v>
      </c>
      <c r="E54" s="9">
        <f t="shared" si="7"/>
        <v>0</v>
      </c>
      <c r="F54" s="6">
        <f t="shared" si="7"/>
        <v>0</v>
      </c>
    </row>
    <row r="55" spans="1:6" ht="15.6" x14ac:dyDescent="0.35">
      <c r="A55" s="5" t="s">
        <v>16</v>
      </c>
      <c r="B55" s="9">
        <f t="shared" ref="B55:F55" si="8">AVERAGE(B53:B54)</f>
        <v>3.8486572160139696</v>
      </c>
      <c r="C55" s="9">
        <f t="shared" si="8"/>
        <v>7.6562451162873479</v>
      </c>
      <c r="D55" s="9">
        <f t="shared" si="8"/>
        <v>0</v>
      </c>
      <c r="E55" s="9">
        <f t="shared" si="8"/>
        <v>0</v>
      </c>
      <c r="F55" s="6">
        <f t="shared" si="8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9">C20/C22*100</f>
        <v>0</v>
      </c>
      <c r="D58" s="9">
        <f t="shared" si="9"/>
        <v>0</v>
      </c>
      <c r="E58" s="9">
        <f t="shared" si="9"/>
        <v>0</v>
      </c>
      <c r="F58" s="9">
        <f t="shared" si="9"/>
        <v>0</v>
      </c>
    </row>
    <row r="59" spans="1:6" ht="15.6" x14ac:dyDescent="0.35">
      <c r="A59" s="5" t="s">
        <v>19</v>
      </c>
      <c r="B59" s="9">
        <f t="shared" ref="B59:F59" si="10">B27/B28*100</f>
        <v>7.6973144320279392</v>
      </c>
      <c r="C59" s="9">
        <f t="shared" si="10"/>
        <v>15.312490232574696</v>
      </c>
      <c r="D59" s="9">
        <f t="shared" si="10"/>
        <v>0</v>
      </c>
      <c r="E59" s="9">
        <f t="shared" si="10"/>
        <v>0</v>
      </c>
      <c r="F59" s="6">
        <f t="shared" si="10"/>
        <v>0</v>
      </c>
    </row>
    <row r="60" spans="1:6" ht="15.6" x14ac:dyDescent="0.35">
      <c r="A60" s="5" t="s">
        <v>20</v>
      </c>
      <c r="B60" s="9">
        <f t="shared" ref="B60:F60" si="11">(B58+B59)/2</f>
        <v>3.8486572160139696</v>
      </c>
      <c r="C60" s="9">
        <f t="shared" si="11"/>
        <v>7.6562451162873479</v>
      </c>
      <c r="D60" s="9">
        <f t="shared" si="11"/>
        <v>0</v>
      </c>
      <c r="E60" s="9">
        <f t="shared" si="11"/>
        <v>0</v>
      </c>
      <c r="F60" s="6">
        <f t="shared" si="11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6"/>
      <c r="F63" s="6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9">
        <f>((B19/B15)-1)*100</f>
        <v>-100</v>
      </c>
      <c r="C65" s="9">
        <f t="shared" ref="C65:C66" si="12">((C19/C15)-1)*100</f>
        <v>-100</v>
      </c>
      <c r="D65" s="6" t="s">
        <v>40</v>
      </c>
      <c r="E65" s="6" t="s">
        <v>40</v>
      </c>
      <c r="F65" s="6" t="s">
        <v>40</v>
      </c>
    </row>
    <row r="66" spans="1:6" ht="15.6" x14ac:dyDescent="0.35">
      <c r="A66" s="5" t="s">
        <v>34</v>
      </c>
      <c r="B66" s="6">
        <f>((B20/B16)-1)*100</f>
        <v>-100</v>
      </c>
      <c r="C66" s="9">
        <f t="shared" si="12"/>
        <v>-100</v>
      </c>
      <c r="D66" s="6" t="s">
        <v>40</v>
      </c>
      <c r="E66" s="6" t="s">
        <v>40</v>
      </c>
      <c r="F66" s="6" t="s">
        <v>40</v>
      </c>
    </row>
    <row r="67" spans="1:6" ht="15.6" x14ac:dyDescent="0.35">
      <c r="A67" s="5" t="s">
        <v>23</v>
      </c>
      <c r="B67" s="9">
        <f>((B42/B41)-1)*100</f>
        <v>-79.519476816973764</v>
      </c>
      <c r="C67" s="6" t="s">
        <v>40</v>
      </c>
      <c r="D67" s="9">
        <f t="shared" ref="D67:F67" si="13">((D42/D41)-1)*100</f>
        <v>-100</v>
      </c>
      <c r="E67" s="6" t="s">
        <v>40</v>
      </c>
      <c r="F67" s="6">
        <f t="shared" si="13"/>
        <v>-100</v>
      </c>
    </row>
    <row r="68" spans="1:6" ht="15.6" x14ac:dyDescent="0.35">
      <c r="A68" s="5" t="s">
        <v>24</v>
      </c>
      <c r="B68" s="6" t="s">
        <v>40</v>
      </c>
      <c r="C68" s="6" t="s">
        <v>40</v>
      </c>
      <c r="D68" s="6" t="s">
        <v>40</v>
      </c>
      <c r="E68" s="6" t="s">
        <v>40</v>
      </c>
      <c r="F68" s="6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92939.357855579874</v>
      </c>
      <c r="C71" s="9">
        <f t="shared" ref="C71:F71" si="14">C26/C18</f>
        <v>243172.6651480638</v>
      </c>
      <c r="D71" s="9">
        <f t="shared" si="14"/>
        <v>1269.4805194805194</v>
      </c>
      <c r="E71" s="9">
        <f t="shared" si="14"/>
        <v>35971.403442562594</v>
      </c>
      <c r="F71" s="9">
        <f t="shared" si="14"/>
        <v>221598.79032258064</v>
      </c>
    </row>
    <row r="72" spans="1:6" ht="15.6" x14ac:dyDescent="0.35">
      <c r="A72" s="5" t="s">
        <v>36</v>
      </c>
      <c r="B72" s="6" t="s">
        <v>40</v>
      </c>
      <c r="C72" s="6" t="s">
        <v>40</v>
      </c>
      <c r="D72" s="6" t="s">
        <v>40</v>
      </c>
      <c r="E72" s="6" t="s">
        <v>40</v>
      </c>
      <c r="F72" s="6" t="s">
        <v>40</v>
      </c>
    </row>
    <row r="73" spans="1:6" ht="15.6" x14ac:dyDescent="0.35">
      <c r="A73" s="5" t="s">
        <v>26</v>
      </c>
      <c r="B73" s="6" t="s">
        <v>40</v>
      </c>
      <c r="C73" s="6" t="s">
        <v>40</v>
      </c>
      <c r="D73" s="6" t="s">
        <v>40</v>
      </c>
      <c r="E73" s="6" t="s">
        <v>40</v>
      </c>
      <c r="F73" s="6" t="s">
        <v>40</v>
      </c>
    </row>
    <row r="74" spans="1:6" ht="15.6" x14ac:dyDescent="0.35">
      <c r="A74" s="5" t="s">
        <v>37</v>
      </c>
      <c r="B74" s="9">
        <f>B26/B17</f>
        <v>353944054.5</v>
      </c>
      <c r="C74" s="9">
        <f t="shared" ref="C74:F74" si="15">C26/C17</f>
        <v>533764000</v>
      </c>
      <c r="D74" s="9">
        <f t="shared" si="15"/>
        <v>5865000</v>
      </c>
      <c r="E74" s="9">
        <f t="shared" si="15"/>
        <v>195396663.5</v>
      </c>
      <c r="F74" s="9">
        <f t="shared" si="15"/>
        <v>659478000</v>
      </c>
    </row>
    <row r="75" spans="1:6" ht="15.6" x14ac:dyDescent="0.35">
      <c r="A75" s="5" t="s">
        <v>38</v>
      </c>
      <c r="B75" s="6" t="s">
        <v>40</v>
      </c>
      <c r="C75" s="6" t="s">
        <v>40</v>
      </c>
      <c r="D75" s="6" t="s">
        <v>40</v>
      </c>
      <c r="E75" s="6" t="s">
        <v>40</v>
      </c>
      <c r="F75" s="6" t="s">
        <v>40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5" t="s">
        <v>28</v>
      </c>
      <c r="B78" s="9">
        <f>(B33/B32)*100</f>
        <v>11.128677304847907</v>
      </c>
      <c r="C78" s="9"/>
      <c r="D78" s="9"/>
      <c r="E78" s="9"/>
      <c r="F78" s="9"/>
    </row>
    <row r="79" spans="1:6" ht="15.6" x14ac:dyDescent="0.35">
      <c r="A79" s="5" t="s">
        <v>29</v>
      </c>
      <c r="B79" s="9">
        <f>(B27/B33)*100</f>
        <v>69.166480626361718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32" t="s">
        <v>83</v>
      </c>
      <c r="B81" s="32"/>
      <c r="C81" s="32"/>
      <c r="D81" s="32"/>
      <c r="E81" s="32"/>
      <c r="F81" s="32"/>
    </row>
    <row r="82" spans="1:6" ht="15.6" x14ac:dyDescent="0.35">
      <c r="A82" s="5"/>
      <c r="B82" s="5"/>
      <c r="C82" s="5"/>
      <c r="D82" s="5"/>
      <c r="E82" s="5"/>
      <c r="F82" s="5"/>
    </row>
    <row r="83" spans="1:6" ht="36.75" customHeight="1" x14ac:dyDescent="0.3">
      <c r="A83" s="33" t="s">
        <v>135</v>
      </c>
      <c r="B83" s="33"/>
      <c r="C83" s="33"/>
      <c r="D83" s="33"/>
      <c r="E83" s="33"/>
      <c r="F83" s="33"/>
    </row>
    <row r="84" spans="1:6" ht="15.6" x14ac:dyDescent="0.35">
      <c r="A84" s="5"/>
      <c r="B84" s="5"/>
      <c r="C84" s="5"/>
      <c r="D84" s="5"/>
      <c r="E84" s="5"/>
      <c r="F84" s="5"/>
    </row>
    <row r="85" spans="1:6" ht="15.6" x14ac:dyDescent="0.35">
      <c r="A85" s="5"/>
      <c r="B85" s="5"/>
      <c r="C85" s="5"/>
      <c r="D85" s="5"/>
      <c r="E85" s="5"/>
      <c r="F85" s="5"/>
    </row>
    <row r="86" spans="1:6" ht="15.6" x14ac:dyDescent="0.35">
      <c r="A86" s="5"/>
      <c r="B86" s="5"/>
      <c r="C86" s="5"/>
      <c r="D86" s="5"/>
      <c r="E86" s="5"/>
      <c r="F86" s="5"/>
    </row>
    <row r="87" spans="1:6" ht="15.6" x14ac:dyDescent="0.35">
      <c r="A87" s="5"/>
      <c r="B87" s="5"/>
      <c r="C87" s="5"/>
      <c r="D87" s="5"/>
      <c r="E87" s="5"/>
      <c r="F87" s="5"/>
    </row>
    <row r="88" spans="1:6" ht="15.6" x14ac:dyDescent="0.35">
      <c r="A88" s="5"/>
      <c r="B88" s="5"/>
      <c r="C88" s="5"/>
      <c r="D88" s="5"/>
      <c r="E88" s="5"/>
      <c r="F88" s="5"/>
    </row>
    <row r="89" spans="1:6" ht="15.6" x14ac:dyDescent="0.35">
      <c r="A89" s="5"/>
      <c r="B89" s="5"/>
      <c r="C89" s="5"/>
      <c r="D89" s="5"/>
      <c r="E89" s="5"/>
      <c r="F89" s="5"/>
    </row>
    <row r="90" spans="1:6" ht="15.6" x14ac:dyDescent="0.35">
      <c r="A90" s="5"/>
      <c r="B90" s="5"/>
      <c r="C90" s="5"/>
      <c r="D90" s="5"/>
      <c r="E90" s="5"/>
      <c r="F90" s="5"/>
    </row>
    <row r="91" spans="1:6" ht="15.6" x14ac:dyDescent="0.35">
      <c r="A91" s="5"/>
      <c r="B91" s="5"/>
      <c r="C91" s="5"/>
      <c r="D91" s="5"/>
      <c r="E91" s="5"/>
      <c r="F91" s="5"/>
    </row>
    <row r="92" spans="1:6" ht="15.6" x14ac:dyDescent="0.35">
      <c r="A92" s="5"/>
      <c r="B92" s="5"/>
      <c r="C92" s="5"/>
      <c r="D92" s="5"/>
      <c r="E92" s="5"/>
      <c r="F92" s="5"/>
    </row>
    <row r="93" spans="1:6" ht="15.6" x14ac:dyDescent="0.35">
      <c r="A93" s="5"/>
      <c r="B93" s="5"/>
      <c r="C93" s="5"/>
      <c r="D93" s="5"/>
      <c r="E93" s="5"/>
      <c r="F93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</sheetData>
  <mergeCells count="7">
    <mergeCell ref="A83:F83"/>
    <mergeCell ref="A9:A10"/>
    <mergeCell ref="B9:B10"/>
    <mergeCell ref="A81:F81"/>
    <mergeCell ref="C9:F9"/>
    <mergeCell ref="C10:D10"/>
    <mergeCell ref="E10:F10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F97"/>
  <sheetViews>
    <sheetView showGridLines="0" zoomScale="80" zoomScaleNormal="80" workbookViewId="0">
      <pane ySplit="11" topLeftCell="A12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3" width="24.33203125" style="1" customWidth="1"/>
    <col min="4" max="5" width="22" style="1" customWidth="1"/>
    <col min="6" max="6" width="21.88671875" style="1" customWidth="1"/>
    <col min="7" max="7" width="11.44140625" style="1" customWidth="1"/>
    <col min="8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26" t="s">
        <v>0</v>
      </c>
      <c r="B9" s="26" t="s">
        <v>1</v>
      </c>
      <c r="C9" s="30" t="s">
        <v>2</v>
      </c>
      <c r="D9" s="30"/>
      <c r="E9" s="30"/>
      <c r="F9" s="30"/>
    </row>
    <row r="10" spans="1:6" s="2" customFormat="1" ht="16.2" thickBot="1" x14ac:dyDescent="0.35">
      <c r="A10" s="27"/>
      <c r="B10" s="34"/>
      <c r="C10" s="28" t="s">
        <v>41</v>
      </c>
      <c r="D10" s="29"/>
      <c r="E10" s="28" t="s">
        <v>3</v>
      </c>
      <c r="F10" s="28"/>
    </row>
    <row r="11" spans="1:6" ht="31.8" thickTop="1" x14ac:dyDescent="0.3">
      <c r="A11" s="3"/>
      <c r="B11" s="3"/>
      <c r="C11" s="19" t="s">
        <v>131</v>
      </c>
      <c r="D11" s="20" t="s">
        <v>132</v>
      </c>
      <c r="E11" s="19" t="s">
        <v>133</v>
      </c>
      <c r="F11" s="19" t="s">
        <v>134</v>
      </c>
    </row>
    <row r="12" spans="1:6" ht="15.6" x14ac:dyDescent="0.35">
      <c r="A12" s="4" t="s">
        <v>4</v>
      </c>
      <c r="B12" s="5"/>
      <c r="C12" s="5"/>
      <c r="D12" s="5"/>
      <c r="E12" s="5"/>
      <c r="F12" s="5"/>
    </row>
    <row r="13" spans="1:6" ht="15.6" x14ac:dyDescent="0.35">
      <c r="A13" s="5"/>
      <c r="B13" s="5"/>
      <c r="C13" s="5"/>
      <c r="D13" s="5"/>
      <c r="E13" s="5"/>
      <c r="F13" s="5"/>
    </row>
    <row r="14" spans="1:6" ht="15.6" x14ac:dyDescent="0.35">
      <c r="A14" s="4" t="s">
        <v>32</v>
      </c>
      <c r="B14" s="5"/>
      <c r="C14" s="5"/>
      <c r="D14" s="5"/>
      <c r="E14" s="5"/>
      <c r="F14" s="5"/>
    </row>
    <row r="15" spans="1:6" ht="15.6" x14ac:dyDescent="0.35">
      <c r="A15" s="5" t="s">
        <v>62</v>
      </c>
      <c r="B15" s="6">
        <f>SUM(C15:F15)</f>
        <v>5</v>
      </c>
      <c r="C15" s="6">
        <f>'1 Trimestre'!C15+'2 Trimestre'!C15+'3 Trimestre'!C15+'4 Trimestre'!C15</f>
        <v>1</v>
      </c>
      <c r="D15" s="6">
        <v>2</v>
      </c>
      <c r="E15" s="6">
        <v>1</v>
      </c>
      <c r="F15" s="6">
        <f>'1 Trimestre'!F15+'2 Trimestre'!F15+'3 Trimestre'!F15+'4 Trimestre'!F15</f>
        <v>1</v>
      </c>
    </row>
    <row r="16" spans="1:6" ht="15.6" x14ac:dyDescent="0.35">
      <c r="A16" s="18" t="s">
        <v>33</v>
      </c>
      <c r="B16" s="6">
        <f t="shared" ref="B16:B22" si="0">SUM(C16:F16)</f>
        <v>2553</v>
      </c>
      <c r="C16" s="6">
        <f>'1 Trimestre'!C16+'2 Trimestre'!C16+'3 Trimestre'!C16+'4 Trimestre'!C16</f>
        <v>2553</v>
      </c>
      <c r="D16" s="6">
        <f>'1 Trimestre'!D16+'2 Trimestre'!D16+'3 Trimestre'!D16+'4 Trimestre'!D16</f>
        <v>0</v>
      </c>
      <c r="E16" s="6">
        <f>'1 Trimestre'!E16+'2 Trimestre'!E16+'3 Trimestre'!E16+'4 Trimestre'!E16</f>
        <v>0</v>
      </c>
      <c r="F16" s="6">
        <f>'1 Trimestre'!F16+'2 Trimestre'!F16+'3 Trimestre'!F16+'4 Trimestre'!F16</f>
        <v>0</v>
      </c>
    </row>
    <row r="17" spans="1:6" ht="15.6" x14ac:dyDescent="0.35">
      <c r="A17" s="5" t="s">
        <v>123</v>
      </c>
      <c r="B17" s="6">
        <f t="shared" si="0"/>
        <v>6</v>
      </c>
      <c r="C17" s="6">
        <f>'4 Trimestre'!C17</f>
        <v>2</v>
      </c>
      <c r="D17" s="6">
        <f>'4 Trimestre'!D17</f>
        <v>1</v>
      </c>
      <c r="E17" s="6">
        <f>'4 Trimestre'!E17</f>
        <v>2</v>
      </c>
      <c r="F17" s="6">
        <f>'4 Trimestre'!F17</f>
        <v>1</v>
      </c>
    </row>
    <row r="18" spans="1:6" ht="15.6" x14ac:dyDescent="0.35">
      <c r="A18" s="18" t="s">
        <v>33</v>
      </c>
      <c r="B18" s="6">
        <f t="shared" si="0"/>
        <v>22850</v>
      </c>
      <c r="C18" s="6">
        <f>'4 Trimestre'!C18</f>
        <v>4390</v>
      </c>
      <c r="D18" s="6">
        <f>'4 Trimestre'!D18</f>
        <v>4620</v>
      </c>
      <c r="E18" s="6">
        <f>'4 Trimestre'!E18</f>
        <v>10864</v>
      </c>
      <c r="F18" s="6">
        <f>'4 Trimestre'!F18</f>
        <v>2976</v>
      </c>
    </row>
    <row r="19" spans="1:6" ht="15.6" x14ac:dyDescent="0.35">
      <c r="A19" s="5" t="s">
        <v>124</v>
      </c>
      <c r="B19" s="6">
        <f t="shared" si="0"/>
        <v>4</v>
      </c>
      <c r="C19" s="6">
        <f>'1 Trimestre'!C19+'2 Trimestre'!C19+'3 Trimestre'!C19+'4 Trimestre'!C19</f>
        <v>0</v>
      </c>
      <c r="D19" s="6">
        <f>'1 Trimestre'!D19+'2 Trimestre'!D19+'3 Trimestre'!D19+'4 Trimestre'!D19</f>
        <v>1</v>
      </c>
      <c r="E19" s="6">
        <f>'1 Trimestre'!E19+'2 Trimestre'!E19+'3 Trimestre'!E19+'4 Trimestre'!E19</f>
        <v>2</v>
      </c>
      <c r="F19" s="6">
        <f>'1 Trimestre'!F19+'2 Trimestre'!F19+'3 Trimestre'!F19+'4 Trimestre'!F19</f>
        <v>1</v>
      </c>
    </row>
    <row r="20" spans="1:6" ht="15.6" x14ac:dyDescent="0.35">
      <c r="A20" s="18" t="s">
        <v>33</v>
      </c>
      <c r="B20" s="6">
        <f t="shared" si="0"/>
        <v>0</v>
      </c>
      <c r="C20" s="6">
        <f>'1 Trimestre'!C20+'2 Trimestre'!C20+'3 Trimestre'!C20+'4 Trimestre'!C20</f>
        <v>0</v>
      </c>
      <c r="D20" s="6">
        <f>'1 Trimestre'!D20+'2 Trimestre'!D20+'3 Trimestre'!D20+'4 Trimestre'!D20</f>
        <v>0</v>
      </c>
      <c r="E20" s="6">
        <f>'1 Trimestre'!E20+'2 Trimestre'!E20+'3 Trimestre'!E20+'4 Trimestre'!E20</f>
        <v>0</v>
      </c>
      <c r="F20" s="6">
        <f>'1 Trimestre'!F20+'2 Trimestre'!F20+'3 Trimestre'!F20+'4 Trimestre'!F20</f>
        <v>0</v>
      </c>
    </row>
    <row r="21" spans="1:6" ht="15.6" x14ac:dyDescent="0.35">
      <c r="A21" s="5" t="s">
        <v>71</v>
      </c>
      <c r="B21" s="6">
        <f t="shared" si="0"/>
        <v>6</v>
      </c>
      <c r="C21" s="6">
        <f>'4 Trimestre'!C21</f>
        <v>2</v>
      </c>
      <c r="D21" s="6">
        <f>'4 Trimestre'!D21</f>
        <v>1</v>
      </c>
      <c r="E21" s="6">
        <f>'4 Trimestre'!E21</f>
        <v>2</v>
      </c>
      <c r="F21" s="6">
        <f>'4 Trimestre'!F21</f>
        <v>1</v>
      </c>
    </row>
    <row r="22" spans="1:6" ht="15.6" x14ac:dyDescent="0.35">
      <c r="A22" s="18" t="s">
        <v>33</v>
      </c>
      <c r="B22" s="6">
        <f t="shared" si="0"/>
        <v>22850</v>
      </c>
      <c r="C22" s="6">
        <f>'4 Trimestre'!C22</f>
        <v>4390</v>
      </c>
      <c r="D22" s="6">
        <f>'4 Trimestre'!D22</f>
        <v>4620</v>
      </c>
      <c r="E22" s="6">
        <f>'4 Trimestre'!E22</f>
        <v>10864</v>
      </c>
      <c r="F22" s="6">
        <f>'4 Trimestre'!F22</f>
        <v>2976</v>
      </c>
    </row>
    <row r="23" spans="1:6" ht="15.6" x14ac:dyDescent="0.35">
      <c r="A23" s="5"/>
      <c r="B23" s="6"/>
      <c r="C23" s="6"/>
      <c r="D23" s="6"/>
      <c r="E23" s="6"/>
      <c r="F23" s="6"/>
    </row>
    <row r="24" spans="1:6" ht="15.6" x14ac:dyDescent="0.35">
      <c r="A24" s="4" t="s">
        <v>5</v>
      </c>
      <c r="B24" s="6"/>
      <c r="C24" s="6"/>
      <c r="D24" s="6"/>
      <c r="E24" s="6"/>
      <c r="F24" s="6"/>
    </row>
    <row r="25" spans="1:6" ht="15.6" x14ac:dyDescent="0.35">
      <c r="A25" s="5" t="s">
        <v>63</v>
      </c>
      <c r="B25" s="6">
        <f>SUM(C25:F25)</f>
        <v>1303608710.8899999</v>
      </c>
      <c r="C25" s="6">
        <f>'1 Trimestre'!C25+'2 Trimestre'!C25+'3 Trimestre'!C25+'4 Trimestre'!C25</f>
        <v>0</v>
      </c>
      <c r="D25" s="6">
        <f>'1 Trimestre'!D25+'2 Trimestre'!D25+'3 Trimestre'!D25+'4 Trimestre'!D25</f>
        <v>829996060.88999999</v>
      </c>
      <c r="E25" s="6">
        <f>'1 Trimestre'!E25+'2 Trimestre'!E25+'3 Trimestre'!E25+'4 Trimestre'!E25</f>
        <v>0</v>
      </c>
      <c r="F25" s="6">
        <f>'1 Trimestre'!F25+'2 Trimestre'!F25+'3 Trimestre'!F25+'4 Trimestre'!F25</f>
        <v>473612650</v>
      </c>
    </row>
    <row r="26" spans="1:6" ht="15.6" x14ac:dyDescent="0.35">
      <c r="A26" s="5" t="s">
        <v>125</v>
      </c>
      <c r="B26" s="6">
        <f>SUM(C26:F26)</f>
        <v>2123664327</v>
      </c>
      <c r="C26" s="6">
        <f>'4 Trimestre'!C26</f>
        <v>1067528000</v>
      </c>
      <c r="D26" s="6">
        <f>'4 Trimestre'!D26</f>
        <v>5865000</v>
      </c>
      <c r="E26" s="6">
        <f>'4 Trimestre'!E26</f>
        <v>390793327</v>
      </c>
      <c r="F26" s="6">
        <f>'4 Trimestre'!F26</f>
        <v>659478000</v>
      </c>
    </row>
    <row r="27" spans="1:6" ht="15.6" x14ac:dyDescent="0.35">
      <c r="A27" s="5" t="s">
        <v>126</v>
      </c>
      <c r="B27" s="6">
        <f>SUM(C27:F27)</f>
        <v>552136409.1099999</v>
      </c>
      <c r="C27" s="6">
        <f>'1 Trimestre'!C27+'2 Trimestre'!C27+'3 Trimestre'!C27+'4 Trimestre'!C27</f>
        <v>546272995.04999995</v>
      </c>
      <c r="D27" s="6">
        <f>'1 Trimestre'!D27+'2 Trimestre'!D27+'3 Trimestre'!D27+'4 Trimestre'!D27</f>
        <v>5863414.0599999996</v>
      </c>
      <c r="E27" s="6">
        <f>'1 Trimestre'!E27+'2 Trimestre'!E27+'3 Trimestre'!E27+'4 Trimestre'!E27</f>
        <v>0</v>
      </c>
      <c r="F27" s="6">
        <f>'1 Trimestre'!F27+'2 Trimestre'!F27+'3 Trimestre'!F27+'4 Trimestre'!F27</f>
        <v>0</v>
      </c>
    </row>
    <row r="28" spans="1:6" ht="15.6" x14ac:dyDescent="0.35">
      <c r="A28" s="5" t="s">
        <v>75</v>
      </c>
      <c r="B28" s="6">
        <f>SUM(C28:F28)</f>
        <v>2123664327</v>
      </c>
      <c r="C28" s="6">
        <f>'4 Trimestre'!C28</f>
        <v>1067528000</v>
      </c>
      <c r="D28" s="6">
        <f>'4 Trimestre'!D28</f>
        <v>5865000</v>
      </c>
      <c r="E28" s="6">
        <f>'4 Trimestre'!E28</f>
        <v>390793327</v>
      </c>
      <c r="F28" s="6">
        <f>'4 Trimestre'!F28</f>
        <v>659478000</v>
      </c>
    </row>
    <row r="29" spans="1:6" ht="15.6" x14ac:dyDescent="0.35">
      <c r="A29" s="5" t="s">
        <v>127</v>
      </c>
      <c r="B29" s="6">
        <f>B27</f>
        <v>552136409.1099999</v>
      </c>
      <c r="C29" s="6"/>
      <c r="D29" s="6"/>
      <c r="E29" s="6"/>
      <c r="F29" s="6"/>
    </row>
    <row r="30" spans="1:6" ht="15.6" x14ac:dyDescent="0.35">
      <c r="A30" s="5"/>
      <c r="B30" s="6"/>
      <c r="C30" s="6"/>
      <c r="D30" s="6"/>
      <c r="E30" s="6"/>
      <c r="F30" s="6"/>
    </row>
    <row r="31" spans="1:6" ht="15.6" x14ac:dyDescent="0.35">
      <c r="A31" s="4" t="s">
        <v>6</v>
      </c>
      <c r="B31" s="6"/>
      <c r="C31" s="22" t="s">
        <v>113</v>
      </c>
      <c r="D31" s="6"/>
      <c r="E31" s="6"/>
      <c r="F31" s="6"/>
    </row>
    <row r="32" spans="1:6" ht="15.6" x14ac:dyDescent="0.35">
      <c r="A32" s="5" t="s">
        <v>125</v>
      </c>
      <c r="B32" s="6">
        <f>B26</f>
        <v>2123664327</v>
      </c>
      <c r="D32" s="6"/>
      <c r="E32" s="6"/>
      <c r="F32" s="6"/>
    </row>
    <row r="33" spans="1:6" ht="15.6" x14ac:dyDescent="0.35">
      <c r="A33" s="5" t="s">
        <v>126</v>
      </c>
      <c r="B33" s="6">
        <f>+'1 Trimestre'!B33+'2 Trimestre'!B33+'3 Trimestre'!B33+'4 Trimestre'!B33</f>
        <v>945342999.96000004</v>
      </c>
      <c r="C33" s="23">
        <f>+B33+1178322000</f>
        <v>2123664999.96</v>
      </c>
      <c r="D33" s="6"/>
      <c r="E33" s="6"/>
      <c r="F33" s="6"/>
    </row>
    <row r="34" spans="1:6" ht="15.6" x14ac:dyDescent="0.35">
      <c r="A34" s="5"/>
      <c r="B34" s="8"/>
      <c r="C34" s="8"/>
      <c r="D34" s="8"/>
      <c r="E34" s="8"/>
      <c r="F34" s="8"/>
    </row>
    <row r="35" spans="1:6" ht="15.6" x14ac:dyDescent="0.35">
      <c r="A35" s="4" t="s">
        <v>7</v>
      </c>
      <c r="B35" s="8"/>
      <c r="C35" s="8"/>
      <c r="D35" s="8"/>
      <c r="E35" s="8"/>
      <c r="F35" s="8"/>
    </row>
    <row r="36" spans="1:6" ht="15.6" x14ac:dyDescent="0.35">
      <c r="A36" s="5" t="s">
        <v>64</v>
      </c>
      <c r="B36" s="17">
        <v>1.1144000000000001</v>
      </c>
      <c r="C36" s="17">
        <v>1.1144000000000001</v>
      </c>
      <c r="D36" s="17">
        <v>1.1144000000000001</v>
      </c>
      <c r="E36" s="17">
        <v>1.1144000000000001</v>
      </c>
      <c r="F36" s="17">
        <v>1.1144000000000001</v>
      </c>
    </row>
    <row r="37" spans="1:6" ht="15.6" x14ac:dyDescent="0.35">
      <c r="A37" s="5" t="s">
        <v>128</v>
      </c>
      <c r="B37" s="17">
        <v>1.0947</v>
      </c>
      <c r="C37" s="17">
        <v>1.0947</v>
      </c>
      <c r="D37" s="17">
        <v>1.0947</v>
      </c>
      <c r="E37" s="17">
        <v>1.0947</v>
      </c>
      <c r="F37" s="17">
        <v>1.0947</v>
      </c>
    </row>
    <row r="38" spans="1:6" ht="15.6" x14ac:dyDescent="0.35">
      <c r="A38" s="5" t="s">
        <v>31</v>
      </c>
      <c r="B38" s="6">
        <f>D38+E38</f>
        <v>328880</v>
      </c>
      <c r="C38" s="7">
        <v>75461</v>
      </c>
      <c r="D38" s="7">
        <v>75461</v>
      </c>
      <c r="E38" s="7">
        <v>253419</v>
      </c>
      <c r="F38" s="7">
        <v>253419</v>
      </c>
    </row>
    <row r="39" spans="1:6" ht="15.6" x14ac:dyDescent="0.35">
      <c r="A39" s="5"/>
      <c r="B39" s="6"/>
      <c r="C39" s="6"/>
      <c r="D39" s="6"/>
      <c r="E39" s="6"/>
      <c r="F39" s="6"/>
    </row>
    <row r="40" spans="1:6" ht="15.6" x14ac:dyDescent="0.35">
      <c r="A40" s="4" t="s">
        <v>8</v>
      </c>
      <c r="B40" s="6"/>
      <c r="C40" s="6"/>
      <c r="D40" s="6"/>
      <c r="E40" s="6"/>
      <c r="F40" s="6"/>
    </row>
    <row r="41" spans="1:6" ht="15.6" x14ac:dyDescent="0.35">
      <c r="A41" s="5" t="s">
        <v>65</v>
      </c>
      <c r="B41" s="6">
        <f t="shared" ref="B41" si="1">B25/B36</f>
        <v>1169785275.3858576</v>
      </c>
      <c r="C41" s="6">
        <f t="shared" ref="C41:F41" si="2">C25/C36</f>
        <v>0</v>
      </c>
      <c r="D41" s="6">
        <f t="shared" si="2"/>
        <v>744791870.86324477</v>
      </c>
      <c r="E41" s="6">
        <f t="shared" si="2"/>
        <v>0</v>
      </c>
      <c r="F41" s="6">
        <f t="shared" si="2"/>
        <v>424993404.52261305</v>
      </c>
    </row>
    <row r="42" spans="1:6" ht="15.6" x14ac:dyDescent="0.35">
      <c r="A42" s="5" t="s">
        <v>129</v>
      </c>
      <c r="B42" s="6">
        <f t="shared" ref="B42" si="3">B27/B37</f>
        <v>504372347.77564621</v>
      </c>
      <c r="C42" s="6">
        <f t="shared" ref="C42:F42" si="4">C27/C37</f>
        <v>499016164.2915867</v>
      </c>
      <c r="D42" s="6">
        <f t="shared" si="4"/>
        <v>5356183.4840595592</v>
      </c>
      <c r="E42" s="6">
        <f t="shared" si="4"/>
        <v>0</v>
      </c>
      <c r="F42" s="6">
        <f t="shared" si="4"/>
        <v>0</v>
      </c>
    </row>
    <row r="43" spans="1:6" ht="15.6" x14ac:dyDescent="0.35">
      <c r="A43" s="5" t="s">
        <v>66</v>
      </c>
      <c r="B43" s="6">
        <f>B41/B16</f>
        <v>458200.2645459685</v>
      </c>
      <c r="C43" s="6">
        <f t="shared" ref="C43" si="5">C41/C16</f>
        <v>0</v>
      </c>
      <c r="D43" s="6" t="s">
        <v>40</v>
      </c>
      <c r="E43" s="6" t="s">
        <v>40</v>
      </c>
      <c r="F43" s="6" t="s">
        <v>40</v>
      </c>
    </row>
    <row r="44" spans="1:6" ht="15.6" x14ac:dyDescent="0.35">
      <c r="A44" s="5" t="s">
        <v>130</v>
      </c>
      <c r="B44" s="6" t="s">
        <v>40</v>
      </c>
      <c r="C44" s="6" t="s">
        <v>40</v>
      </c>
      <c r="D44" s="6" t="s">
        <v>40</v>
      </c>
      <c r="E44" s="6" t="s">
        <v>40</v>
      </c>
      <c r="F44" s="6" t="s">
        <v>40</v>
      </c>
    </row>
    <row r="45" spans="1:6" ht="15.6" x14ac:dyDescent="0.35">
      <c r="A45" s="5"/>
      <c r="B45" s="8"/>
      <c r="C45" s="8"/>
      <c r="D45" s="8"/>
      <c r="E45" s="8"/>
      <c r="F45" s="8"/>
    </row>
    <row r="46" spans="1:6" ht="15.6" x14ac:dyDescent="0.35">
      <c r="A46" s="4" t="s">
        <v>9</v>
      </c>
      <c r="B46" s="8"/>
      <c r="C46" s="8"/>
      <c r="D46" s="8"/>
      <c r="E46" s="8"/>
      <c r="F46" s="8"/>
    </row>
    <row r="47" spans="1:6" ht="15.6" x14ac:dyDescent="0.35">
      <c r="A47" s="5"/>
      <c r="B47" s="8"/>
      <c r="C47" s="8"/>
      <c r="D47" s="8"/>
      <c r="E47" s="8"/>
      <c r="F47" s="8"/>
    </row>
    <row r="48" spans="1:6" ht="15.6" x14ac:dyDescent="0.35">
      <c r="A48" s="4" t="s">
        <v>10</v>
      </c>
      <c r="B48" s="8"/>
      <c r="C48" s="8"/>
      <c r="D48" s="8"/>
      <c r="E48" s="8"/>
      <c r="F48" s="8"/>
    </row>
    <row r="49" spans="1:6" ht="15.6" x14ac:dyDescent="0.35">
      <c r="A49" s="5" t="s">
        <v>11</v>
      </c>
      <c r="B49" s="9">
        <f>(B18/B38)*100</f>
        <v>6.9478229141328143</v>
      </c>
      <c r="C49" s="9">
        <f t="shared" ref="C49:F49" si="6">(C18/C38)*100</f>
        <v>5.8175746412053906</v>
      </c>
      <c r="D49" s="9">
        <f t="shared" si="6"/>
        <v>6.1223678456421196</v>
      </c>
      <c r="E49" s="9">
        <f t="shared" si="6"/>
        <v>4.2869713794151183</v>
      </c>
      <c r="F49" s="9">
        <f t="shared" si="6"/>
        <v>1.1743397298545097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7">(C20/C38)*100</f>
        <v>0</v>
      </c>
      <c r="D50" s="9">
        <f t="shared" si="7"/>
        <v>0</v>
      </c>
      <c r="E50" s="9">
        <f t="shared" si="7"/>
        <v>0</v>
      </c>
      <c r="F50" s="9">
        <f t="shared" si="7"/>
        <v>0</v>
      </c>
    </row>
    <row r="51" spans="1:6" ht="15.6" x14ac:dyDescent="0.35">
      <c r="A51" s="5"/>
      <c r="B51" s="9"/>
      <c r="C51" s="9"/>
      <c r="D51" s="9"/>
      <c r="E51" s="9"/>
      <c r="F51" s="9"/>
    </row>
    <row r="52" spans="1:6" ht="15.6" x14ac:dyDescent="0.35">
      <c r="A52" s="4" t="s">
        <v>13</v>
      </c>
      <c r="B52" s="9">
        <f>B19/B17*100</f>
        <v>66.666666666666657</v>
      </c>
      <c r="C52" s="9">
        <f t="shared" ref="C52:F52" si="8">C19/C17*100</f>
        <v>0</v>
      </c>
      <c r="D52" s="9">
        <f t="shared" si="8"/>
        <v>100</v>
      </c>
      <c r="E52" s="9">
        <f t="shared" si="8"/>
        <v>100</v>
      </c>
      <c r="F52" s="9">
        <f t="shared" si="8"/>
        <v>100</v>
      </c>
    </row>
    <row r="53" spans="1:6" ht="15.6" x14ac:dyDescent="0.35">
      <c r="A53" s="5" t="s">
        <v>14</v>
      </c>
      <c r="B53" s="9">
        <f>B20/B18*100</f>
        <v>0</v>
      </c>
      <c r="C53" s="9">
        <f t="shared" ref="C53:F53" si="9">C20/C18*100</f>
        <v>0</v>
      </c>
      <c r="D53" s="9">
        <f t="shared" si="9"/>
        <v>0</v>
      </c>
      <c r="E53" s="9">
        <f t="shared" si="9"/>
        <v>0</v>
      </c>
      <c r="F53" s="9">
        <f t="shared" si="9"/>
        <v>0</v>
      </c>
    </row>
    <row r="54" spans="1:6" ht="15.6" x14ac:dyDescent="0.35">
      <c r="A54" s="5" t="s">
        <v>15</v>
      </c>
      <c r="B54" s="9">
        <f>B27/B26*100</f>
        <v>25.999231709560089</v>
      </c>
      <c r="C54" s="9">
        <f t="shared" ref="C54:F54" si="10">C27/C26*100</f>
        <v>51.171772079982915</v>
      </c>
      <c r="D54" s="9">
        <f t="shared" si="10"/>
        <v>99.972959249786868</v>
      </c>
      <c r="E54" s="9">
        <f t="shared" si="10"/>
        <v>0</v>
      </c>
      <c r="F54" s="9">
        <f t="shared" si="10"/>
        <v>0</v>
      </c>
    </row>
    <row r="55" spans="1:6" ht="15.6" x14ac:dyDescent="0.35">
      <c r="A55" s="5" t="s">
        <v>16</v>
      </c>
      <c r="B55" s="9">
        <f t="shared" ref="B55" si="11">AVERAGE(B53:B54)</f>
        <v>12.999615854780044</v>
      </c>
      <c r="C55" s="9">
        <f t="shared" ref="C55:F55" si="12">AVERAGE(C53:C54)</f>
        <v>25.585886039991458</v>
      </c>
      <c r="D55" s="9">
        <f t="shared" si="12"/>
        <v>49.986479624893434</v>
      </c>
      <c r="E55" s="9">
        <f t="shared" si="12"/>
        <v>0</v>
      </c>
      <c r="F55" s="9">
        <f t="shared" si="12"/>
        <v>0</v>
      </c>
    </row>
    <row r="56" spans="1:6" ht="15.6" x14ac:dyDescent="0.35">
      <c r="A56" s="5"/>
      <c r="B56" s="9"/>
      <c r="C56" s="9"/>
      <c r="D56" s="9"/>
      <c r="E56" s="9"/>
      <c r="F56" s="9"/>
    </row>
    <row r="57" spans="1:6" ht="15.6" x14ac:dyDescent="0.35">
      <c r="A57" s="4" t="s">
        <v>17</v>
      </c>
      <c r="B57" s="9"/>
      <c r="C57" s="9"/>
      <c r="D57" s="9"/>
      <c r="E57" s="9"/>
      <c r="F57" s="9"/>
    </row>
    <row r="58" spans="1:6" ht="15.6" x14ac:dyDescent="0.35">
      <c r="A58" s="5" t="s">
        <v>18</v>
      </c>
      <c r="B58" s="9">
        <f>B20/B22*100</f>
        <v>0</v>
      </c>
      <c r="C58" s="9">
        <f t="shared" ref="C58:F58" si="13">C20/C22*100</f>
        <v>0</v>
      </c>
      <c r="D58" s="9">
        <f t="shared" si="13"/>
        <v>0</v>
      </c>
      <c r="E58" s="9">
        <f t="shared" si="13"/>
        <v>0</v>
      </c>
      <c r="F58" s="9">
        <f t="shared" si="13"/>
        <v>0</v>
      </c>
    </row>
    <row r="59" spans="1:6" ht="15.6" x14ac:dyDescent="0.35">
      <c r="A59" s="5" t="s">
        <v>19</v>
      </c>
      <c r="B59" s="9">
        <f t="shared" ref="B59" si="14">B27/B28*100</f>
        <v>25.999231709560089</v>
      </c>
      <c r="C59" s="9">
        <f t="shared" ref="C59:F59" si="15">C27/C28*100</f>
        <v>51.171772079982915</v>
      </c>
      <c r="D59" s="9">
        <f t="shared" si="15"/>
        <v>99.972959249786868</v>
      </c>
      <c r="E59" s="9">
        <f t="shared" si="15"/>
        <v>0</v>
      </c>
      <c r="F59" s="9">
        <f t="shared" si="15"/>
        <v>0</v>
      </c>
    </row>
    <row r="60" spans="1:6" ht="15.6" x14ac:dyDescent="0.35">
      <c r="A60" s="5" t="s">
        <v>20</v>
      </c>
      <c r="B60" s="9">
        <f t="shared" ref="B60" si="16">(B58+B59)/2</f>
        <v>12.999615854780044</v>
      </c>
      <c r="C60" s="9">
        <f t="shared" ref="C60:F60" si="17">(C58+C59)/2</f>
        <v>25.585886039991458</v>
      </c>
      <c r="D60" s="9">
        <f t="shared" si="17"/>
        <v>49.986479624893434</v>
      </c>
      <c r="E60" s="9">
        <f t="shared" si="17"/>
        <v>0</v>
      </c>
      <c r="F60" s="9">
        <f t="shared" si="17"/>
        <v>0</v>
      </c>
    </row>
    <row r="61" spans="1:6" ht="15.6" x14ac:dyDescent="0.35">
      <c r="A61" s="5"/>
      <c r="B61" s="9"/>
      <c r="C61" s="9"/>
      <c r="D61" s="9"/>
      <c r="E61" s="9"/>
      <c r="F61" s="9"/>
    </row>
    <row r="62" spans="1:6" ht="15.6" x14ac:dyDescent="0.35">
      <c r="A62" s="4" t="s">
        <v>30</v>
      </c>
      <c r="B62" s="9"/>
      <c r="C62" s="9"/>
      <c r="D62" s="9"/>
      <c r="E62" s="9"/>
      <c r="F62" s="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9"/>
    </row>
    <row r="64" spans="1:6" ht="15.6" x14ac:dyDescent="0.35">
      <c r="A64" s="5"/>
      <c r="B64" s="9"/>
      <c r="C64" s="9"/>
      <c r="D64" s="9"/>
      <c r="E64" s="9"/>
      <c r="F64" s="9"/>
    </row>
    <row r="65" spans="1:6" ht="15.6" x14ac:dyDescent="0.35">
      <c r="A65" s="4" t="s">
        <v>22</v>
      </c>
      <c r="B65" s="9">
        <f>((B19/B15)-1)*100</f>
        <v>-19.999999999999996</v>
      </c>
      <c r="C65" s="9">
        <f t="shared" ref="C65:F65" si="18">((C19/C15)-1)*100</f>
        <v>-100</v>
      </c>
      <c r="D65" s="9">
        <f t="shared" si="18"/>
        <v>-50</v>
      </c>
      <c r="E65" s="9">
        <f t="shared" si="18"/>
        <v>100</v>
      </c>
      <c r="F65" s="9">
        <f t="shared" si="18"/>
        <v>0</v>
      </c>
    </row>
    <row r="66" spans="1:6" ht="15.6" x14ac:dyDescent="0.35">
      <c r="A66" s="5" t="s">
        <v>34</v>
      </c>
      <c r="B66" s="9">
        <f>((B20/B16)-1)*100</f>
        <v>-100</v>
      </c>
      <c r="C66" s="9">
        <f t="shared" ref="C66" si="19">((C20/C16)-1)*100</f>
        <v>-100</v>
      </c>
      <c r="D66" s="9" t="s">
        <v>40</v>
      </c>
      <c r="E66" s="9" t="s">
        <v>40</v>
      </c>
      <c r="F66" s="9" t="s">
        <v>40</v>
      </c>
    </row>
    <row r="67" spans="1:6" ht="15.6" x14ac:dyDescent="0.35">
      <c r="A67" s="5" t="s">
        <v>23</v>
      </c>
      <c r="B67" s="9">
        <f>((B42/B41)-1)*100</f>
        <v>-56.883339328298746</v>
      </c>
      <c r="C67" s="9" t="s">
        <v>40</v>
      </c>
      <c r="D67" s="9">
        <f t="shared" ref="D67:F67" si="20">((D42/D41)-1)*100</f>
        <v>-99.280848288817708</v>
      </c>
      <c r="E67" s="9" t="s">
        <v>40</v>
      </c>
      <c r="F67" s="9">
        <f t="shared" si="20"/>
        <v>-100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9" t="s">
        <v>40</v>
      </c>
    </row>
    <row r="69" spans="1:6" ht="15.6" x14ac:dyDescent="0.35">
      <c r="A69" s="5"/>
      <c r="B69" s="9"/>
      <c r="C69" s="9"/>
      <c r="D69" s="9"/>
      <c r="E69" s="9"/>
      <c r="F69" s="9"/>
    </row>
    <row r="70" spans="1:6" ht="15.6" x14ac:dyDescent="0.35">
      <c r="A70" s="4" t="s">
        <v>25</v>
      </c>
      <c r="B70" s="9"/>
      <c r="C70" s="9"/>
      <c r="D70" s="9"/>
      <c r="E70" s="9"/>
      <c r="F70" s="9"/>
    </row>
    <row r="71" spans="1:6" ht="15.6" x14ac:dyDescent="0.35">
      <c r="A71" s="5" t="s">
        <v>35</v>
      </c>
      <c r="B71" s="9">
        <f>B26/B18</f>
        <v>92939.357855579874</v>
      </c>
      <c r="C71" s="9">
        <f t="shared" ref="C71:F71" si="21">C26/C18</f>
        <v>243172.6651480638</v>
      </c>
      <c r="D71" s="9">
        <f t="shared" si="21"/>
        <v>1269.4805194805194</v>
      </c>
      <c r="E71" s="9">
        <f t="shared" si="21"/>
        <v>35971.403442562594</v>
      </c>
      <c r="F71" s="9">
        <f t="shared" si="21"/>
        <v>221598.79032258064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9" t="s">
        <v>40</v>
      </c>
    </row>
    <row r="74" spans="1:6" ht="15.6" x14ac:dyDescent="0.35">
      <c r="A74" s="5" t="s">
        <v>37</v>
      </c>
      <c r="B74" s="9">
        <f>B26/B17</f>
        <v>353944054.5</v>
      </c>
      <c r="C74" s="9">
        <f t="shared" ref="C74:F74" si="22">C26/C17</f>
        <v>533764000</v>
      </c>
      <c r="D74" s="9">
        <f t="shared" si="22"/>
        <v>5865000</v>
      </c>
      <c r="E74" s="9">
        <f t="shared" si="22"/>
        <v>195396663.5</v>
      </c>
      <c r="F74" s="9">
        <f t="shared" si="22"/>
        <v>659478000</v>
      </c>
    </row>
    <row r="75" spans="1:6" ht="15.6" x14ac:dyDescent="0.35">
      <c r="A75" s="5" t="s">
        <v>38</v>
      </c>
      <c r="B75" s="9">
        <f>B27/B19</f>
        <v>138034102.27749997</v>
      </c>
      <c r="C75" s="9" t="s">
        <v>40</v>
      </c>
      <c r="D75" s="9">
        <f t="shared" ref="D75:F75" si="23">D27/D19</f>
        <v>5863414.0599999996</v>
      </c>
      <c r="E75" s="9">
        <f t="shared" si="23"/>
        <v>0</v>
      </c>
      <c r="F75" s="9">
        <f t="shared" si="23"/>
        <v>0</v>
      </c>
    </row>
    <row r="76" spans="1:6" ht="15.6" x14ac:dyDescent="0.35">
      <c r="A76" s="5"/>
      <c r="B76" s="13"/>
      <c r="C76" s="13"/>
      <c r="D76" s="13"/>
      <c r="E76" s="13"/>
      <c r="F76" s="13"/>
    </row>
    <row r="77" spans="1:6" ht="15.6" x14ac:dyDescent="0.35">
      <c r="A77" s="4" t="s">
        <v>27</v>
      </c>
      <c r="B77" s="9"/>
      <c r="C77" s="22" t="s">
        <v>114</v>
      </c>
      <c r="D77" s="9"/>
      <c r="E77" s="9"/>
      <c r="F77" s="9"/>
    </row>
    <row r="78" spans="1:6" ht="15.6" x14ac:dyDescent="0.35">
      <c r="A78" s="5" t="s">
        <v>28</v>
      </c>
      <c r="B78" s="9">
        <f>(B33/B32)*100</f>
        <v>44.514709219391627</v>
      </c>
      <c r="C78" s="24">
        <f>(C33/B32)*100</f>
        <v>100.00003168862384</v>
      </c>
      <c r="D78" s="9"/>
      <c r="E78" s="9"/>
      <c r="F78" s="9"/>
    </row>
    <row r="79" spans="1:6" ht="15.6" x14ac:dyDescent="0.35">
      <c r="A79" s="5" t="s">
        <v>29</v>
      </c>
      <c r="B79" s="9">
        <f>(B27/B33)*100</f>
        <v>58.405934050747952</v>
      </c>
      <c r="C79" s="24">
        <f>(B27/C33)*100</f>
        <v>25.999223470763965</v>
      </c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32" t="s">
        <v>83</v>
      </c>
      <c r="B81" s="32"/>
      <c r="C81" s="32"/>
      <c r="D81" s="32"/>
      <c r="E81" s="32"/>
      <c r="F81" s="32"/>
    </row>
    <row r="82" spans="1:6" ht="15.6" x14ac:dyDescent="0.35">
      <c r="A82" s="5"/>
      <c r="B82" s="5"/>
      <c r="C82" s="5"/>
      <c r="D82" s="5"/>
      <c r="E82" s="5"/>
      <c r="F82" s="5"/>
    </row>
    <row r="83" spans="1:6" ht="36.75" customHeight="1" x14ac:dyDescent="0.3">
      <c r="A83" s="33" t="s">
        <v>136</v>
      </c>
      <c r="B83" s="33"/>
      <c r="C83" s="33"/>
      <c r="D83" s="33"/>
      <c r="E83" s="33"/>
      <c r="F83" s="33"/>
    </row>
    <row r="84" spans="1:6" ht="15.6" x14ac:dyDescent="0.35">
      <c r="A84" s="5"/>
      <c r="B84" s="5"/>
      <c r="C84" s="5"/>
      <c r="D84" s="5"/>
      <c r="E84" s="5"/>
      <c r="F84" s="5"/>
    </row>
    <row r="85" spans="1:6" ht="15.6" x14ac:dyDescent="0.35">
      <c r="A85" s="5"/>
      <c r="B85" s="5"/>
      <c r="C85" s="5"/>
      <c r="D85" s="5"/>
      <c r="E85" s="5"/>
      <c r="F85" s="5"/>
    </row>
    <row r="86" spans="1:6" ht="15.6" x14ac:dyDescent="0.35">
      <c r="A86" s="5"/>
      <c r="B86" s="5"/>
      <c r="C86" s="5"/>
      <c r="D86" s="5"/>
      <c r="E86" s="5"/>
      <c r="F86" s="5"/>
    </row>
    <row r="87" spans="1:6" ht="15.6" x14ac:dyDescent="0.35">
      <c r="A87" s="5"/>
      <c r="B87" s="5"/>
      <c r="C87" s="5"/>
      <c r="D87" s="5"/>
      <c r="E87" s="5"/>
      <c r="F87" s="5"/>
    </row>
    <row r="88" spans="1:6" ht="15.6" x14ac:dyDescent="0.35">
      <c r="A88" s="5"/>
      <c r="B88" s="5"/>
      <c r="C88" s="5"/>
      <c r="D88" s="5"/>
      <c r="E88" s="5"/>
      <c r="F88" s="5"/>
    </row>
    <row r="89" spans="1:6" ht="15.6" x14ac:dyDescent="0.35">
      <c r="A89" s="5"/>
      <c r="B89" s="5"/>
      <c r="C89" s="5"/>
      <c r="D89" s="5"/>
      <c r="E89" s="5"/>
      <c r="F89" s="5"/>
    </row>
    <row r="90" spans="1:6" ht="15.6" x14ac:dyDescent="0.35">
      <c r="A90" s="5"/>
      <c r="B90" s="5"/>
      <c r="C90" s="5"/>
      <c r="D90" s="5"/>
      <c r="E90" s="5"/>
      <c r="F90" s="5"/>
    </row>
    <row r="91" spans="1:6" ht="15.6" x14ac:dyDescent="0.35">
      <c r="A91" s="5"/>
      <c r="B91" s="5"/>
      <c r="C91" s="5"/>
      <c r="D91" s="5"/>
      <c r="E91" s="5"/>
      <c r="F91" s="5"/>
    </row>
    <row r="92" spans="1:6" ht="15.6" x14ac:dyDescent="0.35">
      <c r="A92" s="5"/>
      <c r="B92" s="5"/>
      <c r="C92" s="5"/>
      <c r="D92" s="5"/>
      <c r="E92" s="5"/>
      <c r="F92" s="5"/>
    </row>
    <row r="93" spans="1:6" ht="15.6" x14ac:dyDescent="0.35">
      <c r="A93" s="5"/>
      <c r="B93" s="5"/>
      <c r="C93" s="5"/>
      <c r="D93" s="5"/>
      <c r="E93" s="5"/>
      <c r="F93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</sheetData>
  <mergeCells count="7">
    <mergeCell ref="A83:F83"/>
    <mergeCell ref="A9:A10"/>
    <mergeCell ref="B9:B10"/>
    <mergeCell ref="A81:F81"/>
    <mergeCell ref="C9:F9"/>
    <mergeCell ref="C10:D10"/>
    <mergeCell ref="E10:F10"/>
  </mergeCells>
  <pageMargins left="0.7" right="0.7" top="0.75" bottom="0.75" header="0.3" footer="0.3"/>
  <pageSetup orientation="portrait" r:id="rId1"/>
  <ignoredErrors>
    <ignoredError sqref="F7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Trimestre</vt:lpstr>
      <vt:lpstr>2 Trimestre</vt:lpstr>
      <vt:lpstr>1 Semestre</vt:lpstr>
      <vt:lpstr>3 Trimestre</vt:lpstr>
      <vt:lpstr>3T Acumulado</vt:lpstr>
      <vt:lpstr>4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2012-02-13T20:20:09Z</dcterms:created>
  <dcterms:modified xsi:type="dcterms:W3CDTF">2025-12-31T03:14:41Z</dcterms:modified>
</cp:coreProperties>
</file>