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3B963678-896E-4272-B102-60F5A6284F34}" xr6:coauthVersionLast="47" xr6:coauthVersionMax="47" xr10:uidLastSave="{00000000-0000-0000-0000-000000000000}"/>
  <bookViews>
    <workbookView xWindow="-108" yWindow="-108" windowWidth="23256" windowHeight="13896" tabRatio="709" xr2:uid="{00000000-000D-0000-FFFF-FFFF00000000}"/>
  </bookViews>
  <sheets>
    <sheet name="I Trimestre" sheetId="1" r:id="rId1"/>
    <sheet name="II Trimestre" sheetId="8" r:id="rId2"/>
    <sheet name="I Semestre" sheetId="9" r:id="rId3"/>
    <sheet name="III Trimestre" sheetId="10" r:id="rId4"/>
    <sheet name="III T Acumulado" sheetId="11" r:id="rId5"/>
    <sheet name="IV Trimestre" sheetId="12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5" i="12" l="1"/>
  <c r="B70" i="12"/>
  <c r="B61" i="12"/>
  <c r="B57" i="12"/>
  <c r="B58" i="12" s="1"/>
  <c r="B56" i="12"/>
  <c r="B48" i="12"/>
  <c r="B47" i="12"/>
  <c r="B42" i="12"/>
  <c r="B40" i="12"/>
  <c r="B39" i="12"/>
  <c r="B41" i="12" s="1"/>
  <c r="B75" i="11"/>
  <c r="B74" i="11"/>
  <c r="B70" i="11"/>
  <c r="B69" i="11"/>
  <c r="B65" i="11"/>
  <c r="B64" i="11"/>
  <c r="B61" i="11"/>
  <c r="B57" i="11"/>
  <c r="B56" i="11"/>
  <c r="B58" i="11" s="1"/>
  <c r="B53" i="11"/>
  <c r="B52" i="11"/>
  <c r="B51" i="11"/>
  <c r="B48" i="11"/>
  <c r="B47" i="11"/>
  <c r="B40" i="11"/>
  <c r="B42" i="11" s="1"/>
  <c r="B39" i="11"/>
  <c r="B75" i="10"/>
  <c r="B70" i="10"/>
  <c r="B65" i="10"/>
  <c r="B61" i="10"/>
  <c r="B57" i="10"/>
  <c r="B58" i="10" s="1"/>
  <c r="B56" i="10"/>
  <c r="B48" i="10"/>
  <c r="B47" i="10"/>
  <c r="B42" i="10"/>
  <c r="B40" i="10"/>
  <c r="B39" i="10"/>
  <c r="B75" i="9"/>
  <c r="B74" i="9"/>
  <c r="B70" i="9"/>
  <c r="B71" i="9" s="1"/>
  <c r="B69" i="9"/>
  <c r="B64" i="9"/>
  <c r="B57" i="9"/>
  <c r="B56" i="9"/>
  <c r="B58" i="9" s="1"/>
  <c r="B53" i="9"/>
  <c r="B52" i="9"/>
  <c r="B51" i="9"/>
  <c r="B48" i="9"/>
  <c r="B47" i="9"/>
  <c r="B40" i="9"/>
  <c r="B42" i="9" s="1"/>
  <c r="B39" i="9"/>
  <c r="B75" i="8"/>
  <c r="B74" i="8"/>
  <c r="B70" i="8"/>
  <c r="B69" i="8"/>
  <c r="B64" i="8"/>
  <c r="B57" i="8"/>
  <c r="B56" i="8"/>
  <c r="B58" i="8" s="1"/>
  <c r="B53" i="8"/>
  <c r="B52" i="8"/>
  <c r="B51" i="8"/>
  <c r="B48" i="8"/>
  <c r="B47" i="8"/>
  <c r="B40" i="8"/>
  <c r="B42" i="8" s="1"/>
  <c r="B39" i="8"/>
  <c r="B75" i="1"/>
  <c r="B57" i="1"/>
  <c r="B56" i="1"/>
  <c r="B58" i="1" s="1"/>
  <c r="B48" i="1"/>
  <c r="B47" i="1"/>
  <c r="B40" i="1"/>
  <c r="B39" i="1"/>
  <c r="B48" i="7"/>
  <c r="B47" i="7"/>
  <c r="B74" i="7"/>
  <c r="B70" i="7"/>
  <c r="B71" i="7" s="1"/>
  <c r="B69" i="7"/>
  <c r="B66" i="7"/>
  <c r="B64" i="7"/>
  <c r="B53" i="7"/>
  <c r="B52" i="7"/>
  <c r="B51" i="7"/>
  <c r="B42" i="7"/>
  <c r="B41" i="7"/>
  <c r="B71" i="11" l="1"/>
  <c r="B71" i="8"/>
  <c r="B66" i="12"/>
  <c r="B65" i="12"/>
  <c r="B18" i="7" l="1"/>
  <c r="B56" i="7" s="1"/>
  <c r="B31" i="7"/>
  <c r="B30" i="7"/>
  <c r="B26" i="7"/>
  <c r="B24" i="7"/>
  <c r="B25" i="7"/>
  <c r="B23" i="7"/>
  <c r="B39" i="7" s="1"/>
  <c r="B20" i="7"/>
  <c r="B16" i="7"/>
  <c r="B17" i="7"/>
  <c r="B19" i="7"/>
  <c r="B15" i="7"/>
  <c r="B30" i="12"/>
  <c r="B27" i="12"/>
  <c r="B31" i="11"/>
  <c r="B26" i="11"/>
  <c r="B24" i="11"/>
  <c r="B30" i="11" s="1"/>
  <c r="B25" i="11"/>
  <c r="B23" i="11"/>
  <c r="B20" i="11"/>
  <c r="B16" i="11"/>
  <c r="B17" i="11"/>
  <c r="B18" i="11"/>
  <c r="B19" i="11"/>
  <c r="B15" i="11"/>
  <c r="B30" i="10"/>
  <c r="B27" i="10"/>
  <c r="B31" i="9"/>
  <c r="B30" i="9"/>
  <c r="B27" i="9"/>
  <c r="B26" i="9"/>
  <c r="B24" i="9"/>
  <c r="B25" i="9"/>
  <c r="B23" i="9"/>
  <c r="B20" i="9"/>
  <c r="B16" i="9"/>
  <c r="B17" i="9"/>
  <c r="B18" i="9"/>
  <c r="B19" i="9"/>
  <c r="B15" i="9"/>
  <c r="B30" i="8"/>
  <c r="B27" i="8"/>
  <c r="B30" i="1"/>
  <c r="B27" i="1"/>
  <c r="B75" i="7" l="1"/>
  <c r="B40" i="7"/>
  <c r="B65" i="7" s="1"/>
  <c r="B57" i="7"/>
  <c r="B58" i="7" s="1"/>
  <c r="B27" i="11"/>
  <c r="B27" i="7" l="1"/>
  <c r="B61" i="7" s="1"/>
</calcChain>
</file>

<file path=xl/sharedStrings.xml><?xml version="1.0" encoding="utf-8"?>
<sst xmlns="http://schemas.openxmlformats.org/spreadsheetml/2006/main" count="439" uniqueCount="128">
  <si>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</si>
  <si>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</si>
  <si>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</si>
  <si>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</si>
  <si>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</si>
  <si>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</si>
  <si>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</si>
  <si>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</si>
  <si>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</si>
  <si>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</si>
  <si>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</si>
  <si>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</si>
  <si>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</si>
  <si>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</si>
  <si>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</si>
  <si>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</si>
  <si>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</si>
  <si>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</si>
  <si>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</si>
  <si>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</si>
  <si>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</si>
  <si>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</si>
  <si>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</si>
  <si>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</si>
  <si>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</si>
  <si>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</si>
  <si>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</si>
  <si>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</si>
  <si>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</si>
  <si>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</si>
  <si>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</si>
  <si>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</si>
  <si>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Instalación de Sistema de Tratamiento Aguas Residuales </t>
  </si>
  <si>
    <t>n.d.</t>
  </si>
  <si>
    <t>Beneficiarios</t>
  </si>
  <si>
    <t xml:space="preserve">Beneficiarios </t>
  </si>
  <si>
    <t>Efectivos 1T 2021</t>
  </si>
  <si>
    <t>IPC (1T 2021)</t>
  </si>
  <si>
    <t>Gasto efectivo real 1T 2021</t>
  </si>
  <si>
    <t>Gasto efectivo real por beneficiario 1T 2021</t>
  </si>
  <si>
    <t xml:space="preserve">Nota: </t>
  </si>
  <si>
    <r>
      <rPr>
        <b/>
        <sz val="11"/>
        <color theme="1"/>
        <rFont val="Palatino Linotype"/>
        <family val="1"/>
      </rPr>
      <t>1.</t>
    </r>
    <r>
      <rPr>
        <sz val="11"/>
        <color theme="1"/>
        <rFont val="Palatino Linotype"/>
        <family val="1"/>
      </rPr>
      <t xml:space="preserve"> El nombre del producto que se encuentra en el cronograma de metas e inversión es "Módulos sanitarios", sin embargo, se consultó a la analista sobre el tema e indicó que todo debía seguirse realizando de la manera habitual, incluso conservar el nombre del producto. </t>
    </r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</si>
  <si>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</si>
  <si>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</si>
  <si>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</si>
  <si>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</si>
  <si>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</si>
  <si>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</si>
  <si>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</si>
  <si>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</si>
  <si>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</si>
  <si>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</si>
  <si>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</si>
  <si>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</si>
  <si>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</si>
  <si>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</si>
  <si>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</si>
  <si>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</si>
  <si>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</si>
  <si>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</si>
  <si>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</si>
  <si>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</si>
  <si>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Producto</t>
  </si>
  <si>
    <t xml:space="preserve">Programados 1T 2022 </t>
  </si>
  <si>
    <t xml:space="preserve">   Programados 1T 2022 (personas) </t>
  </si>
  <si>
    <t xml:space="preserve">Efectivos 1T 2022 </t>
  </si>
  <si>
    <t xml:space="preserve">   Efectivos 1T 2022 (personas) </t>
  </si>
  <si>
    <t>Programados año 2022</t>
  </si>
  <si>
    <t>Programados 1T 2022</t>
  </si>
  <si>
    <t>Efectivos 1T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</si>
  <si>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</si>
  <si>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</si>
  <si>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</si>
  <si>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</si>
  <si>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SANEBAR 2021 y 2022 - Cronogramas de Metas e Inversión - Modificaciones 2022 - IPC, INEC 2021 y 2022</t>
    </r>
  </si>
  <si>
    <t>Programados 2T 2022</t>
  </si>
  <si>
    <t xml:space="preserve">   Programados 2T 2022 (personas)</t>
  </si>
  <si>
    <t>Efectivos 2T 2022</t>
  </si>
  <si>
    <t xml:space="preserve">   Efectivos 2T 2022 (personas)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</si>
  <si>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</si>
  <si>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</si>
  <si>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</si>
  <si>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</si>
  <si>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</si>
  <si>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 xml:space="preserve">   Programados 1S 2022 (personas) </t>
  </si>
  <si>
    <t>Efectivos 1S 2022</t>
  </si>
  <si>
    <t xml:space="preserve">   Efectivos 1S 2022 (personas)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</si>
  <si>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</si>
  <si>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</si>
  <si>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</si>
  <si>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</si>
  <si>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</si>
  <si>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 xml:space="preserve">   Programados 3T 2022 (personas)</t>
  </si>
  <si>
    <t>Efectivos 3T 2022</t>
  </si>
  <si>
    <t xml:space="preserve">   Efectivos 3T 2022 (personas)</t>
  </si>
  <si>
    <t>En transferencias 3T 2022</t>
  </si>
  <si>
    <t>IPC (3T 2022)</t>
  </si>
  <si>
    <t>Gasto efectivo real 3T 2022</t>
  </si>
  <si>
    <t>Gasto efectivo real por beneficiario 3T 2022</t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</si>
  <si>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Al segundo trimestre no se presenta programación, sin embargo, si reportan ejecución porque en el II trimestre no se ejecutó lo que se había programado y lo que se esperaba.</t>
    </r>
  </si>
  <si>
    <t>Efectivos 3 TA 2021</t>
  </si>
  <si>
    <t>Programados 3 TA 2022</t>
  </si>
  <si>
    <t xml:space="preserve">   Programados 3 TA 2022 (personas) </t>
  </si>
  <si>
    <t>Efectivos 3 TA 2022</t>
  </si>
  <si>
    <t xml:space="preserve">   Efectivos 3 TA 2022 (personas)</t>
  </si>
  <si>
    <t>En transferencias 3 TA 2022</t>
  </si>
  <si>
    <t>IPC (3 TA 2021)</t>
  </si>
  <si>
    <t>IPC (3 TA 2022)</t>
  </si>
  <si>
    <t>Gasto efectivo real 3 TA 2021</t>
  </si>
  <si>
    <t>Gasto efectivo real 3 TA 2022</t>
  </si>
  <si>
    <t>Gasto efectivo real por beneficiario 3 TA 2021</t>
  </si>
  <si>
    <t>Gasto efectivo real por beneficiario 3 TA 2022</t>
  </si>
  <si>
    <t>Programados 4T 2022</t>
  </si>
  <si>
    <t xml:space="preserve">   Programados 4T 2022 (personas)</t>
  </si>
  <si>
    <t>Efectivos 4T 2022</t>
  </si>
  <si>
    <t xml:space="preserve">   Efectivos 4T 2022 (personas)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</si>
  <si>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</si>
  <si>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</si>
  <si>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</si>
  <si>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</si>
  <si>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</si>
  <si>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Programados 2022 (personas)</t>
  </si>
  <si>
    <t>Efectivos 2022</t>
  </si>
  <si>
    <t>Efectivos 2022 (personas)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</si>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</sst>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5" fontId="1" fillId="0" borderId="0" xfId="1" applyNumberFormat="1" applyFont="1" applyFill="1"/>
    <xf numFmtId="165" fontId="3" fillId="0" borderId="0" xfId="1" applyNumberFormat="1" applyFont="1" applyFill="1"/>
    <xf numFmtId="165" fontId="2" fillId="0" borderId="0" xfId="1" applyNumberFormat="1" applyFont="1" applyFill="1"/>
    <xf numFmtId="4" fontId="3" fillId="0" borderId="0" xfId="1" applyNumberFormat="1" applyFont="1" applyFill="1"/>
    <xf numFmtId="165" fontId="3" fillId="0" borderId="0" xfId="1" applyNumberFormat="1" applyFont="1" applyFill="1" applyAlignment="1">
      <alignment horizontal="left" indent="1"/>
    </xf>
    <xf numFmtId="3" fontId="3" fillId="0" borderId="0" xfId="1" applyNumberFormat="1" applyFont="1" applyFill="1" applyAlignment="1">
      <alignment horizontal="right"/>
    </xf>
    <xf numFmtId="165" fontId="2" fillId="0" borderId="0" xfId="1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/>
    </xf>
    <xf numFmtId="165" fontId="3" fillId="0" borderId="3" xfId="1" applyNumberFormat="1" applyFont="1" applyFill="1" applyBorder="1"/>
    <xf numFmtId="4" fontId="3" fillId="0" borderId="3" xfId="1" applyNumberFormat="1" applyFont="1" applyFill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1"/>
    </xf>
    <xf numFmtId="165" fontId="3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/>
    <xf numFmtId="14" fontId="2" fillId="0" borderId="0" xfId="1" applyNumberFormat="1" applyFont="1" applyFill="1"/>
    <xf numFmtId="2" fontId="3" fillId="0" borderId="0" xfId="0" applyNumberFormat="1" applyFont="1" applyFill="1" applyAlignment="1">
      <alignment horizontal="right"/>
    </xf>
    <xf numFmtId="165" fontId="2" fillId="0" borderId="3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 wrapText="1"/>
    </xf>
    <xf numFmtId="14" fontId="3" fillId="0" borderId="0" xfId="1" applyNumberFormat="1" applyFont="1" applyFill="1" applyAlignment="1">
      <alignment wrapText="1"/>
    </xf>
    <xf numFmtId="3" fontId="1" fillId="0" borderId="0" xfId="1" applyNumberFormat="1" applyFont="1" applyFill="1"/>
    <xf numFmtId="165" fontId="3" fillId="0" borderId="0" xfId="1" applyNumberFormat="1" applyFont="1" applyFill="1" applyBorder="1"/>
    <xf numFmtId="3" fontId="1" fillId="0" borderId="0" xfId="1" applyNumberFormat="1" applyFont="1" applyFill="1" applyAlignment="1">
      <alignment horizontal="right"/>
    </xf>
    <xf numFmtId="4" fontId="2" fillId="0" borderId="0" xfId="0" applyNumberFormat="1" applyFont="1" applyFill="1"/>
    <xf numFmtId="165" fontId="2" fillId="0" borderId="1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14" fontId="3" fillId="0" borderId="0" xfId="1" applyNumberFormat="1" applyFont="1" applyFill="1" applyAlignment="1">
      <alignment horizontal="left" vertical="center" wrapText="1"/>
    </xf>
    <xf numFmtId="14" fontId="3" fillId="0" borderId="4" xfId="1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Sanebar: Indicadores de giro de recursos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1764634019705457"/>
          <c:y val="0.19949074074074077"/>
          <c:w val="0.8120867336342702"/>
          <c:h val="0.661620370370370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B8-4EAF-BD38-A78A4A4D764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Anual!$A$74:$A$75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Anual!$B$74:$B$75</c:f>
              <c:numCache>
                <c:formatCode>#,##0.00</c:formatCode>
                <c:ptCount val="2"/>
                <c:pt idx="0">
                  <c:v>100.00000014104215</c:v>
                </c:pt>
                <c:pt idx="1">
                  <c:v>99.320824952784378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8-4EAF-BD38-A78A4A4D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9093432"/>
        <c:axId val="569092648"/>
        <c:axId val="0"/>
      </c:bar3DChart>
      <c:catAx>
        <c:axId val="569093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092648"/>
        <c:crosses val="autoZero"/>
        <c:auto val="1"/>
        <c:lblAlgn val="ctr"/>
        <c:lblOffset val="100"/>
        <c:noMultiLvlLbl val="0"/>
      </c:catAx>
      <c:valAx>
        <c:axId val="569092648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9093432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1.6295546719929496E-2"/>
          <c:y val="0.88369969378827651"/>
          <c:w val="0.9837044532800705"/>
          <c:h val="0.11630022332023146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cobertura 2022</a:t>
            </a:r>
          </a:p>
        </c:rich>
      </c:tx>
      <c:layout>
        <c:manualLayout>
          <c:xMode val="edge"/>
          <c:yMode val="edge"/>
          <c:x val="0.13708761522560209"/>
          <c:y val="4.1739122813808455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746180411659075E-2"/>
          <c:y val="0.25174497286409259"/>
          <c:w val="0.88465743887277237"/>
          <c:h val="0.604011483918934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A9D1-48E8-8ADA-092570E9E74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Anual!$A$47:$A$48</c:f>
              <c:strCache>
                <c:ptCount val="2"/>
                <c:pt idx="0">
                  <c:v> Cobertura Programada </c:v>
                </c:pt>
                <c:pt idx="1">
                  <c:v> Cobertura Efectiva </c:v>
                </c:pt>
              </c:strCache>
            </c:strRef>
          </c:cat>
          <c:val>
            <c:numRef>
              <c:f>Anual!$B$47:$B$48</c:f>
              <c:numCache>
                <c:formatCode>#,##0.00</c:formatCode>
                <c:ptCount val="2"/>
                <c:pt idx="0">
                  <c:v>10.290931600123802</c:v>
                </c:pt>
                <c:pt idx="1">
                  <c:v>7.1649644073042404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1-48E8-8ADA-092570E9E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0544840"/>
        <c:axId val="306207192"/>
        <c:axId val="0"/>
      </c:bar3DChart>
      <c:catAx>
        <c:axId val="570544840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306207192"/>
        <c:crosses val="autoZero"/>
        <c:auto val="1"/>
        <c:lblAlgn val="ctr"/>
        <c:lblOffset val="100"/>
        <c:noMultiLvlLbl val="0"/>
      </c:catAx>
      <c:valAx>
        <c:axId val="306207192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054484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7.8807128056361378E-2"/>
          <c:y val="0.90582989280750559"/>
          <c:w val="0.87347357369802459"/>
          <c:h val="6.1058895618597168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 resultado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Anual!$A$51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F0B7-4BB2-B16B-EE0BEB6DB219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3-F0B7-4BB2-B16B-EE0BEB6DB21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Anual!$B$51</c:f>
              <c:numCache>
                <c:formatCode>#,##0.00</c:formatCode>
                <c:ptCount val="1"/>
                <c:pt idx="0">
                  <c:v>95.867768595041326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B7-4BB2-B16B-EE0BEB6DB219}"/>
            </c:ext>
          </c:extLst>
        </c:ser>
        <c:ser>
          <c:idx val="1"/>
          <c:order val="1"/>
          <c:tx>
            <c:strRef>
              <c:f>Anual!$A$52</c:f>
              <c:strCache>
                <c:ptCount val="1"/>
                <c:pt idx="0">
                  <c:v> Índice efectividad en gasto (IEG)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Anual!$B$52</c:f>
              <c:numCache>
                <c:formatCode>#,##0.00</c:formatCode>
                <c:ptCount val="1"/>
                <c:pt idx="0">
                  <c:v>99.320825092868603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9D-4BD5-A161-5FCF87C038D0}"/>
            </c:ext>
          </c:extLst>
        </c:ser>
        <c:ser>
          <c:idx val="2"/>
          <c:order val="2"/>
          <c:tx>
            <c:strRef>
              <c:f>Anual!$A$53</c:f>
              <c:strCache>
                <c:ptCount val="1"/>
                <c:pt idx="0">
                  <c:v> Índice efectividad total (IET)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Anual!$B$53</c:f>
              <c:numCache>
                <c:formatCode>#,##0.00</c:formatCode>
                <c:ptCount val="1"/>
                <c:pt idx="0">
                  <c:v>97.594296843954965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9D-4BD5-A161-5FCF87C038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Sanebar: Indicadores de gasto medio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 Gasto programado por beneficiario (GPB)  </c:v>
                </c:pt>
              </c:strCache>
            </c:strRef>
          </c:tx>
          <c:spPr>
            <a:solidFill>
              <a:srgbClr val="4071B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02D7C"/>
              </a:solidFill>
            </c:spPr>
            <c:extLst>
              <c:ext xmlns:c16="http://schemas.microsoft.com/office/drawing/2014/chart" uri="{C3380CC4-5D6E-409C-BE32-E72D297353CC}">
                <c16:uniqueId val="{0000000A-CB33-411C-B79C-F59A4B3E76C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309-4F0D-A408-9313A367C72C}"/>
              </c:ext>
            </c:extLst>
          </c:dPt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2343827.6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09-4F0D-A408-9313A367C72C}"/>
            </c:ext>
          </c:extLst>
        </c:ser>
        <c:ser>
          <c:idx val="1"/>
          <c:order val="1"/>
          <c:tx>
            <c:strRef>
              <c:f>Anual!$A$70</c:f>
              <c:strCache>
                <c:ptCount val="1"/>
                <c:pt idx="0">
                  <c:v> Gasto efectivo por beneficiario (GEB)  </c:v>
                </c:pt>
              </c:strCache>
            </c:strRef>
          </c:tx>
          <c:invertIfNegative val="0"/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Anual!$B$70</c:f>
              <c:numCache>
                <c:formatCode>#,##0.00</c:formatCode>
                <c:ptCount val="1"/>
                <c:pt idx="0">
                  <c:v>2428249.8124137931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9B-4B81-95A8-CA96CD14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656248"/>
        <c:axId val="574656640"/>
        <c:axId val="0"/>
      </c:bar3DChart>
      <c:catAx>
        <c:axId val="574656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656640"/>
        <c:crosses val="autoZero"/>
        <c:auto val="1"/>
        <c:lblAlgn val="ctr"/>
        <c:lblOffset val="100"/>
        <c:noMultiLvlLbl val="0"/>
      </c:catAx>
      <c:valAx>
        <c:axId val="574656640"/>
        <c:scaling>
          <c:orientation val="minMax"/>
          <c:max val="4000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74656248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Sanebar: Índice de eficiencia (IE) 2022 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9546384199762"/>
          <c:y val="0.25539614320659998"/>
          <c:w val="0.83255212308068016"/>
          <c:h val="0.588858399378503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 Índice de eficiencia (IE) 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Anual!$B$71</c:f>
              <c:numCache>
                <c:formatCode>#,##0.00</c:formatCode>
                <c:ptCount val="1"/>
                <c:pt idx="0">
                  <c:v>101.10954107887017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A-4C22-9A14-C4A10EFA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74657424"/>
        <c:axId val="574657816"/>
        <c:axId val="0"/>
      </c:bar3DChart>
      <c:catAx>
        <c:axId val="57465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74657816"/>
        <c:crosses val="autoZero"/>
        <c:auto val="1"/>
        <c:lblAlgn val="ctr"/>
        <c:lblOffset val="100"/>
        <c:noMultiLvlLbl val="0"/>
      </c:catAx>
      <c:valAx>
        <c:axId val="574657816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74657424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40544728322219398"/>
          <c:y val="0.88348598464262251"/>
          <c:w val="0.24400838287649182"/>
          <c:h val="8.1074593162974856E-2"/>
        </c:manualLayout>
      </c:layout>
      <c:overlay val="0"/>
    </c:legend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</a:t>
            </a:r>
            <a:r>
              <a:rPr lang="es-CR" baseline="0"/>
              <a:t> avance</a:t>
            </a:r>
            <a:r>
              <a:rPr lang="es-CR"/>
              <a:t>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CC89-4D6A-A0C9-CCE301761F83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3-CC89-4D6A-A0C9-CCE301761F8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Anual!$B$56</c:f>
              <c:numCache>
                <c:formatCode>#,##0.00</c:formatCode>
                <c:ptCount val="1"/>
                <c:pt idx="0">
                  <c:v>95.867768595041326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89-4D6A-A0C9-CCE301761F83}"/>
            </c:ext>
          </c:extLst>
        </c:ser>
        <c:ser>
          <c:idx val="1"/>
          <c:order val="1"/>
          <c:tx>
            <c:strRef>
              <c:f>Anual!$A$57</c:f>
              <c:strCache>
                <c:ptCount val="1"/>
                <c:pt idx="0">
                  <c:v> Índice avance gasto (IAG)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Anual!$B$57</c:f>
              <c:numCache>
                <c:formatCode>#,##0.00</c:formatCode>
                <c:ptCount val="1"/>
                <c:pt idx="0">
                  <c:v>99.320825092868603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89-4D6A-A0C9-CCE301761F83}"/>
            </c:ext>
          </c:extLst>
        </c:ser>
        <c:ser>
          <c:idx val="2"/>
          <c:order val="2"/>
          <c:tx>
            <c:strRef>
              <c:f>Anual!$A$58</c:f>
              <c:strCache>
                <c:ptCount val="1"/>
                <c:pt idx="0">
                  <c:v> Índice avance total (IAT)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Anual!$B$58</c:f>
              <c:numCache>
                <c:formatCode>#,##0.00</c:formatCode>
                <c:ptCount val="1"/>
                <c:pt idx="0">
                  <c:v>97.594296843954965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89-4D6A-A0C9-CCE301761F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1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 algn="ctr" rtl="0">
              <a:defRPr/>
            </a:pPr>
            <a:r>
              <a:rPr lang="es-CR"/>
              <a:t>Sanebar: Indicadores de</a:t>
            </a:r>
            <a:r>
              <a:rPr lang="es-CR" baseline="0"/>
              <a:t> expansión</a:t>
            </a:r>
            <a:r>
              <a:rPr lang="es-CR"/>
              <a:t> 2022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833304825107231E-2"/>
          <c:y val="0.15940710489663301"/>
          <c:w val="0.93712888097987834"/>
          <c:h val="0.5333157265223372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Anual!$A$64</c:f>
              <c:strCache>
                <c:ptCount val="1"/>
                <c:pt idx="0">
                  <c:v> Índice de crecimiento beneficiarios (ICB)  </c:v>
                </c:pt>
              </c:strCache>
            </c:strRef>
          </c:tx>
          <c:spPr>
            <a:solidFill>
              <a:srgbClr val="102D7C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4071B9"/>
              </a:solidFill>
            </c:spPr>
            <c:extLst>
              <c:ext xmlns:c16="http://schemas.microsoft.com/office/drawing/2014/chart" uri="{C3380CC4-5D6E-409C-BE32-E72D297353CC}">
                <c16:uniqueId val="{00000001-63EA-49F0-885B-739CA8FBE755}"/>
              </c:ext>
            </c:extLst>
          </c:dPt>
          <c:dPt>
            <c:idx val="2"/>
            <c:invertIfNegative val="0"/>
            <c:bubble3D val="0"/>
            <c:spPr>
              <a:solidFill>
                <a:srgbClr val="A2BFE6"/>
              </a:solidFill>
            </c:spPr>
            <c:extLst>
              <c:ext xmlns:c16="http://schemas.microsoft.com/office/drawing/2014/chart" uri="{C3380CC4-5D6E-409C-BE32-E72D297353CC}">
                <c16:uniqueId val="{00000003-63EA-49F0-885B-739CA8FBE75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Anual!$B$64</c:f>
              <c:numCache>
                <c:formatCode>#,##0.00</c:formatCode>
                <c:ptCount val="1"/>
                <c:pt idx="0">
                  <c:v>-30.375939849624057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A-49F0-885B-739CA8FBE755}"/>
            </c:ext>
          </c:extLst>
        </c:ser>
        <c:ser>
          <c:idx val="1"/>
          <c:order val="1"/>
          <c:tx>
            <c:strRef>
              <c:f>Anual!$A$65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Anual!$B$65</c:f>
              <c:numCache>
                <c:formatCode>#,##0.00</c:formatCode>
                <c:ptCount val="1"/>
                <c:pt idx="0">
                  <c:v>-3.0492734377443709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EA-49F0-885B-739CA8FBE755}"/>
            </c:ext>
          </c:extLst>
        </c:ser>
        <c:ser>
          <c:idx val="2"/>
          <c:order val="2"/>
          <c:tx>
            <c:strRef>
              <c:f>Anual!$A$66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Anual!$B$10</c:f>
              <c:strCache>
                <c:ptCount val="1"/>
                <c:pt idx="0">
                  <c:v> Instalación de Sistema de Tratamiento Aguas Residuales  </c:v>
                </c:pt>
              </c:strCache>
            </c:strRef>
          </c:cat>
          <c:val>
            <c:numRef>
              <c:f>Anual!$B$66</c:f>
              <c:numCache>
                <c:formatCode>#,##0.00</c:formatCode>
                <c:ptCount val="1"/>
                <c:pt idx="0">
                  <c:v>1.1296371899390589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EA-49F0-885B-739CA8FBE75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80816768"/>
        <c:axId val="580817160"/>
        <c:axId val="0"/>
      </c:bar3DChart>
      <c:catAx>
        <c:axId val="580816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80817160"/>
        <c:crosses val="autoZero"/>
        <c:auto val="1"/>
        <c:lblAlgn val="ctr"/>
        <c:lblOffset val="100"/>
        <c:noMultiLvlLbl val="0"/>
      </c:catAx>
      <c:valAx>
        <c:axId val="580817160"/>
        <c:scaling>
          <c:orientation val="minMax"/>
          <c:max val="40"/>
          <c:min val="-4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8081676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.15292261743144175"/>
          <c:y val="0.81567217873443176"/>
          <c:w val="0.77091475263705245"/>
          <c:h val="0.17121307055297003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7.xml"/><Relationship Id="rId4" Type="http://schemas.openxmlformats.org/officeDocument/2006/relationships/chart" Target="../charts/chart4.xml"/><Relationship Id="rId9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62750" cy="654844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62750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3344" y="1190625"/>
          <a:ext cx="6488906" cy="535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07-06-2022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09663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78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72275" cy="654844"/>
    <xdr:pic>
      <xdr:nvPicPr>
        <xdr:cNvPr id="2" name="Imagen 1">
          <a:extLst>
            <a:ext uri="{FF2B5EF4-FFF2-40B4-BE49-F238E27FC236}">
              <a16:creationId xmlns:a16="http://schemas.microsoft.com/office/drawing/2014/main" id="{BC530CB5-EC59-4C75-94C4-00BE08BF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72275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23F4045-B36D-4A32-8602-81072A80F18B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31-08-2022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BA4ECA-E637-4101-BFB8-8543C801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7FF987-79E8-4000-90FB-32E5425D9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72275" cy="654844"/>
    <xdr:pic>
      <xdr:nvPicPr>
        <xdr:cNvPr id="2" name="Imagen 1">
          <a:extLst>
            <a:ext uri="{FF2B5EF4-FFF2-40B4-BE49-F238E27FC236}">
              <a16:creationId xmlns:a16="http://schemas.microsoft.com/office/drawing/2014/main" id="{BA63BB5E-5464-421F-8212-48AB04408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72275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31756A8-8196-4A8A-B2EF-F065CB31629F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31-08-2022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387675-13CF-498B-AD34-3916B093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976272-D1D8-4769-8D21-C1EAABBE5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62750" cy="654844"/>
    <xdr:pic>
      <xdr:nvPicPr>
        <xdr:cNvPr id="2" name="Imagen 1">
          <a:extLst>
            <a:ext uri="{FF2B5EF4-FFF2-40B4-BE49-F238E27FC236}">
              <a16:creationId xmlns:a16="http://schemas.microsoft.com/office/drawing/2014/main" id="{B564386B-E67F-4742-A6F5-96E45417F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62750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4F2CFF-8EF8-49E5-9402-6065FEB37E36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02-12-2022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525799-948E-4432-B59B-450AB9079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48BD68F-4EDF-41C5-8B46-0C57F2944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72275" cy="654844"/>
    <xdr:pic>
      <xdr:nvPicPr>
        <xdr:cNvPr id="2" name="Imagen 1">
          <a:extLst>
            <a:ext uri="{FF2B5EF4-FFF2-40B4-BE49-F238E27FC236}">
              <a16:creationId xmlns:a16="http://schemas.microsoft.com/office/drawing/2014/main" id="{9AC9ECB0-0B46-4FC3-A273-58513D103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72275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E7FB630-3C76-4687-B578-CB3EEF6F659C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 Acumulado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02-12-2022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AE9827-436E-4284-A5AC-0437DA7B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0F5F00-136D-427C-A09C-8B94491F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6772275" cy="654844"/>
    <xdr:pic>
      <xdr:nvPicPr>
        <xdr:cNvPr id="2" name="Imagen 1">
          <a:extLst>
            <a:ext uri="{FF2B5EF4-FFF2-40B4-BE49-F238E27FC236}">
              <a16:creationId xmlns:a16="http://schemas.microsoft.com/office/drawing/2014/main" id="{64A6E32C-535B-49CF-97B7-405DC1760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57275"/>
          <a:ext cx="6772275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014046E-057D-48D6-B02F-B40ACC5C2F6A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18-05-2023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11907</xdr:colOff>
      <xdr:row>6</xdr:row>
      <xdr:rowOff>2382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E6930A-9E10-42F5-A0A0-00CC89FB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322470-D035-472D-B18B-04D8F2F8B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57827</xdr:colOff>
      <xdr:row>12</xdr:row>
      <xdr:rowOff>188495</xdr:rowOff>
    </xdr:from>
    <xdr:to>
      <xdr:col>23</xdr:col>
      <xdr:colOff>105456</xdr:colOff>
      <xdr:row>28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59530</xdr:colOff>
      <xdr:row>29</xdr:row>
      <xdr:rowOff>63499</xdr:rowOff>
    </xdr:from>
    <xdr:to>
      <xdr:col>23</xdr:col>
      <xdr:colOff>71438</xdr:colOff>
      <xdr:row>44</xdr:row>
      <xdr:rowOff>174624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738185</xdr:colOff>
      <xdr:row>12</xdr:row>
      <xdr:rowOff>190497</xdr:rowOff>
    </xdr:from>
    <xdr:to>
      <xdr:col>13</xdr:col>
      <xdr:colOff>585107</xdr:colOff>
      <xdr:row>28</xdr:row>
      <xdr:rowOff>122463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47622</xdr:colOff>
      <xdr:row>45</xdr:row>
      <xdr:rowOff>107691</xdr:rowOff>
    </xdr:from>
    <xdr:to>
      <xdr:col>13</xdr:col>
      <xdr:colOff>619125</xdr:colOff>
      <xdr:row>60</xdr:row>
      <xdr:rowOff>95249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446449</xdr:colOff>
      <xdr:row>45</xdr:row>
      <xdr:rowOff>92623</xdr:rowOff>
    </xdr:from>
    <xdr:to>
      <xdr:col>22</xdr:col>
      <xdr:colOff>746124</xdr:colOff>
      <xdr:row>60</xdr:row>
      <xdr:rowOff>126999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0</xdr:colOff>
      <xdr:row>6</xdr:row>
      <xdr:rowOff>0</xdr:rowOff>
    </xdr:from>
    <xdr:ext cx="6772275" cy="654844"/>
    <xdr:pic>
      <xdr:nvPicPr>
        <xdr:cNvPr id="23" name="Imagen 22">
          <a:extLst>
            <a:ext uri="{FF2B5EF4-FFF2-40B4-BE49-F238E27FC236}">
              <a16:creationId xmlns:a16="http://schemas.microsoft.com/office/drawing/2014/main" id="{3717DF80-0FCB-4BB9-8B77-188D30FA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57275"/>
          <a:ext cx="6772275" cy="654844"/>
        </a:xfrm>
        <a:prstGeom prst="rect">
          <a:avLst/>
        </a:prstGeom>
      </xdr:spPr>
    </xdr:pic>
    <xdr:clientData/>
  </xdr:oneCellAnchor>
  <xdr:twoCellAnchor>
    <xdr:from>
      <xdr:col>0</xdr:col>
      <xdr:colOff>83344</xdr:colOff>
      <xdr:row>6</xdr:row>
      <xdr:rowOff>83344</xdr:rowOff>
    </xdr:from>
    <xdr:to>
      <xdr:col>2</xdr:col>
      <xdr:colOff>0</xdr:colOff>
      <xdr:row>7</xdr:row>
      <xdr:rowOff>297656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EF610813-5C99-4947-81A8-A59F2BC95FCA}"/>
            </a:ext>
          </a:extLst>
        </xdr:cNvPr>
        <xdr:cNvSpPr txBox="1"/>
      </xdr:nvSpPr>
      <xdr:spPr>
        <a:xfrm>
          <a:off x="83344" y="1197769"/>
          <a:ext cx="6488906" cy="5381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Ministerio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Salud     Programa Saneamiento Básico Rural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2022   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2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18-05-2023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30957</xdr:colOff>
      <xdr:row>6</xdr:row>
      <xdr:rowOff>2382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1E28D79-1134-42A3-8993-46849860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0"/>
          <a:ext cx="6584156" cy="1116807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0</xdr:row>
      <xdr:rowOff>178594</xdr:rowOff>
    </xdr:from>
    <xdr:to>
      <xdr:col>1</xdr:col>
      <xdr:colOff>108857</xdr:colOff>
      <xdr:row>5</xdr:row>
      <xdr:rowOff>104775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CE8E072-07EA-4FA5-A15A-F86CC027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4312" y="178594"/>
          <a:ext cx="4142695" cy="85963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29</xdr:row>
      <xdr:rowOff>47625</xdr:rowOff>
    </xdr:from>
    <xdr:to>
      <xdr:col>13</xdr:col>
      <xdr:colOff>608922</xdr:colOff>
      <xdr:row>44</xdr:row>
      <xdr:rowOff>170091</xdr:rowOff>
    </xdr:to>
    <xdr:graphicFrame macro="">
      <xdr:nvGraphicFramePr>
        <xdr:cNvPr id="27" name="9 Gráfico">
          <a:extLst>
            <a:ext uri="{FF2B5EF4-FFF2-40B4-BE49-F238E27FC236}">
              <a16:creationId xmlns:a16="http://schemas.microsoft.com/office/drawing/2014/main" id="{6AD8C7C2-FBF3-4583-97AA-C9E7EBE1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174625</xdr:colOff>
      <xdr:row>60</xdr:row>
      <xdr:rowOff>174624</xdr:rowOff>
    </xdr:from>
    <xdr:to>
      <xdr:col>17</xdr:col>
      <xdr:colOff>682625</xdr:colOff>
      <xdr:row>78</xdr:row>
      <xdr:rowOff>15875</xdr:rowOff>
    </xdr:to>
    <xdr:graphicFrame macro="">
      <xdr:nvGraphicFramePr>
        <xdr:cNvPr id="28" name="9 Gráfico">
          <a:extLst>
            <a:ext uri="{FF2B5EF4-FFF2-40B4-BE49-F238E27FC236}">
              <a16:creationId xmlns:a16="http://schemas.microsoft.com/office/drawing/2014/main" id="{0F699600-9236-4E59-94C1-D83E6BD7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1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35</v>
      </c>
      <c r="B14" s="4"/>
    </row>
    <row r="15" spans="1:2" ht="17.25" customHeight="1" x14ac:dyDescent="0.35">
      <c r="A15" s="5" t="s">
        <v>36</v>
      </c>
      <c r="B15" s="6">
        <v>0</v>
      </c>
    </row>
    <row r="16" spans="1:2" ht="15.6" x14ac:dyDescent="0.35">
      <c r="A16" s="5" t="s">
        <v>63</v>
      </c>
      <c r="B16" s="6">
        <v>0</v>
      </c>
    </row>
    <row r="17" spans="1:2" ht="15.6" x14ac:dyDescent="0.35">
      <c r="A17" s="5" t="s">
        <v>64</v>
      </c>
      <c r="B17" s="6">
        <v>0</v>
      </c>
    </row>
    <row r="18" spans="1:2" ht="15.6" x14ac:dyDescent="0.35">
      <c r="A18" s="5" t="s">
        <v>65</v>
      </c>
      <c r="B18" s="6">
        <v>0</v>
      </c>
    </row>
    <row r="19" spans="1:2" ht="15.6" x14ac:dyDescent="0.35">
      <c r="A19" s="5" t="s">
        <v>66</v>
      </c>
      <c r="B19" s="6">
        <v>0</v>
      </c>
    </row>
    <row r="20" spans="1:2" ht="15.6" x14ac:dyDescent="0.35">
      <c r="A20" s="5" t="s">
        <v>67</v>
      </c>
      <c r="B20" s="6"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36</v>
      </c>
      <c r="B23" s="6">
        <v>0</v>
      </c>
    </row>
    <row r="24" spans="1:2" ht="15.6" x14ac:dyDescent="0.35">
      <c r="A24" s="5" t="s">
        <v>68</v>
      </c>
      <c r="B24" s="6">
        <v>0</v>
      </c>
    </row>
    <row r="25" spans="1:2" ht="15.6" x14ac:dyDescent="0.35">
      <c r="A25" s="5" t="s">
        <v>69</v>
      </c>
      <c r="B25" s="6">
        <v>0</v>
      </c>
    </row>
    <row r="26" spans="1:2" ht="15.6" x14ac:dyDescent="0.35">
      <c r="A26" s="5" t="s">
        <v>67</v>
      </c>
      <c r="B26" s="6">
        <v>283603139.60000002</v>
      </c>
    </row>
    <row r="27" spans="1:2" ht="15.6" x14ac:dyDescent="0.35">
      <c r="A27" s="5" t="s">
        <v>70</v>
      </c>
      <c r="B27" s="6">
        <f>+B25</f>
        <v>0</v>
      </c>
    </row>
    <row r="28" spans="1:2" ht="15.6" x14ac:dyDescent="0.35">
      <c r="A28" s="2"/>
      <c r="B28" s="26"/>
    </row>
    <row r="29" spans="1:2" ht="15.6" x14ac:dyDescent="0.35">
      <c r="A29" s="7" t="s">
        <v>3</v>
      </c>
      <c r="B29" s="6"/>
    </row>
    <row r="30" spans="1:2" ht="15.6" x14ac:dyDescent="0.35">
      <c r="A30" s="5" t="s">
        <v>68</v>
      </c>
      <c r="B30" s="6">
        <f>+B24</f>
        <v>0</v>
      </c>
    </row>
    <row r="31" spans="1:2" ht="15.6" x14ac:dyDescent="0.35">
      <c r="A31" s="5" t="s">
        <v>69</v>
      </c>
      <c r="B31" s="6">
        <v>70900785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37</v>
      </c>
      <c r="B34" s="14">
        <v>1.07</v>
      </c>
    </row>
    <row r="35" spans="1:2" ht="15.6" x14ac:dyDescent="0.35">
      <c r="A35" s="5" t="s">
        <v>71</v>
      </c>
      <c r="B35" s="14">
        <v>1.0573999999999999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38</v>
      </c>
      <c r="B39" s="6">
        <f>B23/B34</f>
        <v>0</v>
      </c>
    </row>
    <row r="40" spans="1:2" ht="15.6" x14ac:dyDescent="0.35">
      <c r="A40" s="2" t="s">
        <v>72</v>
      </c>
      <c r="B40" s="6">
        <f>B25/B35</f>
        <v>0</v>
      </c>
    </row>
    <row r="41" spans="1:2" ht="15.6" x14ac:dyDescent="0.35">
      <c r="A41" s="2" t="s">
        <v>39</v>
      </c>
      <c r="B41" s="6" t="s">
        <v>33</v>
      </c>
    </row>
    <row r="42" spans="1:2" ht="15.6" x14ac:dyDescent="0.35">
      <c r="A42" s="2" t="s">
        <v>73</v>
      </c>
      <c r="B42" s="6" t="s">
        <v>33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 t="s">
        <v>33</v>
      </c>
    </row>
    <row r="52" spans="1:2" ht="15.6" x14ac:dyDescent="0.35">
      <c r="A52" s="2" t="s">
        <v>13</v>
      </c>
      <c r="B52" s="8" t="s">
        <v>33</v>
      </c>
    </row>
    <row r="53" spans="1:2" ht="15.6" x14ac:dyDescent="0.35">
      <c r="A53" s="2" t="s">
        <v>14</v>
      </c>
      <c r="B53" s="8" t="s">
        <v>33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0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0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 t="s">
        <v>33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 t="s">
        <v>33</v>
      </c>
    </row>
    <row r="65" spans="1:4" ht="15.6" x14ac:dyDescent="0.35">
      <c r="A65" s="2" t="s">
        <v>22</v>
      </c>
      <c r="B65" s="8" t="s">
        <v>33</v>
      </c>
    </row>
    <row r="66" spans="1:4" ht="15.6" x14ac:dyDescent="0.35">
      <c r="A66" s="2" t="s">
        <v>23</v>
      </c>
      <c r="B66" s="8" t="s">
        <v>33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 t="s">
        <v>33</v>
      </c>
    </row>
    <row r="70" spans="1:4" ht="15.6" x14ac:dyDescent="0.35">
      <c r="A70" s="2" t="s">
        <v>26</v>
      </c>
      <c r="B70" s="8" t="s">
        <v>33</v>
      </c>
    </row>
    <row r="71" spans="1:4" ht="15.6" x14ac:dyDescent="0.35">
      <c r="A71" s="2" t="s">
        <v>27</v>
      </c>
      <c r="B71" s="8" t="s">
        <v>33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6" x14ac:dyDescent="0.35">
      <c r="A74" s="2" t="s">
        <v>29</v>
      </c>
      <c r="B74" s="8" t="s">
        <v>33</v>
      </c>
    </row>
    <row r="75" spans="1:4" ht="15.6" x14ac:dyDescent="0.35">
      <c r="A75" s="25" t="s">
        <v>30</v>
      </c>
      <c r="B75" s="8">
        <f>(B25/B31)*100</f>
        <v>0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0" spans="1:4" s="2" customFormat="1" ht="15.75" customHeight="1" x14ac:dyDescent="0.35">
      <c r="A80" s="21"/>
      <c r="B80" s="21"/>
      <c r="C80" s="21"/>
      <c r="D80" s="21"/>
    </row>
    <row r="81" s="2" customFormat="1" ht="15.6" x14ac:dyDescent="0.35"/>
  </sheetData>
  <mergeCells count="3">
    <mergeCell ref="A9:A10"/>
    <mergeCell ref="A79:B79"/>
    <mergeCell ref="A77:B77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8F1E-B508-4A94-9E44-9322CCBC4949}">
  <sheetPr>
    <pageSetUpPr fitToPage="1"/>
  </sheetPr>
  <dimension ref="A1:D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35</v>
      </c>
      <c r="B14" s="4"/>
    </row>
    <row r="15" spans="1:2" ht="17.25" customHeight="1" x14ac:dyDescent="0.35">
      <c r="A15" s="5" t="s">
        <v>42</v>
      </c>
      <c r="B15" s="6">
        <v>0</v>
      </c>
    </row>
    <row r="16" spans="1:2" ht="15.6" x14ac:dyDescent="0.35">
      <c r="A16" s="5" t="s">
        <v>75</v>
      </c>
      <c r="B16" s="6">
        <v>121</v>
      </c>
    </row>
    <row r="17" spans="1:2" ht="15.6" x14ac:dyDescent="0.35">
      <c r="A17" s="5" t="s">
        <v>76</v>
      </c>
      <c r="B17" s="6">
        <v>665</v>
      </c>
    </row>
    <row r="18" spans="1:2" ht="15.6" x14ac:dyDescent="0.35">
      <c r="A18" s="5" t="s">
        <v>77</v>
      </c>
      <c r="B18" s="6">
        <v>10</v>
      </c>
    </row>
    <row r="19" spans="1:2" ht="15.6" x14ac:dyDescent="0.35">
      <c r="A19" s="5" t="s">
        <v>78</v>
      </c>
      <c r="B19" s="6">
        <v>58</v>
      </c>
    </row>
    <row r="20" spans="1:2" ht="15.6" x14ac:dyDescent="0.35">
      <c r="A20" s="5" t="s">
        <v>67</v>
      </c>
      <c r="B20" s="6"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42</v>
      </c>
      <c r="B23" s="6">
        <v>0</v>
      </c>
    </row>
    <row r="24" spans="1:2" ht="15.6" x14ac:dyDescent="0.35">
      <c r="A24" s="5" t="s">
        <v>75</v>
      </c>
      <c r="B24" s="6">
        <v>283603139.60000002</v>
      </c>
    </row>
    <row r="25" spans="1:2" ht="15.6" x14ac:dyDescent="0.35">
      <c r="A25" s="5" t="s">
        <v>77</v>
      </c>
      <c r="B25" s="6">
        <v>0</v>
      </c>
    </row>
    <row r="26" spans="1:2" ht="15.6" x14ac:dyDescent="0.35">
      <c r="A26" s="5" t="s">
        <v>67</v>
      </c>
      <c r="B26" s="6">
        <v>283603139.60000002</v>
      </c>
    </row>
    <row r="27" spans="1:2" ht="15.6" x14ac:dyDescent="0.35">
      <c r="A27" s="5" t="s">
        <v>79</v>
      </c>
      <c r="B27" s="6">
        <f>+B25</f>
        <v>0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75</v>
      </c>
      <c r="B30" s="6">
        <f>+B24</f>
        <v>283603139.60000002</v>
      </c>
    </row>
    <row r="31" spans="1:2" ht="15.6" x14ac:dyDescent="0.35">
      <c r="A31" s="5" t="s">
        <v>77</v>
      </c>
      <c r="B31" s="6">
        <v>70900785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43</v>
      </c>
      <c r="B34" s="14">
        <v>1.0788</v>
      </c>
    </row>
    <row r="35" spans="1:2" ht="15.6" x14ac:dyDescent="0.35">
      <c r="A35" s="5" t="s">
        <v>80</v>
      </c>
      <c r="B35" s="14">
        <v>1.121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44</v>
      </c>
      <c r="B39" s="6">
        <f>B23/B34</f>
        <v>0</v>
      </c>
    </row>
    <row r="40" spans="1:2" ht="15.6" x14ac:dyDescent="0.35">
      <c r="A40" s="2" t="s">
        <v>81</v>
      </c>
      <c r="B40" s="6">
        <f>B25/B35</f>
        <v>0</v>
      </c>
    </row>
    <row r="41" spans="1:2" ht="15.6" x14ac:dyDescent="0.35">
      <c r="A41" s="2" t="s">
        <v>45</v>
      </c>
      <c r="B41" s="6" t="s">
        <v>33</v>
      </c>
    </row>
    <row r="42" spans="1:2" ht="15.6" x14ac:dyDescent="0.35">
      <c r="A42" s="2" t="s">
        <v>82</v>
      </c>
      <c r="B42" s="6">
        <f>B40/B18</f>
        <v>0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10.290931600123802</v>
      </c>
    </row>
    <row r="48" spans="1:2" ht="15.6" x14ac:dyDescent="0.35">
      <c r="A48" s="2" t="s">
        <v>10</v>
      </c>
      <c r="B48" s="8">
        <f>+(B19/B36)*100</f>
        <v>0.89755493655215102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>
        <f>+B18/B16*100</f>
        <v>8.2644628099173563</v>
      </c>
    </row>
    <row r="52" spans="1:2" ht="15.6" x14ac:dyDescent="0.35">
      <c r="A52" s="2" t="s">
        <v>13</v>
      </c>
      <c r="B52" s="8">
        <f>+B25/B24*100</f>
        <v>0</v>
      </c>
    </row>
    <row r="53" spans="1:2" ht="15.6" x14ac:dyDescent="0.35">
      <c r="A53" s="2" t="s">
        <v>14</v>
      </c>
      <c r="B53" s="8">
        <f>+AVERAGE(B51:B52)</f>
        <v>4.1322314049586781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8.2644628099173563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4.1322314049586781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 t="s">
        <v>33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>
        <f>+((B19/B17)-1)*100</f>
        <v>-91.278195488721806</v>
      </c>
    </row>
    <row r="65" spans="1:4" ht="15.6" x14ac:dyDescent="0.35">
      <c r="A65" s="2" t="s">
        <v>22</v>
      </c>
      <c r="B65" s="8" t="s">
        <v>33</v>
      </c>
    </row>
    <row r="66" spans="1:4" ht="15.6" x14ac:dyDescent="0.35">
      <c r="A66" s="2" t="s">
        <v>23</v>
      </c>
      <c r="B66" s="8" t="s">
        <v>33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>
        <f>B24/B16</f>
        <v>2343827.6</v>
      </c>
    </row>
    <row r="70" spans="1:4" ht="15.6" x14ac:dyDescent="0.35">
      <c r="A70" s="2" t="s">
        <v>26</v>
      </c>
      <c r="B70" s="8">
        <f>B25/B18</f>
        <v>0</v>
      </c>
    </row>
    <row r="71" spans="1:4" ht="15.6" x14ac:dyDescent="0.35">
      <c r="A71" s="2" t="s">
        <v>27</v>
      </c>
      <c r="B71" s="8">
        <f>(B70/B69)*B53</f>
        <v>0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>
        <f>+(B31/B30)*100</f>
        <v>25.000000035260538</v>
      </c>
    </row>
    <row r="75" spans="1:4" ht="15.75" customHeight="1" x14ac:dyDescent="0.35">
      <c r="A75" s="2" t="s">
        <v>30</v>
      </c>
      <c r="B75" s="8">
        <f>(B25/B31)*100</f>
        <v>0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0" spans="1:4" s="2" customFormat="1" ht="15.75" customHeight="1" x14ac:dyDescent="0.35">
      <c r="A80" s="21"/>
      <c r="B80" s="21"/>
      <c r="C80" s="21"/>
      <c r="D80" s="21"/>
    </row>
    <row r="81" s="2" customFormat="1" ht="15.6" x14ac:dyDescent="0.35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0C6E-C35C-40AF-AE20-A148733B72B9}">
  <sheetPr>
    <pageSetUpPr fitToPage="1"/>
  </sheetPr>
  <dimension ref="A1:D11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46</v>
      </c>
      <c r="B15" s="6">
        <f>+'I Trimestre'!B15+'II Trimestre'!B15</f>
        <v>0</v>
      </c>
    </row>
    <row r="16" spans="1:2" ht="15.6" x14ac:dyDescent="0.35">
      <c r="A16" s="5" t="s">
        <v>83</v>
      </c>
      <c r="B16" s="6">
        <f>+'I Trimestre'!B16+'II Trimestre'!B16</f>
        <v>121</v>
      </c>
    </row>
    <row r="17" spans="1:2" ht="15.6" x14ac:dyDescent="0.35">
      <c r="A17" s="5" t="s">
        <v>84</v>
      </c>
      <c r="B17" s="6">
        <f>+'I Trimestre'!B17+'II Trimestre'!B17</f>
        <v>665</v>
      </c>
    </row>
    <row r="18" spans="1:2" ht="15.6" x14ac:dyDescent="0.35">
      <c r="A18" s="5" t="s">
        <v>85</v>
      </c>
      <c r="B18" s="6">
        <f>+'I Trimestre'!B18+'II Trimestre'!B18</f>
        <v>10</v>
      </c>
    </row>
    <row r="19" spans="1:2" ht="15.6" x14ac:dyDescent="0.35">
      <c r="A19" s="5" t="s">
        <v>86</v>
      </c>
      <c r="B19" s="6">
        <f>+'I Trimestre'!B19+'II Trimestre'!B19</f>
        <v>58</v>
      </c>
    </row>
    <row r="20" spans="1:2" ht="15.6" x14ac:dyDescent="0.35">
      <c r="A20" s="5" t="s">
        <v>67</v>
      </c>
      <c r="B20" s="6">
        <f>+'II Trimestre'!B20</f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46</v>
      </c>
      <c r="B23" s="6">
        <f>+'I Trimestre'!B23+'II Trimestre'!B23</f>
        <v>0</v>
      </c>
    </row>
    <row r="24" spans="1:2" ht="15.6" x14ac:dyDescent="0.35">
      <c r="A24" s="5" t="s">
        <v>83</v>
      </c>
      <c r="B24" s="6">
        <f>+'I Trimestre'!B24+'II Trimestre'!B24</f>
        <v>283603139.60000002</v>
      </c>
    </row>
    <row r="25" spans="1:2" ht="15.6" x14ac:dyDescent="0.35">
      <c r="A25" s="5" t="s">
        <v>85</v>
      </c>
      <c r="B25" s="6">
        <f>+'I Trimestre'!B25+'II Trimestre'!B25</f>
        <v>0</v>
      </c>
    </row>
    <row r="26" spans="1:2" ht="15.6" x14ac:dyDescent="0.35">
      <c r="A26" s="5" t="s">
        <v>67</v>
      </c>
      <c r="B26" s="6">
        <f>+'II Trimestre'!B26</f>
        <v>283603139.60000002</v>
      </c>
    </row>
    <row r="27" spans="1:2" ht="15.6" x14ac:dyDescent="0.35">
      <c r="A27" s="5" t="s">
        <v>87</v>
      </c>
      <c r="B27" s="6">
        <f>+B25</f>
        <v>0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83</v>
      </c>
      <c r="B30" s="6">
        <f>+B24</f>
        <v>283603139.60000002</v>
      </c>
    </row>
    <row r="31" spans="1:2" ht="15.6" x14ac:dyDescent="0.35">
      <c r="A31" s="5" t="s">
        <v>85</v>
      </c>
      <c r="B31" s="6">
        <f>+'I Trimestre'!B31+'II Trimestre'!B31</f>
        <v>141801570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47</v>
      </c>
      <c r="B34" s="14">
        <v>1.0788</v>
      </c>
    </row>
    <row r="35" spans="1:2" ht="15.6" x14ac:dyDescent="0.35">
      <c r="A35" s="5" t="s">
        <v>88</v>
      </c>
      <c r="B35" s="14">
        <v>1.121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48</v>
      </c>
      <c r="B39" s="6">
        <f>B23/B34</f>
        <v>0</v>
      </c>
    </row>
    <row r="40" spans="1:2" ht="15.6" x14ac:dyDescent="0.35">
      <c r="A40" s="2" t="s">
        <v>89</v>
      </c>
      <c r="B40" s="6">
        <f>B25/B35</f>
        <v>0</v>
      </c>
    </row>
    <row r="41" spans="1:2" ht="15.6" x14ac:dyDescent="0.35">
      <c r="A41" s="2" t="s">
        <v>49</v>
      </c>
      <c r="B41" s="6" t="s">
        <v>33</v>
      </c>
    </row>
    <row r="42" spans="1:2" ht="15.6" x14ac:dyDescent="0.35">
      <c r="A42" s="2" t="s">
        <v>90</v>
      </c>
      <c r="B42" s="6">
        <f>B40/B18</f>
        <v>0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10.290931600123802</v>
      </c>
    </row>
    <row r="48" spans="1:2" ht="15.6" x14ac:dyDescent="0.35">
      <c r="A48" s="2" t="s">
        <v>10</v>
      </c>
      <c r="B48" s="8">
        <f>+(B19/B36)*100</f>
        <v>0.89755493655215102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>
        <f>+B18/B16*100</f>
        <v>8.2644628099173563</v>
      </c>
    </row>
    <row r="52" spans="1:2" ht="15.6" x14ac:dyDescent="0.35">
      <c r="A52" s="2" t="s">
        <v>13</v>
      </c>
      <c r="B52" s="8">
        <f>+B25/B24*100</f>
        <v>0</v>
      </c>
    </row>
    <row r="53" spans="1:2" ht="15.6" x14ac:dyDescent="0.35">
      <c r="A53" s="2" t="s">
        <v>14</v>
      </c>
      <c r="B53" s="8">
        <f>+AVERAGE(B51:B52)</f>
        <v>4.1322314049586781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8.2644628099173563</v>
      </c>
    </row>
    <row r="57" spans="1:2" ht="15.6" x14ac:dyDescent="0.35">
      <c r="A57" s="2" t="s">
        <v>17</v>
      </c>
      <c r="B57" s="8">
        <f>B25/B26*100</f>
        <v>0</v>
      </c>
    </row>
    <row r="58" spans="1:2" ht="15.6" x14ac:dyDescent="0.35">
      <c r="A58" s="2" t="s">
        <v>18</v>
      </c>
      <c r="B58" s="8">
        <f>(B56+B57)/2</f>
        <v>4.1322314049586781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 t="s">
        <v>33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>
        <f>+((B19/B17)-1)*100</f>
        <v>-91.278195488721806</v>
      </c>
    </row>
    <row r="65" spans="1:4" ht="15.6" x14ac:dyDescent="0.35">
      <c r="A65" s="2" t="s">
        <v>22</v>
      </c>
      <c r="B65" s="8" t="s">
        <v>33</v>
      </c>
    </row>
    <row r="66" spans="1:4" ht="15.6" x14ac:dyDescent="0.35">
      <c r="A66" s="2" t="s">
        <v>23</v>
      </c>
      <c r="B66" s="8" t="s">
        <v>33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>
        <f>B24/B16</f>
        <v>2343827.6</v>
      </c>
    </row>
    <row r="70" spans="1:4" ht="15.6" x14ac:dyDescent="0.35">
      <c r="A70" s="2" t="s">
        <v>26</v>
      </c>
      <c r="B70" s="8">
        <f>B25/B18</f>
        <v>0</v>
      </c>
    </row>
    <row r="71" spans="1:4" ht="15.6" x14ac:dyDescent="0.35">
      <c r="A71" s="2" t="s">
        <v>27</v>
      </c>
      <c r="B71" s="8">
        <f>(B70/B69)*B53</f>
        <v>0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>
        <f>+(B31/B30)*100</f>
        <v>50.000000070521075</v>
      </c>
    </row>
    <row r="75" spans="1:4" ht="15.75" customHeight="1" x14ac:dyDescent="0.35">
      <c r="A75" s="2" t="s">
        <v>30</v>
      </c>
      <c r="B75" s="8">
        <f>(B25/B31)*100</f>
        <v>0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0" spans="1:4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FD50-8ABA-4E59-8914-3D8055574F15}">
  <sheetPr>
    <pageSetUpPr fitToPage="1"/>
  </sheetPr>
  <dimension ref="A1:D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35</v>
      </c>
      <c r="B14" s="4"/>
    </row>
    <row r="15" spans="1:2" ht="17.25" customHeight="1" x14ac:dyDescent="0.35">
      <c r="A15" s="5" t="s">
        <v>50</v>
      </c>
      <c r="B15" s="6">
        <v>0</v>
      </c>
    </row>
    <row r="16" spans="1:2" ht="15.6" x14ac:dyDescent="0.35">
      <c r="A16" s="5" t="s">
        <v>91</v>
      </c>
      <c r="B16" s="6">
        <v>0</v>
      </c>
    </row>
    <row r="17" spans="1:2" ht="15.6" x14ac:dyDescent="0.35">
      <c r="A17" s="5" t="s">
        <v>92</v>
      </c>
      <c r="B17" s="6">
        <v>0</v>
      </c>
    </row>
    <row r="18" spans="1:2" ht="15.6" x14ac:dyDescent="0.35">
      <c r="A18" s="5" t="s">
        <v>93</v>
      </c>
      <c r="B18" s="6">
        <v>90</v>
      </c>
    </row>
    <row r="19" spans="1:2" ht="15.6" x14ac:dyDescent="0.35">
      <c r="A19" s="5" t="s">
        <v>94</v>
      </c>
      <c r="B19" s="6">
        <v>405</v>
      </c>
    </row>
    <row r="20" spans="1:2" ht="15.6" x14ac:dyDescent="0.35">
      <c r="A20" s="5" t="s">
        <v>67</v>
      </c>
      <c r="B20" s="6"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50</v>
      </c>
      <c r="B23" s="6">
        <v>14321383.92</v>
      </c>
    </row>
    <row r="24" spans="1:2" ht="15.6" x14ac:dyDescent="0.35">
      <c r="A24" s="5" t="s">
        <v>91</v>
      </c>
      <c r="B24" s="6">
        <v>0</v>
      </c>
    </row>
    <row r="25" spans="1:2" ht="15.6" x14ac:dyDescent="0.35">
      <c r="A25" s="5" t="s">
        <v>93</v>
      </c>
      <c r="B25" s="6">
        <v>239454760.24000001</v>
      </c>
    </row>
    <row r="26" spans="1:2" ht="15.6" x14ac:dyDescent="0.35">
      <c r="A26" s="5" t="s">
        <v>67</v>
      </c>
      <c r="B26" s="6">
        <v>283603139.60000002</v>
      </c>
    </row>
    <row r="27" spans="1:2" ht="15.6" x14ac:dyDescent="0.35">
      <c r="A27" s="5" t="s">
        <v>95</v>
      </c>
      <c r="B27" s="6">
        <f>+B25</f>
        <v>239454760.24000001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91</v>
      </c>
      <c r="B30" s="6">
        <f>+B24</f>
        <v>0</v>
      </c>
    </row>
    <row r="31" spans="1:2" ht="15.6" x14ac:dyDescent="0.35">
      <c r="A31" s="5" t="s">
        <v>93</v>
      </c>
      <c r="B31" s="6">
        <v>70900785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51</v>
      </c>
      <c r="B34" s="19">
        <v>1.0863</v>
      </c>
    </row>
    <row r="35" spans="1:2" ht="15.6" x14ac:dyDescent="0.35">
      <c r="A35" s="5" t="s">
        <v>96</v>
      </c>
      <c r="B35" s="19">
        <v>1.1197999999999999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52</v>
      </c>
      <c r="B39" s="6">
        <f>B23/B34</f>
        <v>13183636.122618061</v>
      </c>
    </row>
    <row r="40" spans="1:2" ht="15.6" x14ac:dyDescent="0.35">
      <c r="A40" s="2" t="s">
        <v>97</v>
      </c>
      <c r="B40" s="6">
        <f>B25/B35</f>
        <v>213837078.26397574</v>
      </c>
    </row>
    <row r="41" spans="1:2" ht="15.6" x14ac:dyDescent="0.35">
      <c r="A41" s="2" t="s">
        <v>53</v>
      </c>
      <c r="B41" s="6" t="s">
        <v>33</v>
      </c>
    </row>
    <row r="42" spans="1:2" ht="15.6" x14ac:dyDescent="0.35">
      <c r="A42" s="2" t="s">
        <v>98</v>
      </c>
      <c r="B42" s="6">
        <f>B40/B18</f>
        <v>2375967.5362663972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6.2674094707520887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 t="s">
        <v>33</v>
      </c>
    </row>
    <row r="52" spans="1:2" ht="15.6" x14ac:dyDescent="0.35">
      <c r="A52" s="2" t="s">
        <v>13</v>
      </c>
      <c r="B52" s="8" t="s">
        <v>33</v>
      </c>
    </row>
    <row r="53" spans="1:2" ht="15.6" x14ac:dyDescent="0.35">
      <c r="A53" s="2" t="s">
        <v>14</v>
      </c>
      <c r="B53" s="8" t="s">
        <v>33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74.380165289256198</v>
      </c>
    </row>
    <row r="57" spans="1:2" ht="15.6" x14ac:dyDescent="0.35">
      <c r="A57" s="2" t="s">
        <v>17</v>
      </c>
      <c r="B57" s="8">
        <f>B25/B26*100</f>
        <v>84.433042799784289</v>
      </c>
    </row>
    <row r="58" spans="1:2" ht="15.6" x14ac:dyDescent="0.35">
      <c r="A58" s="2" t="s">
        <v>18</v>
      </c>
      <c r="B58" s="8">
        <f>(B56+B57)/2</f>
        <v>79.406604044520236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 t="s">
        <v>33</v>
      </c>
    </row>
    <row r="65" spans="1:4" ht="15.6" x14ac:dyDescent="0.35">
      <c r="A65" s="2" t="s">
        <v>22</v>
      </c>
      <c r="B65" s="8">
        <f>((B40/B39)-1)*100</f>
        <v>1521.9886249523634</v>
      </c>
    </row>
    <row r="66" spans="1:4" ht="15.6" x14ac:dyDescent="0.35">
      <c r="A66" s="2" t="s">
        <v>23</v>
      </c>
      <c r="B66" s="8" t="s">
        <v>33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 t="s">
        <v>33</v>
      </c>
    </row>
    <row r="70" spans="1:4" ht="15.6" x14ac:dyDescent="0.35">
      <c r="A70" s="2" t="s">
        <v>26</v>
      </c>
      <c r="B70" s="8">
        <f>B25/B18</f>
        <v>2660608.4471111111</v>
      </c>
    </row>
    <row r="71" spans="1:4" ht="15.6" x14ac:dyDescent="0.35">
      <c r="A71" s="2" t="s">
        <v>27</v>
      </c>
      <c r="B71" s="8" t="s">
        <v>33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 t="s">
        <v>33</v>
      </c>
    </row>
    <row r="75" spans="1:4" ht="15.75" customHeight="1" x14ac:dyDescent="0.35">
      <c r="A75" s="2" t="s">
        <v>30</v>
      </c>
      <c r="B75" s="8">
        <f>(B25/B31)*100</f>
        <v>337.73217072279243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1" spans="1:2" ht="32.4" customHeight="1" x14ac:dyDescent="0.3">
      <c r="A81" s="30" t="s">
        <v>99</v>
      </c>
      <c r="B81" s="30"/>
    </row>
  </sheetData>
  <mergeCells count="4">
    <mergeCell ref="A9:A10"/>
    <mergeCell ref="A77:B77"/>
    <mergeCell ref="A79:B79"/>
    <mergeCell ref="A81:B81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8CFF-B64F-49C0-9C82-CE8D4BDD6C0D}">
  <sheetPr>
    <pageSetUpPr fitToPage="1"/>
  </sheetPr>
  <dimension ref="A1:D11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34</v>
      </c>
      <c r="B14" s="4"/>
    </row>
    <row r="15" spans="1:2" ht="17.25" customHeight="1" x14ac:dyDescent="0.35">
      <c r="A15" s="5" t="s">
        <v>100</v>
      </c>
      <c r="B15" s="6">
        <f>+'I Trimestre'!B15+'II Trimestre'!B15+'III Trimestre'!B15</f>
        <v>0</v>
      </c>
    </row>
    <row r="16" spans="1:2" ht="15.6" x14ac:dyDescent="0.35">
      <c r="A16" s="5" t="s">
        <v>101</v>
      </c>
      <c r="B16" s="6">
        <f>+'I Trimestre'!B16+'II Trimestre'!B16+'III Trimestre'!B16</f>
        <v>121</v>
      </c>
    </row>
    <row r="17" spans="1:2" ht="15.6" x14ac:dyDescent="0.35">
      <c r="A17" s="5" t="s">
        <v>102</v>
      </c>
      <c r="B17" s="6">
        <f>+'I Trimestre'!B17+'II Trimestre'!B17+'III Trimestre'!B17</f>
        <v>665</v>
      </c>
    </row>
    <row r="18" spans="1:2" ht="15.6" x14ac:dyDescent="0.35">
      <c r="A18" s="5" t="s">
        <v>103</v>
      </c>
      <c r="B18" s="6">
        <f>+'I Trimestre'!B18+'II Trimestre'!B18+'III Trimestre'!B18</f>
        <v>100</v>
      </c>
    </row>
    <row r="19" spans="1:2" ht="15.6" x14ac:dyDescent="0.35">
      <c r="A19" s="5" t="s">
        <v>104</v>
      </c>
      <c r="B19" s="6">
        <f>+'I Trimestre'!B19+'II Trimestre'!B19+'III Trimestre'!B19</f>
        <v>463</v>
      </c>
    </row>
    <row r="20" spans="1:2" ht="15.6" x14ac:dyDescent="0.35">
      <c r="A20" s="5" t="s">
        <v>67</v>
      </c>
      <c r="B20" s="6">
        <f>+'III Trimestre'!B20</f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100</v>
      </c>
      <c r="B23" s="6">
        <f>+'I Trimestre'!B23+'II Trimestre'!B23+'III Trimestre'!B23</f>
        <v>14321383.92</v>
      </c>
    </row>
    <row r="24" spans="1:2" ht="15.6" x14ac:dyDescent="0.35">
      <c r="A24" s="5" t="s">
        <v>101</v>
      </c>
      <c r="B24" s="6">
        <f>+'I Trimestre'!B24+'II Trimestre'!B24+'III Trimestre'!B24</f>
        <v>283603139.60000002</v>
      </c>
    </row>
    <row r="25" spans="1:2" ht="15.6" x14ac:dyDescent="0.35">
      <c r="A25" s="5" t="s">
        <v>103</v>
      </c>
      <c r="B25" s="6">
        <f>+'I Trimestre'!B25+'II Trimestre'!B25+'III Trimestre'!B25</f>
        <v>239454760.24000001</v>
      </c>
    </row>
    <row r="26" spans="1:2" ht="15.6" x14ac:dyDescent="0.35">
      <c r="A26" s="5" t="s">
        <v>67</v>
      </c>
      <c r="B26" s="6">
        <f>+'III Trimestre'!B26</f>
        <v>283603139.60000002</v>
      </c>
    </row>
    <row r="27" spans="1:2" ht="15.6" x14ac:dyDescent="0.35">
      <c r="A27" s="5" t="s">
        <v>105</v>
      </c>
      <c r="B27" s="6">
        <f>+B25</f>
        <v>239454760.24000001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101</v>
      </c>
      <c r="B30" s="6">
        <f>+B24</f>
        <v>283603139.60000002</v>
      </c>
    </row>
    <row r="31" spans="1:2" ht="15.6" x14ac:dyDescent="0.35">
      <c r="A31" s="5" t="s">
        <v>103</v>
      </c>
      <c r="B31" s="6">
        <f>+'I Trimestre'!B31+'II Trimestre'!B31+'III Trimestre'!B31</f>
        <v>212702355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106</v>
      </c>
      <c r="B34" s="14">
        <v>1.0863</v>
      </c>
    </row>
    <row r="35" spans="1:2" ht="15.6" x14ac:dyDescent="0.35">
      <c r="A35" s="5" t="s">
        <v>107</v>
      </c>
      <c r="B35" s="14">
        <v>1.1197999999999999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108</v>
      </c>
      <c r="B39" s="6">
        <f>B23/B34</f>
        <v>13183636.122618061</v>
      </c>
    </row>
    <row r="40" spans="1:2" ht="15.6" x14ac:dyDescent="0.35">
      <c r="A40" s="2" t="s">
        <v>109</v>
      </c>
      <c r="B40" s="6">
        <f>B25/B35</f>
        <v>213837078.26397574</v>
      </c>
    </row>
    <row r="41" spans="1:2" ht="15.6" x14ac:dyDescent="0.35">
      <c r="A41" s="2" t="s">
        <v>110</v>
      </c>
      <c r="B41" s="6" t="s">
        <v>33</v>
      </c>
    </row>
    <row r="42" spans="1:2" ht="15.6" x14ac:dyDescent="0.35">
      <c r="A42" s="2" t="s">
        <v>111</v>
      </c>
      <c r="B42" s="6">
        <f>B40/B18</f>
        <v>2138370.7826397573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10.290931600123802</v>
      </c>
    </row>
    <row r="48" spans="1:2" ht="15.6" x14ac:dyDescent="0.35">
      <c r="A48" s="2" t="s">
        <v>10</v>
      </c>
      <c r="B48" s="8">
        <f>+(B19/B36)*100</f>
        <v>7.1649644073042404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>
        <f>+B18/B16*100</f>
        <v>82.644628099173559</v>
      </c>
    </row>
    <row r="52" spans="1:2" ht="15.6" x14ac:dyDescent="0.35">
      <c r="A52" s="2" t="s">
        <v>13</v>
      </c>
      <c r="B52" s="8">
        <f>+B25/B24*100</f>
        <v>84.433042799784289</v>
      </c>
    </row>
    <row r="53" spans="1:2" ht="15.6" x14ac:dyDescent="0.35">
      <c r="A53" s="2" t="s">
        <v>14</v>
      </c>
      <c r="B53" s="8">
        <f>+AVERAGE(B51:B52)</f>
        <v>83.538835449478924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82.644628099173559</v>
      </c>
    </row>
    <row r="57" spans="1:2" ht="15.6" x14ac:dyDescent="0.35">
      <c r="A57" s="2" t="s">
        <v>17</v>
      </c>
      <c r="B57" s="8">
        <f>B25/B26*100</f>
        <v>84.433042799784289</v>
      </c>
    </row>
    <row r="58" spans="1:2" ht="15.6" x14ac:dyDescent="0.35">
      <c r="A58" s="2" t="s">
        <v>18</v>
      </c>
      <c r="B58" s="8">
        <f>(B56+B57)/2</f>
        <v>83.538835449478924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>
        <f>+((B19/B17)-1)*100</f>
        <v>-30.375939849624057</v>
      </c>
    </row>
    <row r="65" spans="1:4" ht="15.6" x14ac:dyDescent="0.35">
      <c r="A65" s="2" t="s">
        <v>22</v>
      </c>
      <c r="B65" s="8">
        <f>((B40/B39)-1)*100</f>
        <v>1521.9886249523634</v>
      </c>
    </row>
    <row r="66" spans="1:4" ht="15.6" x14ac:dyDescent="0.35">
      <c r="A66" s="2" t="s">
        <v>23</v>
      </c>
      <c r="B66" s="8" t="s">
        <v>33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>
        <f>B24/B16</f>
        <v>2343827.6</v>
      </c>
    </row>
    <row r="70" spans="1:4" ht="15.6" x14ac:dyDescent="0.35">
      <c r="A70" s="2" t="s">
        <v>26</v>
      </c>
      <c r="B70" s="8">
        <f>B25/B18</f>
        <v>2394547.6024000002</v>
      </c>
    </row>
    <row r="71" spans="1:4" ht="15.6" x14ac:dyDescent="0.35">
      <c r="A71" s="2" t="s">
        <v>27</v>
      </c>
      <c r="B71" s="8">
        <f>(B70/B69)*B53</f>
        <v>85.346600634294902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>
        <f>+(B31/B30)*100</f>
        <v>75.000000105781623</v>
      </c>
    </row>
    <row r="75" spans="1:4" ht="15.75" customHeight="1" x14ac:dyDescent="0.35">
      <c r="A75" s="2" t="s">
        <v>30</v>
      </c>
      <c r="B75" s="8">
        <f>(B25/B31)*100</f>
        <v>112.57739024093081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0" spans="1:4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95D1C-6A30-4640-9E11-2E773EC6BCD7}">
  <sheetPr>
    <pageSetUpPr fitToPage="1"/>
  </sheetPr>
  <dimension ref="A1:D8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88671875" style="1" customWidth="1"/>
    <col min="3" max="16384" width="11.44140625" style="1"/>
  </cols>
  <sheetData>
    <row r="1" spans="1:2" s="2" customFormat="1" ht="15.6" x14ac:dyDescent="0.35"/>
    <row r="2" spans="1:2" s="2" customFormat="1" ht="14.25" customHeight="1" x14ac:dyDescent="0.35"/>
    <row r="3" spans="1:2" s="2" customFormat="1" ht="14.25" customHeight="1" x14ac:dyDescent="0.35"/>
    <row r="4" spans="1:2" s="2" customFormat="1" ht="14.25" customHeight="1" x14ac:dyDescent="0.35"/>
    <row r="5" spans="1:2" s="2" customFormat="1" ht="14.25" customHeight="1" x14ac:dyDescent="0.35"/>
    <row r="6" spans="1:2" s="2" customFormat="1" ht="14.25" customHeight="1" x14ac:dyDescent="0.35"/>
    <row r="7" spans="1:2" s="2" customFormat="1" ht="25.5" customHeight="1" x14ac:dyDescent="0.35"/>
    <row r="8" spans="1:2" s="2" customFormat="1" ht="25.5" customHeight="1" x14ac:dyDescent="0.35"/>
    <row r="9" spans="1:2" s="2" customFormat="1" ht="15.6" x14ac:dyDescent="0.35">
      <c r="A9" s="28" t="s">
        <v>0</v>
      </c>
      <c r="B9" s="22" t="s">
        <v>62</v>
      </c>
    </row>
    <row r="10" spans="1:2" s="2" customFormat="1" ht="54" customHeight="1" thickBot="1" x14ac:dyDescent="0.4">
      <c r="A10" s="29"/>
      <c r="B10" s="20" t="s">
        <v>32</v>
      </c>
    </row>
    <row r="11" spans="1:2" ht="16.2" thickTop="1" x14ac:dyDescent="0.35">
      <c r="A11" s="2"/>
      <c r="B11" s="2"/>
    </row>
    <row r="12" spans="1:2" ht="15.6" x14ac:dyDescent="0.35">
      <c r="A12" s="27" t="s">
        <v>1</v>
      </c>
      <c r="B12" s="3"/>
    </row>
    <row r="13" spans="1:2" ht="15.6" x14ac:dyDescent="0.35">
      <c r="A13" s="2"/>
      <c r="B13" s="4"/>
    </row>
    <row r="14" spans="1:2" ht="15.6" x14ac:dyDescent="0.35">
      <c r="A14" s="3" t="s">
        <v>35</v>
      </c>
      <c r="B14" s="4"/>
    </row>
    <row r="15" spans="1:2" ht="17.25" customHeight="1" x14ac:dyDescent="0.35">
      <c r="A15" s="5" t="s">
        <v>54</v>
      </c>
      <c r="B15" s="6">
        <v>121</v>
      </c>
    </row>
    <row r="16" spans="1:2" ht="15.6" x14ac:dyDescent="0.35">
      <c r="A16" s="5" t="s">
        <v>112</v>
      </c>
      <c r="B16" s="6">
        <v>0</v>
      </c>
    </row>
    <row r="17" spans="1:2" ht="15.6" x14ac:dyDescent="0.35">
      <c r="A17" s="5" t="s">
        <v>113</v>
      </c>
      <c r="B17" s="6">
        <v>0</v>
      </c>
    </row>
    <row r="18" spans="1:2" ht="15.6" x14ac:dyDescent="0.35">
      <c r="A18" s="5" t="s">
        <v>114</v>
      </c>
      <c r="B18" s="6">
        <v>16</v>
      </c>
    </row>
    <row r="19" spans="1:2" ht="15.6" x14ac:dyDescent="0.35">
      <c r="A19" s="5" t="s">
        <v>115</v>
      </c>
      <c r="B19" s="6">
        <v>0</v>
      </c>
    </row>
    <row r="20" spans="1:2" ht="15.6" x14ac:dyDescent="0.35">
      <c r="A20" s="5" t="s">
        <v>67</v>
      </c>
      <c r="B20" s="6">
        <v>121</v>
      </c>
    </row>
    <row r="21" spans="1:2" ht="15.6" x14ac:dyDescent="0.35">
      <c r="A21" s="2"/>
      <c r="B21" s="6"/>
    </row>
    <row r="22" spans="1:2" ht="15.6" x14ac:dyDescent="0.35">
      <c r="A22" s="7" t="s">
        <v>2</v>
      </c>
      <c r="B22" s="6"/>
    </row>
    <row r="23" spans="1:2" ht="15.6" x14ac:dyDescent="0.35">
      <c r="A23" s="5" t="s">
        <v>54</v>
      </c>
      <c r="B23" s="6">
        <v>268888862</v>
      </c>
    </row>
    <row r="24" spans="1:2" ht="15.6" x14ac:dyDescent="0.35">
      <c r="A24" s="5" t="s">
        <v>112</v>
      </c>
      <c r="B24" s="6">
        <v>0</v>
      </c>
    </row>
    <row r="25" spans="1:2" ht="15.6" x14ac:dyDescent="0.35">
      <c r="A25" s="5" t="s">
        <v>114</v>
      </c>
      <c r="B25" s="6">
        <v>42222218</v>
      </c>
    </row>
    <row r="26" spans="1:2" ht="15.6" x14ac:dyDescent="0.35">
      <c r="A26" s="5" t="s">
        <v>67</v>
      </c>
      <c r="B26" s="6">
        <v>283603139.60000002</v>
      </c>
    </row>
    <row r="27" spans="1:2" ht="15.6" x14ac:dyDescent="0.35">
      <c r="A27" s="5" t="s">
        <v>116</v>
      </c>
      <c r="B27" s="6">
        <f>+B25</f>
        <v>42222218</v>
      </c>
    </row>
    <row r="28" spans="1:2" ht="15.6" x14ac:dyDescent="0.35">
      <c r="A28" s="2"/>
      <c r="B28" s="24"/>
    </row>
    <row r="29" spans="1:2" ht="15.6" x14ac:dyDescent="0.35">
      <c r="A29" s="7" t="s">
        <v>3</v>
      </c>
      <c r="B29" s="6"/>
    </row>
    <row r="30" spans="1:2" ht="15.6" x14ac:dyDescent="0.35">
      <c r="A30" s="5" t="s">
        <v>112</v>
      </c>
      <c r="B30" s="6">
        <f>+B24</f>
        <v>0</v>
      </c>
    </row>
    <row r="31" spans="1:2" ht="15.6" x14ac:dyDescent="0.35">
      <c r="A31" s="5" t="s">
        <v>114</v>
      </c>
      <c r="B31" s="6">
        <v>70900785</v>
      </c>
    </row>
    <row r="32" spans="1:2" ht="15.6" x14ac:dyDescent="0.35">
      <c r="A32" s="2"/>
      <c r="B32" s="8"/>
    </row>
    <row r="33" spans="1:2" ht="15.6" x14ac:dyDescent="0.35">
      <c r="A33" s="3" t="s">
        <v>4</v>
      </c>
      <c r="B33" s="8"/>
    </row>
    <row r="34" spans="1:2" ht="15.6" x14ac:dyDescent="0.35">
      <c r="A34" s="5" t="s">
        <v>55</v>
      </c>
      <c r="B34" s="19">
        <v>1.0863</v>
      </c>
    </row>
    <row r="35" spans="1:2" ht="15.6" x14ac:dyDescent="0.35">
      <c r="A35" s="5" t="s">
        <v>117</v>
      </c>
      <c r="B35" s="19">
        <v>1.1144000000000001</v>
      </c>
    </row>
    <row r="36" spans="1:2" ht="15.6" x14ac:dyDescent="0.35">
      <c r="A36" s="5" t="s">
        <v>5</v>
      </c>
      <c r="B36" s="6">
        <v>6462</v>
      </c>
    </row>
    <row r="37" spans="1:2" ht="15.6" x14ac:dyDescent="0.35">
      <c r="A37" s="2"/>
      <c r="B37" s="6"/>
    </row>
    <row r="38" spans="1:2" ht="15.6" x14ac:dyDescent="0.35">
      <c r="A38" s="3" t="s">
        <v>6</v>
      </c>
      <c r="B38" s="6"/>
    </row>
    <row r="39" spans="1:2" ht="15.6" x14ac:dyDescent="0.35">
      <c r="A39" s="2" t="s">
        <v>56</v>
      </c>
      <c r="B39" s="6">
        <f>B23/B34</f>
        <v>247527259.50474086</v>
      </c>
    </row>
    <row r="40" spans="1:2" ht="15.6" x14ac:dyDescent="0.35">
      <c r="A40" s="2" t="s">
        <v>118</v>
      </c>
      <c r="B40" s="6">
        <f>B25/B35</f>
        <v>37887848.169418521</v>
      </c>
    </row>
    <row r="41" spans="1:2" ht="15.6" x14ac:dyDescent="0.35">
      <c r="A41" s="2" t="s">
        <v>57</v>
      </c>
      <c r="B41" s="6">
        <f>+B39/B15</f>
        <v>2045679.830617693</v>
      </c>
    </row>
    <row r="42" spans="1:2" ht="15.6" x14ac:dyDescent="0.35">
      <c r="A42" s="2" t="s">
        <v>119</v>
      </c>
      <c r="B42" s="6">
        <f>B40/B18</f>
        <v>2367990.5105886576</v>
      </c>
    </row>
    <row r="43" spans="1:2" ht="15.6" x14ac:dyDescent="0.35">
      <c r="A43" s="2"/>
      <c r="B43" s="9"/>
    </row>
    <row r="44" spans="1:2" ht="15.6" x14ac:dyDescent="0.35">
      <c r="A44" s="3" t="s">
        <v>7</v>
      </c>
      <c r="B44" s="9"/>
    </row>
    <row r="45" spans="1:2" ht="15.6" x14ac:dyDescent="0.35">
      <c r="A45" s="2"/>
      <c r="B45" s="9"/>
    </row>
    <row r="46" spans="1:2" ht="15.6" x14ac:dyDescent="0.35">
      <c r="A46" s="3" t="s">
        <v>8</v>
      </c>
      <c r="B46" s="9"/>
    </row>
    <row r="47" spans="1:2" ht="15.6" x14ac:dyDescent="0.35">
      <c r="A47" s="2" t="s">
        <v>9</v>
      </c>
      <c r="B47" s="8">
        <f>+(B17/B36)*100</f>
        <v>0</v>
      </c>
    </row>
    <row r="48" spans="1:2" ht="15.6" x14ac:dyDescent="0.35">
      <c r="A48" s="2" t="s">
        <v>10</v>
      </c>
      <c r="B48" s="8">
        <f>+(B19/B36)*100</f>
        <v>0</v>
      </c>
    </row>
    <row r="49" spans="1:2" ht="15.6" x14ac:dyDescent="0.35">
      <c r="A49" s="2"/>
      <c r="B49" s="8"/>
    </row>
    <row r="50" spans="1:2" ht="15.6" x14ac:dyDescent="0.35">
      <c r="A50" s="3" t="s">
        <v>11</v>
      </c>
      <c r="B50" s="8"/>
    </row>
    <row r="51" spans="1:2" ht="15.6" x14ac:dyDescent="0.35">
      <c r="A51" s="2" t="s">
        <v>12</v>
      </c>
      <c r="B51" s="8" t="s">
        <v>33</v>
      </c>
    </row>
    <row r="52" spans="1:2" ht="15.6" x14ac:dyDescent="0.35">
      <c r="A52" s="2" t="s">
        <v>13</v>
      </c>
      <c r="B52" s="8" t="s">
        <v>33</v>
      </c>
    </row>
    <row r="53" spans="1:2" ht="15.6" x14ac:dyDescent="0.35">
      <c r="A53" s="2" t="s">
        <v>14</v>
      </c>
      <c r="B53" s="8" t="s">
        <v>33</v>
      </c>
    </row>
    <row r="54" spans="1:2" ht="15.6" x14ac:dyDescent="0.35">
      <c r="A54" s="2"/>
      <c r="B54" s="8"/>
    </row>
    <row r="55" spans="1:2" ht="15.6" x14ac:dyDescent="0.35">
      <c r="A55" s="3" t="s">
        <v>15</v>
      </c>
      <c r="B55" s="8"/>
    </row>
    <row r="56" spans="1:2" ht="15.6" x14ac:dyDescent="0.35">
      <c r="A56" s="2" t="s">
        <v>16</v>
      </c>
      <c r="B56" s="8">
        <f>(B18/B20)*100</f>
        <v>13.223140495867769</v>
      </c>
    </row>
    <row r="57" spans="1:2" ht="15.6" x14ac:dyDescent="0.35">
      <c r="A57" s="2" t="s">
        <v>17</v>
      </c>
      <c r="B57" s="8">
        <f>B25/B26*100</f>
        <v>14.887782293084317</v>
      </c>
    </row>
    <row r="58" spans="1:2" ht="15.6" x14ac:dyDescent="0.35">
      <c r="A58" s="2" t="s">
        <v>18</v>
      </c>
      <c r="B58" s="8">
        <f>(B56+B57)/2</f>
        <v>14.055461394476044</v>
      </c>
    </row>
    <row r="59" spans="1:2" ht="15.6" x14ac:dyDescent="0.35">
      <c r="A59" s="2"/>
      <c r="B59" s="8"/>
    </row>
    <row r="60" spans="1:2" ht="15.6" x14ac:dyDescent="0.35">
      <c r="A60" s="3" t="s">
        <v>31</v>
      </c>
      <c r="B60" s="8"/>
    </row>
    <row r="61" spans="1:2" ht="15.6" x14ac:dyDescent="0.35">
      <c r="A61" s="2" t="s">
        <v>19</v>
      </c>
      <c r="B61" s="8">
        <f>B27/B25*100</f>
        <v>100</v>
      </c>
    </row>
    <row r="62" spans="1:2" ht="15.6" x14ac:dyDescent="0.35">
      <c r="A62" s="2"/>
      <c r="B62" s="8"/>
    </row>
    <row r="63" spans="1:2" ht="15.6" x14ac:dyDescent="0.35">
      <c r="A63" s="3" t="s">
        <v>20</v>
      </c>
      <c r="B63" s="8"/>
    </row>
    <row r="64" spans="1:2" ht="15.6" x14ac:dyDescent="0.35">
      <c r="A64" s="2" t="s">
        <v>21</v>
      </c>
      <c r="B64" s="8" t="s">
        <v>33</v>
      </c>
    </row>
    <row r="65" spans="1:4" ht="15.6" x14ac:dyDescent="0.35">
      <c r="A65" s="2" t="s">
        <v>22</v>
      </c>
      <c r="B65" s="8">
        <f>((B40/B39)-1)*100</f>
        <v>-84.693464370257416</v>
      </c>
    </row>
    <row r="66" spans="1:4" ht="15.6" x14ac:dyDescent="0.35">
      <c r="A66" s="2" t="s">
        <v>23</v>
      </c>
      <c r="B66" s="8">
        <f>((B42/B41)-1)*100</f>
        <v>15.755675699928219</v>
      </c>
    </row>
    <row r="67" spans="1:4" ht="15.6" x14ac:dyDescent="0.35">
      <c r="A67" s="2"/>
      <c r="B67" s="8"/>
    </row>
    <row r="68" spans="1:4" ht="15.6" x14ac:dyDescent="0.35">
      <c r="A68" s="3" t="s">
        <v>24</v>
      </c>
      <c r="B68" s="8"/>
    </row>
    <row r="69" spans="1:4" ht="15.6" x14ac:dyDescent="0.35">
      <c r="A69" s="2" t="s">
        <v>25</v>
      </c>
      <c r="B69" s="8" t="s">
        <v>33</v>
      </c>
    </row>
    <row r="70" spans="1:4" ht="15.6" x14ac:dyDescent="0.35">
      <c r="A70" s="2" t="s">
        <v>26</v>
      </c>
      <c r="B70" s="8">
        <f>B25/B18</f>
        <v>2638888.625</v>
      </c>
    </row>
    <row r="71" spans="1:4" ht="15.6" x14ac:dyDescent="0.35">
      <c r="A71" s="2" t="s">
        <v>27</v>
      </c>
      <c r="B71" s="8" t="s">
        <v>33</v>
      </c>
    </row>
    <row r="72" spans="1:4" ht="15.6" x14ac:dyDescent="0.35">
      <c r="A72" s="2"/>
      <c r="B72" s="8"/>
    </row>
    <row r="73" spans="1:4" ht="15.6" x14ac:dyDescent="0.35">
      <c r="A73" s="3" t="s">
        <v>28</v>
      </c>
      <c r="B73" s="8"/>
    </row>
    <row r="74" spans="1:4" ht="15.75" customHeight="1" x14ac:dyDescent="0.35">
      <c r="A74" s="2" t="s">
        <v>29</v>
      </c>
      <c r="B74" s="8" t="s">
        <v>33</v>
      </c>
    </row>
    <row r="75" spans="1:4" ht="15.75" customHeight="1" x14ac:dyDescent="0.35">
      <c r="A75" s="2" t="s">
        <v>30</v>
      </c>
      <c r="B75" s="8">
        <f>(B25/B31)*100</f>
        <v>59.551129088345064</v>
      </c>
    </row>
    <row r="76" spans="1:4" ht="15" thickBot="1" x14ac:dyDescent="0.35"/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  <row r="81" s="1" customFormat="1" x14ac:dyDescent="0.3"/>
  </sheetData>
  <mergeCells count="3">
    <mergeCell ref="A9:A10"/>
    <mergeCell ref="A77:B77"/>
    <mergeCell ref="A79:B79"/>
  </mergeCells>
  <pageMargins left="0.7" right="0.7" top="0.75" bottom="0.75" header="0.3" footer="0.3"/>
  <pageSetup scale="61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3.6640625" style="1" customWidth="1"/>
    <col min="2" max="2" width="34.5546875" style="1" customWidth="1"/>
    <col min="3" max="3" width="13.44140625" style="1" bestFit="1" customWidth="1"/>
    <col min="4" max="16384" width="11.44140625" style="1"/>
  </cols>
  <sheetData>
    <row r="1" spans="1:3" s="2" customFormat="1" ht="15.6" x14ac:dyDescent="0.35"/>
    <row r="2" spans="1:3" s="2" customFormat="1" ht="14.25" customHeight="1" x14ac:dyDescent="0.35"/>
    <row r="3" spans="1:3" s="2" customFormat="1" ht="14.25" customHeight="1" x14ac:dyDescent="0.35"/>
    <row r="4" spans="1:3" s="2" customFormat="1" ht="14.25" customHeight="1" x14ac:dyDescent="0.35"/>
    <row r="5" spans="1:3" s="2" customFormat="1" ht="14.25" customHeight="1" x14ac:dyDescent="0.35"/>
    <row r="6" spans="1:3" s="2" customFormat="1" ht="14.25" customHeight="1" x14ac:dyDescent="0.35"/>
    <row r="7" spans="1:3" s="2" customFormat="1" ht="25.5" customHeight="1" x14ac:dyDescent="0.35"/>
    <row r="8" spans="1:3" s="2" customFormat="1" ht="25.5" customHeight="1" x14ac:dyDescent="0.35"/>
    <row r="9" spans="1:3" s="2" customFormat="1" ht="15.6" x14ac:dyDescent="0.35">
      <c r="A9" s="28" t="s">
        <v>0</v>
      </c>
      <c r="B9" s="22" t="s">
        <v>62</v>
      </c>
    </row>
    <row r="10" spans="1:3" s="2" customFormat="1" ht="54" customHeight="1" thickBot="1" x14ac:dyDescent="0.4">
      <c r="A10" s="29"/>
      <c r="B10" s="20" t="s">
        <v>32</v>
      </c>
    </row>
    <row r="11" spans="1:3" ht="16.2" thickTop="1" x14ac:dyDescent="0.35">
      <c r="A11" s="16"/>
      <c r="B11" s="2"/>
      <c r="C11" s="2"/>
    </row>
    <row r="12" spans="1:3" s="2" customFormat="1" ht="15.6" x14ac:dyDescent="0.35">
      <c r="A12" s="3" t="s">
        <v>1</v>
      </c>
      <c r="B12" s="3"/>
    </row>
    <row r="13" spans="1:3" ht="15.6" x14ac:dyDescent="0.35">
      <c r="A13" s="2"/>
      <c r="B13" s="4"/>
      <c r="C13" s="2"/>
    </row>
    <row r="14" spans="1:3" ht="15.6" x14ac:dyDescent="0.35">
      <c r="A14" s="3" t="s">
        <v>35</v>
      </c>
      <c r="B14" s="4"/>
      <c r="C14" s="2"/>
    </row>
    <row r="15" spans="1:3" ht="15.6" x14ac:dyDescent="0.35">
      <c r="A15" s="15" t="s">
        <v>58</v>
      </c>
      <c r="B15" s="13">
        <f>+'I Trimestre'!B15+'II Trimestre'!B15+'III Trimestre'!B15+'IV Trimestre'!B15</f>
        <v>121</v>
      </c>
      <c r="C15" s="2"/>
    </row>
    <row r="16" spans="1:3" ht="15.6" x14ac:dyDescent="0.35">
      <c r="A16" s="15" t="s">
        <v>120</v>
      </c>
      <c r="B16" s="13">
        <f>+'I Trimestre'!B16+'II Trimestre'!B16+'III Trimestre'!B16+'IV Trimestre'!B16</f>
        <v>121</v>
      </c>
      <c r="C16" s="12"/>
    </row>
    <row r="17" spans="1:3" ht="15.6" x14ac:dyDescent="0.35">
      <c r="A17" s="5" t="s">
        <v>121</v>
      </c>
      <c r="B17" s="13">
        <f>+'I Trimestre'!B17+'II Trimestre'!B17+'III Trimestre'!B17+'IV Trimestre'!B17</f>
        <v>665</v>
      </c>
      <c r="C17" s="12"/>
    </row>
    <row r="18" spans="1:3" ht="15.6" x14ac:dyDescent="0.35">
      <c r="A18" s="15" t="s">
        <v>122</v>
      </c>
      <c r="B18" s="13">
        <f>+'I Trimestre'!B18+'II Trimestre'!B18+'III Trimestre'!B18+'IV Trimestre'!B18</f>
        <v>116</v>
      </c>
      <c r="C18" s="12"/>
    </row>
    <row r="19" spans="1:3" ht="15.6" x14ac:dyDescent="0.35">
      <c r="A19" s="5" t="s">
        <v>123</v>
      </c>
      <c r="B19" s="13">
        <f>+'I Trimestre'!B19+'II Trimestre'!B19+'III Trimestre'!B19+'IV Trimestre'!B19</f>
        <v>463</v>
      </c>
      <c r="C19" s="12"/>
    </row>
    <row r="20" spans="1:3" ht="15.6" x14ac:dyDescent="0.35">
      <c r="A20" s="15" t="s">
        <v>67</v>
      </c>
      <c r="B20" s="13">
        <f>+'IV Trimestre'!B20</f>
        <v>121</v>
      </c>
      <c r="C20" s="12"/>
    </row>
    <row r="21" spans="1:3" ht="15.6" x14ac:dyDescent="0.35">
      <c r="A21" s="2"/>
      <c r="B21" s="6"/>
      <c r="C21" s="2"/>
    </row>
    <row r="22" spans="1:3" ht="15.6" x14ac:dyDescent="0.35">
      <c r="A22" s="7" t="s">
        <v>2</v>
      </c>
      <c r="B22" s="6"/>
      <c r="C22" s="2"/>
    </row>
    <row r="23" spans="1:3" ht="15.6" x14ac:dyDescent="0.35">
      <c r="A23" s="5" t="s">
        <v>58</v>
      </c>
      <c r="B23" s="6">
        <f>+'I Trimestre'!B23+'II Trimestre'!B23+'III Trimestre'!B23+'IV Trimestre'!B23</f>
        <v>283210245.92000002</v>
      </c>
      <c r="C23" s="2"/>
    </row>
    <row r="24" spans="1:3" ht="15.6" x14ac:dyDescent="0.35">
      <c r="A24" s="5" t="s">
        <v>120</v>
      </c>
      <c r="B24" s="6">
        <f>+'I Trimestre'!B24+'II Trimestre'!B24+'III Trimestre'!B24+'IV Trimestre'!B24</f>
        <v>283603139.60000002</v>
      </c>
      <c r="C24" s="2"/>
    </row>
    <row r="25" spans="1:3" ht="15.6" x14ac:dyDescent="0.35">
      <c r="A25" s="5" t="s">
        <v>122</v>
      </c>
      <c r="B25" s="6">
        <f>+'I Trimestre'!B25+'II Trimestre'!B25+'III Trimestre'!B25+'IV Trimestre'!B25</f>
        <v>281676978.24000001</v>
      </c>
      <c r="C25" s="2"/>
    </row>
    <row r="26" spans="1:3" ht="15.6" x14ac:dyDescent="0.35">
      <c r="A26" s="5" t="s">
        <v>67</v>
      </c>
      <c r="B26" s="6">
        <f>+'IV Trimestre'!B26</f>
        <v>283603139.60000002</v>
      </c>
      <c r="C26" s="2"/>
    </row>
    <row r="27" spans="1:3" ht="15.6" x14ac:dyDescent="0.35">
      <c r="A27" s="5" t="s">
        <v>124</v>
      </c>
      <c r="B27" s="6">
        <f>B25</f>
        <v>281676978.24000001</v>
      </c>
      <c r="C27" s="2"/>
    </row>
    <row r="28" spans="1:3" ht="15.6" x14ac:dyDescent="0.35">
      <c r="A28" s="2"/>
      <c r="B28" s="6"/>
      <c r="C28" s="2"/>
    </row>
    <row r="29" spans="1:3" ht="15.6" x14ac:dyDescent="0.35">
      <c r="A29" s="7" t="s">
        <v>3</v>
      </c>
      <c r="B29" s="6"/>
      <c r="C29" s="2"/>
    </row>
    <row r="30" spans="1:3" ht="15.6" x14ac:dyDescent="0.35">
      <c r="A30" s="5" t="s">
        <v>120</v>
      </c>
      <c r="B30" s="6">
        <f>+B24</f>
        <v>283603139.60000002</v>
      </c>
      <c r="C30" s="2"/>
    </row>
    <row r="31" spans="1:3" ht="15.6" x14ac:dyDescent="0.35">
      <c r="A31" s="5" t="s">
        <v>122</v>
      </c>
      <c r="B31" s="6">
        <f>+'I Trimestre'!B31+'II Trimestre'!B31+'III Trimestre'!B31+'IV Trimestre'!B31</f>
        <v>283603140</v>
      </c>
      <c r="C31" s="2"/>
    </row>
    <row r="32" spans="1:3" ht="15.6" x14ac:dyDescent="0.35">
      <c r="A32" s="2"/>
      <c r="B32" s="8"/>
      <c r="C32" s="2"/>
    </row>
    <row r="33" spans="1:3" ht="15.6" x14ac:dyDescent="0.35">
      <c r="A33" s="3" t="s">
        <v>4</v>
      </c>
      <c r="B33" s="8"/>
      <c r="C33" s="2"/>
    </row>
    <row r="34" spans="1:3" ht="15.6" x14ac:dyDescent="0.35">
      <c r="A34" s="5" t="s">
        <v>59</v>
      </c>
      <c r="B34" s="8">
        <v>1.0863</v>
      </c>
      <c r="C34" s="2"/>
    </row>
    <row r="35" spans="1:3" ht="15.6" x14ac:dyDescent="0.35">
      <c r="A35" s="5" t="s">
        <v>125</v>
      </c>
      <c r="B35" s="8">
        <v>1.1144000000000001</v>
      </c>
      <c r="C35" s="2"/>
    </row>
    <row r="36" spans="1:3" ht="15.6" x14ac:dyDescent="0.35">
      <c r="A36" s="5" t="s">
        <v>5</v>
      </c>
      <c r="B36" s="6">
        <v>6462</v>
      </c>
    </row>
    <row r="37" spans="1:3" ht="15.6" x14ac:dyDescent="0.35">
      <c r="A37" s="2"/>
      <c r="B37" s="6"/>
      <c r="C37" s="2"/>
    </row>
    <row r="38" spans="1:3" ht="15.6" x14ac:dyDescent="0.35">
      <c r="A38" s="3" t="s">
        <v>6</v>
      </c>
      <c r="B38" s="6"/>
      <c r="C38" s="2"/>
    </row>
    <row r="39" spans="1:3" ht="15.6" x14ac:dyDescent="0.35">
      <c r="A39" s="2" t="s">
        <v>60</v>
      </c>
      <c r="B39" s="6">
        <f>B23/B34</f>
        <v>260710895.62735894</v>
      </c>
      <c r="C39" s="2"/>
    </row>
    <row r="40" spans="1:3" ht="15.6" x14ac:dyDescent="0.35">
      <c r="A40" s="2" t="s">
        <v>126</v>
      </c>
      <c r="B40" s="6">
        <f>B25/B35</f>
        <v>252761107.53768843</v>
      </c>
      <c r="C40" s="2"/>
    </row>
    <row r="41" spans="1:3" ht="15.6" x14ac:dyDescent="0.35">
      <c r="A41" s="2" t="s">
        <v>61</v>
      </c>
      <c r="B41" s="6">
        <f>+B39/B15</f>
        <v>2154635.5010525533</v>
      </c>
      <c r="C41" s="2"/>
    </row>
    <row r="42" spans="1:3" ht="15.6" x14ac:dyDescent="0.35">
      <c r="A42" s="2" t="s">
        <v>127</v>
      </c>
      <c r="B42" s="6">
        <f>B40/B18</f>
        <v>2178975.0649800729</v>
      </c>
      <c r="C42" s="2"/>
    </row>
    <row r="43" spans="1:3" ht="15.6" x14ac:dyDescent="0.35">
      <c r="A43" s="2"/>
      <c r="B43" s="9"/>
      <c r="C43" s="2"/>
    </row>
    <row r="44" spans="1:3" ht="15.6" x14ac:dyDescent="0.35">
      <c r="A44" s="3" t="s">
        <v>7</v>
      </c>
      <c r="B44" s="9"/>
      <c r="C44" s="2"/>
    </row>
    <row r="45" spans="1:3" ht="15.6" x14ac:dyDescent="0.35">
      <c r="A45" s="2"/>
      <c r="B45" s="9"/>
      <c r="C45" s="2"/>
    </row>
    <row r="46" spans="1:3" ht="15.6" x14ac:dyDescent="0.35">
      <c r="A46" s="3" t="s">
        <v>8</v>
      </c>
      <c r="B46" s="9"/>
      <c r="C46" s="2"/>
    </row>
    <row r="47" spans="1:3" ht="15.6" x14ac:dyDescent="0.35">
      <c r="A47" s="2" t="s">
        <v>9</v>
      </c>
      <c r="B47" s="8">
        <f>+(B17/B36)*100</f>
        <v>10.290931600123802</v>
      </c>
      <c r="C47" s="2"/>
    </row>
    <row r="48" spans="1:3" ht="15.6" x14ac:dyDescent="0.35">
      <c r="A48" s="2" t="s">
        <v>10</v>
      </c>
      <c r="B48" s="8">
        <f>+(B19/B36)*100</f>
        <v>7.1649644073042404</v>
      </c>
      <c r="C48" s="2"/>
    </row>
    <row r="49" spans="1:3" ht="15.6" x14ac:dyDescent="0.35">
      <c r="A49" s="2"/>
      <c r="B49" s="8"/>
      <c r="C49" s="2"/>
    </row>
    <row r="50" spans="1:3" ht="15.6" x14ac:dyDescent="0.35">
      <c r="A50" s="3" t="s">
        <v>11</v>
      </c>
      <c r="B50" s="8"/>
      <c r="C50" s="2"/>
    </row>
    <row r="51" spans="1:3" ht="15.6" x14ac:dyDescent="0.35">
      <c r="A51" s="2" t="s">
        <v>12</v>
      </c>
      <c r="B51" s="8">
        <f>+B18/B16*100</f>
        <v>95.867768595041326</v>
      </c>
      <c r="C51" s="2"/>
    </row>
    <row r="52" spans="1:3" ht="15.6" x14ac:dyDescent="0.35">
      <c r="A52" s="2" t="s">
        <v>13</v>
      </c>
      <c r="B52" s="8">
        <f>+B25/B24*100</f>
        <v>99.320825092868603</v>
      </c>
      <c r="C52" s="2"/>
    </row>
    <row r="53" spans="1:3" ht="15.6" x14ac:dyDescent="0.35">
      <c r="A53" s="2" t="s">
        <v>14</v>
      </c>
      <c r="B53" s="8">
        <f>+AVERAGE(B51:B52)</f>
        <v>97.594296843954965</v>
      </c>
      <c r="C53" s="2"/>
    </row>
    <row r="54" spans="1:3" ht="15.6" x14ac:dyDescent="0.35">
      <c r="A54" s="2"/>
      <c r="B54" s="8"/>
      <c r="C54" s="2"/>
    </row>
    <row r="55" spans="1:3" ht="15.6" x14ac:dyDescent="0.35">
      <c r="A55" s="3" t="s">
        <v>15</v>
      </c>
      <c r="B55" s="8"/>
      <c r="C55" s="2"/>
    </row>
    <row r="56" spans="1:3" ht="15.6" x14ac:dyDescent="0.35">
      <c r="A56" s="2" t="s">
        <v>16</v>
      </c>
      <c r="B56" s="8">
        <f>(B18/B20)*100</f>
        <v>95.867768595041326</v>
      </c>
      <c r="C56" s="2"/>
    </row>
    <row r="57" spans="1:3" ht="15.6" x14ac:dyDescent="0.35">
      <c r="A57" s="2" t="s">
        <v>17</v>
      </c>
      <c r="B57" s="8">
        <f>B25/B26*100</f>
        <v>99.320825092868603</v>
      </c>
      <c r="C57" s="2"/>
    </row>
    <row r="58" spans="1:3" ht="15.6" x14ac:dyDescent="0.35">
      <c r="A58" s="2" t="s">
        <v>18</v>
      </c>
      <c r="B58" s="8">
        <f>(B56+B57)/2</f>
        <v>97.594296843954965</v>
      </c>
      <c r="C58" s="2"/>
    </row>
    <row r="59" spans="1:3" ht="15.6" x14ac:dyDescent="0.35">
      <c r="A59" s="2"/>
      <c r="B59" s="8"/>
      <c r="C59" s="2"/>
    </row>
    <row r="60" spans="1:3" ht="15.6" x14ac:dyDescent="0.35">
      <c r="A60" s="3" t="s">
        <v>31</v>
      </c>
      <c r="B60" s="8"/>
      <c r="C60" s="2"/>
    </row>
    <row r="61" spans="1:3" ht="15.6" x14ac:dyDescent="0.35">
      <c r="A61" s="2" t="s">
        <v>19</v>
      </c>
      <c r="B61" s="8">
        <f>B27/B25*100</f>
        <v>100</v>
      </c>
      <c r="C61" s="2"/>
    </row>
    <row r="62" spans="1:3" ht="15.6" x14ac:dyDescent="0.35">
      <c r="A62" s="2"/>
      <c r="B62" s="8"/>
      <c r="C62" s="2"/>
    </row>
    <row r="63" spans="1:3" ht="15.6" x14ac:dyDescent="0.35">
      <c r="A63" s="3" t="s">
        <v>20</v>
      </c>
      <c r="B63" s="8"/>
      <c r="C63" s="2"/>
    </row>
    <row r="64" spans="1:3" ht="15.6" x14ac:dyDescent="0.35">
      <c r="A64" s="2" t="s">
        <v>21</v>
      </c>
      <c r="B64" s="8">
        <f>+((B19/B17)-1)*100</f>
        <v>-30.375939849624057</v>
      </c>
      <c r="C64" s="2"/>
    </row>
    <row r="65" spans="1:4" ht="15.6" x14ac:dyDescent="0.35">
      <c r="A65" s="2" t="s">
        <v>22</v>
      </c>
      <c r="B65" s="8">
        <f>((B40/B39)-1)*100</f>
        <v>-3.0492734377443709</v>
      </c>
      <c r="C65" s="2"/>
    </row>
    <row r="66" spans="1:4" ht="15.6" x14ac:dyDescent="0.35">
      <c r="A66" s="2" t="s">
        <v>23</v>
      </c>
      <c r="B66" s="8">
        <f>((B42/B41)-1)*100</f>
        <v>1.1296371899390589</v>
      </c>
      <c r="C66" s="2"/>
    </row>
    <row r="67" spans="1:4" ht="15.6" x14ac:dyDescent="0.35">
      <c r="A67" s="2"/>
      <c r="B67" s="8"/>
      <c r="C67" s="2"/>
    </row>
    <row r="68" spans="1:4" ht="15.6" x14ac:dyDescent="0.35">
      <c r="A68" s="3" t="s">
        <v>24</v>
      </c>
      <c r="B68" s="8"/>
      <c r="C68" s="2"/>
    </row>
    <row r="69" spans="1:4" ht="15.6" x14ac:dyDescent="0.35">
      <c r="A69" s="2" t="s">
        <v>25</v>
      </c>
      <c r="B69" s="8">
        <f>B24/B16</f>
        <v>2343827.6</v>
      </c>
      <c r="C69" s="2"/>
    </row>
    <row r="70" spans="1:4" ht="15.6" x14ac:dyDescent="0.35">
      <c r="A70" s="2" t="s">
        <v>26</v>
      </c>
      <c r="B70" s="8">
        <f>B25/B18</f>
        <v>2428249.8124137931</v>
      </c>
      <c r="C70" s="2"/>
    </row>
    <row r="71" spans="1:4" ht="15.6" x14ac:dyDescent="0.35">
      <c r="A71" s="2" t="s">
        <v>27</v>
      </c>
      <c r="B71" s="8">
        <f>(B70/B69)*B53</f>
        <v>101.10954107887017</v>
      </c>
      <c r="C71" s="2"/>
    </row>
    <row r="72" spans="1:4" ht="15.6" x14ac:dyDescent="0.35">
      <c r="A72" s="2"/>
      <c r="B72" s="8"/>
      <c r="C72" s="2"/>
    </row>
    <row r="73" spans="1:4" ht="15.6" x14ac:dyDescent="0.35">
      <c r="A73" s="3" t="s">
        <v>28</v>
      </c>
      <c r="B73" s="8"/>
      <c r="C73" s="2"/>
    </row>
    <row r="74" spans="1:4" ht="15.6" x14ac:dyDescent="0.35">
      <c r="A74" s="2" t="s">
        <v>29</v>
      </c>
      <c r="B74" s="8">
        <f>+(B31/B30)*100</f>
        <v>100.00000014104215</v>
      </c>
      <c r="C74" s="2"/>
    </row>
    <row r="75" spans="1:4" ht="15.6" x14ac:dyDescent="0.35">
      <c r="A75" s="2" t="s">
        <v>30</v>
      </c>
      <c r="B75" s="8">
        <f>(B25/B31)*100</f>
        <v>99.320824952784378</v>
      </c>
      <c r="C75" s="2"/>
    </row>
    <row r="76" spans="1:4" ht="16.2" thickBot="1" x14ac:dyDescent="0.4">
      <c r="A76" s="10"/>
      <c r="B76" s="11"/>
      <c r="C76" s="2"/>
    </row>
    <row r="77" spans="1:4" s="2" customFormat="1" ht="35.1" customHeight="1" thickTop="1" x14ac:dyDescent="0.35">
      <c r="A77" s="31" t="s">
        <v>74</v>
      </c>
      <c r="B77" s="31"/>
    </row>
    <row r="78" spans="1:4" s="2" customFormat="1" ht="15.6" x14ac:dyDescent="0.35">
      <c r="A78" s="18" t="s">
        <v>40</v>
      </c>
    </row>
    <row r="79" spans="1:4" s="2" customFormat="1" ht="49.5" customHeight="1" x14ac:dyDescent="0.35">
      <c r="A79" s="30" t="s">
        <v>41</v>
      </c>
      <c r="B79" s="30"/>
      <c r="C79" s="23"/>
      <c r="D79" s="23"/>
    </row>
  </sheetData>
  <mergeCells count="3">
    <mergeCell ref="A9:A10"/>
    <mergeCell ref="A79:B79"/>
    <mergeCell ref="A77:B77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Astorga</dc:creator>
  <cp:lastModifiedBy>Stephanie Tatiana Salas Soto</cp:lastModifiedBy>
  <cp:lastPrinted>2012-07-30T22:38:26Z</cp:lastPrinted>
  <dcterms:created xsi:type="dcterms:W3CDTF">2012-05-03T20:05:29Z</dcterms:created>
  <dcterms:modified xsi:type="dcterms:W3CDTF">2025-12-30T19:42:03Z</dcterms:modified>
</cp:coreProperties>
</file>