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C:\Users\207180055\Desktop\ACTUALIZACIÓN PW 2025\2022\Indicadores\"/>
    </mc:Choice>
  </mc:AlternateContent>
  <xr:revisionPtr revIDLastSave="0" documentId="13_ncr:1_{A277047C-E42D-414B-A7F5-E6A31C908B70}" xr6:coauthVersionLast="47" xr6:coauthVersionMax="47" xr10:uidLastSave="{00000000-0000-0000-0000-000000000000}"/>
  <bookViews>
    <workbookView xWindow="-108" yWindow="-108" windowWidth="23256" windowHeight="13896" tabRatio="876" xr2:uid="{00000000-000D-0000-FFFF-FFFF00000000}"/>
  </bookViews>
  <sheets>
    <sheet name="I trimestre" sheetId="1" r:id="rId1"/>
    <sheet name="II trimestre" sheetId="17" r:id="rId2"/>
    <sheet name="I Semestre" sheetId="18" r:id="rId3"/>
    <sheet name="III trimestre" sheetId="20" r:id="rId4"/>
    <sheet name="III T Acumulado" sheetId="21" r:id="rId5"/>
    <sheet name="IV trimestre" sheetId="24" r:id="rId6"/>
    <sheet name="Anual" sheetId="25"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6" i="25" l="1"/>
  <c r="D46" i="25"/>
  <c r="E46" i="25"/>
  <c r="F46" i="25"/>
  <c r="G46" i="25"/>
  <c r="H46" i="25"/>
  <c r="I46" i="25"/>
  <c r="J46" i="25"/>
  <c r="K46" i="25"/>
  <c r="L46" i="25"/>
  <c r="M46" i="25"/>
  <c r="N46" i="25"/>
  <c r="C47" i="25"/>
  <c r="D47" i="25"/>
  <c r="E47" i="25"/>
  <c r="F47" i="25"/>
  <c r="G47" i="25"/>
  <c r="H47" i="25"/>
  <c r="I47" i="25"/>
  <c r="J47" i="25"/>
  <c r="K47" i="25"/>
  <c r="L47" i="25"/>
  <c r="M47" i="25"/>
  <c r="N47" i="25"/>
  <c r="B47" i="25"/>
  <c r="B46" i="25"/>
  <c r="C46" i="24"/>
  <c r="D46" i="24"/>
  <c r="E46" i="24"/>
  <c r="F46" i="24"/>
  <c r="G46" i="24"/>
  <c r="H46" i="24"/>
  <c r="I46" i="24"/>
  <c r="J46" i="24"/>
  <c r="K46" i="24"/>
  <c r="L46" i="24"/>
  <c r="M46" i="24"/>
  <c r="N46" i="24"/>
  <c r="C47" i="24"/>
  <c r="D47" i="24"/>
  <c r="E47" i="24"/>
  <c r="F47" i="24"/>
  <c r="G47" i="24"/>
  <c r="H47" i="24"/>
  <c r="I47" i="24"/>
  <c r="J47" i="24"/>
  <c r="K47" i="24"/>
  <c r="L47" i="24"/>
  <c r="M47" i="24"/>
  <c r="N47" i="24"/>
  <c r="B47" i="24"/>
  <c r="B46" i="24"/>
  <c r="C46" i="21"/>
  <c r="D46" i="21"/>
  <c r="E46" i="21"/>
  <c r="F46" i="21"/>
  <c r="G46" i="21"/>
  <c r="H46" i="21"/>
  <c r="I46" i="21"/>
  <c r="J46" i="21"/>
  <c r="K46" i="21"/>
  <c r="L46" i="21"/>
  <c r="M46" i="21"/>
  <c r="N46" i="21"/>
  <c r="C47" i="21"/>
  <c r="D47" i="21"/>
  <c r="E47" i="21"/>
  <c r="F47" i="21"/>
  <c r="G47" i="21"/>
  <c r="H47" i="21"/>
  <c r="I47" i="21"/>
  <c r="J47" i="21"/>
  <c r="K47" i="21"/>
  <c r="L47" i="21"/>
  <c r="M47" i="21"/>
  <c r="N47" i="21"/>
  <c r="B47" i="21"/>
  <c r="B46" i="21"/>
  <c r="C46" i="20"/>
  <c r="D46" i="20"/>
  <c r="E46" i="20"/>
  <c r="F46" i="20"/>
  <c r="G46" i="20"/>
  <c r="H46" i="20"/>
  <c r="I46" i="20"/>
  <c r="J46" i="20"/>
  <c r="K46" i="20"/>
  <c r="L46" i="20"/>
  <c r="M46" i="20"/>
  <c r="N46" i="20"/>
  <c r="C47" i="20"/>
  <c r="D47" i="20"/>
  <c r="E47" i="20"/>
  <c r="F47" i="20"/>
  <c r="G47" i="20"/>
  <c r="H47" i="20"/>
  <c r="I47" i="20"/>
  <c r="J47" i="20"/>
  <c r="K47" i="20"/>
  <c r="L47" i="20"/>
  <c r="M47" i="20"/>
  <c r="N47" i="20"/>
  <c r="B47" i="20"/>
  <c r="B46" i="20"/>
  <c r="C46" i="18"/>
  <c r="D46" i="18"/>
  <c r="E46" i="18"/>
  <c r="F46" i="18"/>
  <c r="G46" i="18"/>
  <c r="H46" i="18"/>
  <c r="I46" i="18"/>
  <c r="J46" i="18"/>
  <c r="K46" i="18"/>
  <c r="L46" i="18"/>
  <c r="M46" i="18"/>
  <c r="N46" i="18"/>
  <c r="C47" i="18"/>
  <c r="D47" i="18"/>
  <c r="E47" i="18"/>
  <c r="F47" i="18"/>
  <c r="G47" i="18"/>
  <c r="H47" i="18"/>
  <c r="I47" i="18"/>
  <c r="J47" i="18"/>
  <c r="K47" i="18"/>
  <c r="L47" i="18"/>
  <c r="M47" i="18"/>
  <c r="N47" i="18"/>
  <c r="B47" i="18"/>
  <c r="B46" i="18"/>
  <c r="C46" i="17"/>
  <c r="D46" i="17"/>
  <c r="E46" i="17"/>
  <c r="F46" i="17"/>
  <c r="G46" i="17"/>
  <c r="H46" i="17"/>
  <c r="I46" i="17"/>
  <c r="J46" i="17"/>
  <c r="K46" i="17"/>
  <c r="L46" i="17"/>
  <c r="M46" i="17"/>
  <c r="N46" i="17"/>
  <c r="C47" i="17"/>
  <c r="D47" i="17"/>
  <c r="E47" i="17"/>
  <c r="F47" i="17"/>
  <c r="G47" i="17"/>
  <c r="H47" i="17"/>
  <c r="I47" i="17"/>
  <c r="J47" i="17"/>
  <c r="K47" i="17"/>
  <c r="L47" i="17"/>
  <c r="M47" i="17"/>
  <c r="N47" i="17"/>
  <c r="B47" i="17"/>
  <c r="B46" i="17"/>
  <c r="C46" i="1"/>
  <c r="D46" i="1"/>
  <c r="E46" i="1"/>
  <c r="F46" i="1"/>
  <c r="G46" i="1"/>
  <c r="H46" i="1"/>
  <c r="I46" i="1"/>
  <c r="J46" i="1"/>
  <c r="K46" i="1"/>
  <c r="L46" i="1"/>
  <c r="M46" i="1"/>
  <c r="N46" i="1"/>
  <c r="C47" i="1"/>
  <c r="D47" i="1"/>
  <c r="E47" i="1"/>
  <c r="F47" i="1"/>
  <c r="G47" i="1"/>
  <c r="H47" i="1"/>
  <c r="I47" i="1"/>
  <c r="J47" i="1"/>
  <c r="K47" i="1"/>
  <c r="L47" i="1"/>
  <c r="M47" i="1"/>
  <c r="N47" i="1"/>
  <c r="B47" i="1"/>
  <c r="B46" i="1"/>
  <c r="F67" i="25"/>
  <c r="C38" i="25" l="1"/>
  <c r="C40" i="25" s="1"/>
  <c r="D38" i="25"/>
  <c r="E38" i="25"/>
  <c r="F38" i="25"/>
  <c r="G38" i="25"/>
  <c r="H38" i="25"/>
  <c r="I38" i="25"/>
  <c r="J38" i="25"/>
  <c r="K38" i="25"/>
  <c r="L38" i="25"/>
  <c r="M38" i="25"/>
  <c r="N38" i="25"/>
  <c r="C39" i="25"/>
  <c r="C41" i="25" s="1"/>
  <c r="D39" i="25"/>
  <c r="D41" i="25" s="1"/>
  <c r="E39" i="25"/>
  <c r="F39" i="25"/>
  <c r="G39" i="25"/>
  <c r="H39" i="25"/>
  <c r="I39" i="25"/>
  <c r="J39" i="25"/>
  <c r="K39" i="25"/>
  <c r="L39" i="25"/>
  <c r="L41" i="25" s="1"/>
  <c r="M39" i="25"/>
  <c r="N39" i="25"/>
  <c r="E40" i="25"/>
  <c r="E41" i="25"/>
  <c r="M41" i="25"/>
  <c r="N41" i="25"/>
  <c r="C50" i="25"/>
  <c r="D50" i="25"/>
  <c r="E50" i="25"/>
  <c r="F50" i="25"/>
  <c r="G50" i="25"/>
  <c r="L50" i="25"/>
  <c r="M50" i="25"/>
  <c r="C51" i="25"/>
  <c r="D51" i="25"/>
  <c r="E51" i="25"/>
  <c r="F51" i="25"/>
  <c r="F52" i="25" s="1"/>
  <c r="G51" i="25"/>
  <c r="G52" i="25" s="1"/>
  <c r="L51" i="25"/>
  <c r="M51" i="25"/>
  <c r="C52" i="25"/>
  <c r="D52" i="25"/>
  <c r="E52" i="25"/>
  <c r="L52" i="25"/>
  <c r="M52" i="25"/>
  <c r="C55" i="25"/>
  <c r="D55" i="25"/>
  <c r="E55" i="25"/>
  <c r="F55" i="25"/>
  <c r="G55" i="25"/>
  <c r="L55" i="25"/>
  <c r="M55" i="25"/>
  <c r="C56" i="25"/>
  <c r="C57" i="25" s="1"/>
  <c r="D56" i="25"/>
  <c r="D57" i="25" s="1"/>
  <c r="E56" i="25"/>
  <c r="F56" i="25"/>
  <c r="G56" i="25"/>
  <c r="L56" i="25"/>
  <c r="L57" i="25" s="1"/>
  <c r="M56" i="25"/>
  <c r="E57" i="25"/>
  <c r="F57" i="25"/>
  <c r="G57" i="25"/>
  <c r="M57" i="25"/>
  <c r="C59" i="25"/>
  <c r="D59" i="25"/>
  <c r="E59" i="25"/>
  <c r="L59" i="25"/>
  <c r="M59" i="25"/>
  <c r="C62" i="25"/>
  <c r="E62" i="25"/>
  <c r="C63" i="25"/>
  <c r="E63" i="25"/>
  <c r="E64" i="25"/>
  <c r="C67" i="25"/>
  <c r="D67" i="25"/>
  <c r="E67" i="25"/>
  <c r="G67" i="25"/>
  <c r="L67" i="25"/>
  <c r="L69" i="25" s="1"/>
  <c r="M67" i="25"/>
  <c r="C68" i="25"/>
  <c r="D68" i="25"/>
  <c r="E68" i="25"/>
  <c r="L68" i="25"/>
  <c r="M68" i="25"/>
  <c r="N68" i="25"/>
  <c r="C69" i="25"/>
  <c r="D69" i="25"/>
  <c r="E69" i="25"/>
  <c r="M69" i="25"/>
  <c r="D73" i="24"/>
  <c r="E73" i="24"/>
  <c r="E72" i="24"/>
  <c r="C62" i="24"/>
  <c r="E62" i="24"/>
  <c r="C63" i="24"/>
  <c r="E63" i="24"/>
  <c r="C64" i="24"/>
  <c r="E64" i="24"/>
  <c r="C67" i="24"/>
  <c r="E67" i="24"/>
  <c r="C68" i="24"/>
  <c r="C69" i="24" s="1"/>
  <c r="D68" i="24"/>
  <c r="E68" i="24"/>
  <c r="E69" i="24"/>
  <c r="C59" i="24"/>
  <c r="D59" i="24"/>
  <c r="E59" i="24"/>
  <c r="L59" i="24"/>
  <c r="M59" i="24"/>
  <c r="C55" i="24"/>
  <c r="D55" i="24"/>
  <c r="E55" i="24"/>
  <c r="F55" i="24"/>
  <c r="G55" i="24"/>
  <c r="L55" i="24"/>
  <c r="M55" i="24"/>
  <c r="C56" i="24"/>
  <c r="D56" i="24"/>
  <c r="D57" i="24" s="1"/>
  <c r="E56" i="24"/>
  <c r="F56" i="24"/>
  <c r="F57" i="24" s="1"/>
  <c r="G56" i="24"/>
  <c r="G57" i="24" s="1"/>
  <c r="L56" i="24"/>
  <c r="L57" i="24" s="1"/>
  <c r="M56" i="24"/>
  <c r="C57" i="24"/>
  <c r="E57" i="24"/>
  <c r="M57" i="24"/>
  <c r="C50" i="24"/>
  <c r="E50" i="24"/>
  <c r="C51" i="24"/>
  <c r="E51" i="24"/>
  <c r="C52" i="24"/>
  <c r="E52" i="24"/>
  <c r="C38" i="24"/>
  <c r="D38" i="24"/>
  <c r="E38" i="24"/>
  <c r="F38" i="24"/>
  <c r="G38" i="24"/>
  <c r="H38" i="24"/>
  <c r="I38" i="24"/>
  <c r="J38" i="24"/>
  <c r="K38" i="24"/>
  <c r="L38" i="24"/>
  <c r="M38" i="24"/>
  <c r="N38" i="24"/>
  <c r="C39" i="24"/>
  <c r="D39" i="24"/>
  <c r="E39" i="24"/>
  <c r="E41" i="24" s="1"/>
  <c r="F39" i="24"/>
  <c r="G39" i="24"/>
  <c r="H39" i="24"/>
  <c r="I39" i="24"/>
  <c r="J39" i="24"/>
  <c r="K39" i="24"/>
  <c r="L39" i="24"/>
  <c r="M39" i="24"/>
  <c r="N39" i="24"/>
  <c r="C40" i="24"/>
  <c r="E40" i="24"/>
  <c r="C41" i="24"/>
  <c r="D41" i="24"/>
  <c r="C64" i="25" l="1"/>
  <c r="E30" i="25"/>
  <c r="D30" i="25"/>
  <c r="N25" i="25" l="1"/>
  <c r="M25" i="25"/>
  <c r="M23" i="25"/>
  <c r="N23" i="25"/>
  <c r="M24" i="25"/>
  <c r="N24" i="25"/>
  <c r="N22" i="25"/>
  <c r="M22" i="25"/>
  <c r="K25" i="25"/>
  <c r="J25" i="25"/>
  <c r="J23" i="25"/>
  <c r="K23" i="25"/>
  <c r="J24" i="25"/>
  <c r="K24" i="25"/>
  <c r="K22" i="25"/>
  <c r="J22" i="25"/>
  <c r="H25" i="25"/>
  <c r="G25" i="25"/>
  <c r="G23" i="25"/>
  <c r="H23" i="25"/>
  <c r="G24" i="25"/>
  <c r="H24" i="25"/>
  <c r="H22" i="25"/>
  <c r="G22" i="25"/>
  <c r="E25" i="25"/>
  <c r="D25" i="25"/>
  <c r="D23" i="25"/>
  <c r="E23" i="25"/>
  <c r="D24" i="25"/>
  <c r="E24" i="25"/>
  <c r="E22" i="25"/>
  <c r="D22" i="25"/>
  <c r="N19" i="25"/>
  <c r="M19" i="25"/>
  <c r="M17" i="25"/>
  <c r="N17" i="25"/>
  <c r="M18" i="25"/>
  <c r="N18" i="25"/>
  <c r="K19" i="25"/>
  <c r="J19" i="25"/>
  <c r="J17" i="25"/>
  <c r="K17" i="25"/>
  <c r="J18" i="25"/>
  <c r="K18" i="25"/>
  <c r="H19" i="25"/>
  <c r="G19" i="25"/>
  <c r="H17" i="25"/>
  <c r="H18" i="25"/>
  <c r="G17" i="25"/>
  <c r="G18" i="25"/>
  <c r="E19" i="25"/>
  <c r="E17" i="25"/>
  <c r="E18" i="25"/>
  <c r="E16" i="25"/>
  <c r="C16" i="25" s="1"/>
  <c r="D19" i="25"/>
  <c r="D18" i="25"/>
  <c r="D17" i="25"/>
  <c r="K16" i="25"/>
  <c r="J16" i="25"/>
  <c r="H16" i="25"/>
  <c r="G16" i="25"/>
  <c r="D16" i="25"/>
  <c r="M16" i="25"/>
  <c r="C17" i="25" l="1"/>
  <c r="I16" i="25"/>
  <c r="B16" i="25" s="1"/>
  <c r="F16" i="25"/>
  <c r="B30" i="25" l="1"/>
  <c r="M26" i="25"/>
  <c r="J26" i="25"/>
  <c r="E26" i="25"/>
  <c r="D26" i="25"/>
  <c r="L25" i="25"/>
  <c r="I25" i="25"/>
  <c r="F25" i="25"/>
  <c r="C25" i="25"/>
  <c r="L24" i="25"/>
  <c r="I24" i="25"/>
  <c r="G26" i="25"/>
  <c r="F24" i="25"/>
  <c r="E73" i="25"/>
  <c r="L23" i="25"/>
  <c r="I23" i="25"/>
  <c r="F23" i="25"/>
  <c r="E29" i="25"/>
  <c r="C23" i="25"/>
  <c r="I22" i="25"/>
  <c r="C22" i="25"/>
  <c r="L19" i="25"/>
  <c r="I19" i="25"/>
  <c r="F19" i="25"/>
  <c r="C19" i="25"/>
  <c r="L18" i="25"/>
  <c r="I18" i="25"/>
  <c r="F18" i="25"/>
  <c r="C18" i="25"/>
  <c r="L17" i="25"/>
  <c r="I17" i="25"/>
  <c r="F17" i="25"/>
  <c r="N16" i="25"/>
  <c r="L16" i="25"/>
  <c r="B30" i="24"/>
  <c r="E29" i="24"/>
  <c r="D29" i="24"/>
  <c r="N26" i="24"/>
  <c r="M26" i="24"/>
  <c r="K26" i="24"/>
  <c r="J26" i="24"/>
  <c r="I26" i="24"/>
  <c r="H26" i="24"/>
  <c r="G26" i="24"/>
  <c r="E26" i="24"/>
  <c r="D26" i="24"/>
  <c r="L25" i="24"/>
  <c r="I25" i="24"/>
  <c r="F25" i="24"/>
  <c r="C25" i="24"/>
  <c r="L24" i="24"/>
  <c r="I24" i="24"/>
  <c r="F24" i="24"/>
  <c r="C24" i="24"/>
  <c r="C26" i="24" s="1"/>
  <c r="L23" i="24"/>
  <c r="I23" i="24"/>
  <c r="F23" i="24"/>
  <c r="C23" i="24"/>
  <c r="B23" i="24" s="1"/>
  <c r="L22" i="24"/>
  <c r="I22" i="24"/>
  <c r="F22" i="24"/>
  <c r="C22" i="24"/>
  <c r="L19" i="24"/>
  <c r="I19" i="24"/>
  <c r="B19" i="24" s="1"/>
  <c r="F19" i="24"/>
  <c r="C19" i="24"/>
  <c r="L18" i="24"/>
  <c r="I18" i="24"/>
  <c r="F18" i="24"/>
  <c r="C18" i="24"/>
  <c r="B18" i="24"/>
  <c r="L17" i="24"/>
  <c r="I17" i="24"/>
  <c r="F17" i="24"/>
  <c r="C17" i="24"/>
  <c r="L16" i="24"/>
  <c r="I16" i="24"/>
  <c r="F16" i="24"/>
  <c r="C16" i="24"/>
  <c r="C62" i="21"/>
  <c r="E62" i="21"/>
  <c r="C63" i="21"/>
  <c r="E63" i="21"/>
  <c r="C64" i="21"/>
  <c r="E64" i="21"/>
  <c r="C67" i="21"/>
  <c r="D67" i="21"/>
  <c r="E67" i="21"/>
  <c r="F67" i="21"/>
  <c r="G67" i="21"/>
  <c r="L67" i="21"/>
  <c r="M67" i="21"/>
  <c r="C68" i="21"/>
  <c r="C69" i="21" s="1"/>
  <c r="D68" i="21"/>
  <c r="E68" i="21"/>
  <c r="N68" i="21"/>
  <c r="D69" i="21"/>
  <c r="E69" i="21"/>
  <c r="C59" i="21"/>
  <c r="D59" i="21"/>
  <c r="E59" i="21"/>
  <c r="C50" i="21"/>
  <c r="D50" i="21"/>
  <c r="E50" i="21"/>
  <c r="F50" i="21"/>
  <c r="G50" i="21"/>
  <c r="L50" i="21"/>
  <c r="M50" i="21"/>
  <c r="C51" i="21"/>
  <c r="D51" i="21"/>
  <c r="E51" i="21"/>
  <c r="F51" i="21"/>
  <c r="F52" i="21" s="1"/>
  <c r="G51" i="21"/>
  <c r="G52" i="21" s="1"/>
  <c r="C52" i="21"/>
  <c r="D52" i="21"/>
  <c r="E52" i="21"/>
  <c r="C55" i="21"/>
  <c r="D55" i="21"/>
  <c r="E55" i="21"/>
  <c r="F55" i="21"/>
  <c r="G55" i="21"/>
  <c r="L55" i="21"/>
  <c r="M55" i="21"/>
  <c r="C56" i="21"/>
  <c r="C57" i="21" s="1"/>
  <c r="D56" i="21"/>
  <c r="D57" i="21" s="1"/>
  <c r="E56" i="21"/>
  <c r="E57" i="21" s="1"/>
  <c r="F56" i="21"/>
  <c r="G56" i="21"/>
  <c r="F57" i="21"/>
  <c r="G57" i="21"/>
  <c r="C38" i="21"/>
  <c r="D38" i="21"/>
  <c r="E38" i="21"/>
  <c r="F38" i="21"/>
  <c r="G38" i="21"/>
  <c r="H38" i="21"/>
  <c r="I38" i="21"/>
  <c r="J38" i="21"/>
  <c r="K38" i="21"/>
  <c r="L38" i="21"/>
  <c r="M38" i="21"/>
  <c r="N38" i="21"/>
  <c r="C39" i="21"/>
  <c r="D39" i="21"/>
  <c r="E39" i="21"/>
  <c r="F39" i="21"/>
  <c r="G39" i="21"/>
  <c r="H39" i="21"/>
  <c r="I39" i="21"/>
  <c r="J39" i="21"/>
  <c r="K39" i="21"/>
  <c r="C40" i="21"/>
  <c r="E40" i="21"/>
  <c r="C41" i="21"/>
  <c r="D41" i="21"/>
  <c r="E41" i="21"/>
  <c r="E30" i="21"/>
  <c r="D30" i="21"/>
  <c r="N25" i="21"/>
  <c r="M25" i="21"/>
  <c r="M23" i="21"/>
  <c r="N23" i="21"/>
  <c r="M24" i="21"/>
  <c r="M39" i="21" s="1"/>
  <c r="M41" i="21" s="1"/>
  <c r="N24" i="21"/>
  <c r="N26" i="21" s="1"/>
  <c r="N59" i="21" s="1"/>
  <c r="N22" i="21"/>
  <c r="L22" i="21" s="1"/>
  <c r="M22" i="21"/>
  <c r="K25" i="21"/>
  <c r="J25" i="21"/>
  <c r="J23" i="21"/>
  <c r="K23" i="21"/>
  <c r="J24" i="21"/>
  <c r="I24" i="21" s="1"/>
  <c r="K24" i="21"/>
  <c r="K22" i="21"/>
  <c r="J22" i="21"/>
  <c r="H25" i="21"/>
  <c r="G25" i="21"/>
  <c r="G23" i="21"/>
  <c r="H23" i="21"/>
  <c r="G24" i="21"/>
  <c r="H24" i="21"/>
  <c r="H22" i="21"/>
  <c r="G22" i="21"/>
  <c r="E25" i="21"/>
  <c r="D25" i="21"/>
  <c r="D23" i="21"/>
  <c r="E23" i="21"/>
  <c r="D24" i="21"/>
  <c r="E24" i="21"/>
  <c r="E22" i="21"/>
  <c r="D22" i="21"/>
  <c r="N19" i="21"/>
  <c r="M19" i="21"/>
  <c r="N16" i="21"/>
  <c r="N17" i="21"/>
  <c r="N18" i="21"/>
  <c r="M17" i="21"/>
  <c r="M18" i="21"/>
  <c r="M16" i="21"/>
  <c r="K19" i="21"/>
  <c r="J19" i="21"/>
  <c r="J17" i="21"/>
  <c r="K17" i="21"/>
  <c r="I17" i="21" s="1"/>
  <c r="J18" i="21"/>
  <c r="I18" i="21" s="1"/>
  <c r="K18" i="21"/>
  <c r="K16" i="21"/>
  <c r="I16" i="21" s="1"/>
  <c r="J16" i="21"/>
  <c r="H19" i="21"/>
  <c r="F19" i="21" s="1"/>
  <c r="G19" i="21"/>
  <c r="G17" i="21"/>
  <c r="H17" i="21"/>
  <c r="F17" i="21" s="1"/>
  <c r="G18" i="21"/>
  <c r="H18" i="21"/>
  <c r="H16" i="21"/>
  <c r="G16" i="21"/>
  <c r="E16" i="21"/>
  <c r="E17" i="21"/>
  <c r="E18" i="21"/>
  <c r="E19" i="21"/>
  <c r="C19" i="21" s="1"/>
  <c r="D16" i="21"/>
  <c r="D19" i="21"/>
  <c r="D18" i="21"/>
  <c r="C18" i="21" s="1"/>
  <c r="D17" i="21"/>
  <c r="M68" i="20"/>
  <c r="E62" i="20"/>
  <c r="E63" i="20"/>
  <c r="E67" i="20"/>
  <c r="E68" i="20"/>
  <c r="D68" i="20"/>
  <c r="M55" i="20"/>
  <c r="M56" i="20"/>
  <c r="G55" i="20"/>
  <c r="G56" i="20"/>
  <c r="E50" i="20"/>
  <c r="E51" i="20"/>
  <c r="E55" i="20"/>
  <c r="E57" i="20" s="1"/>
  <c r="E56" i="20"/>
  <c r="D55" i="20"/>
  <c r="D56" i="20"/>
  <c r="D57" i="20"/>
  <c r="N38" i="20"/>
  <c r="N39" i="20"/>
  <c r="M38" i="20"/>
  <c r="M39" i="20"/>
  <c r="M41" i="20" s="1"/>
  <c r="K38" i="20"/>
  <c r="K39" i="20"/>
  <c r="J38" i="20"/>
  <c r="J39" i="20"/>
  <c r="H38" i="20"/>
  <c r="H39" i="20"/>
  <c r="G38" i="20"/>
  <c r="G39" i="20"/>
  <c r="E38" i="20"/>
  <c r="E40" i="20" s="1"/>
  <c r="E39" i="20"/>
  <c r="E41" i="20"/>
  <c r="E64" i="20" s="1"/>
  <c r="D38" i="20"/>
  <c r="D39" i="20"/>
  <c r="D41" i="20" s="1"/>
  <c r="N39" i="21" l="1"/>
  <c r="N41" i="21" s="1"/>
  <c r="M56" i="21"/>
  <c r="M57" i="21" s="1"/>
  <c r="M51" i="21"/>
  <c r="M52" i="21" s="1"/>
  <c r="M68" i="21"/>
  <c r="M57" i="20"/>
  <c r="B25" i="25"/>
  <c r="B19" i="25"/>
  <c r="B16" i="24"/>
  <c r="B25" i="24"/>
  <c r="B17" i="24"/>
  <c r="B50" i="24" s="1"/>
  <c r="B18" i="25"/>
  <c r="B23" i="25"/>
  <c r="B17" i="25"/>
  <c r="L26" i="25"/>
  <c r="F26" i="25"/>
  <c r="L22" i="25"/>
  <c r="H26" i="25"/>
  <c r="D29" i="25"/>
  <c r="D72" i="25" s="1"/>
  <c r="E72" i="25"/>
  <c r="N26" i="25"/>
  <c r="C24" i="25"/>
  <c r="I26" i="25"/>
  <c r="F22" i="25"/>
  <c r="D73" i="25"/>
  <c r="K26" i="25"/>
  <c r="B29" i="24"/>
  <c r="B72" i="24" s="1"/>
  <c r="B62" i="24"/>
  <c r="B22" i="24"/>
  <c r="B38" i="24" s="1"/>
  <c r="B40" i="24" s="1"/>
  <c r="F26" i="24"/>
  <c r="B55" i="24"/>
  <c r="L26" i="24"/>
  <c r="B24" i="24"/>
  <c r="E26" i="21"/>
  <c r="F25" i="21"/>
  <c r="G57" i="20"/>
  <c r="L23" i="21"/>
  <c r="I25" i="21"/>
  <c r="K26" i="21"/>
  <c r="E73" i="21"/>
  <c r="E52" i="20"/>
  <c r="E69" i="20" s="1"/>
  <c r="F23" i="21"/>
  <c r="I23" i="21"/>
  <c r="I19" i="21"/>
  <c r="C25" i="21"/>
  <c r="C24" i="21"/>
  <c r="G26" i="21"/>
  <c r="L16" i="21"/>
  <c r="J26" i="21"/>
  <c r="L25" i="21"/>
  <c r="M26" i="21"/>
  <c r="M59" i="21" s="1"/>
  <c r="L18" i="21"/>
  <c r="B30" i="21"/>
  <c r="L24" i="21"/>
  <c r="F22" i="21"/>
  <c r="C23" i="21"/>
  <c r="C22" i="21"/>
  <c r="L19" i="21"/>
  <c r="B19" i="21" s="1"/>
  <c r="L17" i="21"/>
  <c r="F18" i="21"/>
  <c r="F16" i="21"/>
  <c r="C17" i="21"/>
  <c r="C16" i="21"/>
  <c r="D29" i="21"/>
  <c r="D72" i="21" s="1"/>
  <c r="D73" i="21"/>
  <c r="F24" i="21"/>
  <c r="D26" i="21"/>
  <c r="H26" i="21"/>
  <c r="I26" i="21"/>
  <c r="E29" i="21"/>
  <c r="E72" i="21" s="1"/>
  <c r="I22" i="21"/>
  <c r="E73" i="20"/>
  <c r="B30" i="20"/>
  <c r="E29" i="20"/>
  <c r="E72" i="20" s="1"/>
  <c r="D29" i="20"/>
  <c r="N26" i="20"/>
  <c r="M26" i="20"/>
  <c r="M59" i="20" s="1"/>
  <c r="K26" i="20"/>
  <c r="J26" i="20"/>
  <c r="H26" i="20"/>
  <c r="G26" i="20"/>
  <c r="E26" i="20"/>
  <c r="E59" i="20" s="1"/>
  <c r="D26" i="20"/>
  <c r="D59" i="20" s="1"/>
  <c r="L25" i="20"/>
  <c r="I25" i="20"/>
  <c r="F25" i="20"/>
  <c r="C25" i="20"/>
  <c r="L24" i="20"/>
  <c r="I24" i="20"/>
  <c r="F24" i="20"/>
  <c r="C24" i="20"/>
  <c r="L23" i="20"/>
  <c r="I23" i="20"/>
  <c r="F23" i="20"/>
  <c r="C23" i="20"/>
  <c r="L22" i="20"/>
  <c r="I22" i="20"/>
  <c r="I38" i="20" s="1"/>
  <c r="F22" i="20"/>
  <c r="F38" i="20" s="1"/>
  <c r="C22" i="20"/>
  <c r="C38" i="20" s="1"/>
  <c r="L19" i="20"/>
  <c r="I19" i="20"/>
  <c r="F19" i="20"/>
  <c r="C19" i="20"/>
  <c r="L18" i="20"/>
  <c r="I18" i="20"/>
  <c r="F18" i="20"/>
  <c r="C18" i="20"/>
  <c r="L17" i="20"/>
  <c r="I17" i="20"/>
  <c r="F17" i="20"/>
  <c r="C17" i="20"/>
  <c r="L16" i="20"/>
  <c r="I16" i="20"/>
  <c r="F16" i="20"/>
  <c r="C16" i="20"/>
  <c r="B16" i="20" s="1"/>
  <c r="G50" i="18"/>
  <c r="D56" i="18"/>
  <c r="F38" i="18"/>
  <c r="N38" i="18"/>
  <c r="J39" i="18"/>
  <c r="E30" i="18"/>
  <c r="D30" i="18"/>
  <c r="N25" i="18"/>
  <c r="M25" i="18"/>
  <c r="N24" i="18"/>
  <c r="N26" i="18" s="1"/>
  <c r="N59" i="18" s="1"/>
  <c r="M24" i="18"/>
  <c r="M51" i="18" s="1"/>
  <c r="N23" i="18"/>
  <c r="M23" i="18"/>
  <c r="L23" i="18" s="1"/>
  <c r="L67" i="18" s="1"/>
  <c r="N22" i="18"/>
  <c r="M22" i="18"/>
  <c r="M38" i="18" s="1"/>
  <c r="J26" i="18"/>
  <c r="K25" i="18"/>
  <c r="J25" i="18"/>
  <c r="K24" i="18"/>
  <c r="K26" i="18" s="1"/>
  <c r="J24" i="18"/>
  <c r="K23" i="18"/>
  <c r="J23" i="18"/>
  <c r="K22" i="18"/>
  <c r="K38" i="18" s="1"/>
  <c r="J22" i="18"/>
  <c r="J38" i="18" s="1"/>
  <c r="H25" i="18"/>
  <c r="G25" i="18"/>
  <c r="H24" i="18"/>
  <c r="H26" i="18" s="1"/>
  <c r="G24" i="18"/>
  <c r="G56" i="18" s="1"/>
  <c r="H23" i="18"/>
  <c r="G23" i="18"/>
  <c r="G67" i="18" s="1"/>
  <c r="H22" i="18"/>
  <c r="H38" i="18" s="1"/>
  <c r="G22" i="18"/>
  <c r="G38" i="18" s="1"/>
  <c r="E25" i="18"/>
  <c r="D25" i="18"/>
  <c r="D23" i="18"/>
  <c r="C23" i="18" s="1"/>
  <c r="E23" i="18"/>
  <c r="E67" i="18" s="1"/>
  <c r="D24" i="18"/>
  <c r="D39" i="18" s="1"/>
  <c r="E24" i="18"/>
  <c r="E56" i="18" s="1"/>
  <c r="E22" i="18"/>
  <c r="E38" i="18" s="1"/>
  <c r="E40" i="18" s="1"/>
  <c r="D22" i="18"/>
  <c r="D38" i="18" s="1"/>
  <c r="N19" i="18"/>
  <c r="M19" i="18"/>
  <c r="N18" i="18"/>
  <c r="L18" i="18" s="1"/>
  <c r="M18" i="18"/>
  <c r="M50" i="18" s="1"/>
  <c r="M52" i="18" s="1"/>
  <c r="N17" i="18"/>
  <c r="M17" i="18"/>
  <c r="L17" i="18" s="1"/>
  <c r="N16" i="18"/>
  <c r="M16" i="18"/>
  <c r="K19" i="18"/>
  <c r="J19" i="18"/>
  <c r="I19" i="18" s="1"/>
  <c r="K18" i="18"/>
  <c r="I18" i="18" s="1"/>
  <c r="J18" i="18"/>
  <c r="K17" i="18"/>
  <c r="J17" i="18"/>
  <c r="K16" i="18"/>
  <c r="J16" i="18"/>
  <c r="H19" i="18"/>
  <c r="G19" i="18"/>
  <c r="H18" i="18"/>
  <c r="F18" i="18" s="1"/>
  <c r="G18" i="18"/>
  <c r="G55" i="18" s="1"/>
  <c r="G57" i="18" s="1"/>
  <c r="H17" i="18"/>
  <c r="G17" i="18"/>
  <c r="H16" i="18"/>
  <c r="G16" i="18"/>
  <c r="F16" i="18" s="1"/>
  <c r="E19" i="18"/>
  <c r="D19" i="18"/>
  <c r="D18" i="18"/>
  <c r="D55" i="18" s="1"/>
  <c r="D57" i="18" s="1"/>
  <c r="E18" i="18"/>
  <c r="E55" i="18" s="1"/>
  <c r="E16" i="18"/>
  <c r="E17" i="18"/>
  <c r="D17" i="18"/>
  <c r="D16" i="18"/>
  <c r="E29" i="18"/>
  <c r="E26" i="18"/>
  <c r="E59" i="18" s="1"/>
  <c r="D26" i="18"/>
  <c r="L25" i="18"/>
  <c r="F25" i="18"/>
  <c r="C24" i="18"/>
  <c r="C39" i="18" s="1"/>
  <c r="I23" i="18"/>
  <c r="F23" i="18"/>
  <c r="F67" i="18" s="1"/>
  <c r="L22" i="18"/>
  <c r="L38" i="18" s="1"/>
  <c r="I22" i="18"/>
  <c r="I38" i="18" s="1"/>
  <c r="F22" i="18"/>
  <c r="L19" i="18"/>
  <c r="F19" i="18"/>
  <c r="I17" i="18"/>
  <c r="F17" i="18"/>
  <c r="L16" i="18"/>
  <c r="I16" i="18"/>
  <c r="M69" i="21" l="1"/>
  <c r="L56" i="21"/>
  <c r="L57" i="21" s="1"/>
  <c r="L39" i="21"/>
  <c r="L41" i="21" s="1"/>
  <c r="L68" i="21"/>
  <c r="L51" i="21"/>
  <c r="L52" i="21" s="1"/>
  <c r="B67" i="24"/>
  <c r="B67" i="25"/>
  <c r="B29" i="25"/>
  <c r="B72" i="25" s="1"/>
  <c r="B55" i="25"/>
  <c r="B50" i="25"/>
  <c r="B62" i="25"/>
  <c r="C26" i="25"/>
  <c r="B24" i="25"/>
  <c r="B22" i="25"/>
  <c r="B38" i="25" s="1"/>
  <c r="B40" i="25" s="1"/>
  <c r="B26" i="24"/>
  <c r="B59" i="24" s="1"/>
  <c r="B68" i="24"/>
  <c r="B51" i="24"/>
  <c r="B52" i="24" s="1"/>
  <c r="B39" i="24"/>
  <c r="B56" i="24"/>
  <c r="B57" i="24" s="1"/>
  <c r="B73" i="24"/>
  <c r="C26" i="21"/>
  <c r="B25" i="21"/>
  <c r="B19" i="20"/>
  <c r="B25" i="20"/>
  <c r="C62" i="20"/>
  <c r="C50" i="20"/>
  <c r="C55" i="20"/>
  <c r="C40" i="20"/>
  <c r="C51" i="20"/>
  <c r="C56" i="20"/>
  <c r="C68" i="20"/>
  <c r="C39" i="20"/>
  <c r="B23" i="20"/>
  <c r="C67" i="20"/>
  <c r="F55" i="20"/>
  <c r="F26" i="20"/>
  <c r="F56" i="20"/>
  <c r="F39" i="20"/>
  <c r="I26" i="20"/>
  <c r="I39" i="20"/>
  <c r="L55" i="20"/>
  <c r="B22" i="20"/>
  <c r="B38" i="20" s="1"/>
  <c r="B40" i="20" s="1"/>
  <c r="L38" i="20"/>
  <c r="L26" i="20"/>
  <c r="L59" i="20" s="1"/>
  <c r="L68" i="20"/>
  <c r="L39" i="20"/>
  <c r="L56" i="20"/>
  <c r="L26" i="21"/>
  <c r="L59" i="21" s="1"/>
  <c r="B23" i="21"/>
  <c r="B29" i="21" s="1"/>
  <c r="B72" i="21" s="1"/>
  <c r="B17" i="21"/>
  <c r="B67" i="21" s="1"/>
  <c r="B18" i="21"/>
  <c r="B16" i="21"/>
  <c r="B22" i="21"/>
  <c r="B38" i="21" s="1"/>
  <c r="B24" i="21"/>
  <c r="F26" i="21"/>
  <c r="B17" i="20"/>
  <c r="C26" i="20"/>
  <c r="C59" i="20" s="1"/>
  <c r="B24" i="20"/>
  <c r="B18" i="20"/>
  <c r="F55" i="18"/>
  <c r="F50" i="18"/>
  <c r="L50" i="18"/>
  <c r="L55" i="18"/>
  <c r="E57" i="18"/>
  <c r="C67" i="18"/>
  <c r="E68" i="18"/>
  <c r="G51" i="18"/>
  <c r="G52" i="18" s="1"/>
  <c r="D67" i="18"/>
  <c r="I25" i="18"/>
  <c r="H39" i="18"/>
  <c r="M55" i="18"/>
  <c r="E50" i="18"/>
  <c r="G39" i="18"/>
  <c r="M67" i="18"/>
  <c r="M56" i="18"/>
  <c r="E51" i="18"/>
  <c r="D50" i="18"/>
  <c r="D52" i="18" s="1"/>
  <c r="N39" i="18"/>
  <c r="N41" i="18" s="1"/>
  <c r="D51" i="18"/>
  <c r="I24" i="18"/>
  <c r="E73" i="18"/>
  <c r="M39" i="18"/>
  <c r="E39" i="18"/>
  <c r="C51" i="18"/>
  <c r="D73" i="18"/>
  <c r="E62" i="18"/>
  <c r="K39" i="18"/>
  <c r="N68" i="18"/>
  <c r="E72" i="18"/>
  <c r="B30" i="18"/>
  <c r="L24" i="18"/>
  <c r="M26" i="18"/>
  <c r="G26" i="18"/>
  <c r="F24" i="18"/>
  <c r="C25" i="18"/>
  <c r="C56" i="18" s="1"/>
  <c r="D29" i="18"/>
  <c r="D72" i="18" s="1"/>
  <c r="C22" i="18"/>
  <c r="C38" i="18" s="1"/>
  <c r="C40" i="18" s="1"/>
  <c r="B22" i="18"/>
  <c r="B38" i="18" s="1"/>
  <c r="C19" i="18"/>
  <c r="B19" i="18" s="1"/>
  <c r="C18" i="18"/>
  <c r="C17" i="18"/>
  <c r="B17" i="18" s="1"/>
  <c r="C16" i="18"/>
  <c r="B23" i="18"/>
  <c r="C26" i="18"/>
  <c r="C59" i="18" s="1"/>
  <c r="E73" i="17"/>
  <c r="D73" i="17"/>
  <c r="E72" i="17"/>
  <c r="E67" i="17"/>
  <c r="G67" i="17"/>
  <c r="E68" i="17"/>
  <c r="N68" i="17"/>
  <c r="E62" i="17"/>
  <c r="D55" i="17"/>
  <c r="E55" i="17"/>
  <c r="G55" i="17"/>
  <c r="M55" i="17"/>
  <c r="M57" i="17" s="1"/>
  <c r="D56" i="17"/>
  <c r="D57" i="17" s="1"/>
  <c r="E56" i="17"/>
  <c r="E57" i="17" s="1"/>
  <c r="G56" i="17"/>
  <c r="M56" i="17"/>
  <c r="G57" i="17"/>
  <c r="E50" i="17"/>
  <c r="G50" i="17"/>
  <c r="E51" i="17"/>
  <c r="E52" i="17" s="1"/>
  <c r="D38" i="17"/>
  <c r="E38" i="17"/>
  <c r="G38" i="17"/>
  <c r="H38" i="17"/>
  <c r="J38" i="17"/>
  <c r="K38" i="17"/>
  <c r="M38" i="17"/>
  <c r="N38" i="17"/>
  <c r="D39" i="17"/>
  <c r="E39" i="17"/>
  <c r="E41" i="17" s="1"/>
  <c r="G39" i="17"/>
  <c r="H39" i="17"/>
  <c r="J39" i="17"/>
  <c r="K39" i="17"/>
  <c r="M39" i="17"/>
  <c r="N39" i="17"/>
  <c r="N41" i="17" s="1"/>
  <c r="E40" i="17"/>
  <c r="B30" i="17"/>
  <c r="E29" i="17"/>
  <c r="D29" i="17"/>
  <c r="I18" i="17"/>
  <c r="L69" i="21" l="1"/>
  <c r="B39" i="25"/>
  <c r="B26" i="25"/>
  <c r="B59" i="25" s="1"/>
  <c r="B73" i="25"/>
  <c r="B68" i="25"/>
  <c r="B56" i="25"/>
  <c r="B57" i="25" s="1"/>
  <c r="B51" i="25"/>
  <c r="B52" i="25" s="1"/>
  <c r="B63" i="24"/>
  <c r="B41" i="24"/>
  <c r="B64" i="24" s="1"/>
  <c r="B69" i="24"/>
  <c r="F57" i="20"/>
  <c r="L57" i="20"/>
  <c r="L41" i="20"/>
  <c r="C57" i="20"/>
  <c r="B50" i="20"/>
  <c r="B62" i="20"/>
  <c r="B55" i="20"/>
  <c r="B29" i="20"/>
  <c r="B72" i="20" s="1"/>
  <c r="B67" i="20"/>
  <c r="C52" i="20"/>
  <c r="C69" i="20" s="1"/>
  <c r="C41" i="20"/>
  <c r="C64" i="20" s="1"/>
  <c r="C63" i="20"/>
  <c r="B73" i="20"/>
  <c r="B51" i="20"/>
  <c r="B39" i="20"/>
  <c r="B68" i="20"/>
  <c r="B56" i="20"/>
  <c r="B50" i="21"/>
  <c r="B55" i="21"/>
  <c r="B62" i="21"/>
  <c r="B40" i="21"/>
  <c r="B68" i="21"/>
  <c r="B39" i="21"/>
  <c r="B26" i="21"/>
  <c r="B59" i="21" s="1"/>
  <c r="B73" i="21"/>
  <c r="B56" i="21"/>
  <c r="B51" i="21"/>
  <c r="B26" i="20"/>
  <c r="B59" i="20" s="1"/>
  <c r="E69" i="17"/>
  <c r="B18" i="18"/>
  <c r="C62" i="18"/>
  <c r="C55" i="18"/>
  <c r="C57" i="18" s="1"/>
  <c r="C50" i="18"/>
  <c r="C52" i="18" s="1"/>
  <c r="L39" i="18"/>
  <c r="L41" i="18" s="1"/>
  <c r="L68" i="18"/>
  <c r="L69" i="18" s="1"/>
  <c r="L56" i="18"/>
  <c r="L57" i="18" s="1"/>
  <c r="L51" i="18"/>
  <c r="E63" i="18"/>
  <c r="E41" i="18"/>
  <c r="E64" i="18" s="1"/>
  <c r="C41" i="18"/>
  <c r="C64" i="18" s="1"/>
  <c r="C63" i="18"/>
  <c r="I26" i="18"/>
  <c r="I39" i="18"/>
  <c r="E52" i="18"/>
  <c r="E69" i="18"/>
  <c r="L52" i="18"/>
  <c r="B25" i="18"/>
  <c r="M57" i="18"/>
  <c r="F56" i="18"/>
  <c r="F57" i="18" s="1"/>
  <c r="F39" i="18"/>
  <c r="F51" i="18"/>
  <c r="F52" i="18" s="1"/>
  <c r="C68" i="18"/>
  <c r="L26" i="18"/>
  <c r="L59" i="18" s="1"/>
  <c r="F26" i="18"/>
  <c r="B24" i="18"/>
  <c r="B68" i="18" s="1"/>
  <c r="B50" i="18"/>
  <c r="B55" i="18"/>
  <c r="B16" i="18"/>
  <c r="B62" i="18" s="1"/>
  <c r="B29" i="18"/>
  <c r="B72" i="18" s="1"/>
  <c r="B67" i="18"/>
  <c r="E63" i="17"/>
  <c r="E64" i="17"/>
  <c r="N26" i="17"/>
  <c r="M26" i="17"/>
  <c r="K26" i="17"/>
  <c r="J26" i="17"/>
  <c r="H26" i="17"/>
  <c r="G26" i="17"/>
  <c r="E26" i="17"/>
  <c r="E59" i="17" s="1"/>
  <c r="D26" i="17"/>
  <c r="L25" i="17"/>
  <c r="I25" i="17"/>
  <c r="F25" i="17"/>
  <c r="C25" i="17"/>
  <c r="L24" i="17"/>
  <c r="B24" i="17" s="1"/>
  <c r="I24" i="17"/>
  <c r="I39" i="17" s="1"/>
  <c r="F24" i="17"/>
  <c r="C24" i="17"/>
  <c r="L23" i="17"/>
  <c r="I23" i="17"/>
  <c r="F23" i="17"/>
  <c r="C23" i="17"/>
  <c r="L22" i="17"/>
  <c r="L38" i="17" s="1"/>
  <c r="I22" i="17"/>
  <c r="I38" i="17" s="1"/>
  <c r="F22" i="17"/>
  <c r="F38" i="17" s="1"/>
  <c r="C22" i="17"/>
  <c r="C38" i="17" s="1"/>
  <c r="L19" i="17"/>
  <c r="I19" i="17"/>
  <c r="F19" i="17"/>
  <c r="C19" i="17"/>
  <c r="B19" i="17" s="1"/>
  <c r="L18" i="17"/>
  <c r="F18" i="17"/>
  <c r="C18" i="17"/>
  <c r="L17" i="17"/>
  <c r="I17" i="17"/>
  <c r="F17" i="17"/>
  <c r="C17" i="17"/>
  <c r="L16" i="17"/>
  <c r="I16" i="17"/>
  <c r="F16" i="17"/>
  <c r="C16" i="17"/>
  <c r="B16" i="17" s="1"/>
  <c r="E73" i="1"/>
  <c r="E72" i="1"/>
  <c r="D72" i="1"/>
  <c r="B72" i="1"/>
  <c r="B73" i="1"/>
  <c r="I22" i="1"/>
  <c r="I38" i="1" s="1"/>
  <c r="F22" i="1"/>
  <c r="F38" i="1" s="1"/>
  <c r="C22" i="1"/>
  <c r="L23" i="1"/>
  <c r="I23" i="1"/>
  <c r="F23" i="1"/>
  <c r="C23" i="1"/>
  <c r="D29" i="1"/>
  <c r="B30" i="1"/>
  <c r="E29" i="1"/>
  <c r="D50" i="1"/>
  <c r="E50" i="1"/>
  <c r="M50" i="1"/>
  <c r="D51" i="1"/>
  <c r="E51" i="1"/>
  <c r="G51" i="1"/>
  <c r="M51" i="1"/>
  <c r="M52" i="1" s="1"/>
  <c r="D52" i="1"/>
  <c r="D55" i="1"/>
  <c r="E55" i="1"/>
  <c r="G55" i="1"/>
  <c r="M55" i="1"/>
  <c r="D56" i="1"/>
  <c r="E56" i="1"/>
  <c r="E57" i="1" s="1"/>
  <c r="G56" i="1"/>
  <c r="M56" i="1"/>
  <c r="E59" i="1"/>
  <c r="E62" i="1"/>
  <c r="D67" i="1"/>
  <c r="E67" i="1"/>
  <c r="E68" i="1"/>
  <c r="D38" i="1"/>
  <c r="E38" i="1"/>
  <c r="G38" i="1"/>
  <c r="H38" i="1"/>
  <c r="J38" i="1"/>
  <c r="K38" i="1"/>
  <c r="M38" i="1"/>
  <c r="N38" i="1"/>
  <c r="C39" i="1"/>
  <c r="D39" i="1"/>
  <c r="E39" i="1"/>
  <c r="E41" i="1" s="1"/>
  <c r="E64" i="1" s="1"/>
  <c r="F39" i="1"/>
  <c r="G39" i="1"/>
  <c r="H39" i="1"/>
  <c r="I39" i="1"/>
  <c r="J39" i="1"/>
  <c r="K39" i="1"/>
  <c r="L39" i="1"/>
  <c r="M39" i="1"/>
  <c r="N39" i="1"/>
  <c r="E40" i="1"/>
  <c r="C26" i="1"/>
  <c r="C59" i="1" s="1"/>
  <c r="D26" i="1"/>
  <c r="E26" i="1"/>
  <c r="F26" i="1"/>
  <c r="G26" i="1"/>
  <c r="H26" i="1"/>
  <c r="J26" i="1"/>
  <c r="K26" i="1"/>
  <c r="L26" i="1"/>
  <c r="M26" i="1"/>
  <c r="N26" i="1"/>
  <c r="L24" i="1"/>
  <c r="L25" i="1"/>
  <c r="L56" i="1" s="1"/>
  <c r="L22" i="1"/>
  <c r="L38" i="1" s="1"/>
  <c r="I24" i="1"/>
  <c r="I25" i="1"/>
  <c r="F24" i="1"/>
  <c r="F25" i="1"/>
  <c r="F56" i="1" s="1"/>
  <c r="C24" i="1"/>
  <c r="C25" i="1"/>
  <c r="L17" i="1"/>
  <c r="L18" i="1"/>
  <c r="L19" i="1"/>
  <c r="L16" i="1"/>
  <c r="I17" i="1"/>
  <c r="I18" i="1"/>
  <c r="I19" i="1"/>
  <c r="I16" i="1"/>
  <c r="F17" i="1"/>
  <c r="F18" i="1"/>
  <c r="F19" i="1"/>
  <c r="F55" i="1" s="1"/>
  <c r="F16" i="1"/>
  <c r="C17" i="1"/>
  <c r="C50" i="1" s="1"/>
  <c r="C18" i="1"/>
  <c r="C19" i="1"/>
  <c r="C16" i="1"/>
  <c r="B69" i="25" l="1"/>
  <c r="B63" i="25"/>
  <c r="B41" i="25"/>
  <c r="B64" i="25" s="1"/>
  <c r="B52" i="21"/>
  <c r="B69" i="21" s="1"/>
  <c r="B57" i="20"/>
  <c r="B52" i="20"/>
  <c r="B69" i="20" s="1"/>
  <c r="B41" i="20"/>
  <c r="B64" i="20" s="1"/>
  <c r="B63" i="20"/>
  <c r="B57" i="21"/>
  <c r="B41" i="21"/>
  <c r="B64" i="21" s="1"/>
  <c r="B63" i="21"/>
  <c r="B23" i="17"/>
  <c r="B29" i="17" s="1"/>
  <c r="C50" i="17"/>
  <c r="C55" i="17"/>
  <c r="C68" i="17"/>
  <c r="C39" i="17"/>
  <c r="C41" i="17" s="1"/>
  <c r="C56" i="17"/>
  <c r="C51" i="17"/>
  <c r="F55" i="17"/>
  <c r="F50" i="17"/>
  <c r="F26" i="17"/>
  <c r="F39" i="17"/>
  <c r="F56" i="17"/>
  <c r="F57" i="17" s="1"/>
  <c r="L55" i="17"/>
  <c r="L56" i="17"/>
  <c r="L68" i="17"/>
  <c r="L39" i="17"/>
  <c r="L41" i="17" s="1"/>
  <c r="F67" i="17"/>
  <c r="C67" i="17"/>
  <c r="B25" i="17"/>
  <c r="I26" i="17"/>
  <c r="C69" i="18"/>
  <c r="B52" i="18"/>
  <c r="B69" i="18" s="1"/>
  <c r="B73" i="18"/>
  <c r="B26" i="18"/>
  <c r="B59" i="18" s="1"/>
  <c r="B39" i="18"/>
  <c r="B51" i="18"/>
  <c r="B56" i="18"/>
  <c r="B57" i="18" s="1"/>
  <c r="B40" i="18"/>
  <c r="E63" i="1"/>
  <c r="C62" i="17"/>
  <c r="C40" i="17"/>
  <c r="C64" i="17" s="1"/>
  <c r="B73" i="17"/>
  <c r="B18" i="17"/>
  <c r="B62" i="17" s="1"/>
  <c r="B17" i="17"/>
  <c r="B67" i="17" s="1"/>
  <c r="B72" i="17"/>
  <c r="C26" i="17"/>
  <c r="C59" i="17" s="1"/>
  <c r="L26" i="17"/>
  <c r="B39" i="17"/>
  <c r="B51" i="17"/>
  <c r="B26" i="17"/>
  <c r="B59" i="17" s="1"/>
  <c r="B22" i="17"/>
  <c r="B38" i="17" s="1"/>
  <c r="B40" i="17" s="1"/>
  <c r="B56" i="17"/>
  <c r="C41" i="1"/>
  <c r="L55" i="1"/>
  <c r="C62" i="1"/>
  <c r="C68" i="1"/>
  <c r="B18" i="1"/>
  <c r="B16" i="1"/>
  <c r="B22" i="1"/>
  <c r="C38" i="1"/>
  <c r="C40" i="1" s="1"/>
  <c r="L51" i="1"/>
  <c r="F51" i="1"/>
  <c r="M57" i="1"/>
  <c r="B24" i="1"/>
  <c r="I26" i="1"/>
  <c r="G57" i="1"/>
  <c r="B23" i="1"/>
  <c r="B29" i="1" s="1"/>
  <c r="C51" i="1"/>
  <c r="C52" i="1"/>
  <c r="B25" i="1"/>
  <c r="C56" i="1"/>
  <c r="E52" i="1"/>
  <c r="E69" i="1" s="1"/>
  <c r="L57" i="1"/>
  <c r="B19" i="1"/>
  <c r="F57" i="1"/>
  <c r="C55" i="1"/>
  <c r="D57" i="1"/>
  <c r="C67" i="1"/>
  <c r="L50" i="1"/>
  <c r="L52" i="1" s="1"/>
  <c r="B17" i="1"/>
  <c r="L57" i="17" l="1"/>
  <c r="C63" i="17"/>
  <c r="B68" i="17"/>
  <c r="C57" i="17"/>
  <c r="C52" i="17"/>
  <c r="C69" i="17" s="1"/>
  <c r="B63" i="18"/>
  <c r="B41" i="18"/>
  <c r="B64" i="18" s="1"/>
  <c r="B55" i="17"/>
  <c r="B57" i="17" s="1"/>
  <c r="B50" i="17"/>
  <c r="B52" i="17" s="1"/>
  <c r="B69" i="17" s="1"/>
  <c r="B63" i="17"/>
  <c r="B41" i="17"/>
  <c r="B64" i="17" s="1"/>
  <c r="C64" i="1"/>
  <c r="C57" i="1"/>
  <c r="C63" i="1"/>
  <c r="C69" i="1"/>
  <c r="B39" i="1" l="1"/>
  <c r="B38" i="1"/>
  <c r="B40" i="1" s="1"/>
  <c r="B62" i="1" l="1"/>
  <c r="B41" i="1"/>
  <c r="B55" i="1"/>
  <c r="B26" i="1"/>
  <c r="B59" i="1" s="1"/>
  <c r="B67" i="1"/>
  <c r="B51" i="1"/>
  <c r="B56" i="1"/>
  <c r="B68" i="1"/>
  <c r="B50" i="1"/>
  <c r="B57" i="1" l="1"/>
  <c r="B64" i="1"/>
  <c r="B63" i="1"/>
  <c r="B52" i="1"/>
  <c r="B69" i="1" s="1"/>
</calcChain>
</file>

<file path=xl/sharedStrings.xml><?xml version="1.0" encoding="utf-8"?>
<sst xmlns="http://schemas.openxmlformats.org/spreadsheetml/2006/main" count="1342" uniqueCount="123">
  <si>
    <t>Indicador</t>
  </si>
  <si>
    <t>Total</t>
  </si>
  <si>
    <t>Productos</t>
  </si>
  <si>
    <t>Insumos</t>
  </si>
  <si>
    <t xml:space="preserve">Beneficiarios </t>
  </si>
  <si>
    <t>Otros insumos</t>
  </si>
  <si>
    <t>Población objetivo</t>
  </si>
  <si>
    <t>Cálculos intermedios</t>
  </si>
  <si>
    <t>Indicadores</t>
  </si>
  <si>
    <t>De Cobertura Potencial</t>
  </si>
  <si>
    <t>Cobertura Programada</t>
  </si>
  <si>
    <t>Cobertura Efectiva</t>
  </si>
  <si>
    <t>De resultado</t>
  </si>
  <si>
    <t>Índice efectividad en beneficiarios (IEB)</t>
  </si>
  <si>
    <t xml:space="preserve">Índice efectividad en gasto (IEG) </t>
  </si>
  <si>
    <t>Índice efectividad total (IET)</t>
  </si>
  <si>
    <t xml:space="preserve">De avance </t>
  </si>
  <si>
    <t xml:space="preserve">Índice avance beneficiarios (IAB) </t>
  </si>
  <si>
    <t>Índice avance gasto (IAG)</t>
  </si>
  <si>
    <t xml:space="preserve">Índice avance total (IAT) </t>
  </si>
  <si>
    <t>Índice transferencia efectiva del gasto (ITG)</t>
  </si>
  <si>
    <t>De expansión</t>
  </si>
  <si>
    <t xml:space="preserve">Índice de crecimiento beneficiarios (ICB) </t>
  </si>
  <si>
    <t xml:space="preserve">Índice de crecimiento del gasto real (ICGR) </t>
  </si>
  <si>
    <t xml:space="preserve">Índice de crecimiento del gasto real por beneficiario (ICGRB) </t>
  </si>
  <si>
    <t>De gasto medio</t>
  </si>
  <si>
    <t xml:space="preserve">Gasto programado por beneficiario (GPB) </t>
  </si>
  <si>
    <t xml:space="preserve">Gasto efectivo por beneficiario (GEB) </t>
  </si>
  <si>
    <t xml:space="preserve">Índice de eficiencia (IE) </t>
  </si>
  <si>
    <t>De giro de recursos</t>
  </si>
  <si>
    <t>Índice de giro efectivo (IGE)</t>
  </si>
  <si>
    <t xml:space="preserve">Índice de uso de recursos (IUR) </t>
  </si>
  <si>
    <t>Total Programa</t>
  </si>
  <si>
    <t xml:space="preserve">Capacitación </t>
  </si>
  <si>
    <t>Fideicomiso</t>
  </si>
  <si>
    <t xml:space="preserve">Capital Semilla </t>
  </si>
  <si>
    <t xml:space="preserve">Asistencia Técnica </t>
  </si>
  <si>
    <t xml:space="preserve">Créditos </t>
  </si>
  <si>
    <t xml:space="preserve">Gasto </t>
  </si>
  <si>
    <t>Ingresos</t>
  </si>
  <si>
    <t>n.d.</t>
  </si>
  <si>
    <t>Efectivos 1T 2021</t>
  </si>
  <si>
    <t>IPC (1T 2021)</t>
  </si>
  <si>
    <t>Gasto efectivo real 1T 2021</t>
  </si>
  <si>
    <t>Gasto efectivo real por beneficiario 1T 2021</t>
  </si>
  <si>
    <t>Programados 1T 2022</t>
  </si>
  <si>
    <t>Efectivos 1T 2022</t>
  </si>
  <si>
    <t>Programados año 2022</t>
  </si>
  <si>
    <t>En transferencias 1T 2022</t>
  </si>
  <si>
    <t>IPC (1T 2022)</t>
  </si>
  <si>
    <t>Gasto efectivo real 1T 2022</t>
  </si>
  <si>
    <t>Gasto efectivo real por beneficiario 1T 2022</t>
  </si>
  <si>
    <r>
      <rPr>
        <b/>
        <sz val="11"/>
        <color theme="1"/>
        <rFont val="Palatino Linotype"/>
        <family val="1"/>
      </rPr>
      <t xml:space="preserve">Fuentes: </t>
    </r>
    <r>
      <rPr>
        <sz val="11"/>
        <color theme="1"/>
        <rFont val="Palatino Linotype"/>
        <family val="1"/>
      </rPr>
      <t>Informes Trimestrales PRONAMYPE 2021 y 2022 - Cronogramas de Metas e Inversión - Modificaciones 2022 - IPC, INEC 2021 y 2022</t>
    </r>
  </si>
  <si>
    <t>Transferencia</t>
  </si>
  <si>
    <t xml:space="preserve">Transferencia </t>
  </si>
  <si>
    <t>Efectivos 2T 2021</t>
  </si>
  <si>
    <t>Programados 2T 2022</t>
  </si>
  <si>
    <t>Efectivos 2T 2022</t>
  </si>
  <si>
    <t>En transferencias 2T 2022</t>
  </si>
  <si>
    <t>IPC (2T 2021)</t>
  </si>
  <si>
    <t>IPC (2T 2022)</t>
  </si>
  <si>
    <t>Gasto efectivo real 2T 2021</t>
  </si>
  <si>
    <t>Gasto efectivo real 2T 2022</t>
  </si>
  <si>
    <t>Gasto efectivo real por beneficiario 2T 2021</t>
  </si>
  <si>
    <t>Gasto efectivo real por beneficiario 2T 2022</t>
  </si>
  <si>
    <t>Efectivos IS 2021</t>
  </si>
  <si>
    <t>Programados IS 2022</t>
  </si>
  <si>
    <t>Efectivos IS 2022</t>
  </si>
  <si>
    <t>En transferencias IS 2022</t>
  </si>
  <si>
    <t>IPC ( IS 2021)</t>
  </si>
  <si>
    <t>IPC (IS 2022)</t>
  </si>
  <si>
    <t>Gasto efectivo real IS 2021</t>
  </si>
  <si>
    <t>Gasto efectivo real IS 2022</t>
  </si>
  <si>
    <t>Gasto efectivo real por beneficiario IS 2021</t>
  </si>
  <si>
    <t>Gasto efectivo real por beneficiario IS 2022</t>
  </si>
  <si>
    <t xml:space="preserve">Notas: </t>
  </si>
  <si>
    <r>
      <rPr>
        <b/>
        <sz val="11"/>
        <color theme="1"/>
        <rFont val="Palatino Linotype"/>
        <family val="1"/>
      </rPr>
      <t>1.</t>
    </r>
    <r>
      <rPr>
        <sz val="11"/>
        <color theme="1"/>
        <rFont val="Palatino Linotype"/>
        <family val="1"/>
      </rPr>
      <t xml:space="preserve"> Se reporta ingreso por trasnferencia, por ende, se consultó a la UE al respecto y se indicó que el dato se reporta debido a que el Ministerio de Hacienda realizó el giró en el mes de junio pero no se pudo ejecutar porque fue al finalizar el mes. El próximo trimestre se reportará la ejecución correspondiente. </t>
    </r>
  </si>
  <si>
    <r>
      <rPr>
        <b/>
        <sz val="11"/>
        <color theme="1"/>
        <rFont val="Palatino Linotype"/>
        <family val="1"/>
      </rPr>
      <t>2.</t>
    </r>
    <r>
      <rPr>
        <sz val="11"/>
        <color theme="1"/>
        <rFont val="Palatino Linotype"/>
        <family val="1"/>
      </rPr>
      <t xml:space="preserve"> Se consultó a la UE el motivo por el cual se reporta ejecución si no existe programación, sin embargo, se indicó que se desconoce del tema. </t>
    </r>
  </si>
  <si>
    <t>Efectivos 3T 2021</t>
  </si>
  <si>
    <t>Programados 3T 2022</t>
  </si>
  <si>
    <t>Efectivos 3T 2022</t>
  </si>
  <si>
    <t>En transferencias 3T 2022</t>
  </si>
  <si>
    <t>IPC (3T 2021)</t>
  </si>
  <si>
    <t>IPC (3T 2022)</t>
  </si>
  <si>
    <t>Gasto efectivo real 3T 2021</t>
  </si>
  <si>
    <t>Gasto efectivo real 3T 2022</t>
  </si>
  <si>
    <t>Gasto efectivo real por beneficiario 3T 2021</t>
  </si>
  <si>
    <t>Gasto efectivo real por beneficiario 3T 2022</t>
  </si>
  <si>
    <t>Efectivos 3 TA 2021</t>
  </si>
  <si>
    <t>Programados 3 TA 2022</t>
  </si>
  <si>
    <t>Efectivos 3 TA 2022</t>
  </si>
  <si>
    <t>En transferencias 3 TA 2022</t>
  </si>
  <si>
    <t>IPC (3 TA 2021)</t>
  </si>
  <si>
    <t>IPC (3 TA 2022)</t>
  </si>
  <si>
    <t>Gasto efectivo real 3 TA 2021</t>
  </si>
  <si>
    <t>Gasto efectivo real 3 TA 2022</t>
  </si>
  <si>
    <t>Gasto efectivo real por beneficiario 3 TA 2021</t>
  </si>
  <si>
    <t>Gasto efectivo real por beneficiario 3 TA 2022</t>
  </si>
  <si>
    <t>Efectivos 4T 2021</t>
  </si>
  <si>
    <t>Programados 4T 2022</t>
  </si>
  <si>
    <t>Efectivos 4T 2022</t>
  </si>
  <si>
    <t>En transferencias 4T 2022</t>
  </si>
  <si>
    <t>IPC (4T 2021)</t>
  </si>
  <si>
    <t>IPC (4T 2022)</t>
  </si>
  <si>
    <t>Gasto efectivo real 4T 2021</t>
  </si>
  <si>
    <t>Gasto efectivo real 4T 2022</t>
  </si>
  <si>
    <t>Gasto efectivo real por beneficiario 4T 2021</t>
  </si>
  <si>
    <t>Gasto efectivo real por beneficiario 4T 2022</t>
  </si>
  <si>
    <t>Efectivos 2021</t>
  </si>
  <si>
    <t>Programados 2022</t>
  </si>
  <si>
    <t>Efectivos 2022</t>
  </si>
  <si>
    <t>En transferencias 2022</t>
  </si>
  <si>
    <t>IPC (2021)</t>
  </si>
  <si>
    <t>IPC (2022)</t>
  </si>
  <si>
    <t>Gasto efectivo real 2021</t>
  </si>
  <si>
    <t>Gasto efectivo real 2022</t>
  </si>
  <si>
    <t>Gasto efectivo real por beneficiario 2021</t>
  </si>
  <si>
    <t>Gasto efectivo real por beneficiario 2022</t>
  </si>
  <si>
    <r>
      <rPr>
        <b/>
        <sz val="11"/>
        <color theme="1"/>
        <rFont val="Palatino Linotype"/>
        <family val="1"/>
      </rPr>
      <t>3.</t>
    </r>
    <r>
      <rPr>
        <sz val="11"/>
        <color theme="1"/>
        <rFont val="Palatino Linotype"/>
        <family val="1"/>
      </rPr>
      <t xml:space="preserve"> Para el cálculo de los indicadores anuales, el dato de la ejecución del producto "Capital Semilla" se utilizó en el III T, esto debido a que para el II T se "había tomado prestado de los recursos del Fideicomiso". </t>
    </r>
  </si>
  <si>
    <t>Total Créditos</t>
  </si>
  <si>
    <t xml:space="preserve">Total Capital Semilla </t>
  </si>
  <si>
    <t>Total Capacitación</t>
  </si>
  <si>
    <t>Total Asist.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</si>
</sst>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1"/>
      <color theme="1"/>
      <name val="Palatino Linotype"/>
      <family val="1"/>
    </font>
    <font>
      <sz val="11"/>
      <color theme="1"/>
      <name val="Palatino Linotype"/>
      <family val="1"/>
    </font>
    <font>
      <sz val="9"/>
      <color theme="1"/>
      <name val="Palatino Linotype"/>
      <family val="1"/>
    </font>
    <font>
      <b/>
      <sz val="10"/>
      <color theme="1"/>
      <name val="Palatino Linotype"/>
      <family val="1"/>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s>
  <borders count="5">
    <border>
      <left/>
      <right/>
      <top/>
      <bottom/>
      <diagonal/>
    </border>
    <border>
      <left/>
      <right/>
      <top/>
      <bottom style="double">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style="double">
        <color indexed="64"/>
      </bottom>
      <diagonal/>
    </border>
  </borders>
  <cellStyleXfs count="2">
    <xf numFmtId="0" fontId="0" fillId="0" borderId="0"/>
    <xf numFmtId="0" fontId="1" fillId="0" borderId="0"/>
  </cellStyleXfs>
  <cellXfs count="45">
    <xf numFmtId="0" fontId="0" fillId="0" borderId="0" xfId="0"/>
    <xf numFmtId="0" fontId="0" fillId="0" borderId="0" xfId="0" applyFont="1" applyFill="1"/>
    <xf numFmtId="0" fontId="0" fillId="0" borderId="0" xfId="0" applyFont="1" applyFill="1" applyBorder="1"/>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xf>
    <xf numFmtId="0" fontId="2" fillId="0" borderId="0" xfId="0" applyFont="1" applyFill="1"/>
    <xf numFmtId="0" fontId="3" fillId="0" borderId="0" xfId="0" applyFont="1" applyFill="1"/>
    <xf numFmtId="3" fontId="3" fillId="0" borderId="0" xfId="0" applyNumberFormat="1" applyFont="1" applyFill="1"/>
    <xf numFmtId="3" fontId="4" fillId="0" borderId="0" xfId="0" applyNumberFormat="1" applyFont="1" applyFill="1" applyAlignment="1">
      <alignment horizontal="right"/>
    </xf>
    <xf numFmtId="4" fontId="3" fillId="0" borderId="0" xfId="0" applyNumberFormat="1" applyFont="1" applyFill="1"/>
    <xf numFmtId="3" fontId="3" fillId="0" borderId="0" xfId="0" applyNumberFormat="1" applyFont="1" applyFill="1" applyAlignment="1">
      <alignment horizontal="right"/>
    </xf>
    <xf numFmtId="4" fontId="3" fillId="0" borderId="0" xfId="0" applyNumberFormat="1" applyFont="1" applyFill="1" applyAlignment="1">
      <alignment horizontal="right"/>
    </xf>
    <xf numFmtId="4" fontId="3" fillId="0" borderId="0" xfId="0" applyNumberFormat="1" applyFont="1" applyFill="1" applyBorder="1" applyAlignment="1">
      <alignment horizontal="right"/>
    </xf>
    <xf numFmtId="4" fontId="4" fillId="0" borderId="0" xfId="0" applyNumberFormat="1" applyFont="1" applyFill="1" applyAlignment="1">
      <alignment horizontal="right"/>
    </xf>
    <xf numFmtId="0" fontId="3" fillId="0" borderId="1" xfId="0" applyFont="1" applyFill="1" applyBorder="1"/>
    <xf numFmtId="4" fontId="3" fillId="0" borderId="1" xfId="0" applyNumberFormat="1" applyFont="1" applyFill="1" applyBorder="1"/>
    <xf numFmtId="0" fontId="3" fillId="0" borderId="0" xfId="0" applyFont="1" applyFill="1" applyBorder="1"/>
    <xf numFmtId="2" fontId="3" fillId="0" borderId="0" xfId="0" applyNumberFormat="1" applyFont="1" applyFill="1" applyAlignment="1">
      <alignment horizontal="right"/>
    </xf>
    <xf numFmtId="3" fontId="5" fillId="0" borderId="0" xfId="0" applyNumberFormat="1" applyFont="1" applyFill="1" applyAlignment="1">
      <alignment horizontal="center"/>
    </xf>
    <xf numFmtId="3" fontId="5" fillId="0" borderId="0" xfId="0" applyNumberFormat="1" applyFont="1" applyFill="1"/>
    <xf numFmtId="4" fontId="5" fillId="0" borderId="0" xfId="0" applyNumberFormat="1" applyFont="1" applyFill="1" applyAlignment="1">
      <alignment horizontal="right" vertical="center"/>
    </xf>
    <xf numFmtId="3" fontId="3" fillId="3" borderId="0" xfId="0" applyNumberFormat="1" applyFont="1" applyFill="1"/>
    <xf numFmtId="3" fontId="4" fillId="3" borderId="0" xfId="0" applyNumberFormat="1" applyFont="1" applyFill="1" applyAlignment="1">
      <alignment horizontal="right"/>
    </xf>
    <xf numFmtId="4" fontId="3" fillId="3" borderId="0" xfId="0" applyNumberFormat="1" applyFont="1" applyFill="1"/>
    <xf numFmtId="0" fontId="3" fillId="3" borderId="0" xfId="0" applyFont="1" applyFill="1"/>
    <xf numFmtId="2" fontId="3" fillId="3" borderId="0" xfId="0" applyNumberFormat="1" applyFont="1" applyFill="1" applyAlignment="1">
      <alignment horizontal="right"/>
    </xf>
    <xf numFmtId="3" fontId="3" fillId="3" borderId="0" xfId="0" applyNumberFormat="1" applyFont="1" applyFill="1" applyAlignment="1">
      <alignment horizontal="right"/>
    </xf>
    <xf numFmtId="4" fontId="3" fillId="3" borderId="0" xfId="0" applyNumberFormat="1" applyFont="1" applyFill="1" applyAlignment="1">
      <alignment horizontal="right"/>
    </xf>
    <xf numFmtId="4" fontId="3" fillId="3" borderId="0" xfId="0" applyNumberFormat="1" applyFont="1" applyFill="1" applyBorder="1" applyAlignment="1">
      <alignment horizontal="right"/>
    </xf>
    <xf numFmtId="0" fontId="3" fillId="0" borderId="0" xfId="0" applyFont="1" applyFill="1" applyAlignment="1">
      <alignment vertical="center"/>
    </xf>
    <xf numFmtId="3" fontId="3" fillId="4" borderId="0" xfId="0" applyNumberFormat="1" applyFont="1" applyFill="1"/>
    <xf numFmtId="2" fontId="3" fillId="0" borderId="0" xfId="0" applyNumberFormat="1" applyFont="1" applyAlignment="1">
      <alignment horizontal="right"/>
    </xf>
    <xf numFmtId="0" fontId="5" fillId="2"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Border="1" applyAlignment="1">
      <alignment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Fill="1" applyBorder="1" applyAlignment="1">
      <alignment horizontal="center"/>
    </xf>
  </cellXfs>
  <cellStyles count="2">
    <cellStyle name="Normal" xfId="0" builtinId="0"/>
    <cellStyle name="Normal 2" xfId="1" xr:uid="{00000000-0005-0000-0000-000002000000}"/>
  </cellStyles>
  <dxfs count="0"/>
  <tableStyles count="0" defaultTableStyle="TableStyleMedium2" defaultPivotStyle="PivotStyleLight16"/>
  <colors>
    <mruColors>
      <color rgb="FF4071B9"/>
      <color rgb="FFA2BFE6"/>
      <color rgb="FF102D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800"/>
            </a:pPr>
            <a:r>
              <a:rPr lang="es-CR" sz="1800"/>
              <a:t>Pronamype: Indicadores de cobertura 2022</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4.6931221969506567E-2"/>
          <c:y val="0.17988623435722412"/>
          <c:w val="0.93629356077822123"/>
          <c:h val="0.5119817158945198"/>
        </c:manualLayout>
      </c:layout>
      <c:bar3DChart>
        <c:barDir val="col"/>
        <c:grouping val="clustered"/>
        <c:varyColors val="0"/>
        <c:ser>
          <c:idx val="0"/>
          <c:order val="0"/>
          <c:tx>
            <c:strRef>
              <c:f>Anual!$A$46</c:f>
              <c:strCache>
                <c:ptCount val="1"/>
                <c:pt idx="0">
                  <c:v>Cobertura Programada</c:v>
                </c:pt>
              </c:strCache>
            </c:strRef>
          </c:tx>
          <c:spPr>
            <a:solidFill>
              <a:srgbClr val="102D7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(Anual!$B$9,Anual!$C$11,Anual!$D$11,Anual!$E$11,Anual!$L$11,Anual!$M$11,Anual!$N$11)</c:f>
              <c:strCache>
                <c:ptCount val="7"/>
                <c:pt idx="0">
                  <c:v>Total Programa</c:v>
                </c:pt>
                <c:pt idx="1">
                  <c:v>Total Créditos</c:v>
                </c:pt>
                <c:pt idx="2">
                  <c:v>Transferencia</c:v>
                </c:pt>
                <c:pt idx="3">
                  <c:v>Fideicomiso</c:v>
                </c:pt>
                <c:pt idx="4">
                  <c:v>Total Capital Semilla </c:v>
                </c:pt>
                <c:pt idx="5">
                  <c:v>Transferencia</c:v>
                </c:pt>
                <c:pt idx="6">
                  <c:v>Fideicomiso</c:v>
                </c:pt>
              </c:strCache>
            </c:strRef>
          </c:cat>
          <c:val>
            <c:numRef>
              <c:f>(Anual!$B$46,Anual!$C$46,Anual!$D$46,Anual!$E$46,Anual!$L$46,Anual!$M$46,Anual!$N$46)</c:f>
              <c:numCache>
                <c:formatCode>0.00</c:formatCode>
                <c:ptCount val="7"/>
                <c:pt idx="0">
                  <c:v>0.73473524195591589</c:v>
                </c:pt>
                <c:pt idx="1">
                  <c:v>0.38365485540555216</c:v>
                </c:pt>
                <c:pt idx="2">
                  <c:v>4.1260993883238624E-2</c:v>
                </c:pt>
                <c:pt idx="3">
                  <c:v>0.34239386152231349</c:v>
                </c:pt>
                <c:pt idx="4">
                  <c:v>6.1529552282022511E-2</c:v>
                </c:pt>
                <c:pt idx="5">
                  <c:v>6.1529552282022511E-2</c:v>
                </c:pt>
                <c:pt idx="6">
                  <c:v>0</c:v>
                </c:pt>
              </c:numCache>
            </c:numRef>
          </c:val>
          <c:extLst>
            <c:ext xmlns:c16="http://schemas.microsoft.com/office/drawing/2014/chart" uri="{C3380CC4-5D6E-409C-BE32-E72D297353CC}">
              <c16:uniqueId val="{00000000-3D71-481D-9535-F61ABE5BF035}"/>
            </c:ext>
          </c:extLst>
        </c:ser>
        <c:ser>
          <c:idx val="1"/>
          <c:order val="1"/>
          <c:tx>
            <c:strRef>
              <c:f>Anual!$A$47</c:f>
              <c:strCache>
                <c:ptCount val="1"/>
                <c:pt idx="0">
                  <c:v>Cobertura Efectiva</c:v>
                </c:pt>
              </c:strCache>
            </c:strRef>
          </c:tx>
          <c:spPr>
            <a:solidFill>
              <a:srgbClr val="4071B9"/>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(Anual!$B$9,Anual!$C$11,Anual!$D$11,Anual!$E$11,Anual!$L$11,Anual!$M$11,Anual!$N$11)</c:f>
              <c:strCache>
                <c:ptCount val="7"/>
                <c:pt idx="0">
                  <c:v>Total Programa</c:v>
                </c:pt>
                <c:pt idx="1">
                  <c:v>Total Créditos</c:v>
                </c:pt>
                <c:pt idx="2">
                  <c:v>Transferencia</c:v>
                </c:pt>
                <c:pt idx="3">
                  <c:v>Fideicomiso</c:v>
                </c:pt>
                <c:pt idx="4">
                  <c:v>Total Capital Semilla </c:v>
                </c:pt>
                <c:pt idx="5">
                  <c:v>Transferencia</c:v>
                </c:pt>
                <c:pt idx="6">
                  <c:v>Fideicomiso</c:v>
                </c:pt>
              </c:strCache>
            </c:strRef>
          </c:cat>
          <c:val>
            <c:numRef>
              <c:f>(Anual!$B$47,Anual!$C$47,Anual!$D$47,Anual!$E$47,Anual!$L$47,Anual!$M$47,Anual!$N$47)</c:f>
              <c:numCache>
                <c:formatCode>0.00</c:formatCode>
                <c:ptCount val="7"/>
                <c:pt idx="0">
                  <c:v>0.29317021969669549</c:v>
                </c:pt>
                <c:pt idx="1">
                  <c:v>0.25552861124181114</c:v>
                </c:pt>
                <c:pt idx="2">
                  <c:v>3.1126714683846684E-2</c:v>
                </c:pt>
                <c:pt idx="3">
                  <c:v>0.22440189655796444</c:v>
                </c:pt>
                <c:pt idx="4">
                  <c:v>3.7641608454884359E-2</c:v>
                </c:pt>
                <c:pt idx="5">
                  <c:v>1.882080422744218E-2</c:v>
                </c:pt>
                <c:pt idx="6">
                  <c:v>1.882080422744218E-2</c:v>
                </c:pt>
              </c:numCache>
            </c:numRef>
          </c:val>
          <c:extLst>
            <c:ext xmlns:c16="http://schemas.microsoft.com/office/drawing/2014/chart" uri="{C3380CC4-5D6E-409C-BE32-E72D297353CC}">
              <c16:uniqueId val="{00000001-3D71-481D-9535-F61ABE5BF035}"/>
            </c:ext>
          </c:extLst>
        </c:ser>
        <c:dLbls>
          <c:showLegendKey val="0"/>
          <c:showVal val="1"/>
          <c:showCatName val="0"/>
          <c:showSerName val="0"/>
          <c:showPercent val="0"/>
          <c:showBubbleSize val="0"/>
        </c:dLbls>
        <c:gapWidth val="100"/>
        <c:shape val="box"/>
        <c:axId val="51999488"/>
        <c:axId val="52001024"/>
        <c:axId val="0"/>
      </c:bar3DChart>
      <c:catAx>
        <c:axId val="5199948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2001024"/>
        <c:crosses val="autoZero"/>
        <c:auto val="1"/>
        <c:lblAlgn val="ctr"/>
        <c:lblOffset val="100"/>
        <c:noMultiLvlLbl val="0"/>
      </c:catAx>
      <c:valAx>
        <c:axId val="52001024"/>
        <c:scaling>
          <c:orientation val="minMax"/>
          <c:max val="2"/>
          <c:min val="0"/>
        </c:scaling>
        <c:delete val="0"/>
        <c:axPos val="l"/>
        <c:majorGridlines>
          <c:spPr>
            <a:ln w="9525" cap="flat" cmpd="sng" algn="ctr">
              <a:solidFill>
                <a:schemeClr val="bg1">
                  <a:lumMod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1999488"/>
        <c:crosses val="autoZero"/>
        <c:crossBetween val="between"/>
        <c:majorUnit val="1"/>
      </c:valAx>
    </c:plotArea>
    <c:legend>
      <c:legendPos val="b"/>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800"/>
            </a:pPr>
            <a:r>
              <a:rPr lang="es-CR" sz="1800"/>
              <a:t>Pronamype: Indicadores de</a:t>
            </a:r>
            <a:r>
              <a:rPr lang="es-CR" sz="1800" baseline="0"/>
              <a:t> resultado</a:t>
            </a:r>
            <a:r>
              <a:rPr lang="es-CR" sz="1800"/>
              <a:t> 2022</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4.6931221969506567E-2"/>
          <c:y val="0.17988623435722412"/>
          <c:w val="0.93629356077822123"/>
          <c:h val="0.5119817158945198"/>
        </c:manualLayout>
      </c:layout>
      <c:bar3DChart>
        <c:barDir val="col"/>
        <c:grouping val="clustered"/>
        <c:varyColors val="0"/>
        <c:ser>
          <c:idx val="0"/>
          <c:order val="0"/>
          <c:tx>
            <c:strRef>
              <c:f>Anual!$A$50</c:f>
              <c:strCache>
                <c:ptCount val="1"/>
                <c:pt idx="0">
                  <c:v>Índice efectividad en beneficiarios (IEB)</c:v>
                </c:pt>
              </c:strCache>
            </c:strRef>
          </c:tx>
          <c:spPr>
            <a:solidFill>
              <a:srgbClr val="102D7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(Anual!$B$9,Anual!$C$11,Anual!$D$11,Anual!$E$11,Anual!$L$11,Anual!$M$11)</c:f>
              <c:strCache>
                <c:ptCount val="6"/>
                <c:pt idx="0">
                  <c:v>Total Programa</c:v>
                </c:pt>
                <c:pt idx="1">
                  <c:v>Total Créditos</c:v>
                </c:pt>
                <c:pt idx="2">
                  <c:v>Transferencia</c:v>
                </c:pt>
                <c:pt idx="3">
                  <c:v>Fideicomiso</c:v>
                </c:pt>
                <c:pt idx="4">
                  <c:v>Total Capital Semilla </c:v>
                </c:pt>
                <c:pt idx="5">
                  <c:v>Transferencia</c:v>
                </c:pt>
              </c:strCache>
            </c:strRef>
          </c:cat>
          <c:val>
            <c:numRef>
              <c:f>(Anual!$B$50,Anual!$C$50,Anual!$D$50,Anual!$E$50,Anual!$L$50,Anual!$M$50)</c:f>
              <c:numCache>
                <c:formatCode>#,##0.00</c:formatCode>
                <c:ptCount val="6"/>
                <c:pt idx="0">
                  <c:v>39.901477832512313</c:v>
                </c:pt>
                <c:pt idx="1">
                  <c:v>66.603773584905653</c:v>
                </c:pt>
                <c:pt idx="2">
                  <c:v>75.438596491228068</c:v>
                </c:pt>
                <c:pt idx="3">
                  <c:v>65.539112050739959</c:v>
                </c:pt>
                <c:pt idx="4">
                  <c:v>61.176470588235297</c:v>
                </c:pt>
                <c:pt idx="5">
                  <c:v>30.588235294117649</c:v>
                </c:pt>
              </c:numCache>
            </c:numRef>
          </c:val>
          <c:extLst>
            <c:ext xmlns:c16="http://schemas.microsoft.com/office/drawing/2014/chart" uri="{C3380CC4-5D6E-409C-BE32-E72D297353CC}">
              <c16:uniqueId val="{00000000-61FD-410B-AE2A-3B30929D9445}"/>
            </c:ext>
          </c:extLst>
        </c:ser>
        <c:ser>
          <c:idx val="1"/>
          <c:order val="1"/>
          <c:tx>
            <c:strRef>
              <c:f>Anual!$A$51</c:f>
              <c:strCache>
                <c:ptCount val="1"/>
                <c:pt idx="0">
                  <c:v>Índice efectividad en gasto (IEG) </c:v>
                </c:pt>
              </c:strCache>
            </c:strRef>
          </c:tx>
          <c:spPr>
            <a:solidFill>
              <a:srgbClr val="4071B9"/>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(Anual!$B$9,Anual!$C$11,Anual!$D$11,Anual!$E$11,Anual!$L$11,Anual!$M$11)</c:f>
              <c:strCache>
                <c:ptCount val="6"/>
                <c:pt idx="0">
                  <c:v>Total Programa</c:v>
                </c:pt>
                <c:pt idx="1">
                  <c:v>Total Créditos</c:v>
                </c:pt>
                <c:pt idx="2">
                  <c:v>Transferencia</c:v>
                </c:pt>
                <c:pt idx="3">
                  <c:v>Fideicomiso</c:v>
                </c:pt>
                <c:pt idx="4">
                  <c:v>Total Capital Semilla </c:v>
                </c:pt>
                <c:pt idx="5">
                  <c:v>Transferencia</c:v>
                </c:pt>
              </c:strCache>
            </c:strRef>
          </c:cat>
          <c:val>
            <c:numRef>
              <c:f>(Anual!$B$51,Anual!$C$51,Anual!$D$51,Anual!$E$51,Anual!$L$51,Anual!$M$51)</c:f>
              <c:numCache>
                <c:formatCode>#,##0.00</c:formatCode>
                <c:ptCount val="6"/>
                <c:pt idx="0">
                  <c:v>53.311763743399169</c:v>
                </c:pt>
                <c:pt idx="1">
                  <c:v>56.50269766953928</c:v>
                </c:pt>
                <c:pt idx="2">
                  <c:v>49.120000025542396</c:v>
                </c:pt>
                <c:pt idx="3">
                  <c:v>57.399722971495223</c:v>
                </c:pt>
                <c:pt idx="4">
                  <c:v>35.086478558823522</c:v>
                </c:pt>
                <c:pt idx="5">
                  <c:v>35.086478558823522</c:v>
                </c:pt>
              </c:numCache>
            </c:numRef>
          </c:val>
          <c:extLst>
            <c:ext xmlns:c16="http://schemas.microsoft.com/office/drawing/2014/chart" uri="{C3380CC4-5D6E-409C-BE32-E72D297353CC}">
              <c16:uniqueId val="{00000001-61FD-410B-AE2A-3B30929D9445}"/>
            </c:ext>
          </c:extLst>
        </c:ser>
        <c:ser>
          <c:idx val="2"/>
          <c:order val="2"/>
          <c:tx>
            <c:strRef>
              <c:f>Anual!$A$52</c:f>
              <c:strCache>
                <c:ptCount val="1"/>
                <c:pt idx="0">
                  <c:v>Índice efectividad total (IET)</c:v>
                </c:pt>
              </c:strCache>
            </c:strRef>
          </c:tx>
          <c:spPr>
            <a:solidFill>
              <a:srgbClr val="A2BFE6"/>
            </a:solidFill>
            <a:ln>
              <a:solidFill>
                <a:srgbClr val="A2BFE6"/>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(Anual!$B$9,Anual!$C$11,Anual!$D$11,Anual!$E$11,Anual!$L$11,Anual!$M$11)</c:f>
              <c:strCache>
                <c:ptCount val="6"/>
                <c:pt idx="0">
                  <c:v>Total Programa</c:v>
                </c:pt>
                <c:pt idx="1">
                  <c:v>Total Créditos</c:v>
                </c:pt>
                <c:pt idx="2">
                  <c:v>Transferencia</c:v>
                </c:pt>
                <c:pt idx="3">
                  <c:v>Fideicomiso</c:v>
                </c:pt>
                <c:pt idx="4">
                  <c:v>Total Capital Semilla </c:v>
                </c:pt>
                <c:pt idx="5">
                  <c:v>Transferencia</c:v>
                </c:pt>
              </c:strCache>
            </c:strRef>
          </c:cat>
          <c:val>
            <c:numRef>
              <c:f>(Anual!$B$52,Anual!$C$52,Anual!$D$52,Anual!$E$52,Anual!$L$52,Anual!$M$52)</c:f>
              <c:numCache>
                <c:formatCode>#,##0.00</c:formatCode>
                <c:ptCount val="6"/>
                <c:pt idx="0">
                  <c:v>46.606620787955741</c:v>
                </c:pt>
                <c:pt idx="1">
                  <c:v>61.553235627222463</c:v>
                </c:pt>
                <c:pt idx="2">
                  <c:v>62.279298258385232</c:v>
                </c:pt>
                <c:pt idx="3">
                  <c:v>61.469417511117591</c:v>
                </c:pt>
                <c:pt idx="4">
                  <c:v>48.13147457352941</c:v>
                </c:pt>
                <c:pt idx="5">
                  <c:v>32.837356926470584</c:v>
                </c:pt>
              </c:numCache>
            </c:numRef>
          </c:val>
          <c:extLst>
            <c:ext xmlns:c16="http://schemas.microsoft.com/office/drawing/2014/chart" uri="{C3380CC4-5D6E-409C-BE32-E72D297353CC}">
              <c16:uniqueId val="{00000003-61FD-410B-AE2A-3B30929D9445}"/>
            </c:ext>
          </c:extLst>
        </c:ser>
        <c:dLbls>
          <c:showLegendKey val="0"/>
          <c:showVal val="1"/>
          <c:showCatName val="0"/>
          <c:showSerName val="0"/>
          <c:showPercent val="0"/>
          <c:showBubbleSize val="0"/>
        </c:dLbls>
        <c:gapWidth val="100"/>
        <c:shape val="box"/>
        <c:axId val="51999488"/>
        <c:axId val="52001024"/>
        <c:axId val="0"/>
      </c:bar3DChart>
      <c:catAx>
        <c:axId val="5199948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2001024"/>
        <c:crosses val="autoZero"/>
        <c:auto val="1"/>
        <c:lblAlgn val="ctr"/>
        <c:lblOffset val="100"/>
        <c:noMultiLvlLbl val="0"/>
      </c:catAx>
      <c:valAx>
        <c:axId val="52001024"/>
        <c:scaling>
          <c:orientation val="minMax"/>
          <c:max val="120"/>
        </c:scaling>
        <c:delete val="0"/>
        <c:axPos val="l"/>
        <c:majorGridlines>
          <c:spPr>
            <a:ln w="9525" cap="flat" cmpd="sng" algn="ctr">
              <a:solidFill>
                <a:schemeClr val="bg1">
                  <a:lumMod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1999488"/>
        <c:crosses val="autoZero"/>
        <c:crossBetween val="between"/>
        <c:majorUnit val="30"/>
      </c:valAx>
    </c:plotArea>
    <c:legend>
      <c:legendPos val="b"/>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800"/>
            </a:pPr>
            <a:r>
              <a:rPr lang="es-CR" sz="1800"/>
              <a:t>Pronamype: Indicadores de</a:t>
            </a:r>
            <a:r>
              <a:rPr lang="es-CR" sz="1800" baseline="0"/>
              <a:t> avance</a:t>
            </a:r>
            <a:r>
              <a:rPr lang="es-CR" sz="1800"/>
              <a:t> 2022</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4.6931221969506567E-2"/>
          <c:y val="0.17988623435722412"/>
          <c:w val="0.93629356077822123"/>
          <c:h val="0.5119817158945198"/>
        </c:manualLayout>
      </c:layout>
      <c:bar3DChart>
        <c:barDir val="col"/>
        <c:grouping val="clustered"/>
        <c:varyColors val="0"/>
        <c:ser>
          <c:idx val="0"/>
          <c:order val="0"/>
          <c:tx>
            <c:strRef>
              <c:f>Anual!$A$50</c:f>
              <c:strCache>
                <c:ptCount val="1"/>
                <c:pt idx="0">
                  <c:v>Índice efectividad en beneficiarios (IEB)</c:v>
                </c:pt>
              </c:strCache>
            </c:strRef>
          </c:tx>
          <c:spPr>
            <a:solidFill>
              <a:srgbClr val="102D7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(Anual!$B$9,Anual!$C$11,Anual!$D$11,Anual!$E$11,Anual!$L$11,Anual!$M$11)</c:f>
              <c:strCache>
                <c:ptCount val="6"/>
                <c:pt idx="0">
                  <c:v>Total Programa</c:v>
                </c:pt>
                <c:pt idx="1">
                  <c:v>Total Créditos</c:v>
                </c:pt>
                <c:pt idx="2">
                  <c:v>Transferencia</c:v>
                </c:pt>
                <c:pt idx="3">
                  <c:v>Fideicomiso</c:v>
                </c:pt>
                <c:pt idx="4">
                  <c:v>Total Capital Semilla </c:v>
                </c:pt>
                <c:pt idx="5">
                  <c:v>Transferencia</c:v>
                </c:pt>
              </c:strCache>
            </c:strRef>
          </c:cat>
          <c:val>
            <c:numRef>
              <c:f>(Anual!$B$55,Anual!$C$55,Anual!$D$55,Anual!$E$55,Anual!$L$55,Anual!$M$55)</c:f>
              <c:numCache>
                <c:formatCode>#,##0.00</c:formatCode>
                <c:ptCount val="6"/>
                <c:pt idx="0">
                  <c:v>39.901477832512313</c:v>
                </c:pt>
                <c:pt idx="1">
                  <c:v>66.603773584905653</c:v>
                </c:pt>
                <c:pt idx="2">
                  <c:v>75.438596491228068</c:v>
                </c:pt>
                <c:pt idx="3">
                  <c:v>65.539112050739959</c:v>
                </c:pt>
                <c:pt idx="4">
                  <c:v>61.176470588235297</c:v>
                </c:pt>
                <c:pt idx="5">
                  <c:v>30.588235294117649</c:v>
                </c:pt>
              </c:numCache>
            </c:numRef>
          </c:val>
          <c:extLst>
            <c:ext xmlns:c16="http://schemas.microsoft.com/office/drawing/2014/chart" uri="{C3380CC4-5D6E-409C-BE32-E72D297353CC}">
              <c16:uniqueId val="{00000000-6DB8-4C48-B1C2-48AB004B9146}"/>
            </c:ext>
          </c:extLst>
        </c:ser>
        <c:ser>
          <c:idx val="1"/>
          <c:order val="1"/>
          <c:tx>
            <c:strRef>
              <c:f>Anual!$A$51</c:f>
              <c:strCache>
                <c:ptCount val="1"/>
                <c:pt idx="0">
                  <c:v>Índice efectividad en gasto (IEG) </c:v>
                </c:pt>
              </c:strCache>
            </c:strRef>
          </c:tx>
          <c:spPr>
            <a:solidFill>
              <a:srgbClr val="4071B9"/>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(Anual!$B$9,Anual!$C$11,Anual!$D$11,Anual!$E$11,Anual!$L$11,Anual!$M$11)</c:f>
              <c:strCache>
                <c:ptCount val="6"/>
                <c:pt idx="0">
                  <c:v>Total Programa</c:v>
                </c:pt>
                <c:pt idx="1">
                  <c:v>Total Créditos</c:v>
                </c:pt>
                <c:pt idx="2">
                  <c:v>Transferencia</c:v>
                </c:pt>
                <c:pt idx="3">
                  <c:v>Fideicomiso</c:v>
                </c:pt>
                <c:pt idx="4">
                  <c:v>Total Capital Semilla </c:v>
                </c:pt>
                <c:pt idx="5">
                  <c:v>Transferencia</c:v>
                </c:pt>
              </c:strCache>
            </c:strRef>
          </c:cat>
          <c:val>
            <c:numRef>
              <c:f>(Anual!$B$56,Anual!$C$56,Anual!$D$56,Anual!$E$56,Anual!$L$56,Anual!$M$56)</c:f>
              <c:numCache>
                <c:formatCode>#,##0.00</c:formatCode>
                <c:ptCount val="6"/>
                <c:pt idx="0">
                  <c:v>53.311763743399169</c:v>
                </c:pt>
                <c:pt idx="1">
                  <c:v>56.50269766953928</c:v>
                </c:pt>
                <c:pt idx="2">
                  <c:v>49.120000025542396</c:v>
                </c:pt>
                <c:pt idx="3">
                  <c:v>57.399722971495223</c:v>
                </c:pt>
                <c:pt idx="4">
                  <c:v>35.086478558823522</c:v>
                </c:pt>
                <c:pt idx="5">
                  <c:v>35.086478558823522</c:v>
                </c:pt>
              </c:numCache>
            </c:numRef>
          </c:val>
          <c:extLst>
            <c:ext xmlns:c16="http://schemas.microsoft.com/office/drawing/2014/chart" uri="{C3380CC4-5D6E-409C-BE32-E72D297353CC}">
              <c16:uniqueId val="{00000001-6DB8-4C48-B1C2-48AB004B9146}"/>
            </c:ext>
          </c:extLst>
        </c:ser>
        <c:ser>
          <c:idx val="2"/>
          <c:order val="2"/>
          <c:tx>
            <c:strRef>
              <c:f>Anual!$A$52</c:f>
              <c:strCache>
                <c:ptCount val="1"/>
                <c:pt idx="0">
                  <c:v>Índice efectividad total (IET)</c:v>
                </c:pt>
              </c:strCache>
            </c:strRef>
          </c:tx>
          <c:spPr>
            <a:solidFill>
              <a:srgbClr val="A2BFE6"/>
            </a:solidFill>
            <a:ln>
              <a:solidFill>
                <a:srgbClr val="A2BFE6"/>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(Anual!$B$9,Anual!$C$11,Anual!$D$11,Anual!$E$11,Anual!$L$11,Anual!$M$11)</c:f>
              <c:strCache>
                <c:ptCount val="6"/>
                <c:pt idx="0">
                  <c:v>Total Programa</c:v>
                </c:pt>
                <c:pt idx="1">
                  <c:v>Total Créditos</c:v>
                </c:pt>
                <c:pt idx="2">
                  <c:v>Transferencia</c:v>
                </c:pt>
                <c:pt idx="3">
                  <c:v>Fideicomiso</c:v>
                </c:pt>
                <c:pt idx="4">
                  <c:v>Total Capital Semilla </c:v>
                </c:pt>
                <c:pt idx="5">
                  <c:v>Transferencia</c:v>
                </c:pt>
              </c:strCache>
            </c:strRef>
          </c:cat>
          <c:val>
            <c:numRef>
              <c:f>(Anual!$B$57,Anual!$C$57,Anual!$D$57,Anual!$E$57,Anual!$L$57,Anual!$M$57)</c:f>
              <c:numCache>
                <c:formatCode>#,##0.00</c:formatCode>
                <c:ptCount val="6"/>
                <c:pt idx="0">
                  <c:v>46.606620787955741</c:v>
                </c:pt>
                <c:pt idx="1">
                  <c:v>61.553235627222463</c:v>
                </c:pt>
                <c:pt idx="2">
                  <c:v>62.279298258385232</c:v>
                </c:pt>
                <c:pt idx="3">
                  <c:v>61.469417511117591</c:v>
                </c:pt>
                <c:pt idx="4">
                  <c:v>48.13147457352941</c:v>
                </c:pt>
                <c:pt idx="5">
                  <c:v>32.837356926470584</c:v>
                </c:pt>
              </c:numCache>
            </c:numRef>
          </c:val>
          <c:extLst>
            <c:ext xmlns:c16="http://schemas.microsoft.com/office/drawing/2014/chart" uri="{C3380CC4-5D6E-409C-BE32-E72D297353CC}">
              <c16:uniqueId val="{00000002-6DB8-4C48-B1C2-48AB004B9146}"/>
            </c:ext>
          </c:extLst>
        </c:ser>
        <c:dLbls>
          <c:showLegendKey val="0"/>
          <c:showVal val="1"/>
          <c:showCatName val="0"/>
          <c:showSerName val="0"/>
          <c:showPercent val="0"/>
          <c:showBubbleSize val="0"/>
        </c:dLbls>
        <c:gapWidth val="100"/>
        <c:shape val="box"/>
        <c:axId val="51999488"/>
        <c:axId val="52001024"/>
        <c:axId val="0"/>
      </c:bar3DChart>
      <c:catAx>
        <c:axId val="5199948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2001024"/>
        <c:crosses val="autoZero"/>
        <c:auto val="1"/>
        <c:lblAlgn val="ctr"/>
        <c:lblOffset val="100"/>
        <c:noMultiLvlLbl val="0"/>
      </c:catAx>
      <c:valAx>
        <c:axId val="52001024"/>
        <c:scaling>
          <c:orientation val="minMax"/>
          <c:max val="120"/>
        </c:scaling>
        <c:delete val="0"/>
        <c:axPos val="l"/>
        <c:majorGridlines>
          <c:spPr>
            <a:ln w="9525" cap="flat" cmpd="sng" algn="ctr">
              <a:solidFill>
                <a:schemeClr val="bg1">
                  <a:lumMod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1999488"/>
        <c:crosses val="autoZero"/>
        <c:crossBetween val="between"/>
        <c:majorUnit val="30"/>
      </c:valAx>
    </c:plotArea>
    <c:legend>
      <c:legendPos val="b"/>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800"/>
            </a:pPr>
            <a:r>
              <a:rPr lang="es-CR" sz="1800"/>
              <a:t>Pronamype: Indicadores de</a:t>
            </a:r>
            <a:r>
              <a:rPr lang="es-CR" sz="1800" baseline="0"/>
              <a:t> expansión</a:t>
            </a:r>
            <a:r>
              <a:rPr lang="es-CR" sz="1800"/>
              <a:t> 2022</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4.6931221969506567E-2"/>
          <c:y val="0.17988623435722412"/>
          <c:w val="0.93629356077822123"/>
          <c:h val="0.5119817158945198"/>
        </c:manualLayout>
      </c:layout>
      <c:bar3DChart>
        <c:barDir val="col"/>
        <c:grouping val="clustered"/>
        <c:varyColors val="0"/>
        <c:ser>
          <c:idx val="0"/>
          <c:order val="0"/>
          <c:tx>
            <c:strRef>
              <c:f>Anual!$A$62</c:f>
              <c:strCache>
                <c:ptCount val="1"/>
                <c:pt idx="0">
                  <c:v>Índice de crecimiento beneficiarios (ICB) </c:v>
                </c:pt>
              </c:strCache>
            </c:strRef>
          </c:tx>
          <c:spPr>
            <a:solidFill>
              <a:srgbClr val="102D7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(Anual!$B$9,Anual!$C$11,Anual!$E$11)</c:f>
              <c:strCache>
                <c:ptCount val="3"/>
                <c:pt idx="0">
                  <c:v>Total Programa</c:v>
                </c:pt>
                <c:pt idx="1">
                  <c:v>Total Créditos</c:v>
                </c:pt>
                <c:pt idx="2">
                  <c:v>Fideicomiso</c:v>
                </c:pt>
              </c:strCache>
            </c:strRef>
          </c:cat>
          <c:val>
            <c:numRef>
              <c:f>(Anual!$B$62,Anual!$C$62,Anual!$E$62)</c:f>
              <c:numCache>
                <c:formatCode>#,##0.00</c:formatCode>
                <c:ptCount val="3"/>
                <c:pt idx="0">
                  <c:v>-12.903225806451612</c:v>
                </c:pt>
                <c:pt idx="1">
                  <c:v>-24.086021505376344</c:v>
                </c:pt>
                <c:pt idx="2">
                  <c:v>-33.333333333333336</c:v>
                </c:pt>
              </c:numCache>
            </c:numRef>
          </c:val>
          <c:extLst>
            <c:ext xmlns:c16="http://schemas.microsoft.com/office/drawing/2014/chart" uri="{C3380CC4-5D6E-409C-BE32-E72D297353CC}">
              <c16:uniqueId val="{00000000-070F-45DC-B0BA-E4F41D3F5D2C}"/>
            </c:ext>
          </c:extLst>
        </c:ser>
        <c:ser>
          <c:idx val="1"/>
          <c:order val="1"/>
          <c:tx>
            <c:strRef>
              <c:f>Anual!$A$63</c:f>
              <c:strCache>
                <c:ptCount val="1"/>
                <c:pt idx="0">
                  <c:v>Índice de crecimiento del gasto real (ICGR) </c:v>
                </c:pt>
              </c:strCache>
            </c:strRef>
          </c:tx>
          <c:spPr>
            <a:solidFill>
              <a:srgbClr val="4071B9"/>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(Anual!$B$9,Anual!$C$11,Anual!$E$11)</c:f>
              <c:strCache>
                <c:ptCount val="3"/>
                <c:pt idx="0">
                  <c:v>Total Programa</c:v>
                </c:pt>
                <c:pt idx="1">
                  <c:v>Total Créditos</c:v>
                </c:pt>
                <c:pt idx="2">
                  <c:v>Fideicomiso</c:v>
                </c:pt>
              </c:strCache>
            </c:strRef>
          </c:cat>
          <c:val>
            <c:numRef>
              <c:f>(Anual!$B$63,Anual!$C$63,Anual!$E$63)</c:f>
              <c:numCache>
                <c:formatCode>#,##0.00</c:formatCode>
                <c:ptCount val="3"/>
                <c:pt idx="0">
                  <c:v>-22.673218580158583</c:v>
                </c:pt>
                <c:pt idx="1">
                  <c:v>-26.055980664751811</c:v>
                </c:pt>
                <c:pt idx="2">
                  <c:v>-33.02033913409629</c:v>
                </c:pt>
              </c:numCache>
            </c:numRef>
          </c:val>
          <c:extLst>
            <c:ext xmlns:c16="http://schemas.microsoft.com/office/drawing/2014/chart" uri="{C3380CC4-5D6E-409C-BE32-E72D297353CC}">
              <c16:uniqueId val="{00000001-070F-45DC-B0BA-E4F41D3F5D2C}"/>
            </c:ext>
          </c:extLst>
        </c:ser>
        <c:ser>
          <c:idx val="2"/>
          <c:order val="2"/>
          <c:tx>
            <c:strRef>
              <c:f>Anual!$A$64</c:f>
              <c:strCache>
                <c:ptCount val="1"/>
                <c:pt idx="0">
                  <c:v>Índice de crecimiento del gasto real por beneficiario (ICGRB) </c:v>
                </c:pt>
              </c:strCache>
            </c:strRef>
          </c:tx>
          <c:spPr>
            <a:solidFill>
              <a:srgbClr val="A2BFE6"/>
            </a:solidFill>
            <a:ln>
              <a:solidFill>
                <a:srgbClr val="A2BFE6"/>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(Anual!$B$9,Anual!$C$11,Anual!$E$11)</c:f>
              <c:strCache>
                <c:ptCount val="3"/>
                <c:pt idx="0">
                  <c:v>Total Programa</c:v>
                </c:pt>
                <c:pt idx="1">
                  <c:v>Total Créditos</c:v>
                </c:pt>
                <c:pt idx="2">
                  <c:v>Fideicomiso</c:v>
                </c:pt>
              </c:strCache>
            </c:strRef>
          </c:cat>
          <c:val>
            <c:numRef>
              <c:f>(Anual!$B$64,Anual!$C$64,Anual!$E$64)</c:f>
              <c:numCache>
                <c:formatCode>#,##0.00</c:formatCode>
                <c:ptCount val="3"/>
                <c:pt idx="0">
                  <c:v>-11.217399110552451</c:v>
                </c:pt>
                <c:pt idx="1">
                  <c:v>-2.5949886943614442</c:v>
                </c:pt>
                <c:pt idx="2">
                  <c:v>0.46949129885556218</c:v>
                </c:pt>
              </c:numCache>
            </c:numRef>
          </c:val>
          <c:extLst>
            <c:ext xmlns:c16="http://schemas.microsoft.com/office/drawing/2014/chart" uri="{C3380CC4-5D6E-409C-BE32-E72D297353CC}">
              <c16:uniqueId val="{00000002-070F-45DC-B0BA-E4F41D3F5D2C}"/>
            </c:ext>
          </c:extLst>
        </c:ser>
        <c:dLbls>
          <c:showLegendKey val="0"/>
          <c:showVal val="1"/>
          <c:showCatName val="0"/>
          <c:showSerName val="0"/>
          <c:showPercent val="0"/>
          <c:showBubbleSize val="0"/>
        </c:dLbls>
        <c:gapWidth val="100"/>
        <c:shape val="box"/>
        <c:axId val="51999488"/>
        <c:axId val="52001024"/>
        <c:axId val="0"/>
      </c:bar3DChart>
      <c:catAx>
        <c:axId val="51999488"/>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vert="horz"/>
          <a:lstStyle/>
          <a:p>
            <a:pPr>
              <a:defRPr/>
            </a:pPr>
            <a:endParaRPr lang="es-CR"/>
          </a:p>
        </c:txPr>
        <c:crossAx val="52001024"/>
        <c:crosses val="autoZero"/>
        <c:auto val="1"/>
        <c:lblAlgn val="ctr"/>
        <c:lblOffset val="100"/>
        <c:noMultiLvlLbl val="0"/>
      </c:catAx>
      <c:valAx>
        <c:axId val="52001024"/>
        <c:scaling>
          <c:orientation val="minMax"/>
          <c:max val="20"/>
          <c:min val="-60"/>
        </c:scaling>
        <c:delete val="0"/>
        <c:axPos val="l"/>
        <c:majorGridlines>
          <c:spPr>
            <a:ln w="9525" cap="flat" cmpd="sng" algn="ctr">
              <a:solidFill>
                <a:schemeClr val="bg1">
                  <a:lumMod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1999488"/>
        <c:crosses val="autoZero"/>
        <c:crossBetween val="between"/>
        <c:majorUnit val="20"/>
      </c:valAx>
    </c:plotArea>
    <c:legend>
      <c:legendPos val="b"/>
      <c:layout>
        <c:manualLayout>
          <c:xMode val="edge"/>
          <c:yMode val="edge"/>
          <c:x val="0.16815748917359427"/>
          <c:y val="0.81256110640060264"/>
          <c:w val="0.74622823328835097"/>
          <c:h val="0.1730801128736312"/>
        </c:manualLayout>
      </c:layout>
      <c:overlay val="0"/>
      <c:spPr>
        <a:noFill/>
        <a:ln>
          <a:noFill/>
        </a:ln>
        <a:effectLst/>
      </c:spPr>
      <c:txPr>
        <a:bodyPr rot="0" vert="horz"/>
        <a:lstStyle/>
        <a:p>
          <a:pPr>
            <a:defRPr sz="1000"/>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800"/>
            </a:pPr>
            <a:r>
              <a:rPr lang="es-CR" sz="1800"/>
              <a:t>Pronamype: Índice</a:t>
            </a:r>
            <a:r>
              <a:rPr lang="es-CR" sz="1800" baseline="0"/>
              <a:t> de eficiencia </a:t>
            </a:r>
            <a:r>
              <a:rPr lang="es-CR" sz="1800"/>
              <a:t>2022</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4.6931221969506567E-2"/>
          <c:y val="0.17988623435722412"/>
          <c:w val="0.93629356077822123"/>
          <c:h val="0.5119817158945198"/>
        </c:manualLayout>
      </c:layout>
      <c:bar3DChart>
        <c:barDir val="col"/>
        <c:grouping val="clustered"/>
        <c:varyColors val="0"/>
        <c:ser>
          <c:idx val="0"/>
          <c:order val="0"/>
          <c:tx>
            <c:strRef>
              <c:f>Anual!$A$69</c:f>
              <c:strCache>
                <c:ptCount val="1"/>
                <c:pt idx="0">
                  <c:v>Índice de eficiencia (IE) </c:v>
                </c:pt>
              </c:strCache>
            </c:strRef>
          </c:tx>
          <c:spPr>
            <a:solidFill>
              <a:srgbClr val="102D7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(Anual!$B$9,Anual!$C$11,Anual!$D$11,Anual!$E$11,Anual!$L$11,Anual!$M$11)</c:f>
              <c:strCache>
                <c:ptCount val="6"/>
                <c:pt idx="0">
                  <c:v>Total Programa</c:v>
                </c:pt>
                <c:pt idx="1">
                  <c:v>Total Créditos</c:v>
                </c:pt>
                <c:pt idx="2">
                  <c:v>Transferencia</c:v>
                </c:pt>
                <c:pt idx="3">
                  <c:v>Fideicomiso</c:v>
                </c:pt>
                <c:pt idx="4">
                  <c:v>Total Capital Semilla </c:v>
                </c:pt>
                <c:pt idx="5">
                  <c:v>Transferencia</c:v>
                </c:pt>
              </c:strCache>
            </c:strRef>
          </c:cat>
          <c:val>
            <c:numRef>
              <c:f>(Anual!$B$69,Anual!$C$69,Anual!$D$69,Anual!$E$69,Anual!$L$69,Anual!$M$69)</c:f>
              <c:numCache>
                <c:formatCode>#,##0.00</c:formatCode>
                <c:ptCount val="6"/>
                <c:pt idx="0">
                  <c:v>62.270404288162418</c:v>
                </c:pt>
                <c:pt idx="1">
                  <c:v>52.218120326069069</c:v>
                </c:pt>
                <c:pt idx="2">
                  <c:v>40.551644308472277</c:v>
                </c:pt>
                <c:pt idx="3">
                  <c:v>53.835449183774699</c:v>
                </c:pt>
                <c:pt idx="4">
                  <c:v>27.60479534681528</c:v>
                </c:pt>
                <c:pt idx="5">
                  <c:v>37.666351414218795</c:v>
                </c:pt>
              </c:numCache>
            </c:numRef>
          </c:val>
          <c:extLst>
            <c:ext xmlns:c16="http://schemas.microsoft.com/office/drawing/2014/chart" uri="{C3380CC4-5D6E-409C-BE32-E72D297353CC}">
              <c16:uniqueId val="{00000000-E05C-4356-9D71-8D9D7FD70FE8}"/>
            </c:ext>
          </c:extLst>
        </c:ser>
        <c:dLbls>
          <c:showLegendKey val="0"/>
          <c:showVal val="1"/>
          <c:showCatName val="0"/>
          <c:showSerName val="0"/>
          <c:showPercent val="0"/>
          <c:showBubbleSize val="0"/>
        </c:dLbls>
        <c:gapWidth val="100"/>
        <c:shape val="box"/>
        <c:axId val="51999488"/>
        <c:axId val="52001024"/>
        <c:axId val="0"/>
      </c:bar3DChart>
      <c:catAx>
        <c:axId val="5199948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2001024"/>
        <c:crosses val="autoZero"/>
        <c:auto val="1"/>
        <c:lblAlgn val="ctr"/>
        <c:lblOffset val="100"/>
        <c:noMultiLvlLbl val="0"/>
      </c:catAx>
      <c:valAx>
        <c:axId val="52001024"/>
        <c:scaling>
          <c:orientation val="minMax"/>
          <c:max val="100"/>
        </c:scaling>
        <c:delete val="0"/>
        <c:axPos val="l"/>
        <c:majorGridlines>
          <c:spPr>
            <a:ln w="9525" cap="flat" cmpd="sng" algn="ctr">
              <a:solidFill>
                <a:schemeClr val="bg1">
                  <a:lumMod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1999488"/>
        <c:crosses val="autoZero"/>
        <c:crossBetween val="between"/>
        <c:majorUnit val="20"/>
      </c:valAx>
    </c:plotArea>
    <c:legend>
      <c:legendPos val="b"/>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rtl="0">
              <a:defRPr sz="1800"/>
            </a:pPr>
            <a:r>
              <a:rPr lang="es-CR" sz="1800"/>
              <a:t>Pronamype: Indicadores de gasto medio 2022</a:t>
            </a:r>
          </a:p>
        </c:rich>
      </c:tx>
      <c:layout>
        <c:manualLayout>
          <c:xMode val="edge"/>
          <c:yMode val="edge"/>
          <c:x val="0.27473551453679707"/>
          <c:y val="2.3349139965684117E-2"/>
        </c:manualLayout>
      </c:layout>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bar3DChart>
        <c:barDir val="col"/>
        <c:grouping val="clustered"/>
        <c:varyColors val="0"/>
        <c:ser>
          <c:idx val="0"/>
          <c:order val="0"/>
          <c:tx>
            <c:strRef>
              <c:f>Anual!$A$67</c:f>
              <c:strCache>
                <c:ptCount val="1"/>
                <c:pt idx="0">
                  <c:v>Gasto programado por beneficiario (GPB) </c:v>
                </c:pt>
              </c:strCache>
            </c:strRef>
          </c:tx>
          <c:spPr>
            <a:solidFill>
              <a:srgbClr val="102D7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(Anual!$B$9,Anual!$C$11,Anual!$D$11,Anual!$E$11,Anual!$L$11,Anual!$M$11)</c:f>
              <c:strCache>
                <c:ptCount val="6"/>
                <c:pt idx="0">
                  <c:v>Total Programa</c:v>
                </c:pt>
                <c:pt idx="1">
                  <c:v>Total Créditos</c:v>
                </c:pt>
                <c:pt idx="2">
                  <c:v>Transferencia</c:v>
                </c:pt>
                <c:pt idx="3">
                  <c:v>Fideicomiso</c:v>
                </c:pt>
                <c:pt idx="4">
                  <c:v>Total Capital Semilla </c:v>
                </c:pt>
                <c:pt idx="5">
                  <c:v>Transferencia</c:v>
                </c:pt>
              </c:strCache>
            </c:strRef>
          </c:cat>
          <c:val>
            <c:numRef>
              <c:f>(Anual!$B$67,Anual!$C$67,Anual!$D$67,Anual!$E$67,Anual!$L$67,Anual!$M$67)</c:f>
              <c:numCache>
                <c:formatCode>#,##0.00</c:formatCode>
                <c:ptCount val="6"/>
                <c:pt idx="0">
                  <c:v>2519753.6944532017</c:v>
                </c:pt>
                <c:pt idx="1">
                  <c:v>4353867.9242830183</c:v>
                </c:pt>
                <c:pt idx="2">
                  <c:v>4385964.91</c:v>
                </c:pt>
                <c:pt idx="3">
                  <c:v>4350000</c:v>
                </c:pt>
                <c:pt idx="4">
                  <c:v>2000000</c:v>
                </c:pt>
                <c:pt idx="5">
                  <c:v>2000000</c:v>
                </c:pt>
              </c:numCache>
            </c:numRef>
          </c:val>
          <c:extLst>
            <c:ext xmlns:c16="http://schemas.microsoft.com/office/drawing/2014/chart" uri="{C3380CC4-5D6E-409C-BE32-E72D297353CC}">
              <c16:uniqueId val="{00000000-574C-4A88-AA9F-384D5F5BF43C}"/>
            </c:ext>
          </c:extLst>
        </c:ser>
        <c:ser>
          <c:idx val="1"/>
          <c:order val="1"/>
          <c:tx>
            <c:strRef>
              <c:f>Anual!$A$68</c:f>
              <c:strCache>
                <c:ptCount val="1"/>
                <c:pt idx="0">
                  <c:v>Gasto efectivo por beneficiario (GEB) </c:v>
                </c:pt>
              </c:strCache>
            </c:strRef>
          </c:tx>
          <c:spPr>
            <a:solidFill>
              <a:srgbClr val="4071B9"/>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(Anual!$B$9,Anual!$C$11,Anual!$D$11,Anual!$E$11,Anual!$L$11,Anual!$M$11)</c:f>
              <c:strCache>
                <c:ptCount val="6"/>
                <c:pt idx="0">
                  <c:v>Total Programa</c:v>
                </c:pt>
                <c:pt idx="1">
                  <c:v>Total Créditos</c:v>
                </c:pt>
                <c:pt idx="2">
                  <c:v>Transferencia</c:v>
                </c:pt>
                <c:pt idx="3">
                  <c:v>Fideicomiso</c:v>
                </c:pt>
                <c:pt idx="4">
                  <c:v>Total Capital Semilla </c:v>
                </c:pt>
                <c:pt idx="5">
                  <c:v>Transferencia</c:v>
                </c:pt>
              </c:strCache>
            </c:strRef>
          </c:cat>
          <c:val>
            <c:numRef>
              <c:f>(Anual!$B$68,Anual!$C$68,Anual!$D$68,Anual!$E$68,Anual!$L$68,Anual!$M$68)</c:f>
              <c:numCache>
                <c:formatCode>#,##0.00</c:formatCode>
                <c:ptCount val="6"/>
                <c:pt idx="0">
                  <c:v>3366604.9717283947</c:v>
                </c:pt>
                <c:pt idx="1">
                  <c:v>3693563.7393767703</c:v>
                </c:pt>
                <c:pt idx="2">
                  <c:v>2855813.9534883723</c:v>
                </c:pt>
                <c:pt idx="3">
                  <c:v>3809767.7419354836</c:v>
                </c:pt>
                <c:pt idx="4">
                  <c:v>1147057.9528846154</c:v>
                </c:pt>
                <c:pt idx="5">
                  <c:v>2294115.9057692308</c:v>
                </c:pt>
              </c:numCache>
            </c:numRef>
          </c:val>
          <c:extLst>
            <c:ext xmlns:c16="http://schemas.microsoft.com/office/drawing/2014/chart" uri="{C3380CC4-5D6E-409C-BE32-E72D297353CC}">
              <c16:uniqueId val="{00000001-574C-4A88-AA9F-384D5F5BF43C}"/>
            </c:ext>
          </c:extLst>
        </c:ser>
        <c:dLbls>
          <c:showLegendKey val="0"/>
          <c:showVal val="0"/>
          <c:showCatName val="0"/>
          <c:showSerName val="0"/>
          <c:showPercent val="0"/>
          <c:showBubbleSize val="0"/>
        </c:dLbls>
        <c:gapWidth val="150"/>
        <c:shape val="box"/>
        <c:axId val="248353792"/>
        <c:axId val="248354184"/>
        <c:axId val="0"/>
      </c:bar3DChart>
      <c:catAx>
        <c:axId val="24835379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248354184"/>
        <c:crosses val="autoZero"/>
        <c:auto val="1"/>
        <c:lblAlgn val="ctr"/>
        <c:lblOffset val="100"/>
        <c:noMultiLvlLbl val="0"/>
      </c:catAx>
      <c:valAx>
        <c:axId val="248354184"/>
        <c:scaling>
          <c:orientation val="minMax"/>
          <c:max val="6000000"/>
        </c:scaling>
        <c:delete val="0"/>
        <c:axPos val="l"/>
        <c:majorGridlines>
          <c:spPr>
            <a:ln w="9525" cap="flat" cmpd="sng" algn="ctr">
              <a:solidFill>
                <a:schemeClr val="bg1">
                  <a:lumMod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248353792"/>
        <c:crosses val="autoZero"/>
        <c:crossBetween val="between"/>
      </c:valAx>
      <c:dTable>
        <c:showHorzBorder val="1"/>
        <c:showVertBorder val="1"/>
        <c:showOutline val="1"/>
        <c:showKeys val="1"/>
      </c:dTable>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1000">
          <a:solidFill>
            <a:schemeClr val="tx1"/>
          </a:solidFill>
          <a:latin typeface="Palatino Linotype" panose="02040502050505030304" pitchFamily="18" charset="0"/>
        </a:defRPr>
      </a:pPr>
      <a:endParaRPr lang="es-CR"/>
    </a:p>
  </c:txPr>
  <c:printSettings>
    <c:headerFooter/>
    <c:pageMargins b="0.75000000000000189" l="0.70000000000000062" r="0.70000000000000062" t="0.750000000000001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800"/>
            </a:pPr>
            <a:r>
              <a:rPr lang="es-CR" sz="1800"/>
              <a:t>Pronamype: </a:t>
            </a:r>
            <a:r>
              <a:rPr lang="es-CR" sz="1800" b="1" i="0" u="none" strike="noStrike" baseline="0">
                <a:effectLst/>
              </a:rPr>
              <a:t>Indicadores de giro de recursos 2022</a:t>
            </a:r>
            <a:endParaRPr lang="es-CR" sz="1800"/>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4.6931221969506567E-2"/>
          <c:y val="0.17988623435722412"/>
          <c:w val="0.93629356077822123"/>
          <c:h val="0.56801622318761891"/>
        </c:manualLayout>
      </c:layout>
      <c:bar3DChart>
        <c:barDir val="col"/>
        <c:grouping val="clustered"/>
        <c:varyColors val="0"/>
        <c:ser>
          <c:idx val="0"/>
          <c:order val="0"/>
          <c:tx>
            <c:strRef>
              <c:f>Anual!$A$72</c:f>
              <c:strCache>
                <c:ptCount val="1"/>
                <c:pt idx="0">
                  <c:v>Índice de giro efectivo (IGE)</c:v>
                </c:pt>
              </c:strCache>
            </c:strRef>
          </c:tx>
          <c:spPr>
            <a:solidFill>
              <a:srgbClr val="102D7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(Anual!$B$71,Anual!$D$71,Anual!$E$71)</c:f>
              <c:strCache>
                <c:ptCount val="3"/>
                <c:pt idx="0">
                  <c:v>Total</c:v>
                </c:pt>
                <c:pt idx="1">
                  <c:v>Transferencia </c:v>
                </c:pt>
                <c:pt idx="2">
                  <c:v>Fideicomiso</c:v>
                </c:pt>
              </c:strCache>
            </c:strRef>
          </c:cat>
          <c:val>
            <c:numRef>
              <c:f>(Anual!$B$72,Anual!$D$72,Anual!$E$72)</c:f>
              <c:numCache>
                <c:formatCode>#,##0.00</c:formatCode>
                <c:ptCount val="3"/>
                <c:pt idx="0">
                  <c:v>97.332525259976634</c:v>
                </c:pt>
                <c:pt idx="1">
                  <c:v>41.400000010763996</c:v>
                </c:pt>
                <c:pt idx="2">
                  <c:v>110.92454616704333</c:v>
                </c:pt>
              </c:numCache>
            </c:numRef>
          </c:val>
          <c:extLst>
            <c:ext xmlns:c16="http://schemas.microsoft.com/office/drawing/2014/chart" uri="{C3380CC4-5D6E-409C-BE32-E72D297353CC}">
              <c16:uniqueId val="{00000000-C4D7-4BAF-9749-CC4C3AE22C0F}"/>
            </c:ext>
          </c:extLst>
        </c:ser>
        <c:ser>
          <c:idx val="1"/>
          <c:order val="1"/>
          <c:tx>
            <c:strRef>
              <c:f>Anual!$A$73</c:f>
              <c:strCache>
                <c:ptCount val="1"/>
                <c:pt idx="0">
                  <c:v>Índice de uso de recursos (IUR) </c:v>
                </c:pt>
              </c:strCache>
            </c:strRef>
          </c:tx>
          <c:spPr>
            <a:solidFill>
              <a:srgbClr val="4071B9"/>
            </a:solidFill>
            <a:ln>
              <a:solidFill>
                <a:srgbClr val="4071B9"/>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(Anual!$B$71,Anual!$D$71,Anual!$E$71)</c:f>
              <c:strCache>
                <c:ptCount val="3"/>
                <c:pt idx="0">
                  <c:v>Total</c:v>
                </c:pt>
                <c:pt idx="1">
                  <c:v>Transferencia </c:v>
                </c:pt>
                <c:pt idx="2">
                  <c:v>Fideicomiso</c:v>
                </c:pt>
              </c:strCache>
            </c:strRef>
          </c:cat>
          <c:val>
            <c:numRef>
              <c:f>(Anual!$B$73,Anual!$D$73,Anual!$E$73)</c:f>
              <c:numCache>
                <c:formatCode>#,##0.00</c:formatCode>
                <c:ptCount val="3"/>
                <c:pt idx="0">
                  <c:v>54.772814741015551</c:v>
                </c:pt>
                <c:pt idx="1">
                  <c:v>59.323671497584542</c:v>
                </c:pt>
                <c:pt idx="2">
                  <c:v>51.746637651377839</c:v>
                </c:pt>
              </c:numCache>
            </c:numRef>
          </c:val>
          <c:extLst>
            <c:ext xmlns:c16="http://schemas.microsoft.com/office/drawing/2014/chart" uri="{C3380CC4-5D6E-409C-BE32-E72D297353CC}">
              <c16:uniqueId val="{00000004-C4D7-4BAF-9749-CC4C3AE22C0F}"/>
            </c:ext>
          </c:extLst>
        </c:ser>
        <c:dLbls>
          <c:showLegendKey val="0"/>
          <c:showVal val="1"/>
          <c:showCatName val="0"/>
          <c:showSerName val="0"/>
          <c:showPercent val="0"/>
          <c:showBubbleSize val="0"/>
        </c:dLbls>
        <c:gapWidth val="100"/>
        <c:shape val="box"/>
        <c:axId val="51999488"/>
        <c:axId val="52001024"/>
        <c:axId val="0"/>
      </c:bar3DChart>
      <c:catAx>
        <c:axId val="5199948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2001024"/>
        <c:crosses val="autoZero"/>
        <c:auto val="1"/>
        <c:lblAlgn val="ctr"/>
        <c:lblOffset val="100"/>
        <c:noMultiLvlLbl val="0"/>
      </c:catAx>
      <c:valAx>
        <c:axId val="52001024"/>
        <c:scaling>
          <c:orientation val="minMax"/>
          <c:max val="150"/>
        </c:scaling>
        <c:delete val="0"/>
        <c:axPos val="l"/>
        <c:majorGridlines>
          <c:spPr>
            <a:ln w="9525" cap="flat" cmpd="sng" algn="ctr">
              <a:solidFill>
                <a:schemeClr val="bg1">
                  <a:lumMod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1999488"/>
        <c:crosses val="autoZero"/>
        <c:crossBetween val="between"/>
        <c:majorUnit val="50"/>
      </c:valAx>
    </c:plotArea>
    <c:legend>
      <c:legendPos val="b"/>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image" Target="../media/image3.png"/><Relationship Id="rId7" Type="http://schemas.openxmlformats.org/officeDocument/2006/relationships/chart" Target="../charts/chart4.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3.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oneCellAnchor>
    <xdr:from>
      <xdr:col>0</xdr:col>
      <xdr:colOff>1</xdr:colOff>
      <xdr:row>5</xdr:row>
      <xdr:rowOff>0</xdr:rowOff>
    </xdr:from>
    <xdr:ext cx="15446928" cy="644071"/>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1" y="925286"/>
          <a:ext cx="15446928" cy="644071"/>
        </a:xfrm>
        <a:prstGeom prst="rect">
          <a:avLst/>
        </a:prstGeom>
      </xdr:spPr>
    </xdr:pic>
    <xdr:clientData/>
  </xdr:oneCellAnchor>
  <xdr:twoCellAnchor>
    <xdr:from>
      <xdr:col>0</xdr:col>
      <xdr:colOff>11905</xdr:colOff>
      <xdr:row>5</xdr:row>
      <xdr:rowOff>71438</xdr:rowOff>
    </xdr:from>
    <xdr:to>
      <xdr:col>13</xdr:col>
      <xdr:colOff>801688</xdr:colOff>
      <xdr:row>7</xdr:row>
      <xdr:rowOff>250031</xdr:rowOff>
    </xdr:to>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11905" y="984251"/>
          <a:ext cx="15109033" cy="543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 Trimestre 2022</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25-05-2022  </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endParaRPr lang="es-CR" sz="1100">
            <a:solidFill>
              <a:schemeClr val="bg1"/>
            </a:solidFill>
            <a:latin typeface="Palatino Linotype" panose="02040502050505030304" pitchFamily="18" charset="0"/>
          </a:endParaRPr>
        </a:p>
      </xdr:txBody>
    </xdr:sp>
    <xdr:clientData/>
  </xdr:twoCellAnchor>
  <xdr:twoCellAnchor editAs="oneCell">
    <xdr:from>
      <xdr:col>0</xdr:col>
      <xdr:colOff>0</xdr:colOff>
      <xdr:row>0</xdr:row>
      <xdr:rowOff>0</xdr:rowOff>
    </xdr:from>
    <xdr:to>
      <xdr:col>14</xdr:col>
      <xdr:colOff>10886</xdr:colOff>
      <xdr:row>5</xdr:row>
      <xdr:rowOff>0</xdr:rowOff>
    </xdr:to>
    <xdr:pic>
      <xdr:nvPicPr>
        <xdr:cNvPr id="5" name="Imagen 4">
          <a:extLst>
            <a:ext uri="{FF2B5EF4-FFF2-40B4-BE49-F238E27FC236}">
              <a16:creationId xmlns:a16="http://schemas.microsoft.com/office/drawing/2014/main" id="{37E76E85-EA1D-4114-9710-58FE67812FF8}"/>
            </a:ext>
          </a:extLst>
        </xdr:cNvPr>
        <xdr:cNvPicPr>
          <a:picLocks noChangeAspect="1"/>
        </xdr:cNvPicPr>
      </xdr:nvPicPr>
      <xdr:blipFill>
        <a:blip xmlns:r="http://schemas.openxmlformats.org/officeDocument/2006/relationships" r:embed="rId2"/>
        <a:stretch>
          <a:fillRect/>
        </a:stretch>
      </xdr:blipFill>
      <xdr:spPr>
        <a:xfrm>
          <a:off x="0" y="0"/>
          <a:ext cx="15435943" cy="925286"/>
        </a:xfrm>
        <a:prstGeom prst="rect">
          <a:avLst/>
        </a:prstGeom>
      </xdr:spPr>
    </xdr:pic>
    <xdr:clientData/>
  </xdr:twoCellAnchor>
  <xdr:twoCellAnchor editAs="oneCell">
    <xdr:from>
      <xdr:col>0</xdr:col>
      <xdr:colOff>462643</xdr:colOff>
      <xdr:row>0</xdr:row>
      <xdr:rowOff>95251</xdr:rowOff>
    </xdr:from>
    <xdr:to>
      <xdr:col>1</xdr:col>
      <xdr:colOff>660400</xdr:colOff>
      <xdr:row>4</xdr:row>
      <xdr:rowOff>146050</xdr:rowOff>
    </xdr:to>
    <xdr:pic>
      <xdr:nvPicPr>
        <xdr:cNvPr id="6" name="Imagen 5">
          <a:extLst>
            <a:ext uri="{FF2B5EF4-FFF2-40B4-BE49-F238E27FC236}">
              <a16:creationId xmlns:a16="http://schemas.microsoft.com/office/drawing/2014/main" id="{36D2AD88-0A55-480E-ABE7-1223D4F989F3}"/>
            </a:ext>
          </a:extLst>
        </xdr:cNvPr>
        <xdr:cNvPicPr>
          <a:picLocks noChangeAspect="1"/>
        </xdr:cNvPicPr>
      </xdr:nvPicPr>
      <xdr:blipFill>
        <a:blip xmlns:r="http://schemas.openxmlformats.org/officeDocument/2006/relationships" r:embed="rId3"/>
        <a:stretch>
          <a:fillRect/>
        </a:stretch>
      </xdr:blipFill>
      <xdr:spPr>
        <a:xfrm>
          <a:off x="462643" y="95251"/>
          <a:ext cx="4039507" cy="7873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xdr:colOff>
      <xdr:row>5</xdr:row>
      <xdr:rowOff>0</xdr:rowOff>
    </xdr:from>
    <xdr:ext cx="15501535" cy="644071"/>
    <xdr:pic>
      <xdr:nvPicPr>
        <xdr:cNvPr id="2" name="Imagen 1">
          <a:extLst>
            <a:ext uri="{FF2B5EF4-FFF2-40B4-BE49-F238E27FC236}">
              <a16:creationId xmlns:a16="http://schemas.microsoft.com/office/drawing/2014/main" id="{E549830A-ED8E-4740-9D23-D21E7BF69954}"/>
            </a:ext>
          </a:extLst>
        </xdr:cNvPr>
        <xdr:cNvPicPr>
          <a:picLocks noChangeAspect="1"/>
        </xdr:cNvPicPr>
      </xdr:nvPicPr>
      <xdr:blipFill>
        <a:blip xmlns:r="http://schemas.openxmlformats.org/officeDocument/2006/relationships" r:embed="rId1"/>
        <a:stretch>
          <a:fillRect/>
        </a:stretch>
      </xdr:blipFill>
      <xdr:spPr>
        <a:xfrm>
          <a:off x="1" y="925286"/>
          <a:ext cx="15501535" cy="644071"/>
        </a:xfrm>
        <a:prstGeom prst="rect">
          <a:avLst/>
        </a:prstGeom>
      </xdr:spPr>
    </xdr:pic>
    <xdr:clientData/>
  </xdr:oneCellAnchor>
  <xdr:twoCellAnchor>
    <xdr:from>
      <xdr:col>0</xdr:col>
      <xdr:colOff>11905</xdr:colOff>
      <xdr:row>5</xdr:row>
      <xdr:rowOff>71438</xdr:rowOff>
    </xdr:from>
    <xdr:to>
      <xdr:col>13</xdr:col>
      <xdr:colOff>801688</xdr:colOff>
      <xdr:row>7</xdr:row>
      <xdr:rowOff>250031</xdr:rowOff>
    </xdr:to>
    <xdr:sp macro="" textlink="">
      <xdr:nvSpPr>
        <xdr:cNvPr id="3" name="CuadroTexto 2">
          <a:extLst>
            <a:ext uri="{FF2B5EF4-FFF2-40B4-BE49-F238E27FC236}">
              <a16:creationId xmlns:a16="http://schemas.microsoft.com/office/drawing/2014/main" id="{C1222E89-D83A-4F99-AF3F-8D8E0586BB98}"/>
            </a:ext>
          </a:extLst>
        </xdr:cNvPr>
        <xdr:cNvSpPr txBox="1"/>
      </xdr:nvSpPr>
      <xdr:spPr>
        <a:xfrm>
          <a:off x="11905" y="992188"/>
          <a:ext cx="15470983" cy="546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 Trimestre 2022</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19-09-2022 </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endParaRPr lang="es-CR" sz="1100">
            <a:solidFill>
              <a:schemeClr val="bg1"/>
            </a:solidFill>
            <a:latin typeface="Palatino Linotype" panose="02040502050505030304" pitchFamily="18" charset="0"/>
          </a:endParaRPr>
        </a:p>
      </xdr:txBody>
    </xdr:sp>
    <xdr:clientData/>
  </xdr:twoCellAnchor>
  <xdr:twoCellAnchor editAs="oneCell">
    <xdr:from>
      <xdr:col>0</xdr:col>
      <xdr:colOff>0</xdr:colOff>
      <xdr:row>0</xdr:row>
      <xdr:rowOff>0</xdr:rowOff>
    </xdr:from>
    <xdr:to>
      <xdr:col>13</xdr:col>
      <xdr:colOff>849086</xdr:colOff>
      <xdr:row>5</xdr:row>
      <xdr:rowOff>0</xdr:rowOff>
    </xdr:to>
    <xdr:pic>
      <xdr:nvPicPr>
        <xdr:cNvPr id="4" name="Imagen 3">
          <a:extLst>
            <a:ext uri="{FF2B5EF4-FFF2-40B4-BE49-F238E27FC236}">
              <a16:creationId xmlns:a16="http://schemas.microsoft.com/office/drawing/2014/main" id="{2CA75F5F-5ECF-40D3-99D4-C702F511DE5E}"/>
            </a:ext>
          </a:extLst>
        </xdr:cNvPr>
        <xdr:cNvPicPr>
          <a:picLocks noChangeAspect="1"/>
        </xdr:cNvPicPr>
      </xdr:nvPicPr>
      <xdr:blipFill>
        <a:blip xmlns:r="http://schemas.openxmlformats.org/officeDocument/2006/relationships" r:embed="rId2"/>
        <a:stretch>
          <a:fillRect/>
        </a:stretch>
      </xdr:blipFill>
      <xdr:spPr>
        <a:xfrm>
          <a:off x="0" y="0"/>
          <a:ext cx="15479486" cy="925286"/>
        </a:xfrm>
        <a:prstGeom prst="rect">
          <a:avLst/>
        </a:prstGeom>
      </xdr:spPr>
    </xdr:pic>
    <xdr:clientData/>
  </xdr:twoCellAnchor>
  <xdr:twoCellAnchor editAs="oneCell">
    <xdr:from>
      <xdr:col>0</xdr:col>
      <xdr:colOff>462643</xdr:colOff>
      <xdr:row>0</xdr:row>
      <xdr:rowOff>95251</xdr:rowOff>
    </xdr:from>
    <xdr:to>
      <xdr:col>1</xdr:col>
      <xdr:colOff>660400</xdr:colOff>
      <xdr:row>4</xdr:row>
      <xdr:rowOff>146050</xdr:rowOff>
    </xdr:to>
    <xdr:pic>
      <xdr:nvPicPr>
        <xdr:cNvPr id="5" name="Imagen 4">
          <a:extLst>
            <a:ext uri="{FF2B5EF4-FFF2-40B4-BE49-F238E27FC236}">
              <a16:creationId xmlns:a16="http://schemas.microsoft.com/office/drawing/2014/main" id="{7FFB523E-441B-4EB6-B258-F9D168BDC2A6}"/>
            </a:ext>
          </a:extLst>
        </xdr:cNvPr>
        <xdr:cNvPicPr>
          <a:picLocks noChangeAspect="1"/>
        </xdr:cNvPicPr>
      </xdr:nvPicPr>
      <xdr:blipFill>
        <a:blip xmlns:r="http://schemas.openxmlformats.org/officeDocument/2006/relationships" r:embed="rId3"/>
        <a:stretch>
          <a:fillRect/>
        </a:stretch>
      </xdr:blipFill>
      <xdr:spPr>
        <a:xfrm>
          <a:off x="462643" y="95251"/>
          <a:ext cx="4039507" cy="7873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5</xdr:row>
      <xdr:rowOff>0</xdr:rowOff>
    </xdr:from>
    <xdr:ext cx="15610339" cy="644071"/>
    <xdr:pic>
      <xdr:nvPicPr>
        <xdr:cNvPr id="2" name="Imagen 1">
          <a:extLst>
            <a:ext uri="{FF2B5EF4-FFF2-40B4-BE49-F238E27FC236}">
              <a16:creationId xmlns:a16="http://schemas.microsoft.com/office/drawing/2014/main" id="{09B75D2C-C2F6-408C-BA0A-0337567E2A25}"/>
            </a:ext>
          </a:extLst>
        </xdr:cNvPr>
        <xdr:cNvPicPr>
          <a:picLocks noChangeAspect="1"/>
        </xdr:cNvPicPr>
      </xdr:nvPicPr>
      <xdr:blipFill>
        <a:blip xmlns:r="http://schemas.openxmlformats.org/officeDocument/2006/relationships" r:embed="rId1"/>
        <a:stretch>
          <a:fillRect/>
        </a:stretch>
      </xdr:blipFill>
      <xdr:spPr>
        <a:xfrm>
          <a:off x="0" y="925286"/>
          <a:ext cx="15610339" cy="644071"/>
        </a:xfrm>
        <a:prstGeom prst="rect">
          <a:avLst/>
        </a:prstGeom>
      </xdr:spPr>
    </xdr:pic>
    <xdr:clientData/>
  </xdr:oneCellAnchor>
  <xdr:twoCellAnchor>
    <xdr:from>
      <xdr:col>0</xdr:col>
      <xdr:colOff>11905</xdr:colOff>
      <xdr:row>5</xdr:row>
      <xdr:rowOff>71438</xdr:rowOff>
    </xdr:from>
    <xdr:to>
      <xdr:col>13</xdr:col>
      <xdr:colOff>801688</xdr:colOff>
      <xdr:row>7</xdr:row>
      <xdr:rowOff>250031</xdr:rowOff>
    </xdr:to>
    <xdr:sp macro="" textlink="">
      <xdr:nvSpPr>
        <xdr:cNvPr id="3" name="CuadroTexto 2">
          <a:extLst>
            <a:ext uri="{FF2B5EF4-FFF2-40B4-BE49-F238E27FC236}">
              <a16:creationId xmlns:a16="http://schemas.microsoft.com/office/drawing/2014/main" id="{35E03EFF-DE5C-4EC1-9C52-1A6C76D6E5DD}"/>
            </a:ext>
          </a:extLst>
        </xdr:cNvPr>
        <xdr:cNvSpPr txBox="1"/>
      </xdr:nvSpPr>
      <xdr:spPr>
        <a:xfrm>
          <a:off x="11905" y="992188"/>
          <a:ext cx="15470983" cy="546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 Semestre 2022</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19-09-2022 </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endParaRPr lang="es-CR" sz="1100">
            <a:solidFill>
              <a:schemeClr val="bg1"/>
            </a:solidFill>
            <a:latin typeface="Palatino Linotype" panose="02040502050505030304" pitchFamily="18" charset="0"/>
          </a:endParaRPr>
        </a:p>
      </xdr:txBody>
    </xdr:sp>
    <xdr:clientData/>
  </xdr:twoCellAnchor>
  <xdr:twoCellAnchor editAs="oneCell">
    <xdr:from>
      <xdr:col>0</xdr:col>
      <xdr:colOff>0</xdr:colOff>
      <xdr:row>0</xdr:row>
      <xdr:rowOff>0</xdr:rowOff>
    </xdr:from>
    <xdr:to>
      <xdr:col>14</xdr:col>
      <xdr:colOff>10885</xdr:colOff>
      <xdr:row>5</xdr:row>
      <xdr:rowOff>0</xdr:rowOff>
    </xdr:to>
    <xdr:pic>
      <xdr:nvPicPr>
        <xdr:cNvPr id="4" name="Imagen 3">
          <a:extLst>
            <a:ext uri="{FF2B5EF4-FFF2-40B4-BE49-F238E27FC236}">
              <a16:creationId xmlns:a16="http://schemas.microsoft.com/office/drawing/2014/main" id="{72AE6FAC-2C55-431E-A846-6682A9F45A1D}"/>
            </a:ext>
          </a:extLst>
        </xdr:cNvPr>
        <xdr:cNvPicPr>
          <a:picLocks noChangeAspect="1"/>
        </xdr:cNvPicPr>
      </xdr:nvPicPr>
      <xdr:blipFill>
        <a:blip xmlns:r="http://schemas.openxmlformats.org/officeDocument/2006/relationships" r:embed="rId2"/>
        <a:stretch>
          <a:fillRect/>
        </a:stretch>
      </xdr:blipFill>
      <xdr:spPr>
        <a:xfrm>
          <a:off x="0" y="0"/>
          <a:ext cx="15599228" cy="925286"/>
        </a:xfrm>
        <a:prstGeom prst="rect">
          <a:avLst/>
        </a:prstGeom>
      </xdr:spPr>
    </xdr:pic>
    <xdr:clientData/>
  </xdr:twoCellAnchor>
  <xdr:twoCellAnchor editAs="oneCell">
    <xdr:from>
      <xdr:col>0</xdr:col>
      <xdr:colOff>462643</xdr:colOff>
      <xdr:row>0</xdr:row>
      <xdr:rowOff>95251</xdr:rowOff>
    </xdr:from>
    <xdr:to>
      <xdr:col>1</xdr:col>
      <xdr:colOff>660400</xdr:colOff>
      <xdr:row>4</xdr:row>
      <xdr:rowOff>146050</xdr:rowOff>
    </xdr:to>
    <xdr:pic>
      <xdr:nvPicPr>
        <xdr:cNvPr id="5" name="Imagen 4">
          <a:extLst>
            <a:ext uri="{FF2B5EF4-FFF2-40B4-BE49-F238E27FC236}">
              <a16:creationId xmlns:a16="http://schemas.microsoft.com/office/drawing/2014/main" id="{9DD48364-CA42-412F-816D-901AAE52BDAF}"/>
            </a:ext>
          </a:extLst>
        </xdr:cNvPr>
        <xdr:cNvPicPr>
          <a:picLocks noChangeAspect="1"/>
        </xdr:cNvPicPr>
      </xdr:nvPicPr>
      <xdr:blipFill>
        <a:blip xmlns:r="http://schemas.openxmlformats.org/officeDocument/2006/relationships" r:embed="rId3"/>
        <a:stretch>
          <a:fillRect/>
        </a:stretch>
      </xdr:blipFill>
      <xdr:spPr>
        <a:xfrm>
          <a:off x="462643" y="95251"/>
          <a:ext cx="4039507" cy="7873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xdr:colOff>
      <xdr:row>5</xdr:row>
      <xdr:rowOff>0</xdr:rowOff>
    </xdr:from>
    <xdr:ext cx="15599646" cy="644071"/>
    <xdr:pic>
      <xdr:nvPicPr>
        <xdr:cNvPr id="2" name="Imagen 1">
          <a:extLst>
            <a:ext uri="{FF2B5EF4-FFF2-40B4-BE49-F238E27FC236}">
              <a16:creationId xmlns:a16="http://schemas.microsoft.com/office/drawing/2014/main" id="{38B7F0D4-26AA-4C6C-A241-E9FB0B4CCC33}"/>
            </a:ext>
          </a:extLst>
        </xdr:cNvPr>
        <xdr:cNvPicPr>
          <a:picLocks noChangeAspect="1"/>
        </xdr:cNvPicPr>
      </xdr:nvPicPr>
      <xdr:blipFill>
        <a:blip xmlns:r="http://schemas.openxmlformats.org/officeDocument/2006/relationships" r:embed="rId1"/>
        <a:stretch>
          <a:fillRect/>
        </a:stretch>
      </xdr:blipFill>
      <xdr:spPr>
        <a:xfrm>
          <a:off x="1" y="925286"/>
          <a:ext cx="15599646" cy="644071"/>
        </a:xfrm>
        <a:prstGeom prst="rect">
          <a:avLst/>
        </a:prstGeom>
      </xdr:spPr>
    </xdr:pic>
    <xdr:clientData/>
  </xdr:oneCellAnchor>
  <xdr:twoCellAnchor>
    <xdr:from>
      <xdr:col>0</xdr:col>
      <xdr:colOff>11905</xdr:colOff>
      <xdr:row>5</xdr:row>
      <xdr:rowOff>71438</xdr:rowOff>
    </xdr:from>
    <xdr:to>
      <xdr:col>13</xdr:col>
      <xdr:colOff>801688</xdr:colOff>
      <xdr:row>7</xdr:row>
      <xdr:rowOff>250031</xdr:rowOff>
    </xdr:to>
    <xdr:sp macro="" textlink="">
      <xdr:nvSpPr>
        <xdr:cNvPr id="3" name="CuadroTexto 2">
          <a:extLst>
            <a:ext uri="{FF2B5EF4-FFF2-40B4-BE49-F238E27FC236}">
              <a16:creationId xmlns:a16="http://schemas.microsoft.com/office/drawing/2014/main" id="{6B3AF577-99E8-4B26-86E6-E4417D43DAE8}"/>
            </a:ext>
          </a:extLst>
        </xdr:cNvPr>
        <xdr:cNvSpPr txBox="1"/>
      </xdr:nvSpPr>
      <xdr:spPr>
        <a:xfrm>
          <a:off x="11905" y="992188"/>
          <a:ext cx="15470983" cy="546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III Trimestre 2022</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09-12-2022</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endParaRPr lang="es-CR" sz="1100">
            <a:solidFill>
              <a:schemeClr val="bg1"/>
            </a:solidFill>
            <a:latin typeface="Palatino Linotype" panose="02040502050505030304" pitchFamily="18" charset="0"/>
          </a:endParaRPr>
        </a:p>
      </xdr:txBody>
    </xdr:sp>
    <xdr:clientData/>
  </xdr:twoCellAnchor>
  <xdr:twoCellAnchor editAs="oneCell">
    <xdr:from>
      <xdr:col>0</xdr:col>
      <xdr:colOff>0</xdr:colOff>
      <xdr:row>0</xdr:row>
      <xdr:rowOff>0</xdr:rowOff>
    </xdr:from>
    <xdr:to>
      <xdr:col>14</xdr:col>
      <xdr:colOff>32656</xdr:colOff>
      <xdr:row>5</xdr:row>
      <xdr:rowOff>0</xdr:rowOff>
    </xdr:to>
    <xdr:pic>
      <xdr:nvPicPr>
        <xdr:cNvPr id="4" name="Imagen 3">
          <a:extLst>
            <a:ext uri="{FF2B5EF4-FFF2-40B4-BE49-F238E27FC236}">
              <a16:creationId xmlns:a16="http://schemas.microsoft.com/office/drawing/2014/main" id="{02AAECD0-C4D8-4ED7-9BC1-29DBB4393313}"/>
            </a:ext>
          </a:extLst>
        </xdr:cNvPr>
        <xdr:cNvPicPr>
          <a:picLocks noChangeAspect="1"/>
        </xdr:cNvPicPr>
      </xdr:nvPicPr>
      <xdr:blipFill>
        <a:blip xmlns:r="http://schemas.openxmlformats.org/officeDocument/2006/relationships" r:embed="rId2"/>
        <a:stretch>
          <a:fillRect/>
        </a:stretch>
      </xdr:blipFill>
      <xdr:spPr>
        <a:xfrm>
          <a:off x="0" y="0"/>
          <a:ext cx="15577456" cy="925286"/>
        </a:xfrm>
        <a:prstGeom prst="rect">
          <a:avLst/>
        </a:prstGeom>
      </xdr:spPr>
    </xdr:pic>
    <xdr:clientData/>
  </xdr:twoCellAnchor>
  <xdr:twoCellAnchor editAs="oneCell">
    <xdr:from>
      <xdr:col>0</xdr:col>
      <xdr:colOff>462643</xdr:colOff>
      <xdr:row>0</xdr:row>
      <xdr:rowOff>95251</xdr:rowOff>
    </xdr:from>
    <xdr:to>
      <xdr:col>1</xdr:col>
      <xdr:colOff>660400</xdr:colOff>
      <xdr:row>4</xdr:row>
      <xdr:rowOff>146050</xdr:rowOff>
    </xdr:to>
    <xdr:pic>
      <xdr:nvPicPr>
        <xdr:cNvPr id="5" name="Imagen 4">
          <a:extLst>
            <a:ext uri="{FF2B5EF4-FFF2-40B4-BE49-F238E27FC236}">
              <a16:creationId xmlns:a16="http://schemas.microsoft.com/office/drawing/2014/main" id="{CDBD2FA2-C1A2-44A8-94C4-7D69B97EE0B4}"/>
            </a:ext>
          </a:extLst>
        </xdr:cNvPr>
        <xdr:cNvPicPr>
          <a:picLocks noChangeAspect="1"/>
        </xdr:cNvPicPr>
      </xdr:nvPicPr>
      <xdr:blipFill>
        <a:blip xmlns:r="http://schemas.openxmlformats.org/officeDocument/2006/relationships" r:embed="rId3"/>
        <a:stretch>
          <a:fillRect/>
        </a:stretch>
      </xdr:blipFill>
      <xdr:spPr>
        <a:xfrm>
          <a:off x="462643" y="95251"/>
          <a:ext cx="4039507" cy="7873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xdr:colOff>
      <xdr:row>5</xdr:row>
      <xdr:rowOff>0</xdr:rowOff>
    </xdr:from>
    <xdr:ext cx="15741060" cy="644071"/>
    <xdr:pic>
      <xdr:nvPicPr>
        <xdr:cNvPr id="2" name="Imagen 1">
          <a:extLst>
            <a:ext uri="{FF2B5EF4-FFF2-40B4-BE49-F238E27FC236}">
              <a16:creationId xmlns:a16="http://schemas.microsoft.com/office/drawing/2014/main" id="{B60BAE04-5C4D-4231-AA6D-119625DE6752}"/>
            </a:ext>
          </a:extLst>
        </xdr:cNvPr>
        <xdr:cNvPicPr>
          <a:picLocks noChangeAspect="1"/>
        </xdr:cNvPicPr>
      </xdr:nvPicPr>
      <xdr:blipFill>
        <a:blip xmlns:r="http://schemas.openxmlformats.org/officeDocument/2006/relationships" r:embed="rId1"/>
        <a:stretch>
          <a:fillRect/>
        </a:stretch>
      </xdr:blipFill>
      <xdr:spPr>
        <a:xfrm>
          <a:off x="1" y="925286"/>
          <a:ext cx="15741060" cy="644071"/>
        </a:xfrm>
        <a:prstGeom prst="rect">
          <a:avLst/>
        </a:prstGeom>
      </xdr:spPr>
    </xdr:pic>
    <xdr:clientData/>
  </xdr:oneCellAnchor>
  <xdr:twoCellAnchor>
    <xdr:from>
      <xdr:col>0</xdr:col>
      <xdr:colOff>11905</xdr:colOff>
      <xdr:row>5</xdr:row>
      <xdr:rowOff>71438</xdr:rowOff>
    </xdr:from>
    <xdr:to>
      <xdr:col>13</xdr:col>
      <xdr:colOff>801688</xdr:colOff>
      <xdr:row>7</xdr:row>
      <xdr:rowOff>250031</xdr:rowOff>
    </xdr:to>
    <xdr:sp macro="" textlink="">
      <xdr:nvSpPr>
        <xdr:cNvPr id="3" name="CuadroTexto 2">
          <a:extLst>
            <a:ext uri="{FF2B5EF4-FFF2-40B4-BE49-F238E27FC236}">
              <a16:creationId xmlns:a16="http://schemas.microsoft.com/office/drawing/2014/main" id="{8F271FAD-BA44-41D3-8425-5E85C0FC5D97}"/>
            </a:ext>
          </a:extLst>
        </xdr:cNvPr>
        <xdr:cNvSpPr txBox="1"/>
      </xdr:nvSpPr>
      <xdr:spPr>
        <a:xfrm>
          <a:off x="11905" y="992188"/>
          <a:ext cx="15470983" cy="546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III Trimestre Acumulado 2022</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09-12-2022</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endParaRPr lang="es-CR" sz="1100">
            <a:solidFill>
              <a:schemeClr val="bg1"/>
            </a:solidFill>
            <a:latin typeface="Palatino Linotype" panose="02040502050505030304" pitchFamily="18" charset="0"/>
          </a:endParaRPr>
        </a:p>
      </xdr:txBody>
    </xdr:sp>
    <xdr:clientData/>
  </xdr:twoCellAnchor>
  <xdr:twoCellAnchor editAs="oneCell">
    <xdr:from>
      <xdr:col>0</xdr:col>
      <xdr:colOff>0</xdr:colOff>
      <xdr:row>0</xdr:row>
      <xdr:rowOff>0</xdr:rowOff>
    </xdr:from>
    <xdr:to>
      <xdr:col>14</xdr:col>
      <xdr:colOff>32657</xdr:colOff>
      <xdr:row>5</xdr:row>
      <xdr:rowOff>0</xdr:rowOff>
    </xdr:to>
    <xdr:pic>
      <xdr:nvPicPr>
        <xdr:cNvPr id="4" name="Imagen 3">
          <a:extLst>
            <a:ext uri="{FF2B5EF4-FFF2-40B4-BE49-F238E27FC236}">
              <a16:creationId xmlns:a16="http://schemas.microsoft.com/office/drawing/2014/main" id="{D1EC1B6C-6AA0-4E2E-883A-592B2DC0F710}"/>
            </a:ext>
          </a:extLst>
        </xdr:cNvPr>
        <xdr:cNvPicPr>
          <a:picLocks noChangeAspect="1"/>
        </xdr:cNvPicPr>
      </xdr:nvPicPr>
      <xdr:blipFill>
        <a:blip xmlns:r="http://schemas.openxmlformats.org/officeDocument/2006/relationships" r:embed="rId2"/>
        <a:stretch>
          <a:fillRect/>
        </a:stretch>
      </xdr:blipFill>
      <xdr:spPr>
        <a:xfrm>
          <a:off x="0" y="0"/>
          <a:ext cx="15729857" cy="925286"/>
        </a:xfrm>
        <a:prstGeom prst="rect">
          <a:avLst/>
        </a:prstGeom>
      </xdr:spPr>
    </xdr:pic>
    <xdr:clientData/>
  </xdr:twoCellAnchor>
  <xdr:twoCellAnchor editAs="oneCell">
    <xdr:from>
      <xdr:col>0</xdr:col>
      <xdr:colOff>462643</xdr:colOff>
      <xdr:row>0</xdr:row>
      <xdr:rowOff>95251</xdr:rowOff>
    </xdr:from>
    <xdr:to>
      <xdr:col>1</xdr:col>
      <xdr:colOff>660400</xdr:colOff>
      <xdr:row>4</xdr:row>
      <xdr:rowOff>146050</xdr:rowOff>
    </xdr:to>
    <xdr:pic>
      <xdr:nvPicPr>
        <xdr:cNvPr id="5" name="Imagen 4">
          <a:extLst>
            <a:ext uri="{FF2B5EF4-FFF2-40B4-BE49-F238E27FC236}">
              <a16:creationId xmlns:a16="http://schemas.microsoft.com/office/drawing/2014/main" id="{AB20B894-C8CA-42C7-B6F0-419EA3C11E83}"/>
            </a:ext>
          </a:extLst>
        </xdr:cNvPr>
        <xdr:cNvPicPr>
          <a:picLocks noChangeAspect="1"/>
        </xdr:cNvPicPr>
      </xdr:nvPicPr>
      <xdr:blipFill>
        <a:blip xmlns:r="http://schemas.openxmlformats.org/officeDocument/2006/relationships" r:embed="rId3"/>
        <a:stretch>
          <a:fillRect/>
        </a:stretch>
      </xdr:blipFill>
      <xdr:spPr>
        <a:xfrm>
          <a:off x="462643" y="95251"/>
          <a:ext cx="4039507" cy="7873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xdr:colOff>
      <xdr:row>5</xdr:row>
      <xdr:rowOff>0</xdr:rowOff>
    </xdr:from>
    <xdr:ext cx="15752263" cy="644071"/>
    <xdr:pic>
      <xdr:nvPicPr>
        <xdr:cNvPr id="2" name="Imagen 1">
          <a:extLst>
            <a:ext uri="{FF2B5EF4-FFF2-40B4-BE49-F238E27FC236}">
              <a16:creationId xmlns:a16="http://schemas.microsoft.com/office/drawing/2014/main" id="{1A33EC26-DEBA-4788-A67C-68247E2BB32A}"/>
            </a:ext>
          </a:extLst>
        </xdr:cNvPr>
        <xdr:cNvPicPr>
          <a:picLocks noChangeAspect="1"/>
        </xdr:cNvPicPr>
      </xdr:nvPicPr>
      <xdr:blipFill>
        <a:blip xmlns:r="http://schemas.openxmlformats.org/officeDocument/2006/relationships" r:embed="rId1"/>
        <a:stretch>
          <a:fillRect/>
        </a:stretch>
      </xdr:blipFill>
      <xdr:spPr>
        <a:xfrm>
          <a:off x="1" y="925286"/>
          <a:ext cx="15752263" cy="644071"/>
        </a:xfrm>
        <a:prstGeom prst="rect">
          <a:avLst/>
        </a:prstGeom>
      </xdr:spPr>
    </xdr:pic>
    <xdr:clientData/>
  </xdr:oneCellAnchor>
  <xdr:twoCellAnchor>
    <xdr:from>
      <xdr:col>0</xdr:col>
      <xdr:colOff>11905</xdr:colOff>
      <xdr:row>5</xdr:row>
      <xdr:rowOff>71438</xdr:rowOff>
    </xdr:from>
    <xdr:to>
      <xdr:col>13</xdr:col>
      <xdr:colOff>801688</xdr:colOff>
      <xdr:row>7</xdr:row>
      <xdr:rowOff>250031</xdr:rowOff>
    </xdr:to>
    <xdr:sp macro="" textlink="">
      <xdr:nvSpPr>
        <xdr:cNvPr id="3" name="CuadroTexto 2">
          <a:extLst>
            <a:ext uri="{FF2B5EF4-FFF2-40B4-BE49-F238E27FC236}">
              <a16:creationId xmlns:a16="http://schemas.microsoft.com/office/drawing/2014/main" id="{CB1E1C84-AE19-466E-BC9E-FA8D46B1DF3D}"/>
            </a:ext>
          </a:extLst>
        </xdr:cNvPr>
        <xdr:cNvSpPr txBox="1"/>
      </xdr:nvSpPr>
      <xdr:spPr>
        <a:xfrm>
          <a:off x="11905" y="992188"/>
          <a:ext cx="15470983" cy="546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IV Trimestre 2022</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17-05-2023</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endParaRPr lang="es-CR" sz="1100">
            <a:solidFill>
              <a:schemeClr val="bg1"/>
            </a:solidFill>
            <a:latin typeface="Palatino Linotype" panose="02040502050505030304" pitchFamily="18" charset="0"/>
          </a:endParaRPr>
        </a:p>
      </xdr:txBody>
    </xdr:sp>
    <xdr:clientData/>
  </xdr:twoCellAnchor>
  <xdr:twoCellAnchor editAs="oneCell">
    <xdr:from>
      <xdr:col>0</xdr:col>
      <xdr:colOff>0</xdr:colOff>
      <xdr:row>0</xdr:row>
      <xdr:rowOff>0</xdr:rowOff>
    </xdr:from>
    <xdr:to>
      <xdr:col>14</xdr:col>
      <xdr:colOff>32657</xdr:colOff>
      <xdr:row>5</xdr:row>
      <xdr:rowOff>0</xdr:rowOff>
    </xdr:to>
    <xdr:pic>
      <xdr:nvPicPr>
        <xdr:cNvPr id="4" name="Imagen 3">
          <a:extLst>
            <a:ext uri="{FF2B5EF4-FFF2-40B4-BE49-F238E27FC236}">
              <a16:creationId xmlns:a16="http://schemas.microsoft.com/office/drawing/2014/main" id="{0A38DC83-1829-4CDD-A35F-5B140019B95B}"/>
            </a:ext>
          </a:extLst>
        </xdr:cNvPr>
        <xdr:cNvPicPr>
          <a:picLocks noChangeAspect="1"/>
        </xdr:cNvPicPr>
      </xdr:nvPicPr>
      <xdr:blipFill>
        <a:blip xmlns:r="http://schemas.openxmlformats.org/officeDocument/2006/relationships" r:embed="rId2"/>
        <a:stretch>
          <a:fillRect/>
        </a:stretch>
      </xdr:blipFill>
      <xdr:spPr>
        <a:xfrm>
          <a:off x="0" y="0"/>
          <a:ext cx="15729857" cy="925286"/>
        </a:xfrm>
        <a:prstGeom prst="rect">
          <a:avLst/>
        </a:prstGeom>
      </xdr:spPr>
    </xdr:pic>
    <xdr:clientData/>
  </xdr:twoCellAnchor>
  <xdr:twoCellAnchor editAs="oneCell">
    <xdr:from>
      <xdr:col>0</xdr:col>
      <xdr:colOff>462643</xdr:colOff>
      <xdr:row>0</xdr:row>
      <xdr:rowOff>95251</xdr:rowOff>
    </xdr:from>
    <xdr:to>
      <xdr:col>1</xdr:col>
      <xdr:colOff>660400</xdr:colOff>
      <xdr:row>4</xdr:row>
      <xdr:rowOff>146050</xdr:rowOff>
    </xdr:to>
    <xdr:pic>
      <xdr:nvPicPr>
        <xdr:cNvPr id="5" name="Imagen 4">
          <a:extLst>
            <a:ext uri="{FF2B5EF4-FFF2-40B4-BE49-F238E27FC236}">
              <a16:creationId xmlns:a16="http://schemas.microsoft.com/office/drawing/2014/main" id="{435382C5-FA2E-489B-A825-AEFE90160D75}"/>
            </a:ext>
          </a:extLst>
        </xdr:cNvPr>
        <xdr:cNvPicPr>
          <a:picLocks noChangeAspect="1"/>
        </xdr:cNvPicPr>
      </xdr:nvPicPr>
      <xdr:blipFill>
        <a:blip xmlns:r="http://schemas.openxmlformats.org/officeDocument/2006/relationships" r:embed="rId3"/>
        <a:stretch>
          <a:fillRect/>
        </a:stretch>
      </xdr:blipFill>
      <xdr:spPr>
        <a:xfrm>
          <a:off x="462643" y="95251"/>
          <a:ext cx="4039507" cy="7873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5</xdr:row>
      <xdr:rowOff>0</xdr:rowOff>
    </xdr:from>
    <xdr:ext cx="15752264" cy="644071"/>
    <xdr:pic>
      <xdr:nvPicPr>
        <xdr:cNvPr id="2" name="Imagen 1">
          <a:extLst>
            <a:ext uri="{FF2B5EF4-FFF2-40B4-BE49-F238E27FC236}">
              <a16:creationId xmlns:a16="http://schemas.microsoft.com/office/drawing/2014/main" id="{C582CF3F-5483-4DE4-AD71-CFE788BD7EBF}"/>
            </a:ext>
          </a:extLst>
        </xdr:cNvPr>
        <xdr:cNvPicPr>
          <a:picLocks noChangeAspect="1"/>
        </xdr:cNvPicPr>
      </xdr:nvPicPr>
      <xdr:blipFill>
        <a:blip xmlns:r="http://schemas.openxmlformats.org/officeDocument/2006/relationships" r:embed="rId1"/>
        <a:stretch>
          <a:fillRect/>
        </a:stretch>
      </xdr:blipFill>
      <xdr:spPr>
        <a:xfrm>
          <a:off x="0" y="925286"/>
          <a:ext cx="15752264" cy="644071"/>
        </a:xfrm>
        <a:prstGeom prst="rect">
          <a:avLst/>
        </a:prstGeom>
      </xdr:spPr>
    </xdr:pic>
    <xdr:clientData/>
  </xdr:oneCellAnchor>
  <xdr:twoCellAnchor>
    <xdr:from>
      <xdr:col>0</xdr:col>
      <xdr:colOff>11905</xdr:colOff>
      <xdr:row>5</xdr:row>
      <xdr:rowOff>71438</xdr:rowOff>
    </xdr:from>
    <xdr:to>
      <xdr:col>13</xdr:col>
      <xdr:colOff>801688</xdr:colOff>
      <xdr:row>7</xdr:row>
      <xdr:rowOff>250031</xdr:rowOff>
    </xdr:to>
    <xdr:sp macro="" textlink="">
      <xdr:nvSpPr>
        <xdr:cNvPr id="3" name="CuadroTexto 2">
          <a:extLst>
            <a:ext uri="{FF2B5EF4-FFF2-40B4-BE49-F238E27FC236}">
              <a16:creationId xmlns:a16="http://schemas.microsoft.com/office/drawing/2014/main" id="{7C7EA77F-4139-4F27-9C7B-07CEF726E159}"/>
            </a:ext>
          </a:extLst>
        </xdr:cNvPr>
        <xdr:cNvSpPr txBox="1"/>
      </xdr:nvSpPr>
      <xdr:spPr>
        <a:xfrm>
          <a:off x="11905" y="992188"/>
          <a:ext cx="15470983" cy="546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Anual 2022</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17-05-2023</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endParaRPr lang="es-CR" sz="1100">
            <a:solidFill>
              <a:schemeClr val="bg1"/>
            </a:solidFill>
            <a:latin typeface="Palatino Linotype" panose="02040502050505030304" pitchFamily="18" charset="0"/>
          </a:endParaRPr>
        </a:p>
      </xdr:txBody>
    </xdr:sp>
    <xdr:clientData/>
  </xdr:twoCellAnchor>
  <xdr:twoCellAnchor editAs="oneCell">
    <xdr:from>
      <xdr:col>0</xdr:col>
      <xdr:colOff>0</xdr:colOff>
      <xdr:row>0</xdr:row>
      <xdr:rowOff>0</xdr:rowOff>
    </xdr:from>
    <xdr:to>
      <xdr:col>14</xdr:col>
      <xdr:colOff>10886</xdr:colOff>
      <xdr:row>5</xdr:row>
      <xdr:rowOff>0</xdr:rowOff>
    </xdr:to>
    <xdr:pic>
      <xdr:nvPicPr>
        <xdr:cNvPr id="4" name="Imagen 3">
          <a:extLst>
            <a:ext uri="{FF2B5EF4-FFF2-40B4-BE49-F238E27FC236}">
              <a16:creationId xmlns:a16="http://schemas.microsoft.com/office/drawing/2014/main" id="{F68DF556-9031-41B8-955D-2472840500F2}"/>
            </a:ext>
          </a:extLst>
        </xdr:cNvPr>
        <xdr:cNvPicPr>
          <a:picLocks noChangeAspect="1"/>
        </xdr:cNvPicPr>
      </xdr:nvPicPr>
      <xdr:blipFill>
        <a:blip xmlns:r="http://schemas.openxmlformats.org/officeDocument/2006/relationships" r:embed="rId2"/>
        <a:stretch>
          <a:fillRect/>
        </a:stretch>
      </xdr:blipFill>
      <xdr:spPr>
        <a:xfrm>
          <a:off x="0" y="0"/>
          <a:ext cx="15729857" cy="925286"/>
        </a:xfrm>
        <a:prstGeom prst="rect">
          <a:avLst/>
        </a:prstGeom>
      </xdr:spPr>
    </xdr:pic>
    <xdr:clientData/>
  </xdr:twoCellAnchor>
  <xdr:twoCellAnchor editAs="oneCell">
    <xdr:from>
      <xdr:col>0</xdr:col>
      <xdr:colOff>462643</xdr:colOff>
      <xdr:row>0</xdr:row>
      <xdr:rowOff>95251</xdr:rowOff>
    </xdr:from>
    <xdr:to>
      <xdr:col>1</xdr:col>
      <xdr:colOff>660400</xdr:colOff>
      <xdr:row>4</xdr:row>
      <xdr:rowOff>146050</xdr:rowOff>
    </xdr:to>
    <xdr:pic>
      <xdr:nvPicPr>
        <xdr:cNvPr id="5" name="Imagen 4">
          <a:extLst>
            <a:ext uri="{FF2B5EF4-FFF2-40B4-BE49-F238E27FC236}">
              <a16:creationId xmlns:a16="http://schemas.microsoft.com/office/drawing/2014/main" id="{859F79C0-F9F7-4EEB-8FE4-BE712843C828}"/>
            </a:ext>
          </a:extLst>
        </xdr:cNvPr>
        <xdr:cNvPicPr>
          <a:picLocks noChangeAspect="1"/>
        </xdr:cNvPicPr>
      </xdr:nvPicPr>
      <xdr:blipFill>
        <a:blip xmlns:r="http://schemas.openxmlformats.org/officeDocument/2006/relationships" r:embed="rId3"/>
        <a:stretch>
          <a:fillRect/>
        </a:stretch>
      </xdr:blipFill>
      <xdr:spPr>
        <a:xfrm>
          <a:off x="462643" y="95251"/>
          <a:ext cx="4039507" cy="787399"/>
        </a:xfrm>
        <a:prstGeom prst="rect">
          <a:avLst/>
        </a:prstGeom>
      </xdr:spPr>
    </xdr:pic>
    <xdr:clientData/>
  </xdr:twoCellAnchor>
  <xdr:twoCellAnchor>
    <xdr:from>
      <xdr:col>15</xdr:col>
      <xdr:colOff>254000</xdr:colOff>
      <xdr:row>13</xdr:row>
      <xdr:rowOff>114303</xdr:rowOff>
    </xdr:from>
    <xdr:to>
      <xdr:col>26</xdr:col>
      <xdr:colOff>762000</xdr:colOff>
      <xdr:row>26</xdr:row>
      <xdr:rowOff>21773</xdr:rowOff>
    </xdr:to>
    <xdr:graphicFrame macro="">
      <xdr:nvGraphicFramePr>
        <xdr:cNvPr id="6" name="Gráfico 5">
          <a:extLst>
            <a:ext uri="{FF2B5EF4-FFF2-40B4-BE49-F238E27FC236}">
              <a16:creationId xmlns:a16="http://schemas.microsoft.com/office/drawing/2014/main" id="{D62E6605-7946-46F8-8872-3837E6E11C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662212</xdr:colOff>
      <xdr:row>26</xdr:row>
      <xdr:rowOff>163286</xdr:rowOff>
    </xdr:from>
    <xdr:to>
      <xdr:col>27</xdr:col>
      <xdr:colOff>353786</xdr:colOff>
      <xdr:row>39</xdr:row>
      <xdr:rowOff>154214</xdr:rowOff>
    </xdr:to>
    <xdr:graphicFrame macro="">
      <xdr:nvGraphicFramePr>
        <xdr:cNvPr id="7" name="Gráfico 6">
          <a:extLst>
            <a:ext uri="{FF2B5EF4-FFF2-40B4-BE49-F238E27FC236}">
              <a16:creationId xmlns:a16="http://schemas.microsoft.com/office/drawing/2014/main" id="{6B27D88A-0A1D-4024-9D73-A4C2B307A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653142</xdr:colOff>
      <xdr:row>40</xdr:row>
      <xdr:rowOff>117929</xdr:rowOff>
    </xdr:from>
    <xdr:to>
      <xdr:col>27</xdr:col>
      <xdr:colOff>344716</xdr:colOff>
      <xdr:row>53</xdr:row>
      <xdr:rowOff>108857</xdr:rowOff>
    </xdr:to>
    <xdr:graphicFrame macro="">
      <xdr:nvGraphicFramePr>
        <xdr:cNvPr id="8" name="Gráfico 7">
          <a:extLst>
            <a:ext uri="{FF2B5EF4-FFF2-40B4-BE49-F238E27FC236}">
              <a16:creationId xmlns:a16="http://schemas.microsoft.com/office/drawing/2014/main" id="{DCC719AC-D413-4B1E-83DA-66C759791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219527</xdr:colOff>
      <xdr:row>54</xdr:row>
      <xdr:rowOff>152399</xdr:rowOff>
    </xdr:from>
    <xdr:to>
      <xdr:col>26</xdr:col>
      <xdr:colOff>83457</xdr:colOff>
      <xdr:row>74</xdr:row>
      <xdr:rowOff>43543</xdr:rowOff>
    </xdr:to>
    <xdr:graphicFrame macro="">
      <xdr:nvGraphicFramePr>
        <xdr:cNvPr id="9" name="Gráfico 8">
          <a:extLst>
            <a:ext uri="{FF2B5EF4-FFF2-40B4-BE49-F238E27FC236}">
              <a16:creationId xmlns:a16="http://schemas.microsoft.com/office/drawing/2014/main" id="{DB010DAB-37CD-4799-8358-1F73B34851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29</xdr:col>
      <xdr:colOff>157843</xdr:colOff>
      <xdr:row>13</xdr:row>
      <xdr:rowOff>10885</xdr:rowOff>
    </xdr:from>
    <xdr:to>
      <xdr:col>42</xdr:col>
      <xdr:colOff>558800</xdr:colOff>
      <xdr:row>26</xdr:row>
      <xdr:rowOff>76200</xdr:rowOff>
    </xdr:to>
    <xdr:graphicFrame macro="">
      <xdr:nvGraphicFramePr>
        <xdr:cNvPr id="10" name="Gráfico 9">
          <a:extLst>
            <a:ext uri="{FF2B5EF4-FFF2-40B4-BE49-F238E27FC236}">
              <a16:creationId xmlns:a16="http://schemas.microsoft.com/office/drawing/2014/main" id="{CEBD0D4D-24CA-44DE-B4DC-52D7E363D6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28</xdr:col>
      <xdr:colOff>0</xdr:colOff>
      <xdr:row>27</xdr:row>
      <xdr:rowOff>0</xdr:rowOff>
    </xdr:from>
    <xdr:to>
      <xdr:col>44</xdr:col>
      <xdr:colOff>76200</xdr:colOff>
      <xdr:row>48</xdr:row>
      <xdr:rowOff>63500</xdr:rowOff>
    </xdr:to>
    <xdr:graphicFrame macro="">
      <xdr:nvGraphicFramePr>
        <xdr:cNvPr id="11" name="Gráfico 10">
          <a:extLst>
            <a:ext uri="{FF2B5EF4-FFF2-40B4-BE49-F238E27FC236}">
              <a16:creationId xmlns:a16="http://schemas.microsoft.com/office/drawing/2014/main" id="{B9BEB347-3364-4B3D-BE20-FF28EFE868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29</xdr:col>
      <xdr:colOff>609600</xdr:colOff>
      <xdr:row>49</xdr:row>
      <xdr:rowOff>127000</xdr:rowOff>
    </xdr:from>
    <xdr:to>
      <xdr:col>42</xdr:col>
      <xdr:colOff>301174</xdr:colOff>
      <xdr:row>64</xdr:row>
      <xdr:rowOff>25400</xdr:rowOff>
    </xdr:to>
    <xdr:graphicFrame macro="">
      <xdr:nvGraphicFramePr>
        <xdr:cNvPr id="13" name="Gráfico 12">
          <a:extLst>
            <a:ext uri="{FF2B5EF4-FFF2-40B4-BE49-F238E27FC236}">
              <a16:creationId xmlns:a16="http://schemas.microsoft.com/office/drawing/2014/main" id="{38570F6A-8142-42BE-AD0C-0D4F85F052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N77"/>
  <sheetViews>
    <sheetView showGridLines="0" tabSelected="1" zoomScale="70" zoomScaleNormal="70" workbookViewId="0">
      <pane ySplit="11" topLeftCell="A12" activePane="bottomLeft" state="frozen"/>
      <selection pane="bottomLeft" activeCell="A9" sqref="A9:A10"/>
    </sheetView>
  </sheetViews>
  <sheetFormatPr baseColWidth="10" defaultColWidth="11.44140625" defaultRowHeight="14.4" x14ac:dyDescent="0.3"/>
  <cols>
    <col min="1" max="1" width="55" style="1" customWidth="1"/>
    <col min="2" max="2" width="15.33203125" style="1" bestFit="1" customWidth="1"/>
    <col min="3" max="3" width="13.77734375" style="1" bestFit="1" customWidth="1"/>
    <col min="4" max="4" width="13.44140625" style="1" bestFit="1" customWidth="1"/>
    <col min="5" max="5" width="13.77734375" style="1" bestFit="1" customWidth="1"/>
    <col min="6" max="6" width="12.5546875" style="1" customWidth="1"/>
    <col min="7" max="7" width="13" style="1" customWidth="1"/>
    <col min="8" max="9" width="12.5546875" style="1" customWidth="1"/>
    <col min="10" max="10" width="13.109375" style="1" customWidth="1"/>
    <col min="11" max="12" width="12.5546875" style="1" customWidth="1"/>
    <col min="13" max="13" width="13.33203125" style="1" customWidth="1"/>
    <col min="14" max="14" width="11.109375" style="1" customWidth="1"/>
    <col min="15" max="16384" width="11.44140625" style="1"/>
  </cols>
  <sheetData>
    <row r="1" spans="1:14" s="2" customFormat="1" x14ac:dyDescent="0.3">
      <c r="A1" s="1"/>
      <c r="B1" s="1"/>
      <c r="C1" s="1"/>
      <c r="D1" s="1"/>
      <c r="E1" s="1"/>
      <c r="F1" s="1"/>
      <c r="G1" s="1"/>
      <c r="H1" s="1"/>
      <c r="I1" s="1"/>
      <c r="J1" s="1"/>
      <c r="K1" s="1"/>
      <c r="L1" s="1"/>
      <c r="M1" s="1"/>
      <c r="N1" s="1"/>
    </row>
    <row r="2" spans="1:14" s="2" customFormat="1" x14ac:dyDescent="0.3">
      <c r="A2" s="1"/>
      <c r="B2" s="1"/>
      <c r="C2" s="1"/>
      <c r="D2" s="1"/>
      <c r="E2" s="1"/>
      <c r="F2" s="1"/>
      <c r="G2" s="1"/>
      <c r="H2" s="1"/>
      <c r="I2" s="1"/>
      <c r="J2" s="1"/>
      <c r="K2" s="1"/>
      <c r="L2" s="1"/>
      <c r="M2" s="1"/>
      <c r="N2" s="1"/>
    </row>
    <row r="3" spans="1:14" s="2" customFormat="1" x14ac:dyDescent="0.3">
      <c r="A3" s="1"/>
      <c r="B3" s="1"/>
      <c r="C3" s="1"/>
      <c r="D3" s="1"/>
      <c r="E3" s="1"/>
      <c r="F3" s="1"/>
      <c r="G3" s="1"/>
      <c r="H3" s="1"/>
      <c r="I3" s="1"/>
      <c r="J3" s="1"/>
      <c r="K3" s="1"/>
      <c r="L3" s="1"/>
      <c r="M3" s="1"/>
      <c r="N3" s="1"/>
    </row>
    <row r="4" spans="1:14" s="2" customFormat="1" x14ac:dyDescent="0.3">
      <c r="A4" s="1"/>
      <c r="B4" s="1"/>
      <c r="C4" s="1"/>
      <c r="D4" s="1"/>
      <c r="E4" s="1"/>
      <c r="F4" s="1"/>
      <c r="G4" s="1"/>
      <c r="H4" s="1"/>
      <c r="I4" s="1"/>
      <c r="J4" s="1"/>
      <c r="K4" s="1"/>
      <c r="L4" s="1"/>
      <c r="M4" s="1"/>
      <c r="N4" s="1"/>
    </row>
    <row r="5" spans="1:14" s="2" customFormat="1" x14ac:dyDescent="0.3">
      <c r="A5" s="1"/>
      <c r="B5" s="1"/>
      <c r="C5" s="1"/>
      <c r="D5" s="1"/>
      <c r="E5" s="1"/>
      <c r="F5" s="1"/>
      <c r="G5" s="1"/>
      <c r="H5" s="1"/>
      <c r="I5" s="1"/>
      <c r="J5" s="1"/>
      <c r="K5" s="1"/>
      <c r="L5" s="1"/>
      <c r="M5" s="1"/>
      <c r="N5" s="1"/>
    </row>
    <row r="6" spans="1:14" s="2" customFormat="1" x14ac:dyDescent="0.3">
      <c r="A6" s="1"/>
      <c r="B6" s="1"/>
      <c r="C6" s="1"/>
      <c r="D6" s="1"/>
      <c r="E6" s="1"/>
      <c r="F6" s="1"/>
      <c r="G6" s="1"/>
      <c r="H6" s="1"/>
      <c r="I6" s="1"/>
      <c r="J6" s="1"/>
      <c r="K6" s="1"/>
      <c r="L6" s="1"/>
      <c r="M6" s="1"/>
      <c r="N6" s="1"/>
    </row>
    <row r="7" spans="1:14" s="2" customFormat="1" x14ac:dyDescent="0.3">
      <c r="A7" s="1"/>
      <c r="B7" s="1"/>
      <c r="C7" s="1"/>
      <c r="D7" s="1"/>
      <c r="E7" s="1"/>
      <c r="F7" s="1"/>
      <c r="G7" s="1"/>
      <c r="H7" s="1"/>
      <c r="I7" s="1"/>
      <c r="J7" s="1"/>
      <c r="K7" s="1"/>
      <c r="L7" s="1"/>
      <c r="M7" s="1"/>
      <c r="N7" s="1"/>
    </row>
    <row r="8" spans="1:14" s="2" customFormat="1" ht="21.75" customHeight="1" x14ac:dyDescent="0.3">
      <c r="A8" s="1"/>
      <c r="B8" s="1"/>
      <c r="C8" s="1"/>
      <c r="D8" s="1"/>
      <c r="E8" s="1"/>
      <c r="F8" s="1"/>
      <c r="G8" s="1"/>
      <c r="H8" s="1"/>
      <c r="I8" s="1"/>
      <c r="J8" s="1"/>
      <c r="K8" s="1"/>
      <c r="L8" s="1"/>
      <c r="M8" s="1"/>
      <c r="N8" s="1"/>
    </row>
    <row r="9" spans="1:14" s="44" customFormat="1" ht="16.2" thickBot="1" x14ac:dyDescent="0.35">
      <c r="A9" s="38" t="s">
        <v>0</v>
      </c>
      <c r="B9" s="36" t="s">
        <v>32</v>
      </c>
      <c r="C9" s="40" t="s">
        <v>2</v>
      </c>
      <c r="D9" s="40"/>
      <c r="E9" s="40"/>
      <c r="F9" s="40"/>
      <c r="G9" s="40"/>
      <c r="H9" s="40"/>
      <c r="I9" s="40"/>
      <c r="J9" s="40"/>
      <c r="K9" s="40"/>
      <c r="L9" s="40"/>
      <c r="M9" s="40"/>
      <c r="N9" s="40"/>
    </row>
    <row r="10" spans="1:14" s="44" customFormat="1" ht="16.8" thickTop="1" thickBot="1" x14ac:dyDescent="0.35">
      <c r="A10" s="39"/>
      <c r="B10" s="37"/>
      <c r="C10" s="37" t="s">
        <v>37</v>
      </c>
      <c r="D10" s="37"/>
      <c r="E10" s="37"/>
      <c r="F10" s="41" t="s">
        <v>33</v>
      </c>
      <c r="G10" s="41"/>
      <c r="H10" s="41"/>
      <c r="I10" s="42" t="s">
        <v>36</v>
      </c>
      <c r="J10" s="42"/>
      <c r="K10" s="42"/>
      <c r="L10" s="41" t="s">
        <v>35</v>
      </c>
      <c r="M10" s="41"/>
      <c r="N10" s="41"/>
    </row>
    <row r="11" spans="1:14" s="44" customFormat="1" ht="30.6" thickTop="1" x14ac:dyDescent="0.3">
      <c r="A11" s="4"/>
      <c r="B11" s="3"/>
      <c r="C11" s="33" t="s">
        <v>1</v>
      </c>
      <c r="D11" s="34" t="s">
        <v>53</v>
      </c>
      <c r="E11" s="34" t="s">
        <v>34</v>
      </c>
      <c r="F11" s="33" t="s">
        <v>1</v>
      </c>
      <c r="G11" s="34" t="s">
        <v>53</v>
      </c>
      <c r="H11" s="34" t="s">
        <v>34</v>
      </c>
      <c r="I11" s="33" t="s">
        <v>1</v>
      </c>
      <c r="J11" s="34" t="s">
        <v>53</v>
      </c>
      <c r="K11" s="34" t="s">
        <v>34</v>
      </c>
      <c r="L11" s="33" t="s">
        <v>1</v>
      </c>
      <c r="M11" s="34" t="s">
        <v>53</v>
      </c>
      <c r="N11" s="34" t="s">
        <v>34</v>
      </c>
    </row>
    <row r="12" spans="1:14" ht="15.6" x14ac:dyDescent="0.35">
      <c r="A12" s="3"/>
      <c r="B12" s="4"/>
      <c r="C12" s="4"/>
      <c r="E12" s="5"/>
      <c r="F12" s="5"/>
      <c r="G12" s="5"/>
      <c r="H12" s="5"/>
      <c r="I12" s="5"/>
      <c r="J12" s="5"/>
      <c r="K12" s="5"/>
      <c r="L12" s="5"/>
      <c r="M12" s="5"/>
      <c r="N12" s="5"/>
    </row>
    <row r="13" spans="1:14" ht="15.6" x14ac:dyDescent="0.35">
      <c r="A13" s="6" t="s">
        <v>3</v>
      </c>
      <c r="B13" s="7"/>
      <c r="C13" s="7"/>
      <c r="D13" s="7"/>
      <c r="E13" s="7"/>
      <c r="F13" s="7"/>
      <c r="G13" s="7"/>
      <c r="H13" s="7"/>
      <c r="I13" s="7"/>
      <c r="J13" s="7"/>
      <c r="K13" s="7"/>
      <c r="L13" s="7"/>
      <c r="M13" s="7"/>
      <c r="N13" s="7"/>
    </row>
    <row r="14" spans="1:14" ht="15.6" x14ac:dyDescent="0.35">
      <c r="A14" s="6"/>
      <c r="B14" s="7"/>
      <c r="C14" s="7"/>
      <c r="D14" s="7"/>
      <c r="E14" s="7"/>
      <c r="F14" s="7"/>
      <c r="G14" s="7"/>
      <c r="H14" s="7"/>
      <c r="I14" s="7"/>
      <c r="J14" s="7"/>
      <c r="K14" s="7"/>
      <c r="L14" s="7"/>
      <c r="M14" s="7"/>
      <c r="N14" s="7"/>
    </row>
    <row r="15" spans="1:14" ht="15.6" x14ac:dyDescent="0.35">
      <c r="A15" s="6" t="s">
        <v>4</v>
      </c>
      <c r="B15" s="7"/>
      <c r="C15" s="7"/>
      <c r="D15" s="7"/>
      <c r="E15" s="7"/>
      <c r="F15" s="7"/>
      <c r="G15" s="7"/>
      <c r="H15" s="7"/>
      <c r="I15" s="7"/>
      <c r="J15" s="7"/>
      <c r="K15" s="7"/>
      <c r="L15" s="7"/>
      <c r="M15" s="7"/>
      <c r="N15" s="7"/>
    </row>
    <row r="16" spans="1:14" ht="15.6" x14ac:dyDescent="0.35">
      <c r="A16" s="7" t="s">
        <v>41</v>
      </c>
      <c r="B16" s="8">
        <f>+C16+F16+I16+L16</f>
        <v>63</v>
      </c>
      <c r="C16" s="8">
        <f>+D16+E16</f>
        <v>63</v>
      </c>
      <c r="D16" s="8">
        <v>0</v>
      </c>
      <c r="E16" s="8">
        <v>63</v>
      </c>
      <c r="F16" s="8">
        <f>+G16+H16</f>
        <v>0</v>
      </c>
      <c r="G16" s="8">
        <v>0</v>
      </c>
      <c r="H16" s="8">
        <v>0</v>
      </c>
      <c r="I16" s="22">
        <f>+J16+K16</f>
        <v>0</v>
      </c>
      <c r="J16" s="22">
        <v>0</v>
      </c>
      <c r="K16" s="22">
        <v>0</v>
      </c>
      <c r="L16" s="8">
        <f>+M16+N16</f>
        <v>0</v>
      </c>
      <c r="M16" s="8">
        <v>0</v>
      </c>
      <c r="N16" s="8">
        <v>0</v>
      </c>
    </row>
    <row r="17" spans="1:14" ht="15.6" x14ac:dyDescent="0.35">
      <c r="A17" s="7" t="s">
        <v>45</v>
      </c>
      <c r="B17" s="8">
        <f t="shared" ref="B17" si="0">+C17+F17+I17+L17</f>
        <v>158</v>
      </c>
      <c r="C17" s="8">
        <f t="shared" ref="C17:C19" si="1">+D17+E17</f>
        <v>73</v>
      </c>
      <c r="D17" s="8">
        <v>57</v>
      </c>
      <c r="E17" s="8">
        <v>16</v>
      </c>
      <c r="F17" s="8">
        <f t="shared" ref="F17:F19" si="2">+G17+H17</f>
        <v>0</v>
      </c>
      <c r="G17" s="8">
        <v>0</v>
      </c>
      <c r="H17" s="8">
        <v>0</v>
      </c>
      <c r="I17" s="22">
        <f t="shared" ref="I17:I19" si="3">+J17+K17</f>
        <v>0</v>
      </c>
      <c r="J17" s="22">
        <v>0</v>
      </c>
      <c r="K17" s="22">
        <v>0</v>
      </c>
      <c r="L17" s="8">
        <f t="shared" ref="L17:L19" si="4">+M17+N17</f>
        <v>85</v>
      </c>
      <c r="M17" s="8">
        <v>85</v>
      </c>
      <c r="N17" s="8">
        <v>0</v>
      </c>
    </row>
    <row r="18" spans="1:14" ht="15.6" x14ac:dyDescent="0.35">
      <c r="A18" s="7" t="s">
        <v>46</v>
      </c>
      <c r="B18" s="8">
        <f>+C18+F18+I18+L18</f>
        <v>70</v>
      </c>
      <c r="C18" s="8">
        <f t="shared" si="1"/>
        <v>70</v>
      </c>
      <c r="D18" s="8">
        <v>0</v>
      </c>
      <c r="E18" s="8">
        <v>70</v>
      </c>
      <c r="F18" s="8">
        <f t="shared" si="2"/>
        <v>0</v>
      </c>
      <c r="G18" s="8">
        <v>0</v>
      </c>
      <c r="H18" s="8">
        <v>0</v>
      </c>
      <c r="I18" s="22">
        <f t="shared" si="3"/>
        <v>0</v>
      </c>
      <c r="J18" s="22">
        <v>0</v>
      </c>
      <c r="K18" s="22">
        <v>0</v>
      </c>
      <c r="L18" s="8">
        <f t="shared" si="4"/>
        <v>0</v>
      </c>
      <c r="M18" s="8">
        <v>0</v>
      </c>
      <c r="N18" s="8">
        <v>0</v>
      </c>
    </row>
    <row r="19" spans="1:14" ht="15.6" x14ac:dyDescent="0.35">
      <c r="A19" s="7" t="s">
        <v>47</v>
      </c>
      <c r="B19" s="8">
        <f>+C19+F19+I19+L19</f>
        <v>1015</v>
      </c>
      <c r="C19" s="8">
        <f t="shared" si="1"/>
        <v>530</v>
      </c>
      <c r="D19" s="8">
        <v>57</v>
      </c>
      <c r="E19" s="8">
        <v>473</v>
      </c>
      <c r="F19" s="8">
        <f t="shared" si="2"/>
        <v>400</v>
      </c>
      <c r="G19" s="8">
        <v>400</v>
      </c>
      <c r="H19" s="8">
        <v>0</v>
      </c>
      <c r="I19" s="22">
        <f t="shared" si="3"/>
        <v>0</v>
      </c>
      <c r="J19" s="22">
        <v>0</v>
      </c>
      <c r="K19" s="22">
        <v>0</v>
      </c>
      <c r="L19" s="8">
        <f t="shared" si="4"/>
        <v>85</v>
      </c>
      <c r="M19" s="8">
        <v>85</v>
      </c>
      <c r="N19" s="8">
        <v>0</v>
      </c>
    </row>
    <row r="20" spans="1:14" ht="15.6" x14ac:dyDescent="0.35">
      <c r="A20" s="7"/>
      <c r="B20" s="8"/>
      <c r="C20" s="8"/>
      <c r="D20" s="8"/>
      <c r="E20" s="8"/>
      <c r="F20" s="8"/>
      <c r="G20" s="8"/>
      <c r="H20" s="8"/>
      <c r="I20" s="22"/>
      <c r="J20" s="22"/>
      <c r="K20" s="22"/>
      <c r="L20" s="8"/>
      <c r="M20" s="8"/>
      <c r="N20" s="8"/>
    </row>
    <row r="21" spans="1:14" ht="15.6" x14ac:dyDescent="0.35">
      <c r="A21" s="6" t="s">
        <v>38</v>
      </c>
      <c r="B21" s="8"/>
      <c r="C21" s="8"/>
      <c r="D21" s="8"/>
      <c r="E21" s="8"/>
      <c r="F21" s="8"/>
      <c r="G21" s="8"/>
      <c r="H21" s="8"/>
      <c r="I21" s="22"/>
      <c r="J21" s="22"/>
      <c r="K21" s="22"/>
      <c r="L21" s="8"/>
      <c r="M21" s="8"/>
      <c r="N21" s="8"/>
    </row>
    <row r="22" spans="1:14" ht="15.6" x14ac:dyDescent="0.35">
      <c r="A22" s="7" t="s">
        <v>41</v>
      </c>
      <c r="B22" s="8">
        <f>+C22+F22+I22+L22</f>
        <v>265972000</v>
      </c>
      <c r="C22" s="8">
        <f>+D22+E22</f>
        <v>265972000</v>
      </c>
      <c r="D22" s="8">
        <v>0</v>
      </c>
      <c r="E22" s="8">
        <v>265972000</v>
      </c>
      <c r="F22" s="8">
        <f>+G22+H22</f>
        <v>0</v>
      </c>
      <c r="G22" s="8">
        <v>0</v>
      </c>
      <c r="H22" s="8">
        <v>0</v>
      </c>
      <c r="I22" s="22">
        <f>+J22+K22</f>
        <v>0</v>
      </c>
      <c r="J22" s="22">
        <v>0</v>
      </c>
      <c r="K22" s="22">
        <v>0</v>
      </c>
      <c r="L22" s="8">
        <f>+M22+N22</f>
        <v>0</v>
      </c>
      <c r="M22" s="8">
        <v>0</v>
      </c>
      <c r="N22" s="8">
        <v>0</v>
      </c>
    </row>
    <row r="23" spans="1:14" ht="15.6" x14ac:dyDescent="0.35">
      <c r="A23" s="7" t="s">
        <v>45</v>
      </c>
      <c r="B23" s="8">
        <f t="shared" ref="B23:B25" si="5">+C23+F23+I23+L23</f>
        <v>569599999.87</v>
      </c>
      <c r="C23" s="8">
        <f t="shared" ref="C23:C25" si="6">+D23+E23</f>
        <v>319599999.87</v>
      </c>
      <c r="D23" s="8">
        <v>249999999.87</v>
      </c>
      <c r="E23" s="8">
        <v>69600000</v>
      </c>
      <c r="F23" s="8">
        <f t="shared" ref="F23:F25" si="7">+G23+H23</f>
        <v>80000000</v>
      </c>
      <c r="G23" s="8">
        <v>80000000</v>
      </c>
      <c r="H23" s="8">
        <v>0</v>
      </c>
      <c r="I23" s="22">
        <f t="shared" ref="I23:I25" si="8">+J23+K23</f>
        <v>0</v>
      </c>
      <c r="J23" s="22">
        <v>0</v>
      </c>
      <c r="K23" s="22">
        <v>0</v>
      </c>
      <c r="L23" s="8">
        <f t="shared" ref="L23:L25" si="9">+M23+N23</f>
        <v>170000000</v>
      </c>
      <c r="M23" s="8">
        <v>170000000</v>
      </c>
      <c r="N23" s="8">
        <v>0</v>
      </c>
    </row>
    <row r="24" spans="1:14" ht="15.6" x14ac:dyDescent="0.35">
      <c r="A24" s="7" t="s">
        <v>46</v>
      </c>
      <c r="B24" s="8">
        <f t="shared" si="5"/>
        <v>298607000</v>
      </c>
      <c r="C24" s="8">
        <f t="shared" si="6"/>
        <v>298607000</v>
      </c>
      <c r="D24" s="8">
        <v>0</v>
      </c>
      <c r="E24" s="8">
        <v>298607000</v>
      </c>
      <c r="F24" s="8">
        <f t="shared" si="7"/>
        <v>0</v>
      </c>
      <c r="G24" s="8">
        <v>0</v>
      </c>
      <c r="H24" s="8">
        <v>0</v>
      </c>
      <c r="I24" s="22">
        <f t="shared" si="8"/>
        <v>0</v>
      </c>
      <c r="J24" s="22">
        <v>0</v>
      </c>
      <c r="K24" s="22">
        <v>0</v>
      </c>
      <c r="L24" s="8">
        <f t="shared" si="9"/>
        <v>0</v>
      </c>
      <c r="M24" s="8">
        <v>0</v>
      </c>
      <c r="N24" s="8">
        <v>0</v>
      </c>
    </row>
    <row r="25" spans="1:14" ht="15.6" x14ac:dyDescent="0.35">
      <c r="A25" s="7" t="s">
        <v>47</v>
      </c>
      <c r="B25" s="8">
        <f t="shared" si="5"/>
        <v>2557549999.8699999</v>
      </c>
      <c r="C25" s="8">
        <f t="shared" si="6"/>
        <v>2307549999.8699999</v>
      </c>
      <c r="D25" s="8">
        <v>249999999.87</v>
      </c>
      <c r="E25" s="8">
        <v>2057550000</v>
      </c>
      <c r="F25" s="8">
        <f t="shared" si="7"/>
        <v>80000000</v>
      </c>
      <c r="G25" s="8">
        <v>80000000</v>
      </c>
      <c r="H25" s="8">
        <v>0</v>
      </c>
      <c r="I25" s="22">
        <f t="shared" si="8"/>
        <v>0</v>
      </c>
      <c r="J25" s="22">
        <v>0</v>
      </c>
      <c r="K25" s="22">
        <v>0</v>
      </c>
      <c r="L25" s="8">
        <f t="shared" si="9"/>
        <v>170000000</v>
      </c>
      <c r="M25" s="8">
        <v>170000000</v>
      </c>
      <c r="N25" s="8">
        <v>0</v>
      </c>
    </row>
    <row r="26" spans="1:14" ht="15.6" x14ac:dyDescent="0.35">
      <c r="A26" s="7" t="s">
        <v>48</v>
      </c>
      <c r="B26" s="8">
        <f>+B24</f>
        <v>298607000</v>
      </c>
      <c r="C26" s="8">
        <f t="shared" ref="C26:N26" si="10">+C24</f>
        <v>298607000</v>
      </c>
      <c r="D26" s="8">
        <f t="shared" si="10"/>
        <v>0</v>
      </c>
      <c r="E26" s="8">
        <f t="shared" si="10"/>
        <v>298607000</v>
      </c>
      <c r="F26" s="8">
        <f t="shared" si="10"/>
        <v>0</v>
      </c>
      <c r="G26" s="8">
        <f t="shared" si="10"/>
        <v>0</v>
      </c>
      <c r="H26" s="8">
        <f t="shared" si="10"/>
        <v>0</v>
      </c>
      <c r="I26" s="22">
        <f t="shared" si="10"/>
        <v>0</v>
      </c>
      <c r="J26" s="22">
        <f t="shared" si="10"/>
        <v>0</v>
      </c>
      <c r="K26" s="22">
        <f t="shared" si="10"/>
        <v>0</v>
      </c>
      <c r="L26" s="8">
        <f t="shared" si="10"/>
        <v>0</v>
      </c>
      <c r="M26" s="8">
        <f t="shared" si="10"/>
        <v>0</v>
      </c>
      <c r="N26" s="8">
        <f t="shared" si="10"/>
        <v>0</v>
      </c>
    </row>
    <row r="27" spans="1:14" ht="15.6" x14ac:dyDescent="0.35">
      <c r="A27" s="7"/>
      <c r="B27" s="9"/>
      <c r="C27" s="9"/>
      <c r="D27" s="9"/>
      <c r="E27" s="9"/>
      <c r="F27" s="9"/>
      <c r="G27" s="9"/>
      <c r="H27" s="9"/>
      <c r="I27" s="23"/>
      <c r="J27" s="23"/>
      <c r="K27" s="23"/>
      <c r="L27" s="9"/>
      <c r="M27" s="9"/>
      <c r="N27" s="9"/>
    </row>
    <row r="28" spans="1:14" ht="15.6" x14ac:dyDescent="0.35">
      <c r="A28" s="6" t="s">
        <v>39</v>
      </c>
      <c r="B28" s="19" t="s">
        <v>1</v>
      </c>
      <c r="C28" s="20"/>
      <c r="D28" s="19" t="s">
        <v>53</v>
      </c>
      <c r="E28" s="19" t="s">
        <v>34</v>
      </c>
      <c r="F28" s="8"/>
      <c r="G28" s="8"/>
      <c r="H28" s="8"/>
      <c r="I28" s="22"/>
      <c r="J28" s="22"/>
      <c r="K28" s="22"/>
      <c r="L28" s="8"/>
      <c r="M28" s="8"/>
      <c r="N28" s="8"/>
    </row>
    <row r="29" spans="1:14" ht="15.6" x14ac:dyDescent="0.35">
      <c r="A29" s="7" t="s">
        <v>45</v>
      </c>
      <c r="B29" s="8">
        <f>B23</f>
        <v>569599999.87</v>
      </c>
      <c r="C29" s="8"/>
      <c r="D29" s="8">
        <f>+D23+G23+J23+M23</f>
        <v>499999999.87</v>
      </c>
      <c r="E29" s="8">
        <f>+E23+H23+K23+N23</f>
        <v>69600000</v>
      </c>
      <c r="F29" s="8"/>
      <c r="G29" s="8"/>
      <c r="H29" s="8"/>
      <c r="I29" s="22"/>
      <c r="J29" s="22"/>
      <c r="K29" s="22"/>
      <c r="L29" s="8"/>
      <c r="M29" s="8"/>
      <c r="N29" s="8"/>
    </row>
    <row r="30" spans="1:14" ht="15.6" x14ac:dyDescent="0.35">
      <c r="A30" s="7" t="s">
        <v>46</v>
      </c>
      <c r="B30" s="8">
        <f>+D30+E30</f>
        <v>651599000</v>
      </c>
      <c r="C30" s="8"/>
      <c r="D30" s="8">
        <v>0</v>
      </c>
      <c r="E30" s="8">
        <v>651599000</v>
      </c>
      <c r="F30" s="8"/>
      <c r="G30" s="8"/>
      <c r="H30" s="8"/>
      <c r="I30" s="22"/>
      <c r="J30" s="22"/>
      <c r="K30" s="22"/>
      <c r="L30" s="8"/>
      <c r="M30" s="8"/>
      <c r="N30" s="8"/>
    </row>
    <row r="31" spans="1:14" ht="15.6" x14ac:dyDescent="0.35">
      <c r="A31" s="7"/>
      <c r="B31" s="10"/>
      <c r="C31" s="10"/>
      <c r="D31" s="10"/>
      <c r="E31" s="10"/>
      <c r="F31" s="10"/>
      <c r="G31" s="10"/>
      <c r="H31" s="10"/>
      <c r="I31" s="24"/>
      <c r="J31" s="24"/>
      <c r="K31" s="24"/>
      <c r="L31" s="10"/>
      <c r="M31" s="10"/>
      <c r="N31" s="10"/>
    </row>
    <row r="32" spans="1:14" ht="15.6" x14ac:dyDescent="0.35">
      <c r="A32" s="6" t="s">
        <v>5</v>
      </c>
      <c r="B32" s="7"/>
      <c r="C32" s="7"/>
      <c r="D32" s="7"/>
      <c r="E32" s="7"/>
      <c r="F32" s="7"/>
      <c r="G32" s="7"/>
      <c r="H32" s="7"/>
      <c r="I32" s="25"/>
      <c r="J32" s="25"/>
      <c r="K32" s="25"/>
      <c r="L32" s="7"/>
      <c r="M32" s="7"/>
      <c r="N32" s="7"/>
    </row>
    <row r="33" spans="1:14" ht="15.6" x14ac:dyDescent="0.35">
      <c r="A33" s="7" t="s">
        <v>42</v>
      </c>
      <c r="B33" s="10">
        <v>1.07</v>
      </c>
      <c r="C33" s="10">
        <v>1.07</v>
      </c>
      <c r="D33" s="10">
        <v>1.07</v>
      </c>
      <c r="E33" s="10">
        <v>1.07</v>
      </c>
      <c r="F33" s="10">
        <v>1.07</v>
      </c>
      <c r="G33" s="10">
        <v>1.07</v>
      </c>
      <c r="H33" s="10">
        <v>1.07</v>
      </c>
      <c r="I33" s="24">
        <v>1.07</v>
      </c>
      <c r="J33" s="24">
        <v>1.07</v>
      </c>
      <c r="K33" s="24">
        <v>1.07</v>
      </c>
      <c r="L33" s="10">
        <v>1.07</v>
      </c>
      <c r="M33" s="10">
        <v>1.07</v>
      </c>
      <c r="N33" s="10">
        <v>1.07</v>
      </c>
    </row>
    <row r="34" spans="1:14" ht="15.6" x14ac:dyDescent="0.35">
      <c r="A34" s="7" t="s">
        <v>49</v>
      </c>
      <c r="B34" s="18">
        <v>1.0573999999999999</v>
      </c>
      <c r="C34" s="18">
        <v>1.0573999999999999</v>
      </c>
      <c r="D34" s="18">
        <v>1.0573999999999999</v>
      </c>
      <c r="E34" s="18">
        <v>1.0573999999999999</v>
      </c>
      <c r="F34" s="18">
        <v>1.0573999999999999</v>
      </c>
      <c r="G34" s="18">
        <v>1.0573999999999999</v>
      </c>
      <c r="H34" s="18">
        <v>1.0573999999999999</v>
      </c>
      <c r="I34" s="26">
        <v>1.0573999999999999</v>
      </c>
      <c r="J34" s="26">
        <v>1.0573999999999999</v>
      </c>
      <c r="K34" s="26">
        <v>1.0573999999999999</v>
      </c>
      <c r="L34" s="18">
        <v>1.0573999999999999</v>
      </c>
      <c r="M34" s="18">
        <v>1.0573999999999999</v>
      </c>
      <c r="N34" s="18">
        <v>1.0573999999999999</v>
      </c>
    </row>
    <row r="35" spans="1:14" ht="15.6" x14ac:dyDescent="0.35">
      <c r="A35" s="7" t="s">
        <v>6</v>
      </c>
      <c r="B35" s="11">
        <v>138145</v>
      </c>
      <c r="C35" s="11">
        <v>138145</v>
      </c>
      <c r="D35" s="11">
        <v>138145</v>
      </c>
      <c r="E35" s="11">
        <v>138145</v>
      </c>
      <c r="F35" s="11">
        <v>138145</v>
      </c>
      <c r="G35" s="11">
        <v>138145</v>
      </c>
      <c r="H35" s="11">
        <v>138145</v>
      </c>
      <c r="I35" s="27">
        <v>138145</v>
      </c>
      <c r="J35" s="27">
        <v>138145</v>
      </c>
      <c r="K35" s="27">
        <v>138145</v>
      </c>
      <c r="L35" s="11">
        <v>138145</v>
      </c>
      <c r="M35" s="11">
        <v>138145</v>
      </c>
      <c r="N35" s="11">
        <v>138145</v>
      </c>
    </row>
    <row r="36" spans="1:14" ht="15.6" x14ac:dyDescent="0.35">
      <c r="A36" s="7"/>
      <c r="B36" s="8"/>
      <c r="C36" s="8"/>
      <c r="D36" s="8"/>
      <c r="E36" s="8"/>
      <c r="F36" s="8"/>
      <c r="G36" s="8"/>
      <c r="H36" s="8"/>
      <c r="I36" s="22"/>
      <c r="J36" s="22"/>
      <c r="K36" s="22"/>
      <c r="L36" s="8"/>
      <c r="M36" s="8"/>
      <c r="N36" s="8"/>
    </row>
    <row r="37" spans="1:14" ht="15.6" x14ac:dyDescent="0.35">
      <c r="A37" s="6" t="s">
        <v>7</v>
      </c>
      <c r="B37" s="11"/>
      <c r="C37" s="11"/>
      <c r="D37" s="11"/>
      <c r="E37" s="11"/>
      <c r="F37" s="11"/>
      <c r="G37" s="11"/>
      <c r="H37" s="11"/>
      <c r="I37" s="27"/>
      <c r="J37" s="27"/>
      <c r="K37" s="27"/>
      <c r="L37" s="11"/>
      <c r="M37" s="11"/>
      <c r="N37" s="11"/>
    </row>
    <row r="38" spans="1:14" ht="15.6" x14ac:dyDescent="0.35">
      <c r="A38" s="7" t="s">
        <v>43</v>
      </c>
      <c r="B38" s="11">
        <f t="shared" ref="B38:N38" si="11">B22/B33</f>
        <v>248571962.61682242</v>
      </c>
      <c r="C38" s="11">
        <f t="shared" si="11"/>
        <v>248571962.61682242</v>
      </c>
      <c r="D38" s="11">
        <f t="shared" si="11"/>
        <v>0</v>
      </c>
      <c r="E38" s="11">
        <f t="shared" si="11"/>
        <v>248571962.61682242</v>
      </c>
      <c r="F38" s="11">
        <f t="shared" si="11"/>
        <v>0</v>
      </c>
      <c r="G38" s="11">
        <f t="shared" si="11"/>
        <v>0</v>
      </c>
      <c r="H38" s="11">
        <f t="shared" si="11"/>
        <v>0</v>
      </c>
      <c r="I38" s="27">
        <f t="shared" si="11"/>
        <v>0</v>
      </c>
      <c r="J38" s="27">
        <f t="shared" si="11"/>
        <v>0</v>
      </c>
      <c r="K38" s="27">
        <f t="shared" si="11"/>
        <v>0</v>
      </c>
      <c r="L38" s="11">
        <f t="shared" si="11"/>
        <v>0</v>
      </c>
      <c r="M38" s="11">
        <f t="shared" si="11"/>
        <v>0</v>
      </c>
      <c r="N38" s="11">
        <f t="shared" si="11"/>
        <v>0</v>
      </c>
    </row>
    <row r="39" spans="1:14" ht="15.6" x14ac:dyDescent="0.35">
      <c r="A39" s="7" t="s">
        <v>50</v>
      </c>
      <c r="B39" s="11">
        <f t="shared" ref="B39:N39" si="12">B24/B34</f>
        <v>282397389.82409686</v>
      </c>
      <c r="C39" s="11">
        <f t="shared" si="12"/>
        <v>282397389.82409686</v>
      </c>
      <c r="D39" s="11">
        <f t="shared" si="12"/>
        <v>0</v>
      </c>
      <c r="E39" s="11">
        <f t="shared" si="12"/>
        <v>282397389.82409686</v>
      </c>
      <c r="F39" s="11">
        <f t="shared" si="12"/>
        <v>0</v>
      </c>
      <c r="G39" s="11">
        <f t="shared" si="12"/>
        <v>0</v>
      </c>
      <c r="H39" s="11">
        <f t="shared" si="12"/>
        <v>0</v>
      </c>
      <c r="I39" s="27">
        <f t="shared" si="12"/>
        <v>0</v>
      </c>
      <c r="J39" s="27">
        <f t="shared" si="12"/>
        <v>0</v>
      </c>
      <c r="K39" s="27">
        <f t="shared" si="12"/>
        <v>0</v>
      </c>
      <c r="L39" s="11">
        <f t="shared" si="12"/>
        <v>0</v>
      </c>
      <c r="M39" s="11">
        <f t="shared" si="12"/>
        <v>0</v>
      </c>
      <c r="N39" s="11">
        <f t="shared" si="12"/>
        <v>0</v>
      </c>
    </row>
    <row r="40" spans="1:14" ht="15.6" x14ac:dyDescent="0.35">
      <c r="A40" s="7" t="s">
        <v>44</v>
      </c>
      <c r="B40" s="11">
        <f t="shared" ref="B40:E40" si="13">B38/B16</f>
        <v>3945586.7082035304</v>
      </c>
      <c r="C40" s="11">
        <f t="shared" si="13"/>
        <v>3945586.7082035304</v>
      </c>
      <c r="D40" s="11" t="s">
        <v>40</v>
      </c>
      <c r="E40" s="11">
        <f t="shared" si="13"/>
        <v>3945586.7082035304</v>
      </c>
      <c r="F40" s="11" t="s">
        <v>40</v>
      </c>
      <c r="G40" s="11" t="s">
        <v>40</v>
      </c>
      <c r="H40" s="11" t="s">
        <v>40</v>
      </c>
      <c r="I40" s="27" t="s">
        <v>40</v>
      </c>
      <c r="J40" s="27" t="s">
        <v>40</v>
      </c>
      <c r="K40" s="27" t="s">
        <v>40</v>
      </c>
      <c r="L40" s="11" t="s">
        <v>40</v>
      </c>
      <c r="M40" s="11" t="s">
        <v>40</v>
      </c>
      <c r="N40" s="11" t="s">
        <v>40</v>
      </c>
    </row>
    <row r="41" spans="1:14" ht="15.6" x14ac:dyDescent="0.35">
      <c r="A41" s="7" t="s">
        <v>51</v>
      </c>
      <c r="B41" s="11">
        <f t="shared" ref="B41:E41" si="14">B39/B18</f>
        <v>4034248.4260585266</v>
      </c>
      <c r="C41" s="11">
        <f t="shared" si="14"/>
        <v>4034248.4260585266</v>
      </c>
      <c r="D41" s="11" t="s">
        <v>40</v>
      </c>
      <c r="E41" s="11">
        <f t="shared" si="14"/>
        <v>4034248.4260585266</v>
      </c>
      <c r="F41" s="11" t="s">
        <v>40</v>
      </c>
      <c r="G41" s="11" t="s">
        <v>40</v>
      </c>
      <c r="H41" s="11" t="s">
        <v>40</v>
      </c>
      <c r="I41" s="27" t="s">
        <v>40</v>
      </c>
      <c r="J41" s="27" t="s">
        <v>40</v>
      </c>
      <c r="K41" s="27" t="s">
        <v>40</v>
      </c>
      <c r="L41" s="11" t="s">
        <v>40</v>
      </c>
      <c r="M41" s="11" t="s">
        <v>40</v>
      </c>
      <c r="N41" s="11" t="s">
        <v>40</v>
      </c>
    </row>
    <row r="42" spans="1:14" ht="15.6" x14ac:dyDescent="0.35">
      <c r="A42" s="7"/>
      <c r="B42" s="12"/>
      <c r="C42" s="12"/>
      <c r="D42" s="12"/>
      <c r="E42" s="12"/>
      <c r="F42" s="12"/>
      <c r="G42" s="12"/>
      <c r="H42" s="12"/>
      <c r="I42" s="28"/>
      <c r="J42" s="28"/>
      <c r="K42" s="28"/>
      <c r="L42" s="12"/>
      <c r="M42" s="12"/>
      <c r="N42" s="12"/>
    </row>
    <row r="43" spans="1:14" ht="15.6" x14ac:dyDescent="0.35">
      <c r="A43" s="6" t="s">
        <v>8</v>
      </c>
      <c r="B43" s="12"/>
      <c r="C43" s="12"/>
      <c r="D43" s="12"/>
      <c r="E43" s="12"/>
      <c r="F43" s="12"/>
      <c r="G43" s="12"/>
      <c r="H43" s="12"/>
      <c r="I43" s="28"/>
      <c r="J43" s="28"/>
      <c r="K43" s="28"/>
      <c r="L43" s="12"/>
      <c r="M43" s="12"/>
      <c r="N43" s="12"/>
    </row>
    <row r="44" spans="1:14" ht="15.6" x14ac:dyDescent="0.35">
      <c r="A44" s="7"/>
      <c r="B44" s="13"/>
      <c r="C44" s="13"/>
      <c r="D44" s="13"/>
      <c r="E44" s="13"/>
      <c r="F44" s="13"/>
      <c r="G44" s="13"/>
      <c r="H44" s="13"/>
      <c r="I44" s="29"/>
      <c r="J44" s="29"/>
      <c r="K44" s="29"/>
      <c r="L44" s="13"/>
      <c r="M44" s="13"/>
      <c r="N44" s="13"/>
    </row>
    <row r="45" spans="1:14" ht="15.6" x14ac:dyDescent="0.35">
      <c r="A45" s="6" t="s">
        <v>9</v>
      </c>
      <c r="B45" s="12"/>
      <c r="C45" s="12"/>
      <c r="D45" s="12"/>
      <c r="E45" s="12"/>
      <c r="F45" s="12"/>
      <c r="G45" s="12"/>
      <c r="H45" s="12"/>
      <c r="I45" s="28"/>
      <c r="J45" s="28"/>
      <c r="K45" s="28"/>
      <c r="L45" s="12"/>
      <c r="M45" s="12"/>
      <c r="N45" s="12"/>
    </row>
    <row r="46" spans="1:14" ht="15.6" x14ac:dyDescent="0.35">
      <c r="A46" s="7" t="s">
        <v>10</v>
      </c>
      <c r="B46" s="12">
        <f>B17/B35*100</f>
        <v>0.11437257953599478</v>
      </c>
      <c r="C46" s="12">
        <f t="shared" ref="C46:N46" si="15">C17/C35*100</f>
        <v>5.2843027253972275E-2</v>
      </c>
      <c r="D46" s="12">
        <f t="shared" si="15"/>
        <v>4.1260993883238624E-2</v>
      </c>
      <c r="E46" s="12">
        <f t="shared" si="15"/>
        <v>1.1582033370733649E-2</v>
      </c>
      <c r="F46" s="12">
        <f t="shared" si="15"/>
        <v>0</v>
      </c>
      <c r="G46" s="12">
        <f t="shared" si="15"/>
        <v>0</v>
      </c>
      <c r="H46" s="12">
        <f t="shared" si="15"/>
        <v>0</v>
      </c>
      <c r="I46" s="28">
        <f t="shared" si="15"/>
        <v>0</v>
      </c>
      <c r="J46" s="28">
        <f t="shared" si="15"/>
        <v>0</v>
      </c>
      <c r="K46" s="28">
        <f t="shared" si="15"/>
        <v>0</v>
      </c>
      <c r="L46" s="12">
        <f t="shared" si="15"/>
        <v>6.1529552282022511E-2</v>
      </c>
      <c r="M46" s="12">
        <f t="shared" si="15"/>
        <v>6.1529552282022511E-2</v>
      </c>
      <c r="N46" s="12">
        <f t="shared" si="15"/>
        <v>0</v>
      </c>
    </row>
    <row r="47" spans="1:14" ht="15.6" x14ac:dyDescent="0.35">
      <c r="A47" s="7" t="s">
        <v>11</v>
      </c>
      <c r="B47" s="12">
        <f>B18/B35*100</f>
        <v>5.0671395996959717E-2</v>
      </c>
      <c r="C47" s="12">
        <f t="shared" ref="C47:N47" si="16">C18/C35*100</f>
        <v>5.0671395996959717E-2</v>
      </c>
      <c r="D47" s="12">
        <f t="shared" si="16"/>
        <v>0</v>
      </c>
      <c r="E47" s="12">
        <f t="shared" si="16"/>
        <v>5.0671395996959717E-2</v>
      </c>
      <c r="F47" s="12">
        <f t="shared" si="16"/>
        <v>0</v>
      </c>
      <c r="G47" s="12">
        <f t="shared" si="16"/>
        <v>0</v>
      </c>
      <c r="H47" s="12">
        <f t="shared" si="16"/>
        <v>0</v>
      </c>
      <c r="I47" s="28">
        <f t="shared" si="16"/>
        <v>0</v>
      </c>
      <c r="J47" s="28">
        <f t="shared" si="16"/>
        <v>0</v>
      </c>
      <c r="K47" s="28">
        <f t="shared" si="16"/>
        <v>0</v>
      </c>
      <c r="L47" s="12">
        <f t="shared" si="16"/>
        <v>0</v>
      </c>
      <c r="M47" s="12">
        <f t="shared" si="16"/>
        <v>0</v>
      </c>
      <c r="N47" s="12">
        <f t="shared" si="16"/>
        <v>0</v>
      </c>
    </row>
    <row r="48" spans="1:14" ht="15.6" x14ac:dyDescent="0.35">
      <c r="A48" s="7"/>
      <c r="B48" s="12"/>
      <c r="C48" s="12"/>
      <c r="D48" s="12"/>
      <c r="E48" s="12"/>
      <c r="F48" s="12"/>
      <c r="G48" s="12"/>
      <c r="H48" s="12"/>
      <c r="I48" s="28"/>
      <c r="J48" s="28"/>
      <c r="K48" s="28"/>
      <c r="L48" s="12"/>
      <c r="M48" s="12"/>
      <c r="N48" s="12"/>
    </row>
    <row r="49" spans="1:14" ht="15.6" x14ac:dyDescent="0.35">
      <c r="A49" s="6" t="s">
        <v>12</v>
      </c>
      <c r="B49" s="12"/>
      <c r="C49" s="12"/>
      <c r="D49" s="12"/>
      <c r="E49" s="12"/>
      <c r="F49" s="12"/>
      <c r="G49" s="12"/>
      <c r="H49" s="12"/>
      <c r="I49" s="28"/>
      <c r="J49" s="28"/>
      <c r="K49" s="28"/>
      <c r="L49" s="12"/>
      <c r="M49" s="12"/>
      <c r="N49" s="12"/>
    </row>
    <row r="50" spans="1:14" ht="15.6" x14ac:dyDescent="0.35">
      <c r="A50" s="7" t="s">
        <v>13</v>
      </c>
      <c r="B50" s="12">
        <f t="shared" ref="B50:M50" si="17">B18/B17*100</f>
        <v>44.303797468354425</v>
      </c>
      <c r="C50" s="12">
        <f t="shared" si="17"/>
        <v>95.890410958904098</v>
      </c>
      <c r="D50" s="12">
        <f t="shared" si="17"/>
        <v>0</v>
      </c>
      <c r="E50" s="12">
        <f t="shared" si="17"/>
        <v>437.5</v>
      </c>
      <c r="F50" s="11" t="s">
        <v>40</v>
      </c>
      <c r="G50" s="11" t="s">
        <v>40</v>
      </c>
      <c r="H50" s="11" t="s">
        <v>40</v>
      </c>
      <c r="I50" s="27" t="s">
        <v>40</v>
      </c>
      <c r="J50" s="27" t="s">
        <v>40</v>
      </c>
      <c r="K50" s="27" t="s">
        <v>40</v>
      </c>
      <c r="L50" s="12">
        <f t="shared" si="17"/>
        <v>0</v>
      </c>
      <c r="M50" s="12">
        <f t="shared" si="17"/>
        <v>0</v>
      </c>
      <c r="N50" s="11" t="s">
        <v>40</v>
      </c>
    </row>
    <row r="51" spans="1:14" ht="15.6" x14ac:dyDescent="0.35">
      <c r="A51" s="7" t="s">
        <v>14</v>
      </c>
      <c r="B51" s="12">
        <f t="shared" ref="B51:M51" si="18">B24/B23*100</f>
        <v>52.423981753537774</v>
      </c>
      <c r="C51" s="12">
        <f t="shared" si="18"/>
        <v>93.43147688406161</v>
      </c>
      <c r="D51" s="12">
        <f t="shared" si="18"/>
        <v>0</v>
      </c>
      <c r="E51" s="12">
        <f t="shared" si="18"/>
        <v>429.03304597701151</v>
      </c>
      <c r="F51" s="12">
        <f t="shared" si="18"/>
        <v>0</v>
      </c>
      <c r="G51" s="12">
        <f t="shared" si="18"/>
        <v>0</v>
      </c>
      <c r="H51" s="11" t="s">
        <v>40</v>
      </c>
      <c r="I51" s="27" t="s">
        <v>40</v>
      </c>
      <c r="J51" s="27" t="s">
        <v>40</v>
      </c>
      <c r="K51" s="27" t="s">
        <v>40</v>
      </c>
      <c r="L51" s="12">
        <f t="shared" si="18"/>
        <v>0</v>
      </c>
      <c r="M51" s="12">
        <f t="shared" si="18"/>
        <v>0</v>
      </c>
      <c r="N51" s="11" t="s">
        <v>40</v>
      </c>
    </row>
    <row r="52" spans="1:14" ht="15.6" x14ac:dyDescent="0.35">
      <c r="A52" s="7" t="s">
        <v>15</v>
      </c>
      <c r="B52" s="12">
        <f t="shared" ref="B52:M52" si="19">AVERAGE(B50:B51)</f>
        <v>48.363889610946103</v>
      </c>
      <c r="C52" s="12">
        <f t="shared" si="19"/>
        <v>94.660943921482854</v>
      </c>
      <c r="D52" s="12">
        <f t="shared" si="19"/>
        <v>0</v>
      </c>
      <c r="E52" s="12">
        <f t="shared" si="19"/>
        <v>433.26652298850576</v>
      </c>
      <c r="F52" s="11" t="s">
        <v>40</v>
      </c>
      <c r="G52" s="11" t="s">
        <v>40</v>
      </c>
      <c r="H52" s="11" t="s">
        <v>40</v>
      </c>
      <c r="I52" s="27" t="s">
        <v>40</v>
      </c>
      <c r="J52" s="27" t="s">
        <v>40</v>
      </c>
      <c r="K52" s="27" t="s">
        <v>40</v>
      </c>
      <c r="L52" s="12">
        <f t="shared" si="19"/>
        <v>0</v>
      </c>
      <c r="M52" s="12">
        <f t="shared" si="19"/>
        <v>0</v>
      </c>
      <c r="N52" s="11" t="s">
        <v>40</v>
      </c>
    </row>
    <row r="53" spans="1:14" ht="15.6" x14ac:dyDescent="0.35">
      <c r="A53" s="7"/>
      <c r="B53" s="12"/>
      <c r="C53" s="12"/>
      <c r="D53" s="12"/>
      <c r="E53" s="12"/>
      <c r="F53" s="12"/>
      <c r="G53" s="12"/>
      <c r="H53" s="12"/>
      <c r="I53" s="28"/>
      <c r="J53" s="28"/>
      <c r="K53" s="28"/>
      <c r="L53" s="12"/>
      <c r="M53" s="12"/>
      <c r="N53" s="12"/>
    </row>
    <row r="54" spans="1:14" ht="15.6" x14ac:dyDescent="0.35">
      <c r="A54" s="6" t="s">
        <v>16</v>
      </c>
      <c r="B54" s="12"/>
      <c r="C54" s="12"/>
      <c r="D54" s="12"/>
      <c r="E54" s="12"/>
      <c r="F54" s="12"/>
      <c r="G54" s="12"/>
      <c r="H54" s="12"/>
      <c r="I54" s="28"/>
      <c r="J54" s="28"/>
      <c r="K54" s="28"/>
      <c r="L54" s="12"/>
      <c r="M54" s="12"/>
      <c r="N54" s="12"/>
    </row>
    <row r="55" spans="1:14" ht="15.6" x14ac:dyDescent="0.35">
      <c r="A55" s="7" t="s">
        <v>17</v>
      </c>
      <c r="B55" s="12">
        <f t="shared" ref="B55" si="20">B18/B19*100</f>
        <v>6.8965517241379306</v>
      </c>
      <c r="C55" s="12">
        <f t="shared" ref="C55:M55" si="21">C18/C19*100</f>
        <v>13.20754716981132</v>
      </c>
      <c r="D55" s="12">
        <f t="shared" si="21"/>
        <v>0</v>
      </c>
      <c r="E55" s="12">
        <f t="shared" si="21"/>
        <v>14.799154334038056</v>
      </c>
      <c r="F55" s="12">
        <f t="shared" si="21"/>
        <v>0</v>
      </c>
      <c r="G55" s="12">
        <f t="shared" si="21"/>
        <v>0</v>
      </c>
      <c r="H55" s="11" t="s">
        <v>40</v>
      </c>
      <c r="I55" s="27" t="s">
        <v>40</v>
      </c>
      <c r="J55" s="27" t="s">
        <v>40</v>
      </c>
      <c r="K55" s="27" t="s">
        <v>40</v>
      </c>
      <c r="L55" s="12">
        <f t="shared" si="21"/>
        <v>0</v>
      </c>
      <c r="M55" s="12">
        <f t="shared" si="21"/>
        <v>0</v>
      </c>
      <c r="N55" s="11" t="s">
        <v>40</v>
      </c>
    </row>
    <row r="56" spans="1:14" ht="15.6" x14ac:dyDescent="0.35">
      <c r="A56" s="7" t="s">
        <v>18</v>
      </c>
      <c r="B56" s="12">
        <f t="shared" ref="B56" si="22">B24/B25*100</f>
        <v>11.675509765798447</v>
      </c>
      <c r="C56" s="12">
        <f t="shared" ref="C56:M56" si="23">C24/C25*100</f>
        <v>12.940434660866398</v>
      </c>
      <c r="D56" s="12">
        <f t="shared" si="23"/>
        <v>0</v>
      </c>
      <c r="E56" s="12">
        <f t="shared" si="23"/>
        <v>14.512745741294259</v>
      </c>
      <c r="F56" s="12">
        <f t="shared" si="23"/>
        <v>0</v>
      </c>
      <c r="G56" s="12">
        <f t="shared" si="23"/>
        <v>0</v>
      </c>
      <c r="H56" s="11" t="s">
        <v>40</v>
      </c>
      <c r="I56" s="27" t="s">
        <v>40</v>
      </c>
      <c r="J56" s="27" t="s">
        <v>40</v>
      </c>
      <c r="K56" s="27" t="s">
        <v>40</v>
      </c>
      <c r="L56" s="12">
        <f t="shared" si="23"/>
        <v>0</v>
      </c>
      <c r="M56" s="12">
        <f t="shared" si="23"/>
        <v>0</v>
      </c>
      <c r="N56" s="11" t="s">
        <v>40</v>
      </c>
    </row>
    <row r="57" spans="1:14" ht="15.6" x14ac:dyDescent="0.35">
      <c r="A57" s="7" t="s">
        <v>19</v>
      </c>
      <c r="B57" s="12">
        <f t="shared" ref="B57" si="24">(B55+B56)/2</f>
        <v>9.2860307449681887</v>
      </c>
      <c r="C57" s="12">
        <f t="shared" ref="C57:M57" si="25">(C55+C56)/2</f>
        <v>13.073990915338859</v>
      </c>
      <c r="D57" s="12">
        <f t="shared" si="25"/>
        <v>0</v>
      </c>
      <c r="E57" s="12">
        <f t="shared" si="25"/>
        <v>14.655950037666157</v>
      </c>
      <c r="F57" s="12">
        <f t="shared" si="25"/>
        <v>0</v>
      </c>
      <c r="G57" s="12">
        <f t="shared" si="25"/>
        <v>0</v>
      </c>
      <c r="H57" s="11" t="s">
        <v>40</v>
      </c>
      <c r="I57" s="27" t="s">
        <v>40</v>
      </c>
      <c r="J57" s="27" t="s">
        <v>40</v>
      </c>
      <c r="K57" s="27" t="s">
        <v>40</v>
      </c>
      <c r="L57" s="12">
        <f t="shared" si="25"/>
        <v>0</v>
      </c>
      <c r="M57" s="12">
        <f t="shared" si="25"/>
        <v>0</v>
      </c>
      <c r="N57" s="11" t="s">
        <v>40</v>
      </c>
    </row>
    <row r="58" spans="1:14" ht="15.6" x14ac:dyDescent="0.35">
      <c r="A58" s="7"/>
      <c r="B58" s="12"/>
      <c r="C58" s="12"/>
      <c r="D58" s="12"/>
      <c r="E58" s="12"/>
      <c r="F58" s="12"/>
      <c r="G58" s="12"/>
      <c r="H58" s="12"/>
      <c r="I58" s="28"/>
      <c r="J58" s="28"/>
      <c r="K58" s="28"/>
      <c r="L58" s="12"/>
      <c r="M58" s="12"/>
      <c r="N58" s="12"/>
    </row>
    <row r="59" spans="1:14" ht="15.6" x14ac:dyDescent="0.35">
      <c r="A59" s="6" t="s">
        <v>20</v>
      </c>
      <c r="B59" s="12">
        <f t="shared" ref="B59:E59" si="26">B26/B24*100</f>
        <v>100</v>
      </c>
      <c r="C59" s="12">
        <f t="shared" si="26"/>
        <v>100</v>
      </c>
      <c r="D59" s="11" t="s">
        <v>40</v>
      </c>
      <c r="E59" s="12">
        <f t="shared" si="26"/>
        <v>100</v>
      </c>
      <c r="F59" s="11" t="s">
        <v>40</v>
      </c>
      <c r="G59" s="11" t="s">
        <v>40</v>
      </c>
      <c r="H59" s="11" t="s">
        <v>40</v>
      </c>
      <c r="I59" s="27" t="s">
        <v>40</v>
      </c>
      <c r="J59" s="27" t="s">
        <v>40</v>
      </c>
      <c r="K59" s="27" t="s">
        <v>40</v>
      </c>
      <c r="L59" s="11" t="s">
        <v>40</v>
      </c>
      <c r="M59" s="11" t="s">
        <v>40</v>
      </c>
      <c r="N59" s="11" t="s">
        <v>40</v>
      </c>
    </row>
    <row r="60" spans="1:14" ht="15.6" x14ac:dyDescent="0.35">
      <c r="A60" s="7"/>
      <c r="B60" s="12"/>
      <c r="C60" s="12"/>
      <c r="D60" s="12"/>
      <c r="E60" s="12"/>
      <c r="F60" s="12"/>
      <c r="G60" s="12"/>
      <c r="H60" s="12"/>
      <c r="I60" s="28"/>
      <c r="J60" s="28"/>
      <c r="K60" s="28"/>
      <c r="L60" s="12"/>
      <c r="M60" s="12"/>
      <c r="N60" s="12"/>
    </row>
    <row r="61" spans="1:14" ht="15.6" x14ac:dyDescent="0.35">
      <c r="A61" s="6" t="s">
        <v>21</v>
      </c>
      <c r="B61" s="12"/>
      <c r="C61" s="12"/>
      <c r="D61" s="12"/>
      <c r="E61" s="12"/>
      <c r="F61" s="12"/>
      <c r="G61" s="12"/>
      <c r="H61" s="12"/>
      <c r="I61" s="28"/>
      <c r="J61" s="28"/>
      <c r="K61" s="28"/>
      <c r="L61" s="12"/>
      <c r="M61" s="12"/>
      <c r="N61" s="12"/>
    </row>
    <row r="62" spans="1:14" ht="15.6" x14ac:dyDescent="0.35">
      <c r="A62" s="7" t="s">
        <v>22</v>
      </c>
      <c r="B62" s="12">
        <f t="shared" ref="B62:E62" si="27">((B18/B16)-1)*100</f>
        <v>11.111111111111116</v>
      </c>
      <c r="C62" s="12">
        <f t="shared" si="27"/>
        <v>11.111111111111116</v>
      </c>
      <c r="D62" s="11" t="s">
        <v>40</v>
      </c>
      <c r="E62" s="12">
        <f t="shared" si="27"/>
        <v>11.111111111111116</v>
      </c>
      <c r="F62" s="11" t="s">
        <v>40</v>
      </c>
      <c r="G62" s="11" t="s">
        <v>40</v>
      </c>
      <c r="H62" s="11" t="s">
        <v>40</v>
      </c>
      <c r="I62" s="27" t="s">
        <v>40</v>
      </c>
      <c r="J62" s="27" t="s">
        <v>40</v>
      </c>
      <c r="K62" s="27" t="s">
        <v>40</v>
      </c>
      <c r="L62" s="11" t="s">
        <v>40</v>
      </c>
      <c r="M62" s="11" t="s">
        <v>40</v>
      </c>
      <c r="N62" s="11" t="s">
        <v>40</v>
      </c>
    </row>
    <row r="63" spans="1:14" ht="15.6" x14ac:dyDescent="0.35">
      <c r="A63" s="7" t="s">
        <v>23</v>
      </c>
      <c r="B63" s="12">
        <f t="shared" ref="B63:E63" si="28">((B39/B38)-1)*100</f>
        <v>13.60790124967426</v>
      </c>
      <c r="C63" s="12">
        <f t="shared" si="28"/>
        <v>13.60790124967426</v>
      </c>
      <c r="D63" s="11" t="s">
        <v>40</v>
      </c>
      <c r="E63" s="12">
        <f t="shared" si="28"/>
        <v>13.60790124967426</v>
      </c>
      <c r="F63" s="11" t="s">
        <v>40</v>
      </c>
      <c r="G63" s="11" t="s">
        <v>40</v>
      </c>
      <c r="H63" s="11" t="s">
        <v>40</v>
      </c>
      <c r="I63" s="27" t="s">
        <v>40</v>
      </c>
      <c r="J63" s="27" t="s">
        <v>40</v>
      </c>
      <c r="K63" s="27" t="s">
        <v>40</v>
      </c>
      <c r="L63" s="11" t="s">
        <v>40</v>
      </c>
      <c r="M63" s="11" t="s">
        <v>40</v>
      </c>
      <c r="N63" s="11" t="s">
        <v>40</v>
      </c>
    </row>
    <row r="64" spans="1:14" ht="15.6" x14ac:dyDescent="0.35">
      <c r="A64" s="7" t="s">
        <v>24</v>
      </c>
      <c r="B64" s="12">
        <f t="shared" ref="B64:E64" si="29">((B41/B40)-1)*100</f>
        <v>2.2471111247068576</v>
      </c>
      <c r="C64" s="12">
        <f t="shared" si="29"/>
        <v>2.2471111247068576</v>
      </c>
      <c r="D64" s="11" t="s">
        <v>40</v>
      </c>
      <c r="E64" s="12">
        <f t="shared" si="29"/>
        <v>2.2471111247068576</v>
      </c>
      <c r="F64" s="11" t="s">
        <v>40</v>
      </c>
      <c r="G64" s="11" t="s">
        <v>40</v>
      </c>
      <c r="H64" s="11" t="s">
        <v>40</v>
      </c>
      <c r="I64" s="27" t="s">
        <v>40</v>
      </c>
      <c r="J64" s="27" t="s">
        <v>40</v>
      </c>
      <c r="K64" s="27" t="s">
        <v>40</v>
      </c>
      <c r="L64" s="11" t="s">
        <v>40</v>
      </c>
      <c r="M64" s="11" t="s">
        <v>40</v>
      </c>
      <c r="N64" s="11" t="s">
        <v>40</v>
      </c>
    </row>
    <row r="65" spans="1:14" ht="15.6" x14ac:dyDescent="0.35">
      <c r="A65" s="7"/>
      <c r="B65" s="12"/>
      <c r="C65" s="12"/>
      <c r="D65" s="12"/>
      <c r="E65" s="12"/>
      <c r="F65" s="12"/>
      <c r="G65" s="12"/>
      <c r="H65" s="12"/>
      <c r="I65" s="28"/>
      <c r="J65" s="28"/>
      <c r="K65" s="28"/>
      <c r="L65" s="12"/>
      <c r="M65" s="12"/>
      <c r="N65" s="12"/>
    </row>
    <row r="66" spans="1:14" ht="15.6" x14ac:dyDescent="0.35">
      <c r="A66" s="6" t="s">
        <v>25</v>
      </c>
      <c r="B66" s="12"/>
      <c r="C66" s="12"/>
      <c r="D66" s="12"/>
      <c r="E66" s="12"/>
      <c r="F66" s="12"/>
      <c r="G66" s="12"/>
      <c r="H66" s="12"/>
      <c r="I66" s="28"/>
      <c r="J66" s="28"/>
      <c r="K66" s="28"/>
      <c r="L66" s="12"/>
      <c r="M66" s="12"/>
      <c r="N66" s="12"/>
    </row>
    <row r="67" spans="1:14" ht="15.6" x14ac:dyDescent="0.35">
      <c r="A67" s="7" t="s">
        <v>26</v>
      </c>
      <c r="B67" s="12">
        <f t="shared" ref="B67:E68" si="30">B23/B17</f>
        <v>3605063.2903164555</v>
      </c>
      <c r="C67" s="12">
        <f t="shared" si="30"/>
        <v>4378082.1900000004</v>
      </c>
      <c r="D67" s="12">
        <f t="shared" si="30"/>
        <v>4385964.91</v>
      </c>
      <c r="E67" s="12">
        <f t="shared" si="30"/>
        <v>4350000</v>
      </c>
      <c r="F67" s="11" t="s">
        <v>40</v>
      </c>
      <c r="G67" s="11" t="s">
        <v>40</v>
      </c>
      <c r="H67" s="11" t="s">
        <v>40</v>
      </c>
      <c r="I67" s="27" t="s">
        <v>40</v>
      </c>
      <c r="J67" s="27" t="s">
        <v>40</v>
      </c>
      <c r="K67" s="27" t="s">
        <v>40</v>
      </c>
      <c r="L67" s="11" t="s">
        <v>40</v>
      </c>
      <c r="M67" s="11" t="s">
        <v>40</v>
      </c>
      <c r="N67" s="11" t="s">
        <v>40</v>
      </c>
    </row>
    <row r="68" spans="1:14" ht="15.6" x14ac:dyDescent="0.35">
      <c r="A68" s="7" t="s">
        <v>27</v>
      </c>
      <c r="B68" s="12">
        <f t="shared" si="30"/>
        <v>4265814.2857142854</v>
      </c>
      <c r="C68" s="12">
        <f t="shared" si="30"/>
        <v>4265814.2857142854</v>
      </c>
      <c r="D68" s="11" t="s">
        <v>40</v>
      </c>
      <c r="E68" s="12">
        <f t="shared" si="30"/>
        <v>4265814.2857142854</v>
      </c>
      <c r="F68" s="11" t="s">
        <v>40</v>
      </c>
      <c r="G68" s="11" t="s">
        <v>40</v>
      </c>
      <c r="H68" s="11" t="s">
        <v>40</v>
      </c>
      <c r="I68" s="27" t="s">
        <v>40</v>
      </c>
      <c r="J68" s="27" t="s">
        <v>40</v>
      </c>
      <c r="K68" s="27" t="s">
        <v>40</v>
      </c>
      <c r="L68" s="11" t="s">
        <v>40</v>
      </c>
      <c r="M68" s="11" t="s">
        <v>40</v>
      </c>
      <c r="N68" s="11" t="s">
        <v>40</v>
      </c>
    </row>
    <row r="69" spans="1:14" ht="15.6" x14ac:dyDescent="0.35">
      <c r="A69" s="7" t="s">
        <v>28</v>
      </c>
      <c r="B69" s="12">
        <f>(B68/B67)*B52</f>
        <v>57.228224472301129</v>
      </c>
      <c r="C69" s="12">
        <f t="shared" ref="C69:E69" si="31">(C68/C67)*C52</f>
        <v>92.233537278444828</v>
      </c>
      <c r="D69" s="11" t="s">
        <v>40</v>
      </c>
      <c r="E69" s="12">
        <f t="shared" si="31"/>
        <v>424.88149960600566</v>
      </c>
      <c r="F69" s="11" t="s">
        <v>40</v>
      </c>
      <c r="G69" s="11" t="s">
        <v>40</v>
      </c>
      <c r="H69" s="11" t="s">
        <v>40</v>
      </c>
      <c r="I69" s="27" t="s">
        <v>40</v>
      </c>
      <c r="J69" s="27" t="s">
        <v>40</v>
      </c>
      <c r="K69" s="27" t="s">
        <v>40</v>
      </c>
      <c r="L69" s="11" t="s">
        <v>40</v>
      </c>
      <c r="M69" s="11" t="s">
        <v>40</v>
      </c>
      <c r="N69" s="11" t="s">
        <v>40</v>
      </c>
    </row>
    <row r="70" spans="1:14" ht="15.6" x14ac:dyDescent="0.35">
      <c r="A70" s="7"/>
      <c r="B70" s="14"/>
      <c r="C70" s="14"/>
      <c r="D70" s="14"/>
      <c r="E70" s="14"/>
      <c r="F70" s="14"/>
      <c r="G70" s="14"/>
      <c r="H70" s="14"/>
      <c r="I70" s="14"/>
      <c r="J70" s="14"/>
      <c r="K70" s="14"/>
      <c r="L70" s="14"/>
      <c r="M70" s="14"/>
      <c r="N70" s="14"/>
    </row>
    <row r="71" spans="1:14" ht="15.6" x14ac:dyDescent="0.35">
      <c r="A71" s="6" t="s">
        <v>29</v>
      </c>
      <c r="B71" s="21" t="s">
        <v>1</v>
      </c>
      <c r="D71" s="21" t="s">
        <v>54</v>
      </c>
      <c r="E71" s="21" t="s">
        <v>34</v>
      </c>
      <c r="F71" s="12"/>
      <c r="G71" s="12"/>
      <c r="H71" s="12"/>
      <c r="I71" s="12"/>
      <c r="J71" s="12"/>
      <c r="K71" s="12"/>
      <c r="L71" s="12"/>
      <c r="M71" s="12"/>
      <c r="N71" s="12"/>
    </row>
    <row r="72" spans="1:14" ht="15.6" x14ac:dyDescent="0.35">
      <c r="A72" s="7" t="s">
        <v>30</v>
      </c>
      <c r="B72" s="12">
        <f>(B30/B29)*100</f>
        <v>114.39589188004121</v>
      </c>
      <c r="D72" s="12">
        <f>(D30/D29)*100</f>
        <v>0</v>
      </c>
      <c r="E72" s="12">
        <f>(E30/E29)*100</f>
        <v>936.205459770115</v>
      </c>
      <c r="F72" s="12"/>
      <c r="G72" s="12"/>
      <c r="H72" s="12"/>
      <c r="I72" s="12"/>
      <c r="J72" s="12"/>
      <c r="K72" s="12"/>
      <c r="L72" s="12"/>
      <c r="M72" s="12"/>
      <c r="N72" s="12"/>
    </row>
    <row r="73" spans="1:14" ht="15.6" x14ac:dyDescent="0.35">
      <c r="A73" s="7" t="s">
        <v>31</v>
      </c>
      <c r="B73" s="10">
        <f>(B24/B30)*100</f>
        <v>45.826804522413326</v>
      </c>
      <c r="D73" s="12" t="s">
        <v>40</v>
      </c>
      <c r="E73" s="10">
        <f>(E24/E30)*100</f>
        <v>45.826804522413326</v>
      </c>
      <c r="F73" s="10"/>
      <c r="G73" s="10"/>
      <c r="H73" s="10"/>
      <c r="I73" s="10"/>
      <c r="J73" s="10"/>
      <c r="K73" s="10"/>
      <c r="L73" s="10"/>
      <c r="M73" s="10"/>
      <c r="N73" s="10"/>
    </row>
    <row r="74" spans="1:14" s="2" customFormat="1" ht="16.2" thickBot="1" x14ac:dyDescent="0.4">
      <c r="A74" s="15"/>
      <c r="B74" s="16"/>
      <c r="C74" s="16"/>
      <c r="D74" s="16"/>
      <c r="E74" s="16"/>
      <c r="F74" s="16"/>
      <c r="G74" s="16"/>
      <c r="H74" s="16"/>
      <c r="I74" s="16"/>
      <c r="J74" s="16"/>
      <c r="K74" s="16"/>
      <c r="L74" s="16"/>
      <c r="M74" s="16"/>
      <c r="N74" s="16"/>
    </row>
    <row r="75" spans="1:14" s="2" customFormat="1" ht="16.2" thickTop="1" x14ac:dyDescent="0.35">
      <c r="A75" s="17" t="s">
        <v>52</v>
      </c>
      <c r="B75" s="17"/>
      <c r="C75" s="17"/>
      <c r="D75" s="17"/>
      <c r="E75" s="17"/>
      <c r="F75" s="17"/>
      <c r="G75" s="17"/>
      <c r="H75" s="17"/>
      <c r="I75" s="17"/>
      <c r="J75" s="17"/>
      <c r="K75" s="17"/>
      <c r="L75" s="17"/>
      <c r="M75" s="17"/>
      <c r="N75" s="17"/>
    </row>
    <row r="76" spans="1:14" ht="15.6" x14ac:dyDescent="0.35">
      <c r="A76" s="7"/>
      <c r="B76" s="17"/>
      <c r="C76" s="17"/>
      <c r="D76" s="17"/>
      <c r="E76" s="17"/>
      <c r="F76" s="17"/>
      <c r="G76" s="17"/>
      <c r="H76" s="17"/>
      <c r="I76" s="17"/>
      <c r="J76" s="17"/>
      <c r="K76" s="17"/>
      <c r="L76" s="17"/>
      <c r="M76" s="17"/>
      <c r="N76" s="7"/>
    </row>
    <row r="77" spans="1:14" ht="15.6" x14ac:dyDescent="0.35">
      <c r="A77" s="7"/>
      <c r="B77" s="7"/>
      <c r="C77" s="7"/>
      <c r="D77" s="7"/>
      <c r="E77" s="7"/>
      <c r="F77" s="7"/>
      <c r="G77" s="7"/>
      <c r="H77" s="7"/>
      <c r="I77" s="7"/>
      <c r="J77" s="7"/>
      <c r="K77" s="7"/>
      <c r="L77" s="7"/>
      <c r="M77" s="7"/>
      <c r="N77" s="7"/>
    </row>
  </sheetData>
  <mergeCells count="7">
    <mergeCell ref="B9:B10"/>
    <mergeCell ref="A9:A10"/>
    <mergeCell ref="C10:E10"/>
    <mergeCell ref="C9:N9"/>
    <mergeCell ref="F10:H10"/>
    <mergeCell ref="I10:K10"/>
    <mergeCell ref="L10:N10"/>
  </mergeCells>
  <pageMargins left="0.7" right="0.7" top="0.75" bottom="0.75" header="0.3" footer="0.3"/>
  <pageSetup orientation="portrait" r:id="rId1"/>
  <ignoredErrors>
    <ignoredError sqref="N20"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7B3AD-1FA1-4AE7-BAAE-F569DE75F7A3}">
  <dimension ref="A1:N80"/>
  <sheetViews>
    <sheetView showGridLines="0" zoomScale="70" zoomScaleNormal="70" workbookViewId="0">
      <pane ySplit="11" topLeftCell="A12" activePane="bottomLeft" state="frozen"/>
      <selection pane="bottomLeft" activeCell="A9" sqref="A9:A10"/>
    </sheetView>
  </sheetViews>
  <sheetFormatPr baseColWidth="10" defaultColWidth="11.44140625" defaultRowHeight="14.4" x14ac:dyDescent="0.3"/>
  <cols>
    <col min="1" max="1" width="55" style="1" customWidth="1"/>
    <col min="2" max="2" width="15.33203125" style="1" bestFit="1" customWidth="1"/>
    <col min="3" max="3" width="13" style="1" bestFit="1" customWidth="1"/>
    <col min="4" max="4" width="13.44140625" style="1" bestFit="1" customWidth="1"/>
    <col min="5" max="5" width="13.5546875" style="1" bestFit="1" customWidth="1"/>
    <col min="6" max="6" width="12.5546875" style="1" customWidth="1"/>
    <col min="7" max="7" width="13.21875" style="1" customWidth="1"/>
    <col min="8" max="9" width="12.5546875" style="1" customWidth="1"/>
    <col min="10" max="10" width="13.6640625" style="1" customWidth="1"/>
    <col min="11" max="12" width="12.5546875" style="1" customWidth="1"/>
    <col min="13" max="13" width="13.33203125" style="1" customWidth="1"/>
    <col min="14" max="14" width="12.5546875" style="1" customWidth="1"/>
    <col min="15" max="16384" width="11.44140625" style="1"/>
  </cols>
  <sheetData>
    <row r="1" spans="1:14" s="2" customFormat="1" x14ac:dyDescent="0.3">
      <c r="A1" s="1"/>
      <c r="B1" s="1"/>
      <c r="C1" s="1"/>
      <c r="D1" s="1"/>
      <c r="E1" s="1"/>
      <c r="F1" s="1"/>
      <c r="G1" s="1"/>
      <c r="H1" s="1"/>
      <c r="I1" s="1"/>
      <c r="J1" s="1"/>
      <c r="K1" s="1"/>
      <c r="L1" s="1"/>
      <c r="M1" s="1"/>
      <c r="N1" s="1"/>
    </row>
    <row r="2" spans="1:14" s="2" customFormat="1" x14ac:dyDescent="0.3">
      <c r="A2" s="1"/>
      <c r="B2" s="1"/>
      <c r="C2" s="1"/>
      <c r="D2" s="1"/>
      <c r="E2" s="1"/>
      <c r="F2" s="1"/>
      <c r="G2" s="1"/>
      <c r="H2" s="1"/>
      <c r="I2" s="1"/>
      <c r="J2" s="1"/>
      <c r="K2" s="1"/>
      <c r="L2" s="1"/>
      <c r="M2" s="1"/>
      <c r="N2" s="1"/>
    </row>
    <row r="3" spans="1:14" s="2" customFormat="1" x14ac:dyDescent="0.3">
      <c r="A3" s="1"/>
      <c r="B3" s="1"/>
      <c r="C3" s="1"/>
      <c r="D3" s="1"/>
      <c r="E3" s="1"/>
      <c r="F3" s="1"/>
      <c r="G3" s="1"/>
      <c r="H3" s="1"/>
      <c r="I3" s="1"/>
      <c r="J3" s="1"/>
      <c r="K3" s="1"/>
      <c r="L3" s="1"/>
      <c r="M3" s="1"/>
      <c r="N3" s="1"/>
    </row>
    <row r="4" spans="1:14" s="2" customFormat="1" x14ac:dyDescent="0.3">
      <c r="A4" s="1"/>
      <c r="B4" s="1"/>
      <c r="C4" s="1"/>
      <c r="D4" s="1"/>
      <c r="E4" s="1"/>
      <c r="F4" s="1"/>
      <c r="G4" s="1"/>
      <c r="H4" s="1"/>
      <c r="I4" s="1"/>
      <c r="J4" s="1"/>
      <c r="K4" s="1"/>
      <c r="L4" s="1"/>
      <c r="M4" s="1"/>
      <c r="N4" s="1"/>
    </row>
    <row r="5" spans="1:14" s="2" customFormat="1" x14ac:dyDescent="0.3">
      <c r="A5" s="1"/>
      <c r="B5" s="1"/>
      <c r="C5" s="1"/>
      <c r="D5" s="1"/>
      <c r="E5" s="1"/>
      <c r="F5" s="1"/>
      <c r="G5" s="1"/>
      <c r="H5" s="1"/>
      <c r="I5" s="1"/>
      <c r="J5" s="1"/>
      <c r="K5" s="1"/>
      <c r="L5" s="1"/>
      <c r="M5" s="1"/>
      <c r="N5" s="1"/>
    </row>
    <row r="6" spans="1:14" s="2" customFormat="1" x14ac:dyDescent="0.3">
      <c r="A6" s="1"/>
      <c r="B6" s="1"/>
      <c r="C6" s="1"/>
      <c r="D6" s="1"/>
      <c r="E6" s="1"/>
      <c r="F6" s="1"/>
      <c r="G6" s="1"/>
      <c r="H6" s="1"/>
      <c r="I6" s="1"/>
      <c r="J6" s="1"/>
      <c r="K6" s="1"/>
      <c r="L6" s="1"/>
      <c r="M6" s="1"/>
      <c r="N6" s="1"/>
    </row>
    <row r="7" spans="1:14" s="2" customFormat="1" x14ac:dyDescent="0.3">
      <c r="A7" s="1"/>
      <c r="B7" s="1"/>
      <c r="C7" s="1"/>
      <c r="D7" s="1"/>
      <c r="E7" s="1"/>
      <c r="F7" s="1"/>
      <c r="G7" s="1"/>
      <c r="H7" s="1"/>
      <c r="I7" s="1"/>
      <c r="J7" s="1"/>
      <c r="K7" s="1"/>
      <c r="L7" s="1"/>
      <c r="M7" s="1"/>
      <c r="N7" s="1"/>
    </row>
    <row r="8" spans="1:14" s="2" customFormat="1" ht="21.75" customHeight="1" x14ac:dyDescent="0.3">
      <c r="A8" s="1"/>
      <c r="B8" s="1"/>
      <c r="C8" s="1"/>
      <c r="D8" s="1"/>
      <c r="E8" s="1"/>
      <c r="F8" s="1"/>
      <c r="G8" s="1"/>
      <c r="H8" s="1"/>
      <c r="I8" s="1"/>
      <c r="J8" s="1"/>
      <c r="K8" s="1"/>
      <c r="L8" s="1"/>
      <c r="M8" s="1"/>
      <c r="N8" s="1"/>
    </row>
    <row r="9" spans="1:14" s="2" customFormat="1" ht="16.2" thickBot="1" x14ac:dyDescent="0.35">
      <c r="A9" s="38" t="s">
        <v>0</v>
      </c>
      <c r="B9" s="36" t="s">
        <v>32</v>
      </c>
      <c r="C9" s="40" t="s">
        <v>2</v>
      </c>
      <c r="D9" s="40"/>
      <c r="E9" s="40"/>
      <c r="F9" s="40"/>
      <c r="G9" s="40"/>
      <c r="H9" s="40"/>
      <c r="I9" s="40"/>
      <c r="J9" s="40"/>
      <c r="K9" s="40"/>
      <c r="L9" s="40"/>
      <c r="M9" s="40"/>
      <c r="N9" s="40"/>
    </row>
    <row r="10" spans="1:14" s="2" customFormat="1" ht="16.8" thickTop="1" thickBot="1" x14ac:dyDescent="0.35">
      <c r="A10" s="39"/>
      <c r="B10" s="37"/>
      <c r="C10" s="37" t="s">
        <v>37</v>
      </c>
      <c r="D10" s="37"/>
      <c r="E10" s="37"/>
      <c r="F10" s="41" t="s">
        <v>33</v>
      </c>
      <c r="G10" s="41"/>
      <c r="H10" s="41"/>
      <c r="I10" s="42" t="s">
        <v>36</v>
      </c>
      <c r="J10" s="42"/>
      <c r="K10" s="42"/>
      <c r="L10" s="41" t="s">
        <v>35</v>
      </c>
      <c r="M10" s="41"/>
      <c r="N10" s="41"/>
    </row>
    <row r="11" spans="1:14" s="2" customFormat="1" ht="30.6" thickTop="1" x14ac:dyDescent="0.3">
      <c r="A11" s="4"/>
      <c r="B11" s="3"/>
      <c r="C11" s="33" t="s">
        <v>1</v>
      </c>
      <c r="D11" s="34" t="s">
        <v>53</v>
      </c>
      <c r="E11" s="34" t="s">
        <v>34</v>
      </c>
      <c r="F11" s="33" t="s">
        <v>1</v>
      </c>
      <c r="G11" s="34" t="s">
        <v>53</v>
      </c>
      <c r="H11" s="34" t="s">
        <v>34</v>
      </c>
      <c r="I11" s="33" t="s">
        <v>1</v>
      </c>
      <c r="J11" s="34" t="s">
        <v>53</v>
      </c>
      <c r="K11" s="34" t="s">
        <v>34</v>
      </c>
      <c r="L11" s="33" t="s">
        <v>1</v>
      </c>
      <c r="M11" s="34" t="s">
        <v>53</v>
      </c>
      <c r="N11" s="34" t="s">
        <v>34</v>
      </c>
    </row>
    <row r="12" spans="1:14" ht="15.6" x14ac:dyDescent="0.35">
      <c r="A12" s="3"/>
      <c r="B12" s="4"/>
      <c r="C12" s="4"/>
      <c r="E12" s="5"/>
      <c r="F12" s="5"/>
      <c r="G12" s="5"/>
      <c r="H12" s="5"/>
      <c r="I12" s="5"/>
      <c r="J12" s="5"/>
      <c r="K12" s="5"/>
      <c r="L12" s="5"/>
      <c r="M12" s="5"/>
      <c r="N12" s="5"/>
    </row>
    <row r="13" spans="1:14" ht="15.6" x14ac:dyDescent="0.35">
      <c r="A13" s="6" t="s">
        <v>3</v>
      </c>
      <c r="B13" s="7"/>
      <c r="C13" s="7"/>
      <c r="D13" s="7"/>
      <c r="E13" s="7"/>
      <c r="F13" s="7"/>
      <c r="G13" s="7"/>
      <c r="H13" s="7"/>
      <c r="I13" s="7"/>
      <c r="J13" s="7"/>
      <c r="K13" s="7"/>
      <c r="L13" s="7"/>
      <c r="M13" s="7"/>
      <c r="N13" s="7"/>
    </row>
    <row r="14" spans="1:14" ht="15.6" x14ac:dyDescent="0.35">
      <c r="A14" s="6"/>
      <c r="B14" s="7"/>
      <c r="C14" s="7"/>
      <c r="D14" s="7"/>
      <c r="E14" s="7"/>
      <c r="F14" s="7"/>
      <c r="G14" s="7"/>
      <c r="H14" s="7"/>
      <c r="I14" s="7"/>
      <c r="J14" s="7"/>
      <c r="K14" s="7"/>
      <c r="L14" s="7"/>
      <c r="M14" s="7"/>
      <c r="N14" s="7"/>
    </row>
    <row r="15" spans="1:14" ht="15.6" x14ac:dyDescent="0.35">
      <c r="A15" s="6" t="s">
        <v>4</v>
      </c>
      <c r="B15" s="7"/>
      <c r="C15" s="7"/>
      <c r="D15" s="7"/>
      <c r="E15" s="7"/>
      <c r="F15" s="7"/>
      <c r="G15" s="7"/>
      <c r="H15" s="7"/>
      <c r="I15" s="7"/>
      <c r="J15" s="7"/>
      <c r="K15" s="7"/>
      <c r="L15" s="7"/>
      <c r="M15" s="7"/>
      <c r="N15" s="7"/>
    </row>
    <row r="16" spans="1:14" ht="15.6" x14ac:dyDescent="0.35">
      <c r="A16" s="7" t="s">
        <v>55</v>
      </c>
      <c r="B16" s="8">
        <f>+C16+F16+I16+L16</f>
        <v>84</v>
      </c>
      <c r="C16" s="8">
        <f>+D16+E16</f>
        <v>84</v>
      </c>
      <c r="D16" s="8">
        <v>0</v>
      </c>
      <c r="E16" s="8">
        <v>84</v>
      </c>
      <c r="F16" s="8">
        <f>+G16+H16</f>
        <v>0</v>
      </c>
      <c r="G16" s="8">
        <v>0</v>
      </c>
      <c r="H16" s="8">
        <v>0</v>
      </c>
      <c r="I16" s="22">
        <f>+J16+K16</f>
        <v>0</v>
      </c>
      <c r="J16" s="22">
        <v>0</v>
      </c>
      <c r="K16" s="22">
        <v>0</v>
      </c>
      <c r="L16" s="8">
        <f>+M16+N16</f>
        <v>0</v>
      </c>
      <c r="M16" s="8">
        <v>0</v>
      </c>
      <c r="N16" s="8">
        <v>0</v>
      </c>
    </row>
    <row r="17" spans="1:14" ht="15.6" x14ac:dyDescent="0.35">
      <c r="A17" s="7" t="s">
        <v>56</v>
      </c>
      <c r="B17" s="8">
        <f t="shared" ref="B17" si="0">+C17+F17+I17+L17</f>
        <v>525</v>
      </c>
      <c r="C17" s="8">
        <f t="shared" ref="C17:C19" si="1">+D17+E17</f>
        <v>125</v>
      </c>
      <c r="D17" s="8">
        <v>0</v>
      </c>
      <c r="E17" s="8">
        <v>125</v>
      </c>
      <c r="F17" s="8">
        <f t="shared" ref="F17:F19" si="2">+G17+H17</f>
        <v>400</v>
      </c>
      <c r="G17" s="8">
        <v>400</v>
      </c>
      <c r="H17" s="8">
        <v>0</v>
      </c>
      <c r="I17" s="22">
        <f t="shared" ref="I17:I19" si="3">+J17+K17</f>
        <v>0</v>
      </c>
      <c r="J17" s="22">
        <v>0</v>
      </c>
      <c r="K17" s="22">
        <v>0</v>
      </c>
      <c r="L17" s="8">
        <f t="shared" ref="L17:L19" si="4">+M17+N17</f>
        <v>0</v>
      </c>
      <c r="M17" s="8">
        <v>0</v>
      </c>
      <c r="N17" s="8">
        <v>0</v>
      </c>
    </row>
    <row r="18" spans="1:14" ht="15.6" x14ac:dyDescent="0.35">
      <c r="A18" s="7" t="s">
        <v>57</v>
      </c>
      <c r="B18" s="8">
        <f>+C18+F18+I18+L18</f>
        <v>90</v>
      </c>
      <c r="C18" s="8">
        <f t="shared" si="1"/>
        <v>64</v>
      </c>
      <c r="D18" s="8">
        <v>0</v>
      </c>
      <c r="E18" s="8">
        <v>64</v>
      </c>
      <c r="F18" s="8">
        <f t="shared" si="2"/>
        <v>0</v>
      </c>
      <c r="G18" s="8">
        <v>0</v>
      </c>
      <c r="H18" s="8">
        <v>0</v>
      </c>
      <c r="I18" s="22">
        <f t="shared" si="3"/>
        <v>0</v>
      </c>
      <c r="J18" s="22">
        <v>0</v>
      </c>
      <c r="K18" s="22">
        <v>0</v>
      </c>
      <c r="L18" s="8">
        <f t="shared" si="4"/>
        <v>26</v>
      </c>
      <c r="M18" s="8">
        <v>0</v>
      </c>
      <c r="N18" s="8">
        <v>26</v>
      </c>
    </row>
    <row r="19" spans="1:14" ht="15.6" x14ac:dyDescent="0.35">
      <c r="A19" s="7" t="s">
        <v>47</v>
      </c>
      <c r="B19" s="8">
        <f>+C19+F19+I19+L19</f>
        <v>1015</v>
      </c>
      <c r="C19" s="8">
        <f t="shared" si="1"/>
        <v>530</v>
      </c>
      <c r="D19" s="8">
        <v>57</v>
      </c>
      <c r="E19" s="8">
        <v>473</v>
      </c>
      <c r="F19" s="8">
        <f t="shared" si="2"/>
        <v>400</v>
      </c>
      <c r="G19" s="8">
        <v>400</v>
      </c>
      <c r="H19" s="8">
        <v>0</v>
      </c>
      <c r="I19" s="22">
        <f t="shared" si="3"/>
        <v>0</v>
      </c>
      <c r="J19" s="22">
        <v>0</v>
      </c>
      <c r="K19" s="22">
        <v>0</v>
      </c>
      <c r="L19" s="8">
        <f t="shared" si="4"/>
        <v>85</v>
      </c>
      <c r="M19" s="8">
        <v>85</v>
      </c>
      <c r="N19" s="8">
        <v>0</v>
      </c>
    </row>
    <row r="20" spans="1:14" ht="15.6" x14ac:dyDescent="0.35">
      <c r="A20" s="7"/>
      <c r="B20" s="8"/>
      <c r="C20" s="8"/>
      <c r="D20" s="8"/>
      <c r="E20" s="8"/>
      <c r="F20" s="8"/>
      <c r="G20" s="8"/>
      <c r="H20" s="8"/>
      <c r="I20" s="22"/>
      <c r="J20" s="22"/>
      <c r="K20" s="22"/>
      <c r="L20" s="8"/>
      <c r="M20" s="8"/>
      <c r="N20" s="8"/>
    </row>
    <row r="21" spans="1:14" ht="15.6" x14ac:dyDescent="0.35">
      <c r="A21" s="6" t="s">
        <v>38</v>
      </c>
      <c r="B21" s="8"/>
      <c r="C21" s="8"/>
      <c r="D21" s="8"/>
      <c r="E21" s="8"/>
      <c r="F21" s="8"/>
      <c r="G21" s="8"/>
      <c r="H21" s="8"/>
      <c r="I21" s="22"/>
      <c r="J21" s="22"/>
      <c r="K21" s="22"/>
      <c r="L21" s="8"/>
      <c r="M21" s="8"/>
      <c r="N21" s="8"/>
    </row>
    <row r="22" spans="1:14" ht="15.6" x14ac:dyDescent="0.35">
      <c r="A22" s="7" t="s">
        <v>55</v>
      </c>
      <c r="B22" s="8">
        <f>+C22+F22+I22+L22</f>
        <v>355920000</v>
      </c>
      <c r="C22" s="8">
        <f>+D22+E22</f>
        <v>355920000</v>
      </c>
      <c r="D22" s="8">
        <v>0</v>
      </c>
      <c r="E22" s="8">
        <v>355920000</v>
      </c>
      <c r="F22" s="8">
        <f>+G22+H22</f>
        <v>0</v>
      </c>
      <c r="G22" s="8">
        <v>0</v>
      </c>
      <c r="H22" s="8">
        <v>0</v>
      </c>
      <c r="I22" s="22">
        <f>+J22+K22</f>
        <v>0</v>
      </c>
      <c r="J22" s="22">
        <v>0</v>
      </c>
      <c r="K22" s="22">
        <v>0</v>
      </c>
      <c r="L22" s="8">
        <f>+M22+N22</f>
        <v>0</v>
      </c>
      <c r="M22" s="8">
        <v>0</v>
      </c>
      <c r="N22" s="8">
        <v>0</v>
      </c>
    </row>
    <row r="23" spans="1:14" ht="15.6" x14ac:dyDescent="0.35">
      <c r="A23" s="7" t="s">
        <v>56</v>
      </c>
      <c r="B23" s="8">
        <f t="shared" ref="B23:B25" si="5">+C23+F23+I23+L23</f>
        <v>543750000</v>
      </c>
      <c r="C23" s="8">
        <f t="shared" ref="C23:C25" si="6">+D23+E23</f>
        <v>543750000</v>
      </c>
      <c r="D23" s="8">
        <v>0</v>
      </c>
      <c r="E23" s="8">
        <v>543750000</v>
      </c>
      <c r="F23" s="8">
        <f t="shared" ref="F23:F25" si="7">+G23+H23</f>
        <v>0</v>
      </c>
      <c r="G23" s="8">
        <v>0</v>
      </c>
      <c r="H23" s="8">
        <v>0</v>
      </c>
      <c r="I23" s="22">
        <f t="shared" ref="I23:I25" si="8">+J23+K23</f>
        <v>0</v>
      </c>
      <c r="J23" s="22">
        <v>0</v>
      </c>
      <c r="K23" s="22">
        <v>0</v>
      </c>
      <c r="L23" s="8">
        <f t="shared" ref="L23:L25" si="9">+M23+N23</f>
        <v>0</v>
      </c>
      <c r="M23" s="8">
        <v>0</v>
      </c>
      <c r="N23" s="8">
        <v>0</v>
      </c>
    </row>
    <row r="24" spans="1:14" ht="15.6" x14ac:dyDescent="0.35">
      <c r="A24" s="7" t="s">
        <v>57</v>
      </c>
      <c r="B24" s="8">
        <f>+C24+F24+I24+L24</f>
        <v>243226000</v>
      </c>
      <c r="C24" s="8">
        <f t="shared" si="6"/>
        <v>243226000</v>
      </c>
      <c r="D24" s="8">
        <v>0</v>
      </c>
      <c r="E24" s="8">
        <v>243226000</v>
      </c>
      <c r="F24" s="8">
        <f t="shared" si="7"/>
        <v>0</v>
      </c>
      <c r="G24" s="8">
        <v>0</v>
      </c>
      <c r="H24" s="8">
        <v>0</v>
      </c>
      <c r="I24" s="22">
        <f t="shared" si="8"/>
        <v>0</v>
      </c>
      <c r="J24" s="22">
        <v>0</v>
      </c>
      <c r="K24" s="22">
        <v>0</v>
      </c>
      <c r="L24" s="8">
        <f t="shared" si="9"/>
        <v>0</v>
      </c>
      <c r="M24" s="8">
        <v>0</v>
      </c>
      <c r="N24" s="31">
        <v>0</v>
      </c>
    </row>
    <row r="25" spans="1:14" ht="15.6" x14ac:dyDescent="0.35">
      <c r="A25" s="7" t="s">
        <v>47</v>
      </c>
      <c r="B25" s="8">
        <f t="shared" si="5"/>
        <v>2557549999.8699999</v>
      </c>
      <c r="C25" s="8">
        <f t="shared" si="6"/>
        <v>2307549999.8699999</v>
      </c>
      <c r="D25" s="8">
        <v>249999999.87</v>
      </c>
      <c r="E25" s="8">
        <v>2057550000</v>
      </c>
      <c r="F25" s="8">
        <f t="shared" si="7"/>
        <v>80000000</v>
      </c>
      <c r="G25" s="8">
        <v>80000000</v>
      </c>
      <c r="H25" s="8">
        <v>0</v>
      </c>
      <c r="I25" s="22">
        <f t="shared" si="8"/>
        <v>0</v>
      </c>
      <c r="J25" s="22">
        <v>0</v>
      </c>
      <c r="K25" s="22">
        <v>0</v>
      </c>
      <c r="L25" s="8">
        <f t="shared" si="9"/>
        <v>170000000</v>
      </c>
      <c r="M25" s="8">
        <v>170000000</v>
      </c>
      <c r="N25" s="8">
        <v>0</v>
      </c>
    </row>
    <row r="26" spans="1:14" ht="15.6" x14ac:dyDescent="0.35">
      <c r="A26" s="7" t="s">
        <v>58</v>
      </c>
      <c r="B26" s="8">
        <f>+B24</f>
        <v>243226000</v>
      </c>
      <c r="C26" s="8">
        <f t="shared" ref="C26:N26" si="10">+C24</f>
        <v>243226000</v>
      </c>
      <c r="D26" s="8">
        <f t="shared" si="10"/>
        <v>0</v>
      </c>
      <c r="E26" s="8">
        <f t="shared" si="10"/>
        <v>243226000</v>
      </c>
      <c r="F26" s="8">
        <f t="shared" si="10"/>
        <v>0</v>
      </c>
      <c r="G26" s="8">
        <f t="shared" si="10"/>
        <v>0</v>
      </c>
      <c r="H26" s="8">
        <f t="shared" si="10"/>
        <v>0</v>
      </c>
      <c r="I26" s="22">
        <f t="shared" si="10"/>
        <v>0</v>
      </c>
      <c r="J26" s="22">
        <f t="shared" si="10"/>
        <v>0</v>
      </c>
      <c r="K26" s="22">
        <f t="shared" si="10"/>
        <v>0</v>
      </c>
      <c r="L26" s="8">
        <f t="shared" si="10"/>
        <v>0</v>
      </c>
      <c r="M26" s="8">
        <f t="shared" si="10"/>
        <v>0</v>
      </c>
      <c r="N26" s="8">
        <f t="shared" si="10"/>
        <v>0</v>
      </c>
    </row>
    <row r="27" spans="1:14" ht="15.6" x14ac:dyDescent="0.35">
      <c r="A27" s="7"/>
      <c r="B27" s="9"/>
      <c r="C27" s="9"/>
      <c r="D27" s="9"/>
      <c r="E27" s="9"/>
      <c r="F27" s="9"/>
      <c r="G27" s="9"/>
      <c r="H27" s="9"/>
      <c r="I27" s="23"/>
      <c r="J27" s="23"/>
      <c r="K27" s="23"/>
      <c r="L27" s="9"/>
      <c r="M27" s="9"/>
      <c r="N27" s="9"/>
    </row>
    <row r="28" spans="1:14" ht="15.6" x14ac:dyDescent="0.35">
      <c r="A28" s="6" t="s">
        <v>39</v>
      </c>
      <c r="B28" s="19" t="s">
        <v>1</v>
      </c>
      <c r="C28" s="20"/>
      <c r="D28" s="19" t="s">
        <v>53</v>
      </c>
      <c r="E28" s="19" t="s">
        <v>34</v>
      </c>
      <c r="F28" s="8"/>
      <c r="G28" s="8"/>
      <c r="H28" s="8"/>
      <c r="I28" s="22"/>
      <c r="J28" s="22"/>
      <c r="K28" s="22"/>
      <c r="L28" s="8"/>
      <c r="M28" s="8"/>
      <c r="N28" s="8"/>
    </row>
    <row r="29" spans="1:14" ht="15.6" x14ac:dyDescent="0.35">
      <c r="A29" s="7" t="s">
        <v>56</v>
      </c>
      <c r="B29" s="8">
        <f>B23</f>
        <v>543750000</v>
      </c>
      <c r="C29" s="8"/>
      <c r="D29" s="8">
        <f>+D23+G23+J23+M23</f>
        <v>0</v>
      </c>
      <c r="E29" s="8">
        <f>+E23+H23+K23+N23</f>
        <v>543750000</v>
      </c>
      <c r="F29" s="8"/>
      <c r="G29" s="8"/>
      <c r="H29" s="8"/>
      <c r="I29" s="22"/>
      <c r="J29" s="22"/>
      <c r="K29" s="22"/>
      <c r="L29" s="8"/>
      <c r="M29" s="8"/>
      <c r="N29" s="8"/>
    </row>
    <row r="30" spans="1:14" ht="15.6" x14ac:dyDescent="0.35">
      <c r="A30" s="7" t="s">
        <v>57</v>
      </c>
      <c r="B30" s="8">
        <f>+D30+E30</f>
        <v>523571999.66000003</v>
      </c>
      <c r="C30" s="8"/>
      <c r="D30" s="8">
        <v>125000000</v>
      </c>
      <c r="E30" s="8">
        <v>398571999.66000003</v>
      </c>
      <c r="F30" s="8"/>
      <c r="G30" s="8"/>
      <c r="H30" s="8"/>
      <c r="I30" s="22"/>
      <c r="J30" s="22"/>
      <c r="K30" s="22"/>
      <c r="L30" s="8"/>
      <c r="M30" s="8"/>
      <c r="N30" s="8"/>
    </row>
    <row r="31" spans="1:14" ht="15.6" x14ac:dyDescent="0.35">
      <c r="A31" s="7"/>
      <c r="B31" s="10"/>
      <c r="C31" s="10"/>
      <c r="D31" s="10"/>
      <c r="E31" s="10"/>
      <c r="F31" s="10"/>
      <c r="G31" s="10"/>
      <c r="H31" s="10"/>
      <c r="I31" s="24"/>
      <c r="J31" s="24"/>
      <c r="K31" s="24"/>
      <c r="L31" s="10"/>
      <c r="M31" s="10"/>
      <c r="N31" s="10"/>
    </row>
    <row r="32" spans="1:14" ht="15.6" x14ac:dyDescent="0.35">
      <c r="A32" s="6" t="s">
        <v>5</v>
      </c>
      <c r="B32" s="7"/>
      <c r="C32" s="7"/>
      <c r="D32" s="7"/>
      <c r="E32" s="7"/>
      <c r="F32" s="7"/>
      <c r="G32" s="7"/>
      <c r="H32" s="7"/>
      <c r="I32" s="25"/>
      <c r="J32" s="25"/>
      <c r="K32" s="25"/>
      <c r="L32" s="7"/>
      <c r="M32" s="7"/>
      <c r="N32" s="7"/>
    </row>
    <row r="33" spans="1:14" ht="15.6" x14ac:dyDescent="0.35">
      <c r="A33" s="7" t="s">
        <v>59</v>
      </c>
      <c r="B33" s="10">
        <v>1.0788</v>
      </c>
      <c r="C33" s="10">
        <v>1.0788</v>
      </c>
      <c r="D33" s="10">
        <v>1.0788</v>
      </c>
      <c r="E33" s="10">
        <v>1.0788</v>
      </c>
      <c r="F33" s="10">
        <v>1.0788</v>
      </c>
      <c r="G33" s="10">
        <v>1.0788</v>
      </c>
      <c r="H33" s="10">
        <v>1.0788</v>
      </c>
      <c r="I33" s="24">
        <v>1.0788</v>
      </c>
      <c r="J33" s="24">
        <v>1.0788</v>
      </c>
      <c r="K33" s="24">
        <v>1.0788</v>
      </c>
      <c r="L33" s="10">
        <v>1.0788</v>
      </c>
      <c r="M33" s="10">
        <v>1.0788</v>
      </c>
      <c r="N33" s="10">
        <v>1.0788</v>
      </c>
    </row>
    <row r="34" spans="1:14" ht="15.6" x14ac:dyDescent="0.35">
      <c r="A34" s="7" t="s">
        <v>60</v>
      </c>
      <c r="B34" s="18">
        <v>1.121</v>
      </c>
      <c r="C34" s="18">
        <v>1.121</v>
      </c>
      <c r="D34" s="18">
        <v>1.121</v>
      </c>
      <c r="E34" s="18">
        <v>1.121</v>
      </c>
      <c r="F34" s="18">
        <v>1.121</v>
      </c>
      <c r="G34" s="18">
        <v>1.121</v>
      </c>
      <c r="H34" s="18">
        <v>1.121</v>
      </c>
      <c r="I34" s="26">
        <v>1.121</v>
      </c>
      <c r="J34" s="26">
        <v>1.121</v>
      </c>
      <c r="K34" s="26">
        <v>1.121</v>
      </c>
      <c r="L34" s="18">
        <v>1.121</v>
      </c>
      <c r="M34" s="18">
        <v>1.121</v>
      </c>
      <c r="N34" s="18">
        <v>1.121</v>
      </c>
    </row>
    <row r="35" spans="1:14" ht="15.6" x14ac:dyDescent="0.35">
      <c r="A35" s="7" t="s">
        <v>6</v>
      </c>
      <c r="B35" s="11">
        <v>138145</v>
      </c>
      <c r="C35" s="11">
        <v>138145</v>
      </c>
      <c r="D35" s="11">
        <v>138145</v>
      </c>
      <c r="E35" s="11">
        <v>138145</v>
      </c>
      <c r="F35" s="11">
        <v>138145</v>
      </c>
      <c r="G35" s="11">
        <v>138145</v>
      </c>
      <c r="H35" s="11">
        <v>138145</v>
      </c>
      <c r="I35" s="27">
        <v>138145</v>
      </c>
      <c r="J35" s="27">
        <v>138145</v>
      </c>
      <c r="K35" s="27">
        <v>138145</v>
      </c>
      <c r="L35" s="11">
        <v>138145</v>
      </c>
      <c r="M35" s="11">
        <v>138145</v>
      </c>
      <c r="N35" s="11">
        <v>138145</v>
      </c>
    </row>
    <row r="36" spans="1:14" ht="15.6" x14ac:dyDescent="0.35">
      <c r="A36" s="7"/>
      <c r="B36" s="8"/>
      <c r="C36" s="8"/>
      <c r="D36" s="8"/>
      <c r="E36" s="8"/>
      <c r="F36" s="8"/>
      <c r="G36" s="8"/>
      <c r="H36" s="8"/>
      <c r="I36" s="22"/>
      <c r="J36" s="22"/>
      <c r="K36" s="22"/>
      <c r="L36" s="8"/>
      <c r="M36" s="8"/>
      <c r="N36" s="8"/>
    </row>
    <row r="37" spans="1:14" ht="15.6" x14ac:dyDescent="0.35">
      <c r="A37" s="6" t="s">
        <v>7</v>
      </c>
      <c r="B37" s="11"/>
      <c r="C37" s="11"/>
      <c r="D37" s="11"/>
      <c r="E37" s="11"/>
      <c r="F37" s="11"/>
      <c r="G37" s="11"/>
      <c r="H37" s="11"/>
      <c r="I37" s="27"/>
      <c r="J37" s="27"/>
      <c r="K37" s="27"/>
      <c r="L37" s="11"/>
      <c r="M37" s="11"/>
      <c r="N37" s="11"/>
    </row>
    <row r="38" spans="1:14" ht="15.6" x14ac:dyDescent="0.35">
      <c r="A38" s="7" t="s">
        <v>61</v>
      </c>
      <c r="B38" s="11">
        <f t="shared" ref="B38" si="11">B22/B33</f>
        <v>329922135.70634037</v>
      </c>
      <c r="C38" s="11">
        <f t="shared" ref="C38:N38" si="12">C22/C33</f>
        <v>329922135.70634037</v>
      </c>
      <c r="D38" s="11">
        <f t="shared" si="12"/>
        <v>0</v>
      </c>
      <c r="E38" s="11">
        <f t="shared" si="12"/>
        <v>329922135.70634037</v>
      </c>
      <c r="F38" s="11">
        <f t="shared" si="12"/>
        <v>0</v>
      </c>
      <c r="G38" s="11">
        <f t="shared" si="12"/>
        <v>0</v>
      </c>
      <c r="H38" s="11">
        <f t="shared" si="12"/>
        <v>0</v>
      </c>
      <c r="I38" s="27">
        <f t="shared" si="12"/>
        <v>0</v>
      </c>
      <c r="J38" s="27">
        <f t="shared" si="12"/>
        <v>0</v>
      </c>
      <c r="K38" s="27">
        <f t="shared" si="12"/>
        <v>0</v>
      </c>
      <c r="L38" s="11">
        <f t="shared" si="12"/>
        <v>0</v>
      </c>
      <c r="M38" s="11">
        <f t="shared" si="12"/>
        <v>0</v>
      </c>
      <c r="N38" s="11">
        <f t="shared" si="12"/>
        <v>0</v>
      </c>
    </row>
    <row r="39" spans="1:14" ht="15.6" x14ac:dyDescent="0.35">
      <c r="A39" s="7" t="s">
        <v>62</v>
      </c>
      <c r="B39" s="11">
        <f t="shared" ref="B39" si="13">B24/B34</f>
        <v>216972346.11953613</v>
      </c>
      <c r="C39" s="11">
        <f t="shared" ref="C39:N39" si="14">C24/C34</f>
        <v>216972346.11953613</v>
      </c>
      <c r="D39" s="11">
        <f t="shared" si="14"/>
        <v>0</v>
      </c>
      <c r="E39" s="11">
        <f t="shared" si="14"/>
        <v>216972346.11953613</v>
      </c>
      <c r="F39" s="11">
        <f t="shared" si="14"/>
        <v>0</v>
      </c>
      <c r="G39" s="11">
        <f t="shared" si="14"/>
        <v>0</v>
      </c>
      <c r="H39" s="11">
        <f t="shared" si="14"/>
        <v>0</v>
      </c>
      <c r="I39" s="27">
        <f t="shared" si="14"/>
        <v>0</v>
      </c>
      <c r="J39" s="27">
        <f t="shared" si="14"/>
        <v>0</v>
      </c>
      <c r="K39" s="27">
        <f t="shared" si="14"/>
        <v>0</v>
      </c>
      <c r="L39" s="11">
        <f t="shared" si="14"/>
        <v>0</v>
      </c>
      <c r="M39" s="11">
        <f t="shared" si="14"/>
        <v>0</v>
      </c>
      <c r="N39" s="11">
        <f t="shared" si="14"/>
        <v>0</v>
      </c>
    </row>
    <row r="40" spans="1:14" ht="15.6" x14ac:dyDescent="0.35">
      <c r="A40" s="7" t="s">
        <v>63</v>
      </c>
      <c r="B40" s="11">
        <f t="shared" ref="B40" si="15">B38/B16</f>
        <v>3927644.4726945283</v>
      </c>
      <c r="C40" s="11">
        <f t="shared" ref="C40:E40" si="16">C38/C16</f>
        <v>3927644.4726945283</v>
      </c>
      <c r="D40" s="11" t="s">
        <v>40</v>
      </c>
      <c r="E40" s="11">
        <f t="shared" si="16"/>
        <v>3927644.4726945283</v>
      </c>
      <c r="F40" s="11" t="s">
        <v>40</v>
      </c>
      <c r="G40" s="11" t="s">
        <v>40</v>
      </c>
      <c r="H40" s="11" t="s">
        <v>40</v>
      </c>
      <c r="I40" s="27" t="s">
        <v>40</v>
      </c>
      <c r="J40" s="27" t="s">
        <v>40</v>
      </c>
      <c r="K40" s="27" t="s">
        <v>40</v>
      </c>
      <c r="L40" s="11" t="s">
        <v>40</v>
      </c>
      <c r="M40" s="11" t="s">
        <v>40</v>
      </c>
      <c r="N40" s="11" t="s">
        <v>40</v>
      </c>
    </row>
    <row r="41" spans="1:14" ht="15.6" x14ac:dyDescent="0.35">
      <c r="A41" s="7" t="s">
        <v>64</v>
      </c>
      <c r="B41" s="11">
        <f t="shared" ref="B41" si="17">B39/B18</f>
        <v>2410803.8457726236</v>
      </c>
      <c r="C41" s="11">
        <f t="shared" ref="C41:L41" si="18">C39/C18</f>
        <v>3390192.9081177521</v>
      </c>
      <c r="D41" s="11" t="s">
        <v>40</v>
      </c>
      <c r="E41" s="11">
        <f t="shared" si="18"/>
        <v>3390192.9081177521</v>
      </c>
      <c r="F41" s="11" t="s">
        <v>40</v>
      </c>
      <c r="G41" s="11" t="s">
        <v>40</v>
      </c>
      <c r="H41" s="11" t="s">
        <v>40</v>
      </c>
      <c r="I41" s="27" t="s">
        <v>40</v>
      </c>
      <c r="J41" s="27" t="s">
        <v>40</v>
      </c>
      <c r="K41" s="27" t="s">
        <v>40</v>
      </c>
      <c r="L41" s="11">
        <f t="shared" si="18"/>
        <v>0</v>
      </c>
      <c r="M41" s="11" t="s">
        <v>40</v>
      </c>
      <c r="N41" s="11">
        <f>N39/N18</f>
        <v>0</v>
      </c>
    </row>
    <row r="42" spans="1:14" ht="15.6" x14ac:dyDescent="0.35">
      <c r="A42" s="7"/>
      <c r="B42" s="12"/>
      <c r="C42" s="12"/>
      <c r="D42" s="12"/>
      <c r="E42" s="12"/>
      <c r="F42" s="12"/>
      <c r="G42" s="12"/>
      <c r="H42" s="12"/>
      <c r="I42" s="28"/>
      <c r="J42" s="28"/>
      <c r="K42" s="28"/>
      <c r="L42" s="12"/>
      <c r="M42" s="12"/>
      <c r="N42" s="12"/>
    </row>
    <row r="43" spans="1:14" ht="15.6" x14ac:dyDescent="0.35">
      <c r="A43" s="6" t="s">
        <v>8</v>
      </c>
      <c r="B43" s="12"/>
      <c r="C43" s="12"/>
      <c r="D43" s="12"/>
      <c r="E43" s="12"/>
      <c r="F43" s="12"/>
      <c r="G43" s="12"/>
      <c r="H43" s="12"/>
      <c r="I43" s="28"/>
      <c r="J43" s="28"/>
      <c r="K43" s="28"/>
      <c r="L43" s="12"/>
      <c r="M43" s="12"/>
      <c r="N43" s="12"/>
    </row>
    <row r="44" spans="1:14" ht="15.6" x14ac:dyDescent="0.35">
      <c r="A44" s="7"/>
      <c r="B44" s="13"/>
      <c r="C44" s="13"/>
      <c r="D44" s="13"/>
      <c r="E44" s="13"/>
      <c r="F44" s="13"/>
      <c r="G44" s="13"/>
      <c r="H44" s="13"/>
      <c r="I44" s="29"/>
      <c r="J44" s="29"/>
      <c r="K44" s="29"/>
      <c r="L44" s="13"/>
      <c r="M44" s="13"/>
      <c r="N44" s="13"/>
    </row>
    <row r="45" spans="1:14" ht="15.6" x14ac:dyDescent="0.35">
      <c r="A45" s="6" t="s">
        <v>9</v>
      </c>
      <c r="B45" s="12"/>
      <c r="C45" s="12"/>
      <c r="D45" s="12"/>
      <c r="E45" s="12"/>
      <c r="F45" s="12"/>
      <c r="G45" s="12"/>
      <c r="H45" s="12"/>
      <c r="I45" s="28"/>
      <c r="J45" s="28"/>
      <c r="K45" s="28"/>
      <c r="L45" s="12"/>
      <c r="M45" s="12"/>
      <c r="N45" s="12"/>
    </row>
    <row r="46" spans="1:14" ht="15.6" x14ac:dyDescent="0.35">
      <c r="A46" s="7" t="s">
        <v>10</v>
      </c>
      <c r="B46" s="12">
        <f>B17/B35*100</f>
        <v>0.38003546997719789</v>
      </c>
      <c r="C46" s="12">
        <f t="shared" ref="C46:N46" si="19">C17/C35*100</f>
        <v>9.0484635708856634E-2</v>
      </c>
      <c r="D46" s="12">
        <f t="shared" si="19"/>
        <v>0</v>
      </c>
      <c r="E46" s="12">
        <f t="shared" si="19"/>
        <v>9.0484635708856634E-2</v>
      </c>
      <c r="F46" s="12">
        <f t="shared" si="19"/>
        <v>0.28955083426834122</v>
      </c>
      <c r="G46" s="12">
        <f t="shared" si="19"/>
        <v>0.28955083426834122</v>
      </c>
      <c r="H46" s="12">
        <f t="shared" si="19"/>
        <v>0</v>
      </c>
      <c r="I46" s="28">
        <f t="shared" si="19"/>
        <v>0</v>
      </c>
      <c r="J46" s="28">
        <f t="shared" si="19"/>
        <v>0</v>
      </c>
      <c r="K46" s="28">
        <f t="shared" si="19"/>
        <v>0</v>
      </c>
      <c r="L46" s="12">
        <f t="shared" si="19"/>
        <v>0</v>
      </c>
      <c r="M46" s="12">
        <f t="shared" si="19"/>
        <v>0</v>
      </c>
      <c r="N46" s="12">
        <f t="shared" si="19"/>
        <v>0</v>
      </c>
    </row>
    <row r="47" spans="1:14" ht="15.6" x14ac:dyDescent="0.35">
      <c r="A47" s="7" t="s">
        <v>11</v>
      </c>
      <c r="B47" s="12">
        <f>B18/B35*100</f>
        <v>6.5148937710376775E-2</v>
      </c>
      <c r="C47" s="12">
        <f t="shared" ref="C47:N47" si="20">C18/C35*100</f>
        <v>4.6328133482934596E-2</v>
      </c>
      <c r="D47" s="12">
        <f t="shared" si="20"/>
        <v>0</v>
      </c>
      <c r="E47" s="12">
        <f t="shared" si="20"/>
        <v>4.6328133482934596E-2</v>
      </c>
      <c r="F47" s="12">
        <f t="shared" si="20"/>
        <v>0</v>
      </c>
      <c r="G47" s="12">
        <f t="shared" si="20"/>
        <v>0</v>
      </c>
      <c r="H47" s="12">
        <f t="shared" si="20"/>
        <v>0</v>
      </c>
      <c r="I47" s="28">
        <f t="shared" si="20"/>
        <v>0</v>
      </c>
      <c r="J47" s="28">
        <f t="shared" si="20"/>
        <v>0</v>
      </c>
      <c r="K47" s="28">
        <f t="shared" si="20"/>
        <v>0</v>
      </c>
      <c r="L47" s="12">
        <f t="shared" si="20"/>
        <v>1.882080422744218E-2</v>
      </c>
      <c r="M47" s="12">
        <f t="shared" si="20"/>
        <v>0</v>
      </c>
      <c r="N47" s="12">
        <f t="shared" si="20"/>
        <v>1.882080422744218E-2</v>
      </c>
    </row>
    <row r="48" spans="1:14" ht="15.6" x14ac:dyDescent="0.35">
      <c r="A48" s="7"/>
      <c r="B48" s="12"/>
      <c r="C48" s="12"/>
      <c r="D48" s="12"/>
      <c r="E48" s="12"/>
      <c r="F48" s="12"/>
      <c r="G48" s="12"/>
      <c r="H48" s="12"/>
      <c r="I48" s="28"/>
      <c r="J48" s="28"/>
      <c r="K48" s="28"/>
      <c r="L48" s="12"/>
      <c r="M48" s="12"/>
      <c r="N48" s="12"/>
    </row>
    <row r="49" spans="1:14" ht="15.6" x14ac:dyDescent="0.35">
      <c r="A49" s="6" t="s">
        <v>12</v>
      </c>
      <c r="B49" s="12"/>
      <c r="C49" s="12"/>
      <c r="D49" s="12"/>
      <c r="E49" s="12"/>
      <c r="F49" s="12"/>
      <c r="G49" s="12"/>
      <c r="H49" s="12"/>
      <c r="I49" s="28"/>
      <c r="J49" s="28"/>
      <c r="K49" s="28"/>
      <c r="L49" s="12"/>
      <c r="M49" s="12"/>
      <c r="N49" s="12"/>
    </row>
    <row r="50" spans="1:14" ht="15.6" x14ac:dyDescent="0.35">
      <c r="A50" s="7" t="s">
        <v>13</v>
      </c>
      <c r="B50" s="12">
        <f t="shared" ref="B50" si="21">B18/B17*100</f>
        <v>17.142857142857142</v>
      </c>
      <c r="C50" s="12">
        <f t="shared" ref="C50:G50" si="22">C18/C17*100</f>
        <v>51.2</v>
      </c>
      <c r="D50" s="11" t="s">
        <v>40</v>
      </c>
      <c r="E50" s="12">
        <f t="shared" si="22"/>
        <v>51.2</v>
      </c>
      <c r="F50" s="12">
        <f t="shared" si="22"/>
        <v>0</v>
      </c>
      <c r="G50" s="12">
        <f t="shared" si="22"/>
        <v>0</v>
      </c>
      <c r="H50" s="11" t="s">
        <v>40</v>
      </c>
      <c r="I50" s="27" t="s">
        <v>40</v>
      </c>
      <c r="J50" s="27" t="s">
        <v>40</v>
      </c>
      <c r="K50" s="27" t="s">
        <v>40</v>
      </c>
      <c r="L50" s="11" t="s">
        <v>40</v>
      </c>
      <c r="M50" s="11" t="s">
        <v>40</v>
      </c>
      <c r="N50" s="11" t="s">
        <v>40</v>
      </c>
    </row>
    <row r="51" spans="1:14" ht="15.6" x14ac:dyDescent="0.35">
      <c r="A51" s="7" t="s">
        <v>14</v>
      </c>
      <c r="B51" s="12">
        <f t="shared" ref="B51" si="23">B24/B23*100</f>
        <v>44.731218390804599</v>
      </c>
      <c r="C51" s="12">
        <f t="shared" ref="C51:E51" si="24">C24/C23*100</f>
        <v>44.731218390804599</v>
      </c>
      <c r="D51" s="11" t="s">
        <v>40</v>
      </c>
      <c r="E51" s="12">
        <f t="shared" si="24"/>
        <v>44.731218390804599</v>
      </c>
      <c r="F51" s="11" t="s">
        <v>40</v>
      </c>
      <c r="G51" s="11" t="s">
        <v>40</v>
      </c>
      <c r="H51" s="11" t="s">
        <v>40</v>
      </c>
      <c r="I51" s="27" t="s">
        <v>40</v>
      </c>
      <c r="J51" s="27" t="s">
        <v>40</v>
      </c>
      <c r="K51" s="27" t="s">
        <v>40</v>
      </c>
      <c r="L51" s="11" t="s">
        <v>40</v>
      </c>
      <c r="M51" s="11" t="s">
        <v>40</v>
      </c>
      <c r="N51" s="11" t="s">
        <v>40</v>
      </c>
    </row>
    <row r="52" spans="1:14" ht="15.6" x14ac:dyDescent="0.35">
      <c r="A52" s="7" t="s">
        <v>15</v>
      </c>
      <c r="B52" s="12">
        <f t="shared" ref="B52" si="25">AVERAGE(B50:B51)</f>
        <v>30.937037766830869</v>
      </c>
      <c r="C52" s="12">
        <f t="shared" ref="C52:E52" si="26">AVERAGE(C50:C51)</f>
        <v>47.965609195402301</v>
      </c>
      <c r="D52" s="11" t="s">
        <v>40</v>
      </c>
      <c r="E52" s="12">
        <f t="shared" si="26"/>
        <v>47.965609195402301</v>
      </c>
      <c r="F52" s="11" t="s">
        <v>40</v>
      </c>
      <c r="G52" s="11" t="s">
        <v>40</v>
      </c>
      <c r="H52" s="11" t="s">
        <v>40</v>
      </c>
      <c r="I52" s="27" t="s">
        <v>40</v>
      </c>
      <c r="J52" s="27" t="s">
        <v>40</v>
      </c>
      <c r="K52" s="27" t="s">
        <v>40</v>
      </c>
      <c r="L52" s="11" t="s">
        <v>40</v>
      </c>
      <c r="M52" s="11" t="s">
        <v>40</v>
      </c>
      <c r="N52" s="11" t="s">
        <v>40</v>
      </c>
    </row>
    <row r="53" spans="1:14" ht="15.6" x14ac:dyDescent="0.35">
      <c r="A53" s="7"/>
      <c r="B53" s="12"/>
      <c r="C53" s="12"/>
      <c r="D53" s="12"/>
      <c r="E53" s="12"/>
      <c r="F53" s="12"/>
      <c r="G53" s="12"/>
      <c r="H53" s="12"/>
      <c r="I53" s="28"/>
      <c r="J53" s="28"/>
      <c r="K53" s="28"/>
      <c r="L53" s="12"/>
      <c r="M53" s="12"/>
      <c r="N53" s="12"/>
    </row>
    <row r="54" spans="1:14" ht="15.6" x14ac:dyDescent="0.35">
      <c r="A54" s="6" t="s">
        <v>16</v>
      </c>
      <c r="B54" s="12"/>
      <c r="C54" s="12"/>
      <c r="D54" s="12"/>
      <c r="E54" s="12"/>
      <c r="F54" s="12"/>
      <c r="G54" s="12"/>
      <c r="H54" s="12"/>
      <c r="I54" s="28"/>
      <c r="J54" s="28"/>
      <c r="K54" s="28"/>
      <c r="L54" s="12"/>
      <c r="M54" s="12"/>
      <c r="N54" s="12"/>
    </row>
    <row r="55" spans="1:14" ht="15.6" x14ac:dyDescent="0.35">
      <c r="A55" s="7" t="s">
        <v>17</v>
      </c>
      <c r="B55" s="12">
        <f t="shared" ref="B55" si="27">B18/B19*100</f>
        <v>8.8669950738916263</v>
      </c>
      <c r="C55" s="12">
        <f t="shared" ref="C55:M55" si="28">C18/C19*100</f>
        <v>12.075471698113208</v>
      </c>
      <c r="D55" s="12">
        <f t="shared" si="28"/>
        <v>0</v>
      </c>
      <c r="E55" s="12">
        <f t="shared" si="28"/>
        <v>13.530655391120508</v>
      </c>
      <c r="F55" s="12">
        <f t="shared" si="28"/>
        <v>0</v>
      </c>
      <c r="G55" s="12">
        <f t="shared" si="28"/>
        <v>0</v>
      </c>
      <c r="H55" s="11" t="s">
        <v>40</v>
      </c>
      <c r="I55" s="27" t="s">
        <v>40</v>
      </c>
      <c r="J55" s="27" t="s">
        <v>40</v>
      </c>
      <c r="K55" s="27" t="s">
        <v>40</v>
      </c>
      <c r="L55" s="12">
        <f t="shared" si="28"/>
        <v>30.588235294117649</v>
      </c>
      <c r="M55" s="12">
        <f t="shared" si="28"/>
        <v>0</v>
      </c>
      <c r="N55" s="11" t="s">
        <v>40</v>
      </c>
    </row>
    <row r="56" spans="1:14" ht="15.6" x14ac:dyDescent="0.35">
      <c r="A56" s="7" t="s">
        <v>18</v>
      </c>
      <c r="B56" s="12">
        <f t="shared" ref="B56" si="29">B24/B25*100</f>
        <v>9.510117104743335</v>
      </c>
      <c r="C56" s="12">
        <f t="shared" ref="C56:M56" si="30">C24/C25*100</f>
        <v>10.540443327932335</v>
      </c>
      <c r="D56" s="12">
        <f t="shared" si="30"/>
        <v>0</v>
      </c>
      <c r="E56" s="12">
        <f t="shared" si="30"/>
        <v>11.821146509197833</v>
      </c>
      <c r="F56" s="12">
        <f t="shared" si="30"/>
        <v>0</v>
      </c>
      <c r="G56" s="12">
        <f t="shared" si="30"/>
        <v>0</v>
      </c>
      <c r="H56" s="11" t="s">
        <v>40</v>
      </c>
      <c r="I56" s="27" t="s">
        <v>40</v>
      </c>
      <c r="J56" s="27" t="s">
        <v>40</v>
      </c>
      <c r="K56" s="27" t="s">
        <v>40</v>
      </c>
      <c r="L56" s="12">
        <f t="shared" si="30"/>
        <v>0</v>
      </c>
      <c r="M56" s="12">
        <f t="shared" si="30"/>
        <v>0</v>
      </c>
      <c r="N56" s="11" t="s">
        <v>40</v>
      </c>
    </row>
    <row r="57" spans="1:14" ht="15.6" x14ac:dyDescent="0.35">
      <c r="A57" s="7" t="s">
        <v>19</v>
      </c>
      <c r="B57" s="12">
        <f t="shared" ref="B57" si="31">(B55+B56)/2</f>
        <v>9.1885560893174798</v>
      </c>
      <c r="C57" s="12">
        <f t="shared" ref="C57:M57" si="32">(C55+C56)/2</f>
        <v>11.307957513022771</v>
      </c>
      <c r="D57" s="12">
        <f t="shared" si="32"/>
        <v>0</v>
      </c>
      <c r="E57" s="12">
        <f t="shared" si="32"/>
        <v>12.675900950159171</v>
      </c>
      <c r="F57" s="12">
        <f t="shared" si="32"/>
        <v>0</v>
      </c>
      <c r="G57" s="12">
        <f t="shared" si="32"/>
        <v>0</v>
      </c>
      <c r="H57" s="11" t="s">
        <v>40</v>
      </c>
      <c r="I57" s="27" t="s">
        <v>40</v>
      </c>
      <c r="J57" s="27" t="s">
        <v>40</v>
      </c>
      <c r="K57" s="27" t="s">
        <v>40</v>
      </c>
      <c r="L57" s="12">
        <f t="shared" si="32"/>
        <v>15.294117647058824</v>
      </c>
      <c r="M57" s="12">
        <f t="shared" si="32"/>
        <v>0</v>
      </c>
      <c r="N57" s="11" t="s">
        <v>40</v>
      </c>
    </row>
    <row r="58" spans="1:14" ht="15.6" x14ac:dyDescent="0.35">
      <c r="A58" s="7"/>
      <c r="B58" s="12"/>
      <c r="C58" s="12"/>
      <c r="D58" s="12"/>
      <c r="E58" s="12"/>
      <c r="F58" s="12"/>
      <c r="G58" s="12"/>
      <c r="H58" s="12"/>
      <c r="I58" s="28"/>
      <c r="J58" s="28"/>
      <c r="K58" s="28"/>
      <c r="L58" s="12"/>
      <c r="M58" s="12"/>
      <c r="N58" s="12"/>
    </row>
    <row r="59" spans="1:14" ht="15.6" x14ac:dyDescent="0.35">
      <c r="A59" s="6" t="s">
        <v>20</v>
      </c>
      <c r="B59" s="12">
        <f t="shared" ref="B59:E59" si="33">B26/B24*100</f>
        <v>100</v>
      </c>
      <c r="C59" s="12">
        <f t="shared" si="33"/>
        <v>100</v>
      </c>
      <c r="D59" s="11" t="s">
        <v>40</v>
      </c>
      <c r="E59" s="12">
        <f t="shared" si="33"/>
        <v>100</v>
      </c>
      <c r="F59" s="11" t="s">
        <v>40</v>
      </c>
      <c r="G59" s="11" t="s">
        <v>40</v>
      </c>
      <c r="H59" s="11" t="s">
        <v>40</v>
      </c>
      <c r="I59" s="27" t="s">
        <v>40</v>
      </c>
      <c r="J59" s="27" t="s">
        <v>40</v>
      </c>
      <c r="K59" s="27" t="s">
        <v>40</v>
      </c>
      <c r="L59" s="12" t="s">
        <v>40</v>
      </c>
      <c r="M59" s="11" t="s">
        <v>40</v>
      </c>
      <c r="N59" s="12" t="s">
        <v>40</v>
      </c>
    </row>
    <row r="60" spans="1:14" ht="15.6" x14ac:dyDescent="0.35">
      <c r="A60" s="7"/>
      <c r="B60" s="12"/>
      <c r="C60" s="12"/>
      <c r="D60" s="12"/>
      <c r="E60" s="12"/>
      <c r="F60" s="12"/>
      <c r="G60" s="12"/>
      <c r="H60" s="12"/>
      <c r="I60" s="28"/>
      <c r="J60" s="28"/>
      <c r="K60" s="28"/>
      <c r="L60" s="12"/>
      <c r="M60" s="12"/>
      <c r="N60" s="12"/>
    </row>
    <row r="61" spans="1:14" ht="15.6" x14ac:dyDescent="0.35">
      <c r="A61" s="6" t="s">
        <v>21</v>
      </c>
      <c r="B61" s="12"/>
      <c r="C61" s="12"/>
      <c r="D61" s="12"/>
      <c r="E61" s="12"/>
      <c r="F61" s="12"/>
      <c r="G61" s="12"/>
      <c r="H61" s="12"/>
      <c r="I61" s="28"/>
      <c r="J61" s="28"/>
      <c r="K61" s="28"/>
      <c r="L61" s="12"/>
      <c r="M61" s="12"/>
      <c r="N61" s="12"/>
    </row>
    <row r="62" spans="1:14" ht="15.6" x14ac:dyDescent="0.35">
      <c r="A62" s="7" t="s">
        <v>22</v>
      </c>
      <c r="B62" s="12">
        <f t="shared" ref="B62" si="34">((B18/B16)-1)*100</f>
        <v>7.1428571428571397</v>
      </c>
      <c r="C62" s="12">
        <f t="shared" ref="C62:E62" si="35">((C18/C16)-1)*100</f>
        <v>-23.809523809523814</v>
      </c>
      <c r="D62" s="11" t="s">
        <v>40</v>
      </c>
      <c r="E62" s="12">
        <f t="shared" si="35"/>
        <v>-23.809523809523814</v>
      </c>
      <c r="F62" s="11" t="s">
        <v>40</v>
      </c>
      <c r="G62" s="11" t="s">
        <v>40</v>
      </c>
      <c r="H62" s="11" t="s">
        <v>40</v>
      </c>
      <c r="I62" s="27" t="s">
        <v>40</v>
      </c>
      <c r="J62" s="27" t="s">
        <v>40</v>
      </c>
      <c r="K62" s="27" t="s">
        <v>40</v>
      </c>
      <c r="L62" s="11" t="s">
        <v>40</v>
      </c>
      <c r="M62" s="11" t="s">
        <v>40</v>
      </c>
      <c r="N62" s="11" t="s">
        <v>40</v>
      </c>
    </row>
    <row r="63" spans="1:14" ht="15.6" x14ac:dyDescent="0.35">
      <c r="A63" s="7" t="s">
        <v>23</v>
      </c>
      <c r="B63" s="12">
        <f t="shared" ref="B63" si="36">((B39/B38)-1)*100</f>
        <v>-34.235286863970671</v>
      </c>
      <c r="C63" s="12">
        <f t="shared" ref="C63:E63" si="37">((C39/C38)-1)*100</f>
        <v>-34.235286863970671</v>
      </c>
      <c r="D63" s="11" t="s">
        <v>40</v>
      </c>
      <c r="E63" s="12">
        <f t="shared" si="37"/>
        <v>-34.235286863970671</v>
      </c>
      <c r="F63" s="11" t="s">
        <v>40</v>
      </c>
      <c r="G63" s="11" t="s">
        <v>40</v>
      </c>
      <c r="H63" s="11" t="s">
        <v>40</v>
      </c>
      <c r="I63" s="27" t="s">
        <v>40</v>
      </c>
      <c r="J63" s="27" t="s">
        <v>40</v>
      </c>
      <c r="K63" s="27" t="s">
        <v>40</v>
      </c>
      <c r="L63" s="11" t="s">
        <v>40</v>
      </c>
      <c r="M63" s="11" t="s">
        <v>40</v>
      </c>
      <c r="N63" s="11" t="s">
        <v>40</v>
      </c>
    </row>
    <row r="64" spans="1:14" ht="15.6" x14ac:dyDescent="0.35">
      <c r="A64" s="7" t="s">
        <v>24</v>
      </c>
      <c r="B64" s="12">
        <f t="shared" ref="B64" si="38">((B41/B40)-1)*100</f>
        <v>-38.619601073039298</v>
      </c>
      <c r="C64" s="12">
        <f t="shared" ref="C64:E64" si="39">((C41/C40)-1)*100</f>
        <v>-13.683814008961503</v>
      </c>
      <c r="D64" s="11" t="s">
        <v>40</v>
      </c>
      <c r="E64" s="12">
        <f t="shared" si="39"/>
        <v>-13.683814008961503</v>
      </c>
      <c r="F64" s="11" t="s">
        <v>40</v>
      </c>
      <c r="G64" s="11" t="s">
        <v>40</v>
      </c>
      <c r="H64" s="11" t="s">
        <v>40</v>
      </c>
      <c r="I64" s="27" t="s">
        <v>40</v>
      </c>
      <c r="J64" s="27" t="s">
        <v>40</v>
      </c>
      <c r="K64" s="27" t="s">
        <v>40</v>
      </c>
      <c r="L64" s="11" t="s">
        <v>40</v>
      </c>
      <c r="M64" s="11" t="s">
        <v>40</v>
      </c>
      <c r="N64" s="11" t="s">
        <v>40</v>
      </c>
    </row>
    <row r="65" spans="1:14" ht="15.6" x14ac:dyDescent="0.35">
      <c r="A65" s="7"/>
      <c r="B65" s="12"/>
      <c r="C65" s="12"/>
      <c r="D65" s="12"/>
      <c r="E65" s="12"/>
      <c r="F65" s="12"/>
      <c r="G65" s="12"/>
      <c r="H65" s="12"/>
      <c r="I65" s="28"/>
      <c r="J65" s="28"/>
      <c r="K65" s="28"/>
      <c r="L65" s="12"/>
      <c r="M65" s="12"/>
      <c r="N65" s="12"/>
    </row>
    <row r="66" spans="1:14" ht="15.6" x14ac:dyDescent="0.35">
      <c r="A66" s="6" t="s">
        <v>25</v>
      </c>
      <c r="B66" s="12"/>
      <c r="C66" s="12"/>
      <c r="D66" s="12"/>
      <c r="E66" s="12"/>
      <c r="F66" s="12"/>
      <c r="G66" s="12"/>
      <c r="H66" s="12"/>
      <c r="I66" s="28"/>
      <c r="J66" s="28"/>
      <c r="K66" s="28"/>
      <c r="L66" s="12"/>
      <c r="M66" s="12"/>
      <c r="N66" s="12"/>
    </row>
    <row r="67" spans="1:14" ht="15.6" x14ac:dyDescent="0.35">
      <c r="A67" s="7" t="s">
        <v>26</v>
      </c>
      <c r="B67" s="12">
        <f t="shared" ref="B67:B68" si="40">B23/B17</f>
        <v>1035714.2857142857</v>
      </c>
      <c r="C67" s="12">
        <f t="shared" ref="C67:G67" si="41">C23/C17</f>
        <v>4350000</v>
      </c>
      <c r="D67" s="11" t="s">
        <v>40</v>
      </c>
      <c r="E67" s="12">
        <f t="shared" si="41"/>
        <v>4350000</v>
      </c>
      <c r="F67" s="12">
        <f t="shared" si="41"/>
        <v>0</v>
      </c>
      <c r="G67" s="12">
        <f t="shared" si="41"/>
        <v>0</v>
      </c>
      <c r="H67" s="11" t="s">
        <v>40</v>
      </c>
      <c r="I67" s="27" t="s">
        <v>40</v>
      </c>
      <c r="J67" s="27" t="s">
        <v>40</v>
      </c>
      <c r="K67" s="27" t="s">
        <v>40</v>
      </c>
      <c r="L67" s="11" t="s">
        <v>40</v>
      </c>
      <c r="M67" s="11" t="s">
        <v>40</v>
      </c>
      <c r="N67" s="11" t="s">
        <v>40</v>
      </c>
    </row>
    <row r="68" spans="1:14" ht="15.6" x14ac:dyDescent="0.35">
      <c r="A68" s="7" t="s">
        <v>27</v>
      </c>
      <c r="B68" s="12">
        <f t="shared" si="40"/>
        <v>2702511.111111111</v>
      </c>
      <c r="C68" s="12">
        <f t="shared" ref="C68:N68" si="42">C24/C18</f>
        <v>3800406.25</v>
      </c>
      <c r="D68" s="11" t="s">
        <v>40</v>
      </c>
      <c r="E68" s="12">
        <f t="shared" si="42"/>
        <v>3800406.25</v>
      </c>
      <c r="F68" s="11" t="s">
        <v>40</v>
      </c>
      <c r="G68" s="11" t="s">
        <v>40</v>
      </c>
      <c r="H68" s="11" t="s">
        <v>40</v>
      </c>
      <c r="I68" s="27" t="s">
        <v>40</v>
      </c>
      <c r="J68" s="27" t="s">
        <v>40</v>
      </c>
      <c r="K68" s="27" t="s">
        <v>40</v>
      </c>
      <c r="L68" s="12">
        <f t="shared" si="42"/>
        <v>0</v>
      </c>
      <c r="M68" s="11" t="s">
        <v>40</v>
      </c>
      <c r="N68" s="12">
        <f t="shared" si="42"/>
        <v>0</v>
      </c>
    </row>
    <row r="69" spans="1:14" ht="15.6" x14ac:dyDescent="0.35">
      <c r="A69" s="7" t="s">
        <v>28</v>
      </c>
      <c r="B69" s="12">
        <f>(B68/B67)*B52</f>
        <v>80.724664574906413</v>
      </c>
      <c r="C69" s="12">
        <f t="shared" ref="C69:E69" si="43">(C68/C67)*C52</f>
        <v>41.905471487646984</v>
      </c>
      <c r="D69" s="11" t="s">
        <v>40</v>
      </c>
      <c r="E69" s="12">
        <f t="shared" si="43"/>
        <v>41.905471487646984</v>
      </c>
      <c r="F69" s="11" t="s">
        <v>40</v>
      </c>
      <c r="G69" s="11" t="s">
        <v>40</v>
      </c>
      <c r="H69" s="11" t="s">
        <v>40</v>
      </c>
      <c r="I69" s="27" t="s">
        <v>40</v>
      </c>
      <c r="J69" s="27" t="s">
        <v>40</v>
      </c>
      <c r="K69" s="27" t="s">
        <v>40</v>
      </c>
      <c r="L69" s="11" t="s">
        <v>40</v>
      </c>
      <c r="M69" s="11" t="s">
        <v>40</v>
      </c>
      <c r="N69" s="11" t="s">
        <v>40</v>
      </c>
    </row>
    <row r="70" spans="1:14" ht="15.6" x14ac:dyDescent="0.35">
      <c r="A70" s="7"/>
      <c r="B70" s="14"/>
      <c r="C70" s="14"/>
      <c r="D70" s="14"/>
      <c r="E70" s="14"/>
      <c r="F70" s="14"/>
      <c r="G70" s="14"/>
      <c r="H70" s="14"/>
      <c r="I70" s="14"/>
      <c r="J70" s="14"/>
      <c r="K70" s="14"/>
      <c r="L70" s="14"/>
      <c r="M70" s="14"/>
      <c r="N70" s="14"/>
    </row>
    <row r="71" spans="1:14" ht="15.6" x14ac:dyDescent="0.35">
      <c r="A71" s="6" t="s">
        <v>29</v>
      </c>
      <c r="B71" s="21" t="s">
        <v>1</v>
      </c>
      <c r="D71" s="21" t="s">
        <v>54</v>
      </c>
      <c r="E71" s="21" t="s">
        <v>34</v>
      </c>
      <c r="F71" s="12"/>
      <c r="G71" s="12"/>
      <c r="H71" s="12"/>
      <c r="I71" s="12"/>
      <c r="J71" s="12"/>
      <c r="K71" s="12"/>
      <c r="L71" s="12"/>
      <c r="M71" s="12"/>
      <c r="N71" s="12"/>
    </row>
    <row r="72" spans="1:14" ht="15.6" x14ac:dyDescent="0.35">
      <c r="A72" s="7" t="s">
        <v>30</v>
      </c>
      <c r="B72" s="12">
        <f>(B30/B29)*100</f>
        <v>96.289103385747126</v>
      </c>
      <c r="D72" s="11" t="s">
        <v>40</v>
      </c>
      <c r="E72" s="12">
        <f>(E30/E29)*100</f>
        <v>73.300597638620687</v>
      </c>
      <c r="F72" s="12"/>
      <c r="G72" s="12"/>
      <c r="H72" s="12"/>
      <c r="I72" s="12"/>
      <c r="J72" s="12"/>
      <c r="K72" s="12"/>
      <c r="L72" s="12"/>
      <c r="M72" s="12"/>
      <c r="N72" s="12"/>
    </row>
    <row r="73" spans="1:14" ht="15.6" x14ac:dyDescent="0.35">
      <c r="A73" s="7" t="s">
        <v>31</v>
      </c>
      <c r="B73" s="10">
        <f>(B24/B30)*100</f>
        <v>46.455119860868685</v>
      </c>
      <c r="D73" s="10">
        <f>(D24/D30)*100</f>
        <v>0</v>
      </c>
      <c r="E73" s="10">
        <f>(E24/E30)*100</f>
        <v>61.024357006383489</v>
      </c>
      <c r="F73" s="10"/>
      <c r="G73" s="10"/>
      <c r="H73" s="10"/>
      <c r="I73" s="10"/>
      <c r="J73" s="10"/>
      <c r="K73" s="10"/>
      <c r="L73" s="10"/>
      <c r="M73" s="10"/>
      <c r="N73" s="10"/>
    </row>
    <row r="74" spans="1:14" s="2" customFormat="1" ht="16.2" thickBot="1" x14ac:dyDescent="0.4">
      <c r="A74" s="15"/>
      <c r="B74" s="16"/>
      <c r="C74" s="16"/>
      <c r="D74" s="16"/>
      <c r="E74" s="16"/>
      <c r="F74" s="16"/>
      <c r="G74" s="16"/>
      <c r="H74" s="16"/>
      <c r="I74" s="16"/>
      <c r="J74" s="16"/>
      <c r="K74" s="16"/>
      <c r="L74" s="16"/>
      <c r="M74" s="16"/>
      <c r="N74" s="16"/>
    </row>
    <row r="75" spans="1:14" s="2" customFormat="1" ht="16.2" thickTop="1" x14ac:dyDescent="0.35">
      <c r="A75" s="17" t="s">
        <v>52</v>
      </c>
      <c r="B75" s="17"/>
      <c r="C75" s="17"/>
      <c r="D75" s="17"/>
      <c r="E75" s="17"/>
      <c r="F75" s="17"/>
      <c r="G75" s="17"/>
      <c r="H75" s="17"/>
      <c r="I75" s="17"/>
      <c r="J75" s="17"/>
      <c r="K75" s="17"/>
      <c r="L75" s="17"/>
      <c r="M75" s="17"/>
      <c r="N75" s="17"/>
    </row>
    <row r="76" spans="1:14" ht="15.6" x14ac:dyDescent="0.35">
      <c r="A76" s="7"/>
      <c r="B76" s="17"/>
      <c r="C76" s="17"/>
      <c r="D76" s="17"/>
      <c r="E76" s="17"/>
      <c r="F76" s="17"/>
      <c r="G76" s="17"/>
      <c r="H76" s="17"/>
      <c r="I76" s="17"/>
      <c r="J76" s="17"/>
      <c r="K76" s="17"/>
      <c r="L76" s="17"/>
      <c r="M76" s="17"/>
      <c r="N76" s="7"/>
    </row>
    <row r="77" spans="1:14" ht="15.6" x14ac:dyDescent="0.35">
      <c r="A77" s="6" t="s">
        <v>75</v>
      </c>
      <c r="B77" s="7"/>
      <c r="C77" s="7"/>
      <c r="D77" s="7"/>
      <c r="E77" s="7"/>
      <c r="F77" s="7"/>
      <c r="G77" s="7"/>
      <c r="H77" s="7"/>
      <c r="I77" s="7"/>
      <c r="J77" s="7"/>
      <c r="K77" s="7"/>
      <c r="L77" s="7"/>
      <c r="M77" s="7"/>
      <c r="N77" s="7"/>
    </row>
    <row r="78" spans="1:14" s="7" customFormat="1" ht="37.950000000000003" customHeight="1" x14ac:dyDescent="0.35">
      <c r="A78" s="43" t="s">
        <v>76</v>
      </c>
      <c r="B78" s="43"/>
      <c r="C78" s="43"/>
      <c r="D78" s="43"/>
      <c r="E78" s="43"/>
      <c r="F78" s="43"/>
      <c r="G78" s="43"/>
      <c r="H78" s="43"/>
      <c r="I78" s="43"/>
      <c r="J78" s="43"/>
      <c r="K78" s="43"/>
      <c r="L78" s="43"/>
      <c r="M78" s="43"/>
      <c r="N78" s="43"/>
    </row>
    <row r="79" spans="1:14" s="7" customFormat="1" ht="25.95" customHeight="1" x14ac:dyDescent="0.35">
      <c r="A79" s="30" t="s">
        <v>77</v>
      </c>
    </row>
    <row r="80" spans="1:14" s="7" customFormat="1" ht="25.95" customHeight="1" x14ac:dyDescent="0.35">
      <c r="A80" s="30" t="s">
        <v>118</v>
      </c>
    </row>
  </sheetData>
  <mergeCells count="8">
    <mergeCell ref="A78:N78"/>
    <mergeCell ref="A9:A10"/>
    <mergeCell ref="B9:B10"/>
    <mergeCell ref="C9:N9"/>
    <mergeCell ref="C10:E10"/>
    <mergeCell ref="F10:H10"/>
    <mergeCell ref="I10:K10"/>
    <mergeCell ref="L10:N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9626A-8288-4CA5-82F9-820F68198BDF}">
  <dimension ref="A1:N79"/>
  <sheetViews>
    <sheetView showGridLines="0" zoomScale="70" zoomScaleNormal="70" workbookViewId="0">
      <pane ySplit="11" topLeftCell="A12" activePane="bottomLeft" state="frozen"/>
      <selection pane="bottomLeft" activeCell="A9" sqref="A9:A10"/>
    </sheetView>
  </sheetViews>
  <sheetFormatPr baseColWidth="10" defaultColWidth="11.44140625" defaultRowHeight="14.4" x14ac:dyDescent="0.3"/>
  <cols>
    <col min="1" max="1" width="55" style="1" customWidth="1"/>
    <col min="2" max="2" width="15.33203125" style="1" bestFit="1" customWidth="1"/>
    <col min="3" max="3" width="13.5546875" style="1" customWidth="1"/>
    <col min="4" max="4" width="13.44140625" style="1" bestFit="1" customWidth="1"/>
    <col min="5" max="5" width="13.5546875" style="1" bestFit="1" customWidth="1"/>
    <col min="6" max="6" width="12.5546875" style="1" customWidth="1"/>
    <col min="7" max="7" width="13.33203125" style="1" customWidth="1"/>
    <col min="8" max="9" width="12.5546875" style="1" customWidth="1"/>
    <col min="10" max="10" width="14" style="1" customWidth="1"/>
    <col min="11" max="12" width="12.5546875" style="1" customWidth="1"/>
    <col min="13" max="13" width="13.77734375" style="1" customWidth="1"/>
    <col min="14" max="14" width="12.5546875" style="1" customWidth="1"/>
    <col min="15" max="16384" width="11.44140625" style="1"/>
  </cols>
  <sheetData>
    <row r="1" spans="1:14" s="2" customFormat="1" x14ac:dyDescent="0.3">
      <c r="A1" s="1"/>
      <c r="B1" s="1"/>
      <c r="C1" s="1"/>
      <c r="D1" s="1"/>
      <c r="E1" s="1"/>
      <c r="F1" s="1"/>
      <c r="G1" s="1"/>
      <c r="H1" s="1"/>
      <c r="I1" s="1"/>
      <c r="J1" s="1"/>
      <c r="K1" s="1"/>
      <c r="L1" s="1"/>
      <c r="M1" s="1"/>
      <c r="N1" s="1"/>
    </row>
    <row r="2" spans="1:14" s="2" customFormat="1" x14ac:dyDescent="0.3">
      <c r="A2" s="1"/>
      <c r="B2" s="1"/>
      <c r="C2" s="1"/>
      <c r="D2" s="1"/>
      <c r="E2" s="1"/>
      <c r="F2" s="1"/>
      <c r="G2" s="1"/>
      <c r="H2" s="1"/>
      <c r="I2" s="1"/>
      <c r="J2" s="1"/>
      <c r="K2" s="1"/>
      <c r="L2" s="1"/>
      <c r="M2" s="1"/>
      <c r="N2" s="1"/>
    </row>
    <row r="3" spans="1:14" s="2" customFormat="1" x14ac:dyDescent="0.3">
      <c r="A3" s="1"/>
      <c r="B3" s="1"/>
      <c r="C3" s="1"/>
      <c r="D3" s="1"/>
      <c r="E3" s="1"/>
      <c r="F3" s="1"/>
      <c r="G3" s="1"/>
      <c r="H3" s="1"/>
      <c r="I3" s="1"/>
      <c r="J3" s="1"/>
      <c r="K3" s="1"/>
      <c r="L3" s="1"/>
      <c r="M3" s="1"/>
      <c r="N3" s="1"/>
    </row>
    <row r="4" spans="1:14" s="2" customFormat="1" x14ac:dyDescent="0.3">
      <c r="A4" s="1"/>
      <c r="B4" s="1"/>
      <c r="C4" s="1"/>
      <c r="D4" s="1"/>
      <c r="E4" s="1"/>
      <c r="F4" s="1"/>
      <c r="G4" s="1"/>
      <c r="H4" s="1"/>
      <c r="I4" s="1"/>
      <c r="J4" s="1"/>
      <c r="K4" s="1"/>
      <c r="L4" s="1"/>
      <c r="M4" s="1"/>
      <c r="N4" s="1"/>
    </row>
    <row r="5" spans="1:14" s="2" customFormat="1" x14ac:dyDescent="0.3">
      <c r="A5" s="1"/>
      <c r="B5" s="1"/>
      <c r="C5" s="1"/>
      <c r="D5" s="1"/>
      <c r="E5" s="1"/>
      <c r="F5" s="1"/>
      <c r="G5" s="1"/>
      <c r="H5" s="1"/>
      <c r="I5" s="1"/>
      <c r="J5" s="1"/>
      <c r="K5" s="1"/>
      <c r="L5" s="1"/>
      <c r="M5" s="1"/>
      <c r="N5" s="1"/>
    </row>
    <row r="6" spans="1:14" s="2" customFormat="1" x14ac:dyDescent="0.3">
      <c r="A6" s="1"/>
      <c r="B6" s="1"/>
      <c r="C6" s="1"/>
      <c r="D6" s="1"/>
      <c r="E6" s="1"/>
      <c r="F6" s="1"/>
      <c r="G6" s="1"/>
      <c r="H6" s="1"/>
      <c r="I6" s="1"/>
      <c r="J6" s="1"/>
      <c r="K6" s="1"/>
      <c r="L6" s="1"/>
      <c r="M6" s="1"/>
      <c r="N6" s="1"/>
    </row>
    <row r="7" spans="1:14" s="2" customFormat="1" x14ac:dyDescent="0.3">
      <c r="A7" s="1"/>
      <c r="B7" s="1"/>
      <c r="C7" s="1"/>
      <c r="D7" s="1"/>
      <c r="E7" s="1"/>
      <c r="F7" s="1"/>
      <c r="G7" s="1"/>
      <c r="H7" s="1"/>
      <c r="I7" s="1"/>
      <c r="J7" s="1"/>
      <c r="K7" s="1"/>
      <c r="L7" s="1"/>
      <c r="M7" s="1"/>
      <c r="N7" s="1"/>
    </row>
    <row r="8" spans="1:14" s="2" customFormat="1" ht="21.75" customHeight="1" x14ac:dyDescent="0.3">
      <c r="A8" s="1"/>
      <c r="B8" s="1"/>
      <c r="C8" s="1"/>
      <c r="D8" s="1"/>
      <c r="E8" s="1"/>
      <c r="F8" s="1"/>
      <c r="G8" s="1"/>
      <c r="H8" s="1"/>
      <c r="I8" s="1"/>
      <c r="J8" s="1"/>
      <c r="K8" s="1"/>
      <c r="L8" s="1"/>
      <c r="M8" s="1"/>
      <c r="N8" s="1"/>
    </row>
    <row r="9" spans="1:14" s="2" customFormat="1" ht="16.2" thickBot="1" x14ac:dyDescent="0.35">
      <c r="A9" s="38" t="s">
        <v>0</v>
      </c>
      <c r="B9" s="36" t="s">
        <v>32</v>
      </c>
      <c r="C9" s="40" t="s">
        <v>2</v>
      </c>
      <c r="D9" s="40"/>
      <c r="E9" s="40"/>
      <c r="F9" s="40"/>
      <c r="G9" s="40"/>
      <c r="H9" s="40"/>
      <c r="I9" s="40"/>
      <c r="J9" s="40"/>
      <c r="K9" s="40"/>
      <c r="L9" s="40"/>
      <c r="M9" s="40"/>
      <c r="N9" s="40"/>
    </row>
    <row r="10" spans="1:14" s="2" customFormat="1" ht="16.8" thickTop="1" thickBot="1" x14ac:dyDescent="0.35">
      <c r="A10" s="39"/>
      <c r="B10" s="37"/>
      <c r="C10" s="37" t="s">
        <v>37</v>
      </c>
      <c r="D10" s="37"/>
      <c r="E10" s="37"/>
      <c r="F10" s="41" t="s">
        <v>33</v>
      </c>
      <c r="G10" s="41"/>
      <c r="H10" s="41"/>
      <c r="I10" s="42" t="s">
        <v>36</v>
      </c>
      <c r="J10" s="42"/>
      <c r="K10" s="42"/>
      <c r="L10" s="41" t="s">
        <v>35</v>
      </c>
      <c r="M10" s="41"/>
      <c r="N10" s="41"/>
    </row>
    <row r="11" spans="1:14" s="2" customFormat="1" ht="24.6" customHeight="1" thickTop="1" x14ac:dyDescent="0.3">
      <c r="A11" s="4"/>
      <c r="B11" s="3"/>
      <c r="C11" s="33" t="s">
        <v>1</v>
      </c>
      <c r="D11" s="34" t="s">
        <v>53</v>
      </c>
      <c r="E11" s="34" t="s">
        <v>34</v>
      </c>
      <c r="F11" s="33" t="s">
        <v>1</v>
      </c>
      <c r="G11" s="34" t="s">
        <v>53</v>
      </c>
      <c r="H11" s="34" t="s">
        <v>34</v>
      </c>
      <c r="I11" s="33" t="s">
        <v>1</v>
      </c>
      <c r="J11" s="34" t="s">
        <v>53</v>
      </c>
      <c r="K11" s="34" t="s">
        <v>34</v>
      </c>
      <c r="L11" s="33" t="s">
        <v>1</v>
      </c>
      <c r="M11" s="34" t="s">
        <v>53</v>
      </c>
      <c r="N11" s="34" t="s">
        <v>34</v>
      </c>
    </row>
    <row r="12" spans="1:14" ht="15.6" x14ac:dyDescent="0.35">
      <c r="A12" s="3"/>
      <c r="B12" s="4"/>
      <c r="C12" s="4"/>
      <c r="E12" s="5"/>
      <c r="F12" s="5"/>
      <c r="G12" s="5"/>
      <c r="H12" s="5"/>
      <c r="I12" s="5"/>
      <c r="J12" s="5"/>
      <c r="K12" s="5"/>
      <c r="L12" s="5"/>
      <c r="M12" s="5"/>
      <c r="N12" s="5"/>
    </row>
    <row r="13" spans="1:14" ht="15.6" x14ac:dyDescent="0.35">
      <c r="A13" s="6" t="s">
        <v>3</v>
      </c>
      <c r="B13" s="7"/>
      <c r="C13" s="7"/>
      <c r="D13" s="7"/>
      <c r="E13" s="7"/>
      <c r="F13" s="7"/>
      <c r="G13" s="7"/>
      <c r="H13" s="7"/>
      <c r="I13" s="7"/>
      <c r="J13" s="7"/>
      <c r="K13" s="7"/>
      <c r="L13" s="7"/>
      <c r="M13" s="7"/>
      <c r="N13" s="7"/>
    </row>
    <row r="14" spans="1:14" ht="15.6" x14ac:dyDescent="0.35">
      <c r="A14" s="6"/>
      <c r="B14" s="7"/>
      <c r="C14" s="7"/>
      <c r="D14" s="7"/>
      <c r="E14" s="7"/>
      <c r="F14" s="7"/>
      <c r="G14" s="7"/>
      <c r="H14" s="7"/>
      <c r="I14" s="7"/>
      <c r="J14" s="7"/>
      <c r="K14" s="7"/>
      <c r="L14" s="7"/>
      <c r="M14" s="7"/>
      <c r="N14" s="7"/>
    </row>
    <row r="15" spans="1:14" ht="15.6" x14ac:dyDescent="0.35">
      <c r="A15" s="6" t="s">
        <v>4</v>
      </c>
      <c r="B15" s="7"/>
      <c r="C15" s="7"/>
      <c r="D15" s="7"/>
      <c r="E15" s="7"/>
      <c r="F15" s="7"/>
      <c r="G15" s="7"/>
      <c r="H15" s="7"/>
      <c r="I15" s="7"/>
      <c r="J15" s="7"/>
      <c r="K15" s="7"/>
      <c r="L15" s="7"/>
      <c r="M15" s="7"/>
      <c r="N15" s="7"/>
    </row>
    <row r="16" spans="1:14" ht="15.6" x14ac:dyDescent="0.35">
      <c r="A16" s="7" t="s">
        <v>65</v>
      </c>
      <c r="B16" s="8">
        <f>+C16+F16+I16+L16</f>
        <v>147</v>
      </c>
      <c r="C16" s="8">
        <f>+D16+E16</f>
        <v>147</v>
      </c>
      <c r="D16" s="8">
        <f>+'I trimestre'!D16+'II trimestre'!D16</f>
        <v>0</v>
      </c>
      <c r="E16" s="8">
        <f>+'I trimestre'!E16+'II trimestre'!E16</f>
        <v>147</v>
      </c>
      <c r="F16" s="8">
        <f>+G16+H16</f>
        <v>0</v>
      </c>
      <c r="G16" s="8">
        <f>+'I trimestre'!G16+'II trimestre'!G16</f>
        <v>0</v>
      </c>
      <c r="H16" s="8">
        <f>+'I trimestre'!H16+'II trimestre'!H16</f>
        <v>0</v>
      </c>
      <c r="I16" s="22">
        <f>+J16+K16</f>
        <v>0</v>
      </c>
      <c r="J16" s="22">
        <f>+'I trimestre'!J16+'II trimestre'!J16</f>
        <v>0</v>
      </c>
      <c r="K16" s="22">
        <f>+'I trimestre'!K16+'II trimestre'!K16</f>
        <v>0</v>
      </c>
      <c r="L16" s="8">
        <f>+M16+N16</f>
        <v>0</v>
      </c>
      <c r="M16" s="8">
        <f>+'I trimestre'!M16+'II trimestre'!M16</f>
        <v>0</v>
      </c>
      <c r="N16" s="8">
        <f>+'I trimestre'!N16+'II trimestre'!N16</f>
        <v>0</v>
      </c>
    </row>
    <row r="17" spans="1:14" ht="15.6" x14ac:dyDescent="0.35">
      <c r="A17" s="7" t="s">
        <v>66</v>
      </c>
      <c r="B17" s="8">
        <f t="shared" ref="B17" si="0">+C17+F17+I17+L17</f>
        <v>683</v>
      </c>
      <c r="C17" s="8">
        <f t="shared" ref="C17:C19" si="1">+D17+E17</f>
        <v>198</v>
      </c>
      <c r="D17" s="8">
        <f>+'I trimestre'!D17+'II trimestre'!D17</f>
        <v>57</v>
      </c>
      <c r="E17" s="8">
        <f>+'I trimestre'!E17+'II trimestre'!E17</f>
        <v>141</v>
      </c>
      <c r="F17" s="8">
        <f t="shared" ref="F17:F19" si="2">+G17+H17</f>
        <v>400</v>
      </c>
      <c r="G17" s="8">
        <f>+'I trimestre'!G17+'II trimestre'!G17</f>
        <v>400</v>
      </c>
      <c r="H17" s="8">
        <f>+'I trimestre'!H17+'II trimestre'!H17</f>
        <v>0</v>
      </c>
      <c r="I17" s="22">
        <f t="shared" ref="I17:I19" si="3">+J17+K17</f>
        <v>0</v>
      </c>
      <c r="J17" s="22">
        <f>+'I trimestre'!J17+'II trimestre'!J17</f>
        <v>0</v>
      </c>
      <c r="K17" s="22">
        <f>+'I trimestre'!K17+'II trimestre'!K17</f>
        <v>0</v>
      </c>
      <c r="L17" s="8">
        <f t="shared" ref="L17:L19" si="4">+M17+N17</f>
        <v>85</v>
      </c>
      <c r="M17" s="8">
        <f>+'I trimestre'!M17+'II trimestre'!M17</f>
        <v>85</v>
      </c>
      <c r="N17" s="8">
        <f>+'I trimestre'!N17+'II trimestre'!N17</f>
        <v>0</v>
      </c>
    </row>
    <row r="18" spans="1:14" ht="15.6" x14ac:dyDescent="0.35">
      <c r="A18" s="7" t="s">
        <v>67</v>
      </c>
      <c r="B18" s="8">
        <f>+C18+F18+I18+L18</f>
        <v>160</v>
      </c>
      <c r="C18" s="8">
        <f t="shared" si="1"/>
        <v>134</v>
      </c>
      <c r="D18" s="8">
        <f>+'I trimestre'!D18+'II trimestre'!D18</f>
        <v>0</v>
      </c>
      <c r="E18" s="8">
        <f>+'I trimestre'!E18+'II trimestre'!E18</f>
        <v>134</v>
      </c>
      <c r="F18" s="8">
        <f t="shared" si="2"/>
        <v>0</v>
      </c>
      <c r="G18" s="8">
        <f>+'I trimestre'!G18+'II trimestre'!G18</f>
        <v>0</v>
      </c>
      <c r="H18" s="8">
        <f>+'I trimestre'!H18+'II trimestre'!H18</f>
        <v>0</v>
      </c>
      <c r="I18" s="22">
        <f t="shared" si="3"/>
        <v>0</v>
      </c>
      <c r="J18" s="22">
        <f>+'I trimestre'!J18+'II trimestre'!J18</f>
        <v>0</v>
      </c>
      <c r="K18" s="22">
        <f>+'I trimestre'!K18+'II trimestre'!K18</f>
        <v>0</v>
      </c>
      <c r="L18" s="8">
        <f t="shared" si="4"/>
        <v>26</v>
      </c>
      <c r="M18" s="8">
        <f>+'I trimestre'!M18+'II trimestre'!M18</f>
        <v>0</v>
      </c>
      <c r="N18" s="8">
        <f>+'I trimestre'!N18+'II trimestre'!N18</f>
        <v>26</v>
      </c>
    </row>
    <row r="19" spans="1:14" ht="15.6" x14ac:dyDescent="0.35">
      <c r="A19" s="7" t="s">
        <v>47</v>
      </c>
      <c r="B19" s="8">
        <f>+C19+F19+I19+L19</f>
        <v>1015</v>
      </c>
      <c r="C19" s="8">
        <f t="shared" si="1"/>
        <v>530</v>
      </c>
      <c r="D19" s="8">
        <f>+'II trimestre'!D19</f>
        <v>57</v>
      </c>
      <c r="E19" s="8">
        <f>+'II trimestre'!E19</f>
        <v>473</v>
      </c>
      <c r="F19" s="8">
        <f t="shared" si="2"/>
        <v>400</v>
      </c>
      <c r="G19" s="8">
        <f>+'II trimestre'!G19</f>
        <v>400</v>
      </c>
      <c r="H19" s="8">
        <f>+'II trimestre'!H19</f>
        <v>0</v>
      </c>
      <c r="I19" s="22">
        <f t="shared" si="3"/>
        <v>0</v>
      </c>
      <c r="J19" s="22">
        <f>+'II trimestre'!J19</f>
        <v>0</v>
      </c>
      <c r="K19" s="22">
        <f>+'II trimestre'!K19</f>
        <v>0</v>
      </c>
      <c r="L19" s="8">
        <f t="shared" si="4"/>
        <v>85</v>
      </c>
      <c r="M19" s="8">
        <f>+'II trimestre'!M19</f>
        <v>85</v>
      </c>
      <c r="N19" s="8">
        <f>+'II trimestre'!N19</f>
        <v>0</v>
      </c>
    </row>
    <row r="20" spans="1:14" ht="15.6" x14ac:dyDescent="0.35">
      <c r="A20" s="7"/>
      <c r="B20" s="8"/>
      <c r="C20" s="8"/>
      <c r="D20" s="8"/>
      <c r="E20" s="8"/>
      <c r="F20" s="8"/>
      <c r="G20" s="8"/>
      <c r="H20" s="8"/>
      <c r="I20" s="22"/>
      <c r="J20" s="22"/>
      <c r="K20" s="22"/>
      <c r="L20" s="8"/>
      <c r="M20" s="8"/>
      <c r="N20" s="8"/>
    </row>
    <row r="21" spans="1:14" ht="15.6" x14ac:dyDescent="0.35">
      <c r="A21" s="6" t="s">
        <v>38</v>
      </c>
      <c r="B21" s="8"/>
      <c r="C21" s="8"/>
      <c r="D21" s="8"/>
      <c r="E21" s="8"/>
      <c r="F21" s="8"/>
      <c r="G21" s="8"/>
      <c r="H21" s="8"/>
      <c r="I21" s="22"/>
      <c r="J21" s="22"/>
      <c r="K21" s="22"/>
      <c r="L21" s="8"/>
      <c r="M21" s="8"/>
      <c r="N21" s="8"/>
    </row>
    <row r="22" spans="1:14" ht="15.6" x14ac:dyDescent="0.35">
      <c r="A22" s="7" t="s">
        <v>65</v>
      </c>
      <c r="B22" s="8">
        <f>+C22+F22+I22+L22</f>
        <v>621892000</v>
      </c>
      <c r="C22" s="8">
        <f>+D22+E22</f>
        <v>621892000</v>
      </c>
      <c r="D22" s="8">
        <f>+'I trimestre'!D22+'II trimestre'!D22</f>
        <v>0</v>
      </c>
      <c r="E22" s="8">
        <f>+'I trimestre'!E22+'II trimestre'!E22</f>
        <v>621892000</v>
      </c>
      <c r="F22" s="8">
        <f>+G22+H22</f>
        <v>0</v>
      </c>
      <c r="G22" s="8">
        <f>+'I trimestre'!G22+'II trimestre'!G22</f>
        <v>0</v>
      </c>
      <c r="H22" s="8">
        <f>+'I trimestre'!H22+'II trimestre'!H22</f>
        <v>0</v>
      </c>
      <c r="I22" s="22">
        <f>+J22+K22</f>
        <v>0</v>
      </c>
      <c r="J22" s="22">
        <f>+'I trimestre'!J22+'II trimestre'!J22</f>
        <v>0</v>
      </c>
      <c r="K22" s="22">
        <f>+'I trimestre'!K22+'II trimestre'!K22</f>
        <v>0</v>
      </c>
      <c r="L22" s="8">
        <f>+M22+N22</f>
        <v>0</v>
      </c>
      <c r="M22" s="8">
        <f>+'I trimestre'!M22+'II trimestre'!M22</f>
        <v>0</v>
      </c>
      <c r="N22" s="8">
        <f>+'I trimestre'!N22+'II trimestre'!N22</f>
        <v>0</v>
      </c>
    </row>
    <row r="23" spans="1:14" ht="15.6" x14ac:dyDescent="0.35">
      <c r="A23" s="7" t="s">
        <v>66</v>
      </c>
      <c r="B23" s="8">
        <f t="shared" ref="B23:B25" si="5">+C23+F23+I23+L23</f>
        <v>1113349999.8699999</v>
      </c>
      <c r="C23" s="8">
        <f t="shared" ref="C23:C25" si="6">+D23+E23</f>
        <v>863349999.87</v>
      </c>
      <c r="D23" s="8">
        <f>+'I trimestre'!D23+'II trimestre'!D23</f>
        <v>249999999.87</v>
      </c>
      <c r="E23" s="8">
        <f>+'I trimestre'!E23+'II trimestre'!E23</f>
        <v>613350000</v>
      </c>
      <c r="F23" s="8">
        <f t="shared" ref="F23:F25" si="7">+G23+H23</f>
        <v>80000000</v>
      </c>
      <c r="G23" s="8">
        <f>+'I trimestre'!G23+'II trimestre'!G23</f>
        <v>80000000</v>
      </c>
      <c r="H23" s="8">
        <f>+'I trimestre'!H23+'II trimestre'!H23</f>
        <v>0</v>
      </c>
      <c r="I23" s="22">
        <f t="shared" ref="I23:I25" si="8">+J23+K23</f>
        <v>0</v>
      </c>
      <c r="J23" s="22">
        <f>+'I trimestre'!J23+'II trimestre'!J23</f>
        <v>0</v>
      </c>
      <c r="K23" s="22">
        <f>+'I trimestre'!K23+'II trimestre'!K23</f>
        <v>0</v>
      </c>
      <c r="L23" s="8">
        <f t="shared" ref="L23:L25" si="9">+M23+N23</f>
        <v>170000000</v>
      </c>
      <c r="M23" s="8">
        <f>+'I trimestre'!M23+'II trimestre'!M23</f>
        <v>170000000</v>
      </c>
      <c r="N23" s="8">
        <f>+'I trimestre'!N23+'II trimestre'!N23</f>
        <v>0</v>
      </c>
    </row>
    <row r="24" spans="1:14" ht="15.6" x14ac:dyDescent="0.35">
      <c r="A24" s="7" t="s">
        <v>67</v>
      </c>
      <c r="B24" s="8">
        <f t="shared" si="5"/>
        <v>541833000</v>
      </c>
      <c r="C24" s="8">
        <f t="shared" si="6"/>
        <v>541833000</v>
      </c>
      <c r="D24" s="8">
        <f>+'I trimestre'!D24+'II trimestre'!D24</f>
        <v>0</v>
      </c>
      <c r="E24" s="8">
        <f>+'I trimestre'!E24+'II trimestre'!E24</f>
        <v>541833000</v>
      </c>
      <c r="F24" s="8">
        <f t="shared" si="7"/>
        <v>0</v>
      </c>
      <c r="G24" s="8">
        <f>+'I trimestre'!G24+'II trimestre'!G24</f>
        <v>0</v>
      </c>
      <c r="H24" s="8">
        <f>+'I trimestre'!H24+'II trimestre'!H24</f>
        <v>0</v>
      </c>
      <c r="I24" s="22">
        <f t="shared" si="8"/>
        <v>0</v>
      </c>
      <c r="J24" s="22">
        <f>+'I trimestre'!J24+'II trimestre'!J24</f>
        <v>0</v>
      </c>
      <c r="K24" s="22">
        <f>+'I trimestre'!K24+'II trimestre'!K24</f>
        <v>0</v>
      </c>
      <c r="L24" s="8">
        <f t="shared" si="9"/>
        <v>0</v>
      </c>
      <c r="M24" s="8">
        <f>+'I trimestre'!M24+'II trimestre'!M24</f>
        <v>0</v>
      </c>
      <c r="N24" s="8">
        <f>+'I trimestre'!N24+'II trimestre'!N24</f>
        <v>0</v>
      </c>
    </row>
    <row r="25" spans="1:14" ht="15.6" x14ac:dyDescent="0.35">
      <c r="A25" s="7" t="s">
        <v>47</v>
      </c>
      <c r="B25" s="8">
        <f t="shared" si="5"/>
        <v>2557549999.8699999</v>
      </c>
      <c r="C25" s="8">
        <f t="shared" si="6"/>
        <v>2307549999.8699999</v>
      </c>
      <c r="D25" s="8">
        <f>+'II trimestre'!D25</f>
        <v>249999999.87</v>
      </c>
      <c r="E25" s="8">
        <f>+'II trimestre'!E25</f>
        <v>2057550000</v>
      </c>
      <c r="F25" s="8">
        <f t="shared" si="7"/>
        <v>80000000</v>
      </c>
      <c r="G25" s="8">
        <f>+'II trimestre'!G25</f>
        <v>80000000</v>
      </c>
      <c r="H25" s="8">
        <f>+'II trimestre'!H25</f>
        <v>0</v>
      </c>
      <c r="I25" s="22">
        <f t="shared" si="8"/>
        <v>0</v>
      </c>
      <c r="J25" s="22">
        <f>+'II trimestre'!J25</f>
        <v>0</v>
      </c>
      <c r="K25" s="22">
        <f>+'II trimestre'!K25</f>
        <v>0</v>
      </c>
      <c r="L25" s="8">
        <f t="shared" si="9"/>
        <v>170000000</v>
      </c>
      <c r="M25" s="8">
        <f>+'II trimestre'!M25</f>
        <v>170000000</v>
      </c>
      <c r="N25" s="8">
        <f>+'II trimestre'!N25</f>
        <v>0</v>
      </c>
    </row>
    <row r="26" spans="1:14" ht="15.6" x14ac:dyDescent="0.35">
      <c r="A26" s="7" t="s">
        <v>68</v>
      </c>
      <c r="B26" s="8">
        <f>+B24</f>
        <v>541833000</v>
      </c>
      <c r="C26" s="8">
        <f t="shared" ref="C26:L26" si="10">+C24</f>
        <v>541833000</v>
      </c>
      <c r="D26" s="8">
        <f t="shared" si="10"/>
        <v>0</v>
      </c>
      <c r="E26" s="8">
        <f t="shared" si="10"/>
        <v>541833000</v>
      </c>
      <c r="F26" s="8">
        <f t="shared" si="10"/>
        <v>0</v>
      </c>
      <c r="G26" s="8">
        <f t="shared" ref="G26:H26" si="11">+G24</f>
        <v>0</v>
      </c>
      <c r="H26" s="8">
        <f t="shared" si="11"/>
        <v>0</v>
      </c>
      <c r="I26" s="22">
        <f t="shared" si="10"/>
        <v>0</v>
      </c>
      <c r="J26" s="22">
        <f t="shared" ref="J26:K26" si="12">+J24</f>
        <v>0</v>
      </c>
      <c r="K26" s="22">
        <f t="shared" si="12"/>
        <v>0</v>
      </c>
      <c r="L26" s="8">
        <f t="shared" si="10"/>
        <v>0</v>
      </c>
      <c r="M26" s="8">
        <f t="shared" ref="M26:N26" si="13">+M24</f>
        <v>0</v>
      </c>
      <c r="N26" s="8">
        <f t="shared" si="13"/>
        <v>0</v>
      </c>
    </row>
    <row r="27" spans="1:14" ht="15.6" x14ac:dyDescent="0.35">
      <c r="A27" s="7"/>
      <c r="B27" s="9"/>
      <c r="C27" s="9"/>
      <c r="D27" s="9"/>
      <c r="E27" s="9"/>
      <c r="F27" s="9"/>
      <c r="G27" s="9"/>
      <c r="H27" s="9"/>
      <c r="I27" s="23"/>
      <c r="J27" s="23"/>
      <c r="K27" s="23"/>
      <c r="L27" s="9"/>
      <c r="M27" s="9"/>
      <c r="N27" s="9"/>
    </row>
    <row r="28" spans="1:14" ht="15.6" x14ac:dyDescent="0.35">
      <c r="A28" s="6" t="s">
        <v>39</v>
      </c>
      <c r="B28" s="19" t="s">
        <v>1</v>
      </c>
      <c r="C28" s="20"/>
      <c r="D28" s="19" t="s">
        <v>53</v>
      </c>
      <c r="E28" s="19" t="s">
        <v>34</v>
      </c>
      <c r="F28" s="8"/>
      <c r="G28" s="8"/>
      <c r="H28" s="8"/>
      <c r="I28" s="22"/>
      <c r="J28" s="22"/>
      <c r="K28" s="22"/>
      <c r="L28" s="8"/>
      <c r="M28" s="8"/>
      <c r="N28" s="8"/>
    </row>
    <row r="29" spans="1:14" ht="15.6" x14ac:dyDescent="0.35">
      <c r="A29" s="7" t="s">
        <v>66</v>
      </c>
      <c r="B29" s="8">
        <f>B23</f>
        <v>1113349999.8699999</v>
      </c>
      <c r="C29" s="8"/>
      <c r="D29" s="8">
        <f>+D23+G23+J23+M23</f>
        <v>499999999.87</v>
      </c>
      <c r="E29" s="8">
        <f>+E23+H23+K23+N23</f>
        <v>613350000</v>
      </c>
      <c r="F29" s="8"/>
      <c r="G29" s="8"/>
      <c r="H29" s="8"/>
      <c r="I29" s="22"/>
      <c r="J29" s="22"/>
      <c r="K29" s="22"/>
      <c r="L29" s="8"/>
      <c r="M29" s="8"/>
      <c r="N29" s="8"/>
    </row>
    <row r="30" spans="1:14" ht="15.6" x14ac:dyDescent="0.35">
      <c r="A30" s="7" t="s">
        <v>67</v>
      </c>
      <c r="B30" s="8">
        <f>+D30+E30</f>
        <v>1175170999.6600001</v>
      </c>
      <c r="C30" s="8"/>
      <c r="D30" s="8">
        <f>+'I trimestre'!D30+'II trimestre'!D30</f>
        <v>125000000</v>
      </c>
      <c r="E30" s="8">
        <f>+'I trimestre'!E30+'II trimestre'!E30</f>
        <v>1050170999.6600001</v>
      </c>
      <c r="F30" s="8"/>
      <c r="G30" s="8"/>
      <c r="H30" s="8"/>
      <c r="I30" s="22"/>
      <c r="J30" s="22"/>
      <c r="K30" s="22"/>
      <c r="L30" s="8"/>
      <c r="M30" s="8"/>
      <c r="N30" s="8"/>
    </row>
    <row r="31" spans="1:14" ht="15.6" x14ac:dyDescent="0.35">
      <c r="A31" s="7"/>
      <c r="B31" s="10"/>
      <c r="C31" s="10"/>
      <c r="D31" s="10"/>
      <c r="E31" s="10"/>
      <c r="F31" s="10"/>
      <c r="G31" s="10"/>
      <c r="H31" s="10"/>
      <c r="I31" s="24"/>
      <c r="J31" s="24"/>
      <c r="K31" s="24"/>
      <c r="L31" s="10"/>
      <c r="M31" s="10"/>
      <c r="N31" s="10"/>
    </row>
    <row r="32" spans="1:14" ht="15.6" x14ac:dyDescent="0.35">
      <c r="A32" s="6" t="s">
        <v>5</v>
      </c>
      <c r="B32" s="7"/>
      <c r="C32" s="7"/>
      <c r="D32" s="7"/>
      <c r="E32" s="7"/>
      <c r="F32" s="7"/>
      <c r="G32" s="7"/>
      <c r="H32" s="7"/>
      <c r="I32" s="25"/>
      <c r="J32" s="25"/>
      <c r="K32" s="25"/>
      <c r="L32" s="7"/>
      <c r="M32" s="7"/>
      <c r="N32" s="7"/>
    </row>
    <row r="33" spans="1:14" ht="15.6" x14ac:dyDescent="0.35">
      <c r="A33" s="7" t="s">
        <v>69</v>
      </c>
      <c r="B33" s="10">
        <v>1.0788</v>
      </c>
      <c r="C33" s="10">
        <v>1.0788</v>
      </c>
      <c r="D33" s="10">
        <v>1.0788</v>
      </c>
      <c r="E33" s="10">
        <v>1.0788</v>
      </c>
      <c r="F33" s="10">
        <v>1.0788</v>
      </c>
      <c r="G33" s="10">
        <v>1.0788</v>
      </c>
      <c r="H33" s="10">
        <v>1.0788</v>
      </c>
      <c r="I33" s="24">
        <v>1.0788</v>
      </c>
      <c r="J33" s="24">
        <v>1.0788</v>
      </c>
      <c r="K33" s="24">
        <v>1.0788</v>
      </c>
      <c r="L33" s="10">
        <v>1.0788</v>
      </c>
      <c r="M33" s="10">
        <v>1.0788</v>
      </c>
      <c r="N33" s="10">
        <v>1.0788</v>
      </c>
    </row>
    <row r="34" spans="1:14" ht="15.6" x14ac:dyDescent="0.35">
      <c r="A34" s="7" t="s">
        <v>70</v>
      </c>
      <c r="B34" s="18">
        <v>1.121</v>
      </c>
      <c r="C34" s="18">
        <v>1.121</v>
      </c>
      <c r="D34" s="18">
        <v>1.121</v>
      </c>
      <c r="E34" s="18">
        <v>1.121</v>
      </c>
      <c r="F34" s="18">
        <v>1.121</v>
      </c>
      <c r="G34" s="18">
        <v>1.121</v>
      </c>
      <c r="H34" s="18">
        <v>1.121</v>
      </c>
      <c r="I34" s="26">
        <v>1.121</v>
      </c>
      <c r="J34" s="26">
        <v>1.121</v>
      </c>
      <c r="K34" s="26">
        <v>1.121</v>
      </c>
      <c r="L34" s="18">
        <v>1.121</v>
      </c>
      <c r="M34" s="18">
        <v>1.121</v>
      </c>
      <c r="N34" s="18">
        <v>1.121</v>
      </c>
    </row>
    <row r="35" spans="1:14" ht="15.6" x14ac:dyDescent="0.35">
      <c r="A35" s="7" t="s">
        <v>6</v>
      </c>
      <c r="B35" s="11">
        <v>138145</v>
      </c>
      <c r="C35" s="11">
        <v>138145</v>
      </c>
      <c r="D35" s="11">
        <v>138145</v>
      </c>
      <c r="E35" s="11">
        <v>138145</v>
      </c>
      <c r="F35" s="11">
        <v>138145</v>
      </c>
      <c r="G35" s="11">
        <v>138145</v>
      </c>
      <c r="H35" s="11">
        <v>138145</v>
      </c>
      <c r="I35" s="27">
        <v>138145</v>
      </c>
      <c r="J35" s="27">
        <v>138145</v>
      </c>
      <c r="K35" s="27">
        <v>138145</v>
      </c>
      <c r="L35" s="11">
        <v>138145</v>
      </c>
      <c r="M35" s="11">
        <v>138145</v>
      </c>
      <c r="N35" s="11">
        <v>138145</v>
      </c>
    </row>
    <row r="36" spans="1:14" ht="15.6" x14ac:dyDescent="0.35">
      <c r="A36" s="7"/>
      <c r="B36" s="8"/>
      <c r="C36" s="8"/>
      <c r="D36" s="8"/>
      <c r="E36" s="8"/>
      <c r="F36" s="8"/>
      <c r="G36" s="8"/>
      <c r="H36" s="8"/>
      <c r="I36" s="22"/>
      <c r="J36" s="22"/>
      <c r="K36" s="22"/>
      <c r="L36" s="8"/>
      <c r="M36" s="8"/>
      <c r="N36" s="8"/>
    </row>
    <row r="37" spans="1:14" ht="15.6" x14ac:dyDescent="0.35">
      <c r="A37" s="6" t="s">
        <v>7</v>
      </c>
      <c r="B37" s="11"/>
      <c r="C37" s="11"/>
      <c r="D37" s="11"/>
      <c r="E37" s="11"/>
      <c r="F37" s="11"/>
      <c r="G37" s="11"/>
      <c r="H37" s="11"/>
      <c r="I37" s="27"/>
      <c r="J37" s="27"/>
      <c r="K37" s="27"/>
      <c r="L37" s="11"/>
      <c r="M37" s="11"/>
      <c r="N37" s="11"/>
    </row>
    <row r="38" spans="1:14" ht="15.6" x14ac:dyDescent="0.35">
      <c r="A38" s="7" t="s">
        <v>71</v>
      </c>
      <c r="B38" s="11">
        <f t="shared" ref="B38" si="14">B22/B33</f>
        <v>576466444.19725621</v>
      </c>
      <c r="C38" s="11">
        <f t="shared" ref="C38:N38" si="15">C22/C33</f>
        <v>576466444.19725621</v>
      </c>
      <c r="D38" s="11">
        <f t="shared" si="15"/>
        <v>0</v>
      </c>
      <c r="E38" s="11">
        <f t="shared" si="15"/>
        <v>576466444.19725621</v>
      </c>
      <c r="F38" s="11">
        <f t="shared" si="15"/>
        <v>0</v>
      </c>
      <c r="G38" s="11">
        <f t="shared" si="15"/>
        <v>0</v>
      </c>
      <c r="H38" s="11">
        <f t="shared" si="15"/>
        <v>0</v>
      </c>
      <c r="I38" s="27">
        <f t="shared" si="15"/>
        <v>0</v>
      </c>
      <c r="J38" s="27">
        <f t="shared" si="15"/>
        <v>0</v>
      </c>
      <c r="K38" s="27">
        <f t="shared" si="15"/>
        <v>0</v>
      </c>
      <c r="L38" s="11">
        <f t="shared" si="15"/>
        <v>0</v>
      </c>
      <c r="M38" s="11">
        <f t="shared" si="15"/>
        <v>0</v>
      </c>
      <c r="N38" s="11">
        <f t="shared" si="15"/>
        <v>0</v>
      </c>
    </row>
    <row r="39" spans="1:14" ht="15.6" x14ac:dyDescent="0.35">
      <c r="A39" s="7" t="s">
        <v>72</v>
      </c>
      <c r="B39" s="11">
        <f t="shared" ref="B39" si="16">B24/B34</f>
        <v>483347903.65744871</v>
      </c>
      <c r="C39" s="11">
        <f t="shared" ref="C39:N39" si="17">C24/C34</f>
        <v>483347903.65744871</v>
      </c>
      <c r="D39" s="11">
        <f t="shared" si="17"/>
        <v>0</v>
      </c>
      <c r="E39" s="11">
        <f t="shared" si="17"/>
        <v>483347903.65744871</v>
      </c>
      <c r="F39" s="11">
        <f t="shared" si="17"/>
        <v>0</v>
      </c>
      <c r="G39" s="11">
        <f t="shared" si="17"/>
        <v>0</v>
      </c>
      <c r="H39" s="11">
        <f t="shared" si="17"/>
        <v>0</v>
      </c>
      <c r="I39" s="27">
        <f t="shared" si="17"/>
        <v>0</v>
      </c>
      <c r="J39" s="27">
        <f t="shared" si="17"/>
        <v>0</v>
      </c>
      <c r="K39" s="27">
        <f t="shared" si="17"/>
        <v>0</v>
      </c>
      <c r="L39" s="11">
        <f t="shared" si="17"/>
        <v>0</v>
      </c>
      <c r="M39" s="11">
        <f t="shared" si="17"/>
        <v>0</v>
      </c>
      <c r="N39" s="11">
        <f t="shared" si="17"/>
        <v>0</v>
      </c>
    </row>
    <row r="40" spans="1:14" ht="15.6" x14ac:dyDescent="0.35">
      <c r="A40" s="7" t="s">
        <v>73</v>
      </c>
      <c r="B40" s="11">
        <f t="shared" ref="B40" si="18">B38/B16</f>
        <v>3921540.4367160285</v>
      </c>
      <c r="C40" s="11">
        <f t="shared" ref="C40:E40" si="19">C38/C16</f>
        <v>3921540.4367160285</v>
      </c>
      <c r="D40" s="11" t="s">
        <v>40</v>
      </c>
      <c r="E40" s="11">
        <f t="shared" si="19"/>
        <v>3921540.4367160285</v>
      </c>
      <c r="F40" s="11" t="s">
        <v>40</v>
      </c>
      <c r="G40" s="11" t="s">
        <v>40</v>
      </c>
      <c r="H40" s="11" t="s">
        <v>40</v>
      </c>
      <c r="I40" s="27" t="s">
        <v>40</v>
      </c>
      <c r="J40" s="27" t="s">
        <v>40</v>
      </c>
      <c r="K40" s="27" t="s">
        <v>40</v>
      </c>
      <c r="L40" s="11" t="s">
        <v>40</v>
      </c>
      <c r="M40" s="11" t="s">
        <v>40</v>
      </c>
      <c r="N40" s="11" t="s">
        <v>40</v>
      </c>
    </row>
    <row r="41" spans="1:14" ht="15.6" x14ac:dyDescent="0.35">
      <c r="A41" s="7" t="s">
        <v>74</v>
      </c>
      <c r="B41" s="11">
        <f t="shared" ref="B41" si="20">B39/B18</f>
        <v>3020924.3978590546</v>
      </c>
      <c r="C41" s="11">
        <f t="shared" ref="C41:N41" si="21">C39/C18</f>
        <v>3607073.9078914081</v>
      </c>
      <c r="D41" s="11" t="s">
        <v>40</v>
      </c>
      <c r="E41" s="11">
        <f t="shared" si="21"/>
        <v>3607073.9078914081</v>
      </c>
      <c r="F41" s="11" t="s">
        <v>40</v>
      </c>
      <c r="G41" s="11" t="s">
        <v>40</v>
      </c>
      <c r="H41" s="11" t="s">
        <v>40</v>
      </c>
      <c r="I41" s="27" t="s">
        <v>40</v>
      </c>
      <c r="J41" s="27" t="s">
        <v>40</v>
      </c>
      <c r="K41" s="27" t="s">
        <v>40</v>
      </c>
      <c r="L41" s="11">
        <f t="shared" si="21"/>
        <v>0</v>
      </c>
      <c r="M41" s="11" t="s">
        <v>40</v>
      </c>
      <c r="N41" s="11">
        <f t="shared" si="21"/>
        <v>0</v>
      </c>
    </row>
    <row r="42" spans="1:14" ht="15.6" x14ac:dyDescent="0.35">
      <c r="A42" s="7"/>
      <c r="B42" s="12"/>
      <c r="C42" s="12"/>
      <c r="D42" s="12"/>
      <c r="E42" s="12"/>
      <c r="F42" s="12"/>
      <c r="G42" s="12"/>
      <c r="H42" s="12"/>
      <c r="I42" s="28"/>
      <c r="J42" s="28"/>
      <c r="K42" s="28"/>
      <c r="L42" s="12"/>
      <c r="M42" s="12"/>
      <c r="N42" s="12"/>
    </row>
    <row r="43" spans="1:14" ht="15.6" x14ac:dyDescent="0.35">
      <c r="A43" s="6" t="s">
        <v>8</v>
      </c>
      <c r="B43" s="12"/>
      <c r="C43" s="12"/>
      <c r="D43" s="12"/>
      <c r="E43" s="12"/>
      <c r="F43" s="12"/>
      <c r="G43" s="12"/>
      <c r="H43" s="12"/>
      <c r="I43" s="28"/>
      <c r="J43" s="28"/>
      <c r="K43" s="28"/>
      <c r="L43" s="12"/>
      <c r="M43" s="12"/>
      <c r="N43" s="12"/>
    </row>
    <row r="44" spans="1:14" ht="15.6" x14ac:dyDescent="0.35">
      <c r="A44" s="7"/>
      <c r="B44" s="13"/>
      <c r="C44" s="13"/>
      <c r="D44" s="13"/>
      <c r="E44" s="13"/>
      <c r="F44" s="13"/>
      <c r="G44" s="13"/>
      <c r="H44" s="13"/>
      <c r="I44" s="29"/>
      <c r="J44" s="29"/>
      <c r="K44" s="29"/>
      <c r="L44" s="13"/>
      <c r="M44" s="13"/>
      <c r="N44" s="13"/>
    </row>
    <row r="45" spans="1:14" ht="15.6" x14ac:dyDescent="0.35">
      <c r="A45" s="6" t="s">
        <v>9</v>
      </c>
      <c r="B45" s="12"/>
      <c r="C45" s="12"/>
      <c r="D45" s="12"/>
      <c r="E45" s="12"/>
      <c r="F45" s="12"/>
      <c r="G45" s="12"/>
      <c r="H45" s="12"/>
      <c r="I45" s="28"/>
      <c r="J45" s="28"/>
      <c r="K45" s="28"/>
      <c r="L45" s="12"/>
      <c r="M45" s="12"/>
      <c r="N45" s="12"/>
    </row>
    <row r="46" spans="1:14" ht="15.6" x14ac:dyDescent="0.35">
      <c r="A46" s="7" t="s">
        <v>10</v>
      </c>
      <c r="B46" s="12">
        <f>B17/B35*100</f>
        <v>0.49440804951319267</v>
      </c>
      <c r="C46" s="12">
        <f t="shared" ref="C46:N46" si="22">C17/C35*100</f>
        <v>0.14332766296282892</v>
      </c>
      <c r="D46" s="12">
        <f t="shared" si="22"/>
        <v>4.1260993883238624E-2</v>
      </c>
      <c r="E46" s="12">
        <f t="shared" si="22"/>
        <v>0.10206666907959028</v>
      </c>
      <c r="F46" s="12">
        <f t="shared" si="22"/>
        <v>0.28955083426834122</v>
      </c>
      <c r="G46" s="12">
        <f t="shared" si="22"/>
        <v>0.28955083426834122</v>
      </c>
      <c r="H46" s="12">
        <f t="shared" si="22"/>
        <v>0</v>
      </c>
      <c r="I46" s="28">
        <f t="shared" si="22"/>
        <v>0</v>
      </c>
      <c r="J46" s="28">
        <f t="shared" si="22"/>
        <v>0</v>
      </c>
      <c r="K46" s="28">
        <f t="shared" si="22"/>
        <v>0</v>
      </c>
      <c r="L46" s="12">
        <f t="shared" si="22"/>
        <v>6.1529552282022511E-2</v>
      </c>
      <c r="M46" s="12">
        <f t="shared" si="22"/>
        <v>6.1529552282022511E-2</v>
      </c>
      <c r="N46" s="12">
        <f t="shared" si="22"/>
        <v>0</v>
      </c>
    </row>
    <row r="47" spans="1:14" ht="15.6" x14ac:dyDescent="0.35">
      <c r="A47" s="7" t="s">
        <v>11</v>
      </c>
      <c r="B47" s="12">
        <f>B18/B35*100</f>
        <v>0.11582033370733649</v>
      </c>
      <c r="C47" s="12">
        <f t="shared" ref="C47:N47" si="23">C18/C35*100</f>
        <v>9.699952947989432E-2</v>
      </c>
      <c r="D47" s="12">
        <f t="shared" si="23"/>
        <v>0</v>
      </c>
      <c r="E47" s="12">
        <f t="shared" si="23"/>
        <v>9.699952947989432E-2</v>
      </c>
      <c r="F47" s="12">
        <f t="shared" si="23"/>
        <v>0</v>
      </c>
      <c r="G47" s="12">
        <f t="shared" si="23"/>
        <v>0</v>
      </c>
      <c r="H47" s="12">
        <f t="shared" si="23"/>
        <v>0</v>
      </c>
      <c r="I47" s="28">
        <f t="shared" si="23"/>
        <v>0</v>
      </c>
      <c r="J47" s="28">
        <f t="shared" si="23"/>
        <v>0</v>
      </c>
      <c r="K47" s="28">
        <f t="shared" si="23"/>
        <v>0</v>
      </c>
      <c r="L47" s="12">
        <f t="shared" si="23"/>
        <v>1.882080422744218E-2</v>
      </c>
      <c r="M47" s="12">
        <f t="shared" si="23"/>
        <v>0</v>
      </c>
      <c r="N47" s="12">
        <f t="shared" si="23"/>
        <v>1.882080422744218E-2</v>
      </c>
    </row>
    <row r="48" spans="1:14" ht="15.6" x14ac:dyDescent="0.35">
      <c r="A48" s="7"/>
      <c r="B48" s="12"/>
      <c r="C48" s="12"/>
      <c r="D48" s="12"/>
      <c r="E48" s="12"/>
      <c r="F48" s="12"/>
      <c r="G48" s="12"/>
      <c r="H48" s="12"/>
      <c r="I48" s="28"/>
      <c r="J48" s="28"/>
      <c r="K48" s="28"/>
      <c r="L48" s="12"/>
      <c r="M48" s="12"/>
      <c r="N48" s="12"/>
    </row>
    <row r="49" spans="1:14" ht="15.6" x14ac:dyDescent="0.35">
      <c r="A49" s="6" t="s">
        <v>12</v>
      </c>
      <c r="B49" s="12"/>
      <c r="C49" s="12"/>
      <c r="D49" s="12"/>
      <c r="E49" s="12"/>
      <c r="F49" s="12"/>
      <c r="G49" s="12"/>
      <c r="H49" s="12"/>
      <c r="I49" s="28"/>
      <c r="J49" s="28"/>
      <c r="K49" s="28"/>
      <c r="L49" s="12"/>
      <c r="M49" s="12"/>
      <c r="N49" s="12"/>
    </row>
    <row r="50" spans="1:14" ht="15.6" x14ac:dyDescent="0.35">
      <c r="A50" s="7" t="s">
        <v>13</v>
      </c>
      <c r="B50" s="12">
        <f t="shared" ref="B50" si="24">B18/B17*100</f>
        <v>23.426061493411421</v>
      </c>
      <c r="C50" s="12">
        <f t="shared" ref="C50:M50" si="25">C18/C17*100</f>
        <v>67.676767676767682</v>
      </c>
      <c r="D50" s="12">
        <f t="shared" si="25"/>
        <v>0</v>
      </c>
      <c r="E50" s="12">
        <f t="shared" si="25"/>
        <v>95.035460992907801</v>
      </c>
      <c r="F50" s="12">
        <f t="shared" si="25"/>
        <v>0</v>
      </c>
      <c r="G50" s="12">
        <f t="shared" si="25"/>
        <v>0</v>
      </c>
      <c r="H50" s="11" t="s">
        <v>40</v>
      </c>
      <c r="I50" s="27" t="s">
        <v>40</v>
      </c>
      <c r="J50" s="27" t="s">
        <v>40</v>
      </c>
      <c r="K50" s="27" t="s">
        <v>40</v>
      </c>
      <c r="L50" s="12">
        <f t="shared" si="25"/>
        <v>30.588235294117649</v>
      </c>
      <c r="M50" s="12">
        <f t="shared" si="25"/>
        <v>0</v>
      </c>
      <c r="N50" s="11" t="s">
        <v>40</v>
      </c>
    </row>
    <row r="51" spans="1:14" ht="15.6" x14ac:dyDescent="0.35">
      <c r="A51" s="7" t="s">
        <v>14</v>
      </c>
      <c r="B51" s="12">
        <f t="shared" ref="B51" si="26">B24/B23*100</f>
        <v>48.666906189721743</v>
      </c>
      <c r="C51" s="12">
        <f t="shared" ref="C51:M51" si="27">C24/C23*100</f>
        <v>62.759367589226521</v>
      </c>
      <c r="D51" s="12">
        <f t="shared" si="27"/>
        <v>0</v>
      </c>
      <c r="E51" s="12">
        <f t="shared" si="27"/>
        <v>88.33993641477133</v>
      </c>
      <c r="F51" s="12">
        <f t="shared" si="27"/>
        <v>0</v>
      </c>
      <c r="G51" s="12">
        <f t="shared" si="27"/>
        <v>0</v>
      </c>
      <c r="H51" s="11" t="s">
        <v>40</v>
      </c>
      <c r="I51" s="27" t="s">
        <v>40</v>
      </c>
      <c r="J51" s="27" t="s">
        <v>40</v>
      </c>
      <c r="K51" s="27" t="s">
        <v>40</v>
      </c>
      <c r="L51" s="12">
        <f t="shared" si="27"/>
        <v>0</v>
      </c>
      <c r="M51" s="12">
        <f t="shared" si="27"/>
        <v>0</v>
      </c>
      <c r="N51" s="11" t="s">
        <v>40</v>
      </c>
    </row>
    <row r="52" spans="1:14" ht="15.6" x14ac:dyDescent="0.35">
      <c r="A52" s="7" t="s">
        <v>15</v>
      </c>
      <c r="B52" s="12">
        <f t="shared" ref="B52" si="28">AVERAGE(B50:B51)</f>
        <v>36.046483841566584</v>
      </c>
      <c r="C52" s="12">
        <f t="shared" ref="C52:M52" si="29">AVERAGE(C50:C51)</f>
        <v>65.218067632997105</v>
      </c>
      <c r="D52" s="12">
        <f t="shared" si="29"/>
        <v>0</v>
      </c>
      <c r="E52" s="12">
        <f t="shared" si="29"/>
        <v>91.687698703839573</v>
      </c>
      <c r="F52" s="12">
        <f t="shared" si="29"/>
        <v>0</v>
      </c>
      <c r="G52" s="12">
        <f t="shared" si="29"/>
        <v>0</v>
      </c>
      <c r="H52" s="11" t="s">
        <v>40</v>
      </c>
      <c r="I52" s="27" t="s">
        <v>40</v>
      </c>
      <c r="J52" s="27" t="s">
        <v>40</v>
      </c>
      <c r="K52" s="27" t="s">
        <v>40</v>
      </c>
      <c r="L52" s="12">
        <f t="shared" si="29"/>
        <v>15.294117647058824</v>
      </c>
      <c r="M52" s="12">
        <f t="shared" si="29"/>
        <v>0</v>
      </c>
      <c r="N52" s="11" t="s">
        <v>40</v>
      </c>
    </row>
    <row r="53" spans="1:14" ht="15.6" x14ac:dyDescent="0.35">
      <c r="A53" s="7"/>
      <c r="B53" s="12"/>
      <c r="C53" s="12"/>
      <c r="D53" s="12"/>
      <c r="E53" s="12"/>
      <c r="F53" s="12"/>
      <c r="G53" s="12"/>
      <c r="H53" s="12"/>
      <c r="I53" s="28"/>
      <c r="J53" s="28"/>
      <c r="K53" s="28"/>
      <c r="L53" s="12"/>
      <c r="M53" s="12"/>
      <c r="N53" s="12"/>
    </row>
    <row r="54" spans="1:14" ht="15.6" x14ac:dyDescent="0.35">
      <c r="A54" s="6" t="s">
        <v>16</v>
      </c>
      <c r="B54" s="12"/>
      <c r="C54" s="12"/>
      <c r="D54" s="12"/>
      <c r="E54" s="12"/>
      <c r="F54" s="12"/>
      <c r="G54" s="12"/>
      <c r="H54" s="12"/>
      <c r="I54" s="28"/>
      <c r="J54" s="28"/>
      <c r="K54" s="28"/>
      <c r="L54" s="12"/>
      <c r="M54" s="12"/>
      <c r="N54" s="12"/>
    </row>
    <row r="55" spans="1:14" ht="15.6" x14ac:dyDescent="0.35">
      <c r="A55" s="7" t="s">
        <v>17</v>
      </c>
      <c r="B55" s="12">
        <f t="shared" ref="B55" si="30">B18/B19*100</f>
        <v>15.763546798029557</v>
      </c>
      <c r="C55" s="12">
        <f t="shared" ref="C55:M55" si="31">C18/C19*100</f>
        <v>25.283018867924529</v>
      </c>
      <c r="D55" s="12">
        <f t="shared" si="31"/>
        <v>0</v>
      </c>
      <c r="E55" s="12">
        <f t="shared" si="31"/>
        <v>28.329809725158562</v>
      </c>
      <c r="F55" s="12">
        <f t="shared" si="31"/>
        <v>0</v>
      </c>
      <c r="G55" s="12">
        <f t="shared" si="31"/>
        <v>0</v>
      </c>
      <c r="H55" s="11" t="s">
        <v>40</v>
      </c>
      <c r="I55" s="27" t="s">
        <v>40</v>
      </c>
      <c r="J55" s="27" t="s">
        <v>40</v>
      </c>
      <c r="K55" s="27" t="s">
        <v>40</v>
      </c>
      <c r="L55" s="12">
        <f t="shared" si="31"/>
        <v>30.588235294117649</v>
      </c>
      <c r="M55" s="12">
        <f t="shared" si="31"/>
        <v>0</v>
      </c>
      <c r="N55" s="11" t="s">
        <v>40</v>
      </c>
    </row>
    <row r="56" spans="1:14" ht="15.6" x14ac:dyDescent="0.35">
      <c r="A56" s="7" t="s">
        <v>18</v>
      </c>
      <c r="B56" s="12">
        <f t="shared" ref="B56" si="32">B24/B25*100</f>
        <v>21.185626870541782</v>
      </c>
      <c r="C56" s="12">
        <f t="shared" ref="C56:M56" si="33">C24/C25*100</f>
        <v>23.480877988798735</v>
      </c>
      <c r="D56" s="12">
        <f t="shared" si="33"/>
        <v>0</v>
      </c>
      <c r="E56" s="12">
        <f t="shared" si="33"/>
        <v>26.333892250492092</v>
      </c>
      <c r="F56" s="12">
        <f t="shared" si="33"/>
        <v>0</v>
      </c>
      <c r="G56" s="12">
        <f t="shared" si="33"/>
        <v>0</v>
      </c>
      <c r="H56" s="11" t="s">
        <v>40</v>
      </c>
      <c r="I56" s="27" t="s">
        <v>40</v>
      </c>
      <c r="J56" s="27" t="s">
        <v>40</v>
      </c>
      <c r="K56" s="27" t="s">
        <v>40</v>
      </c>
      <c r="L56" s="12">
        <f t="shared" si="33"/>
        <v>0</v>
      </c>
      <c r="M56" s="12">
        <f t="shared" si="33"/>
        <v>0</v>
      </c>
      <c r="N56" s="11" t="s">
        <v>40</v>
      </c>
    </row>
    <row r="57" spans="1:14" ht="15.6" x14ac:dyDescent="0.35">
      <c r="A57" s="7" t="s">
        <v>19</v>
      </c>
      <c r="B57" s="12">
        <f t="shared" ref="B57" si="34">(B55+B56)/2</f>
        <v>18.47458683428567</v>
      </c>
      <c r="C57" s="12">
        <f t="shared" ref="C57:M57" si="35">(C55+C56)/2</f>
        <v>24.381948428361632</v>
      </c>
      <c r="D57" s="12">
        <f t="shared" si="35"/>
        <v>0</v>
      </c>
      <c r="E57" s="12">
        <f t="shared" si="35"/>
        <v>27.331850987825327</v>
      </c>
      <c r="F57" s="12">
        <f t="shared" si="35"/>
        <v>0</v>
      </c>
      <c r="G57" s="12">
        <f t="shared" si="35"/>
        <v>0</v>
      </c>
      <c r="H57" s="11" t="s">
        <v>40</v>
      </c>
      <c r="I57" s="27" t="s">
        <v>40</v>
      </c>
      <c r="J57" s="27" t="s">
        <v>40</v>
      </c>
      <c r="K57" s="27" t="s">
        <v>40</v>
      </c>
      <c r="L57" s="12">
        <f t="shared" si="35"/>
        <v>15.294117647058824</v>
      </c>
      <c r="M57" s="12">
        <f t="shared" si="35"/>
        <v>0</v>
      </c>
      <c r="N57" s="11" t="s">
        <v>40</v>
      </c>
    </row>
    <row r="58" spans="1:14" ht="15.6" x14ac:dyDescent="0.35">
      <c r="A58" s="7"/>
      <c r="B58" s="12"/>
      <c r="C58" s="12"/>
      <c r="D58" s="12"/>
      <c r="E58" s="12"/>
      <c r="F58" s="12"/>
      <c r="G58" s="12"/>
      <c r="H58" s="12"/>
      <c r="I58" s="28"/>
      <c r="J58" s="28"/>
      <c r="K58" s="28"/>
      <c r="L58" s="12"/>
      <c r="M58" s="12"/>
      <c r="N58" s="12"/>
    </row>
    <row r="59" spans="1:14" ht="15.6" x14ac:dyDescent="0.35">
      <c r="A59" s="6" t="s">
        <v>20</v>
      </c>
      <c r="B59" s="12">
        <f t="shared" ref="B59" si="36">B26/B24*100</f>
        <v>100</v>
      </c>
      <c r="C59" s="12">
        <f t="shared" ref="C59:N59" si="37">C26/C24*100</f>
        <v>100</v>
      </c>
      <c r="D59" s="11" t="s">
        <v>40</v>
      </c>
      <c r="E59" s="12">
        <f t="shared" si="37"/>
        <v>100</v>
      </c>
      <c r="F59" s="11" t="s">
        <v>40</v>
      </c>
      <c r="G59" s="11" t="s">
        <v>40</v>
      </c>
      <c r="H59" s="11" t="s">
        <v>40</v>
      </c>
      <c r="I59" s="27" t="s">
        <v>40</v>
      </c>
      <c r="J59" s="27" t="s">
        <v>40</v>
      </c>
      <c r="K59" s="27" t="s">
        <v>40</v>
      </c>
      <c r="L59" s="12" t="e">
        <f t="shared" si="37"/>
        <v>#DIV/0!</v>
      </c>
      <c r="M59" s="11" t="s">
        <v>40</v>
      </c>
      <c r="N59" s="12" t="e">
        <f t="shared" si="37"/>
        <v>#DIV/0!</v>
      </c>
    </row>
    <row r="60" spans="1:14" ht="15.6" x14ac:dyDescent="0.35">
      <c r="A60" s="7"/>
      <c r="B60" s="12"/>
      <c r="C60" s="12"/>
      <c r="D60" s="12"/>
      <c r="E60" s="12"/>
      <c r="F60" s="12"/>
      <c r="G60" s="12"/>
      <c r="H60" s="12"/>
      <c r="I60" s="28"/>
      <c r="J60" s="28"/>
      <c r="K60" s="28"/>
      <c r="L60" s="12"/>
      <c r="M60" s="12"/>
      <c r="N60" s="12"/>
    </row>
    <row r="61" spans="1:14" ht="15.6" x14ac:dyDescent="0.35">
      <c r="A61" s="6" t="s">
        <v>21</v>
      </c>
      <c r="B61" s="12"/>
      <c r="C61" s="12"/>
      <c r="D61" s="12"/>
      <c r="E61" s="12"/>
      <c r="F61" s="12"/>
      <c r="G61" s="12"/>
      <c r="H61" s="12"/>
      <c r="I61" s="28"/>
      <c r="J61" s="28"/>
      <c r="K61" s="28"/>
      <c r="L61" s="12"/>
      <c r="M61" s="12"/>
      <c r="N61" s="12"/>
    </row>
    <row r="62" spans="1:14" ht="15.6" x14ac:dyDescent="0.35">
      <c r="A62" s="7" t="s">
        <v>22</v>
      </c>
      <c r="B62" s="12">
        <f t="shared" ref="B62" si="38">((B18/B16)-1)*100</f>
        <v>8.8435374149659971</v>
      </c>
      <c r="C62" s="12">
        <f t="shared" ref="C62:E62" si="39">((C18/C16)-1)*100</f>
        <v>-8.8435374149659847</v>
      </c>
      <c r="D62" s="11" t="s">
        <v>40</v>
      </c>
      <c r="E62" s="12">
        <f t="shared" si="39"/>
        <v>-8.8435374149659847</v>
      </c>
      <c r="F62" s="11" t="s">
        <v>40</v>
      </c>
      <c r="G62" s="11" t="s">
        <v>40</v>
      </c>
      <c r="H62" s="11" t="s">
        <v>40</v>
      </c>
      <c r="I62" s="27" t="s">
        <v>40</v>
      </c>
      <c r="J62" s="27" t="s">
        <v>40</v>
      </c>
      <c r="K62" s="27" t="s">
        <v>40</v>
      </c>
      <c r="L62" s="11" t="s">
        <v>40</v>
      </c>
      <c r="M62" s="11" t="s">
        <v>40</v>
      </c>
      <c r="N62" s="11" t="s">
        <v>40</v>
      </c>
    </row>
    <row r="63" spans="1:14" ht="15.6" x14ac:dyDescent="0.35">
      <c r="A63" s="7" t="s">
        <v>23</v>
      </c>
      <c r="B63" s="12">
        <f t="shared" ref="B63" si="40">((B39/B38)-1)*100</f>
        <v>-16.153332336538227</v>
      </c>
      <c r="C63" s="12">
        <f t="shared" ref="C63:E63" si="41">((C39/C38)-1)*100</f>
        <v>-16.153332336538227</v>
      </c>
      <c r="D63" s="11" t="s">
        <v>40</v>
      </c>
      <c r="E63" s="12">
        <f t="shared" si="41"/>
        <v>-16.153332336538227</v>
      </c>
      <c r="F63" s="11" t="s">
        <v>40</v>
      </c>
      <c r="G63" s="11" t="s">
        <v>40</v>
      </c>
      <c r="H63" s="11" t="s">
        <v>40</v>
      </c>
      <c r="I63" s="27" t="s">
        <v>40</v>
      </c>
      <c r="J63" s="27" t="s">
        <v>40</v>
      </c>
      <c r="K63" s="27" t="s">
        <v>40</v>
      </c>
      <c r="L63" s="11" t="s">
        <v>40</v>
      </c>
      <c r="M63" s="11" t="s">
        <v>40</v>
      </c>
      <c r="N63" s="11" t="s">
        <v>40</v>
      </c>
    </row>
    <row r="64" spans="1:14" ht="15.6" x14ac:dyDescent="0.35">
      <c r="A64" s="7" t="s">
        <v>24</v>
      </c>
      <c r="B64" s="12">
        <f t="shared" ref="B64" si="42">((B41/B40)-1)*100</f>
        <v>-22.965874084194493</v>
      </c>
      <c r="C64" s="12">
        <f t="shared" ref="C64:E64" si="43">((C41/C40)-1)*100</f>
        <v>-8.0189541303814948</v>
      </c>
      <c r="D64" s="11" t="s">
        <v>40</v>
      </c>
      <c r="E64" s="12">
        <f t="shared" si="43"/>
        <v>-8.0189541303814948</v>
      </c>
      <c r="F64" s="11" t="s">
        <v>40</v>
      </c>
      <c r="G64" s="11" t="s">
        <v>40</v>
      </c>
      <c r="H64" s="11" t="s">
        <v>40</v>
      </c>
      <c r="I64" s="27" t="s">
        <v>40</v>
      </c>
      <c r="J64" s="27" t="s">
        <v>40</v>
      </c>
      <c r="K64" s="27" t="s">
        <v>40</v>
      </c>
      <c r="L64" s="11" t="s">
        <v>40</v>
      </c>
      <c r="M64" s="11" t="s">
        <v>40</v>
      </c>
      <c r="N64" s="11" t="s">
        <v>40</v>
      </c>
    </row>
    <row r="65" spans="1:14" ht="15.6" x14ac:dyDescent="0.35">
      <c r="A65" s="7"/>
      <c r="B65" s="12"/>
      <c r="C65" s="12"/>
      <c r="D65" s="12"/>
      <c r="E65" s="12"/>
      <c r="F65" s="12"/>
      <c r="G65" s="12"/>
      <c r="H65" s="12"/>
      <c r="I65" s="28"/>
      <c r="J65" s="28"/>
      <c r="K65" s="28"/>
      <c r="L65" s="12"/>
      <c r="M65" s="12"/>
      <c r="N65" s="12"/>
    </row>
    <row r="66" spans="1:14" ht="15.6" x14ac:dyDescent="0.35">
      <c r="A66" s="6" t="s">
        <v>25</v>
      </c>
      <c r="B66" s="12"/>
      <c r="C66" s="12"/>
      <c r="D66" s="12"/>
      <c r="E66" s="12"/>
      <c r="F66" s="12"/>
      <c r="G66" s="12"/>
      <c r="H66" s="12"/>
      <c r="I66" s="28"/>
      <c r="J66" s="28"/>
      <c r="K66" s="28"/>
      <c r="L66" s="12"/>
      <c r="M66" s="12"/>
      <c r="N66" s="12"/>
    </row>
    <row r="67" spans="1:14" ht="15.6" x14ac:dyDescent="0.35">
      <c r="A67" s="7" t="s">
        <v>26</v>
      </c>
      <c r="B67" s="12">
        <f t="shared" ref="B67:B68" si="44">B23/B17</f>
        <v>1630087.8475402633</v>
      </c>
      <c r="C67" s="12">
        <f t="shared" ref="C67:M67" si="45">C23/C17</f>
        <v>4360353.5346969701</v>
      </c>
      <c r="D67" s="12">
        <f t="shared" si="45"/>
        <v>4385964.91</v>
      </c>
      <c r="E67" s="12">
        <f t="shared" si="45"/>
        <v>4350000</v>
      </c>
      <c r="F67" s="12">
        <f t="shared" si="45"/>
        <v>200000</v>
      </c>
      <c r="G67" s="12">
        <f t="shared" si="45"/>
        <v>200000</v>
      </c>
      <c r="H67" s="11" t="s">
        <v>40</v>
      </c>
      <c r="I67" s="27" t="s">
        <v>40</v>
      </c>
      <c r="J67" s="27" t="s">
        <v>40</v>
      </c>
      <c r="K67" s="27" t="s">
        <v>40</v>
      </c>
      <c r="L67" s="12">
        <f t="shared" si="45"/>
        <v>2000000</v>
      </c>
      <c r="M67" s="12">
        <f t="shared" si="45"/>
        <v>2000000</v>
      </c>
      <c r="N67" s="11" t="s">
        <v>40</v>
      </c>
    </row>
    <row r="68" spans="1:14" ht="15.6" x14ac:dyDescent="0.35">
      <c r="A68" s="7" t="s">
        <v>27</v>
      </c>
      <c r="B68" s="12">
        <f t="shared" si="44"/>
        <v>3386456.25</v>
      </c>
      <c r="C68" s="12">
        <f t="shared" ref="C68:N68" si="46">C24/C18</f>
        <v>4043529.8507462689</v>
      </c>
      <c r="D68" s="11" t="s">
        <v>40</v>
      </c>
      <c r="E68" s="12">
        <f t="shared" si="46"/>
        <v>4043529.8507462689</v>
      </c>
      <c r="F68" s="11" t="s">
        <v>40</v>
      </c>
      <c r="G68" s="11" t="s">
        <v>40</v>
      </c>
      <c r="H68" s="11" t="s">
        <v>40</v>
      </c>
      <c r="I68" s="27" t="s">
        <v>40</v>
      </c>
      <c r="J68" s="27" t="s">
        <v>40</v>
      </c>
      <c r="K68" s="27" t="s">
        <v>40</v>
      </c>
      <c r="L68" s="12">
        <f t="shared" si="46"/>
        <v>0</v>
      </c>
      <c r="M68" s="11" t="s">
        <v>40</v>
      </c>
      <c r="N68" s="12">
        <f t="shared" si="46"/>
        <v>0</v>
      </c>
    </row>
    <row r="69" spans="1:14" ht="15.6" x14ac:dyDescent="0.35">
      <c r="A69" s="7" t="s">
        <v>28</v>
      </c>
      <c r="B69" s="12">
        <f>(B68/B67)*B52</f>
        <v>74.885436806363302</v>
      </c>
      <c r="C69" s="12">
        <f t="shared" ref="C69:L69" si="47">(C68/C67)*C52</f>
        <v>60.479316913998787</v>
      </c>
      <c r="D69" s="11" t="s">
        <v>40</v>
      </c>
      <c r="E69" s="12">
        <f t="shared" si="47"/>
        <v>85.228033713840304</v>
      </c>
      <c r="F69" s="11" t="s">
        <v>40</v>
      </c>
      <c r="G69" s="11" t="s">
        <v>40</v>
      </c>
      <c r="H69" s="11" t="s">
        <v>40</v>
      </c>
      <c r="I69" s="27" t="s">
        <v>40</v>
      </c>
      <c r="J69" s="27" t="s">
        <v>40</v>
      </c>
      <c r="K69" s="27" t="s">
        <v>40</v>
      </c>
      <c r="L69" s="12">
        <f t="shared" si="47"/>
        <v>0</v>
      </c>
      <c r="M69" s="11" t="s">
        <v>40</v>
      </c>
      <c r="N69" s="11" t="s">
        <v>40</v>
      </c>
    </row>
    <row r="70" spans="1:14" ht="15.6" x14ac:dyDescent="0.35">
      <c r="A70" s="7"/>
      <c r="B70" s="14"/>
      <c r="C70" s="14"/>
      <c r="D70" s="14"/>
      <c r="E70" s="14"/>
      <c r="F70" s="14"/>
      <c r="G70" s="14"/>
      <c r="H70" s="14"/>
      <c r="I70" s="14"/>
      <c r="J70" s="14"/>
      <c r="K70" s="14"/>
      <c r="L70" s="14"/>
      <c r="M70" s="14"/>
      <c r="N70" s="14"/>
    </row>
    <row r="71" spans="1:14" ht="15.6" x14ac:dyDescent="0.35">
      <c r="A71" s="6" t="s">
        <v>29</v>
      </c>
      <c r="B71" s="21" t="s">
        <v>1</v>
      </c>
      <c r="D71" s="21" t="s">
        <v>54</v>
      </c>
      <c r="E71" s="21" t="s">
        <v>34</v>
      </c>
      <c r="F71" s="12"/>
      <c r="G71" s="12"/>
      <c r="H71" s="12"/>
      <c r="I71" s="12"/>
      <c r="J71" s="12"/>
      <c r="K71" s="12"/>
      <c r="L71" s="12"/>
      <c r="M71" s="12"/>
      <c r="N71" s="12"/>
    </row>
    <row r="72" spans="1:14" ht="15.6" x14ac:dyDescent="0.35">
      <c r="A72" s="7" t="s">
        <v>30</v>
      </c>
      <c r="B72" s="12">
        <f>(B30/B29)*100</f>
        <v>105.55270128865304</v>
      </c>
      <c r="D72" s="12">
        <f>(D30/D29)*100</f>
        <v>25.000000006500002</v>
      </c>
      <c r="E72" s="12">
        <f>(E30/E29)*100</f>
        <v>171.21887986630799</v>
      </c>
      <c r="F72" s="12"/>
      <c r="G72" s="12"/>
      <c r="H72" s="12"/>
      <c r="I72" s="12"/>
      <c r="J72" s="12"/>
      <c r="K72" s="12"/>
      <c r="L72" s="12"/>
      <c r="M72" s="12"/>
      <c r="N72" s="12"/>
    </row>
    <row r="73" spans="1:14" ht="15.6" x14ac:dyDescent="0.35">
      <c r="A73" s="7" t="s">
        <v>31</v>
      </c>
      <c r="B73" s="10">
        <f>(B24/B30)*100</f>
        <v>46.10673682015323</v>
      </c>
      <c r="D73" s="10">
        <f>(D24/D30)*100</f>
        <v>0</v>
      </c>
      <c r="E73" s="10">
        <f>(E24/E30)*100</f>
        <v>51.594740301857698</v>
      </c>
      <c r="F73" s="10"/>
      <c r="G73" s="10"/>
      <c r="H73" s="10"/>
      <c r="I73" s="10"/>
      <c r="J73" s="10"/>
      <c r="K73" s="10"/>
      <c r="L73" s="10"/>
      <c r="M73" s="10"/>
      <c r="N73" s="10"/>
    </row>
    <row r="74" spans="1:14" s="2" customFormat="1" ht="16.2" thickBot="1" x14ac:dyDescent="0.4">
      <c r="A74" s="15"/>
      <c r="B74" s="16"/>
      <c r="C74" s="16"/>
      <c r="D74" s="16"/>
      <c r="E74" s="16"/>
      <c r="F74" s="16"/>
      <c r="G74" s="16"/>
      <c r="H74" s="16"/>
      <c r="I74" s="16"/>
      <c r="J74" s="16"/>
      <c r="K74" s="16"/>
      <c r="L74" s="16"/>
      <c r="M74" s="16"/>
      <c r="N74" s="16"/>
    </row>
    <row r="75" spans="1:14" s="2" customFormat="1" ht="16.2" thickTop="1" x14ac:dyDescent="0.35">
      <c r="A75" s="17" t="s">
        <v>52</v>
      </c>
      <c r="B75" s="17"/>
      <c r="C75" s="17"/>
      <c r="D75" s="17"/>
      <c r="E75" s="17"/>
      <c r="F75" s="17"/>
      <c r="G75" s="17"/>
      <c r="H75" s="17"/>
      <c r="I75" s="17"/>
      <c r="J75" s="17"/>
      <c r="K75" s="17"/>
      <c r="L75" s="17"/>
      <c r="M75" s="17"/>
      <c r="N75" s="17"/>
    </row>
    <row r="76" spans="1:14" ht="15.6" x14ac:dyDescent="0.35">
      <c r="A76" s="7"/>
      <c r="B76" s="17"/>
      <c r="C76" s="17"/>
      <c r="D76" s="17"/>
      <c r="E76" s="17"/>
      <c r="F76" s="17"/>
      <c r="G76" s="17"/>
      <c r="H76" s="17"/>
      <c r="I76" s="17"/>
      <c r="J76" s="17"/>
      <c r="K76" s="17"/>
      <c r="L76" s="17"/>
      <c r="M76" s="17"/>
      <c r="N76" s="7"/>
    </row>
    <row r="77" spans="1:14" ht="15.6" x14ac:dyDescent="0.35">
      <c r="A77" s="7"/>
      <c r="B77" s="7"/>
      <c r="C77" s="7"/>
      <c r="D77" s="7"/>
      <c r="E77" s="7"/>
      <c r="F77" s="7"/>
      <c r="G77" s="7"/>
      <c r="H77" s="7"/>
      <c r="I77" s="7"/>
      <c r="J77" s="7"/>
      <c r="K77" s="7"/>
      <c r="L77" s="7"/>
      <c r="M77" s="7"/>
      <c r="N77" s="7"/>
    </row>
    <row r="79" spans="1:14" ht="15.6" x14ac:dyDescent="0.35">
      <c r="G79" s="11"/>
    </row>
  </sheetData>
  <mergeCells count="7">
    <mergeCell ref="A9:A10"/>
    <mergeCell ref="B9:B10"/>
    <mergeCell ref="C9:N9"/>
    <mergeCell ref="C10:E10"/>
    <mergeCell ref="F10:H10"/>
    <mergeCell ref="I10:K10"/>
    <mergeCell ref="L10:N1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98082-01B0-40B4-8C1F-B1C6B4EBCE62}">
  <dimension ref="A1:N75"/>
  <sheetViews>
    <sheetView showGridLines="0" zoomScale="70" zoomScaleNormal="70" workbookViewId="0">
      <pane ySplit="11" topLeftCell="A12" activePane="bottomLeft" state="frozen"/>
      <selection pane="bottomLeft" activeCell="A9" sqref="A9:A10"/>
    </sheetView>
  </sheetViews>
  <sheetFormatPr baseColWidth="10" defaultColWidth="11.44140625" defaultRowHeight="14.4" x14ac:dyDescent="0.3"/>
  <cols>
    <col min="1" max="1" width="55" style="1" customWidth="1"/>
    <col min="2" max="2" width="15.33203125" style="1" bestFit="1" customWidth="1"/>
    <col min="3" max="3" width="13.5546875" style="1" bestFit="1" customWidth="1"/>
    <col min="4" max="4" width="13.44140625" style="1" bestFit="1" customWidth="1"/>
    <col min="5" max="5" width="13.5546875" style="1" bestFit="1" customWidth="1"/>
    <col min="6" max="6" width="12.5546875" style="1" customWidth="1"/>
    <col min="7" max="7" width="13" style="1" customWidth="1"/>
    <col min="8" max="9" width="12.5546875" style="1" customWidth="1"/>
    <col min="10" max="10" width="14" style="1" customWidth="1"/>
    <col min="11" max="12" width="12.5546875" style="1" customWidth="1"/>
    <col min="13" max="13" width="13.5546875" style="1" customWidth="1"/>
    <col min="14" max="14" width="12.5546875" style="1" customWidth="1"/>
    <col min="15" max="16384" width="11.44140625" style="1"/>
  </cols>
  <sheetData>
    <row r="1" spans="1:14" s="2" customFormat="1" x14ac:dyDescent="0.3">
      <c r="A1" s="1"/>
      <c r="B1" s="1"/>
      <c r="C1" s="1"/>
      <c r="D1" s="1"/>
      <c r="E1" s="1"/>
      <c r="F1" s="1"/>
      <c r="G1" s="1"/>
      <c r="H1" s="1"/>
      <c r="I1" s="1"/>
      <c r="J1" s="1"/>
      <c r="K1" s="1"/>
      <c r="L1" s="1"/>
      <c r="M1" s="1"/>
      <c r="N1" s="1"/>
    </row>
    <row r="2" spans="1:14" s="2" customFormat="1" x14ac:dyDescent="0.3">
      <c r="A2" s="1"/>
      <c r="B2" s="1"/>
      <c r="C2" s="1"/>
      <c r="D2" s="1"/>
      <c r="E2" s="1"/>
      <c r="F2" s="1"/>
      <c r="G2" s="1"/>
      <c r="H2" s="1"/>
      <c r="I2" s="1"/>
      <c r="J2" s="1"/>
      <c r="K2" s="1"/>
      <c r="L2" s="1"/>
      <c r="M2" s="1"/>
      <c r="N2" s="1"/>
    </row>
    <row r="3" spans="1:14" s="2" customFormat="1" x14ac:dyDescent="0.3">
      <c r="A3" s="1"/>
      <c r="B3" s="1"/>
      <c r="C3" s="1"/>
      <c r="D3" s="1"/>
      <c r="E3" s="1"/>
      <c r="F3" s="1"/>
      <c r="G3" s="1"/>
      <c r="H3" s="1"/>
      <c r="I3" s="1"/>
      <c r="J3" s="1"/>
      <c r="K3" s="1"/>
      <c r="L3" s="1"/>
      <c r="M3" s="1"/>
      <c r="N3" s="1"/>
    </row>
    <row r="4" spans="1:14" s="2" customFormat="1" x14ac:dyDescent="0.3">
      <c r="A4" s="1"/>
      <c r="B4" s="1"/>
      <c r="C4" s="1"/>
      <c r="D4" s="1"/>
      <c r="E4" s="1"/>
      <c r="F4" s="1"/>
      <c r="G4" s="1"/>
      <c r="H4" s="1"/>
      <c r="I4" s="1"/>
      <c r="J4" s="1"/>
      <c r="K4" s="1"/>
      <c r="L4" s="1"/>
      <c r="M4" s="1"/>
      <c r="N4" s="1"/>
    </row>
    <row r="5" spans="1:14" s="2" customFormat="1" x14ac:dyDescent="0.3">
      <c r="A5" s="1"/>
      <c r="B5" s="1"/>
      <c r="C5" s="1"/>
      <c r="D5" s="1"/>
      <c r="E5" s="1"/>
      <c r="F5" s="1"/>
      <c r="G5" s="1"/>
      <c r="H5" s="1"/>
      <c r="I5" s="1"/>
      <c r="J5" s="1"/>
      <c r="K5" s="1"/>
      <c r="L5" s="1"/>
      <c r="M5" s="1"/>
      <c r="N5" s="1"/>
    </row>
    <row r="6" spans="1:14" s="2" customFormat="1" x14ac:dyDescent="0.3">
      <c r="A6" s="1"/>
      <c r="B6" s="1"/>
      <c r="C6" s="1"/>
      <c r="D6" s="1"/>
      <c r="E6" s="1"/>
      <c r="F6" s="1"/>
      <c r="G6" s="1"/>
      <c r="H6" s="1"/>
      <c r="I6" s="1"/>
      <c r="J6" s="1"/>
      <c r="K6" s="1"/>
      <c r="L6" s="1"/>
      <c r="M6" s="1"/>
      <c r="N6" s="1"/>
    </row>
    <row r="7" spans="1:14" s="2" customFormat="1" x14ac:dyDescent="0.3">
      <c r="A7" s="1"/>
      <c r="B7" s="1"/>
      <c r="C7" s="1"/>
      <c r="D7" s="1"/>
      <c r="E7" s="1"/>
      <c r="F7" s="1"/>
      <c r="G7" s="1"/>
      <c r="H7" s="1"/>
      <c r="I7" s="1"/>
      <c r="J7" s="1"/>
      <c r="K7" s="1"/>
      <c r="L7" s="1"/>
      <c r="M7" s="1"/>
      <c r="N7" s="1"/>
    </row>
    <row r="8" spans="1:14" s="2" customFormat="1" ht="21.75" customHeight="1" x14ac:dyDescent="0.3">
      <c r="A8" s="1"/>
      <c r="B8" s="1"/>
      <c r="C8" s="1"/>
      <c r="D8" s="1"/>
      <c r="E8" s="1"/>
      <c r="F8" s="1"/>
      <c r="G8" s="1"/>
      <c r="H8" s="1"/>
      <c r="I8" s="1"/>
      <c r="J8" s="1"/>
      <c r="K8" s="1"/>
      <c r="L8" s="1"/>
      <c r="M8" s="1"/>
      <c r="N8" s="1"/>
    </row>
    <row r="9" spans="1:14" s="2" customFormat="1" ht="16.2" thickBot="1" x14ac:dyDescent="0.35">
      <c r="A9" s="38" t="s">
        <v>0</v>
      </c>
      <c r="B9" s="36" t="s">
        <v>32</v>
      </c>
      <c r="C9" s="40" t="s">
        <v>2</v>
      </c>
      <c r="D9" s="40"/>
      <c r="E9" s="40"/>
      <c r="F9" s="40"/>
      <c r="G9" s="40"/>
      <c r="H9" s="40"/>
      <c r="I9" s="40"/>
      <c r="J9" s="40"/>
      <c r="K9" s="40"/>
      <c r="L9" s="40"/>
      <c r="M9" s="40"/>
      <c r="N9" s="40"/>
    </row>
    <row r="10" spans="1:14" s="2" customFormat="1" ht="16.8" thickTop="1" thickBot="1" x14ac:dyDescent="0.35">
      <c r="A10" s="39"/>
      <c r="B10" s="37"/>
      <c r="C10" s="37" t="s">
        <v>37</v>
      </c>
      <c r="D10" s="37"/>
      <c r="E10" s="37"/>
      <c r="F10" s="41" t="s">
        <v>33</v>
      </c>
      <c r="G10" s="41"/>
      <c r="H10" s="41"/>
      <c r="I10" s="42" t="s">
        <v>36</v>
      </c>
      <c r="J10" s="42"/>
      <c r="K10" s="42"/>
      <c r="L10" s="41" t="s">
        <v>35</v>
      </c>
      <c r="M10" s="41"/>
      <c r="N10" s="41"/>
    </row>
    <row r="11" spans="1:14" s="2" customFormat="1" ht="33" customHeight="1" thickTop="1" x14ac:dyDescent="0.3">
      <c r="A11" s="4"/>
      <c r="B11" s="3"/>
      <c r="C11" s="33" t="s">
        <v>1</v>
      </c>
      <c r="D11" s="34" t="s">
        <v>53</v>
      </c>
      <c r="E11" s="34" t="s">
        <v>34</v>
      </c>
      <c r="F11" s="33" t="s">
        <v>1</v>
      </c>
      <c r="G11" s="34" t="s">
        <v>53</v>
      </c>
      <c r="H11" s="34" t="s">
        <v>34</v>
      </c>
      <c r="I11" s="33" t="s">
        <v>1</v>
      </c>
      <c r="J11" s="34" t="s">
        <v>53</v>
      </c>
      <c r="K11" s="34" t="s">
        <v>34</v>
      </c>
      <c r="L11" s="33" t="s">
        <v>1</v>
      </c>
      <c r="M11" s="34" t="s">
        <v>53</v>
      </c>
      <c r="N11" s="34" t="s">
        <v>34</v>
      </c>
    </row>
    <row r="12" spans="1:14" ht="15.6" x14ac:dyDescent="0.35">
      <c r="A12" s="3"/>
      <c r="B12" s="4"/>
      <c r="C12" s="4"/>
      <c r="E12" s="5"/>
      <c r="F12" s="5"/>
      <c r="G12" s="5"/>
      <c r="H12" s="5"/>
      <c r="I12" s="5"/>
      <c r="J12" s="5"/>
      <c r="K12" s="5"/>
      <c r="L12" s="5"/>
      <c r="M12" s="5"/>
      <c r="N12" s="5"/>
    </row>
    <row r="13" spans="1:14" ht="15.6" x14ac:dyDescent="0.35">
      <c r="A13" s="6" t="s">
        <v>3</v>
      </c>
      <c r="B13" s="7"/>
      <c r="C13" s="7"/>
      <c r="D13" s="7"/>
      <c r="E13" s="7"/>
      <c r="F13" s="7"/>
      <c r="G13" s="7"/>
      <c r="H13" s="7"/>
      <c r="I13" s="7"/>
      <c r="J13" s="7"/>
      <c r="K13" s="7"/>
      <c r="L13" s="7"/>
      <c r="M13" s="7"/>
      <c r="N13" s="7"/>
    </row>
    <row r="14" spans="1:14" ht="15.6" x14ac:dyDescent="0.35">
      <c r="A14" s="6"/>
      <c r="B14" s="7"/>
      <c r="C14" s="7"/>
      <c r="D14" s="7"/>
      <c r="E14" s="7"/>
      <c r="F14" s="7"/>
      <c r="G14" s="7"/>
      <c r="H14" s="7"/>
      <c r="I14" s="7"/>
      <c r="J14" s="7"/>
      <c r="K14" s="7"/>
      <c r="L14" s="7"/>
      <c r="M14" s="7"/>
      <c r="N14" s="7"/>
    </row>
    <row r="15" spans="1:14" ht="15.6" x14ac:dyDescent="0.35">
      <c r="A15" s="6" t="s">
        <v>4</v>
      </c>
      <c r="B15" s="7"/>
      <c r="C15" s="7"/>
      <c r="D15" s="7"/>
      <c r="E15" s="7"/>
      <c r="F15" s="7"/>
      <c r="G15" s="7"/>
      <c r="H15" s="7"/>
      <c r="I15" s="7"/>
      <c r="J15" s="7"/>
      <c r="K15" s="7"/>
      <c r="L15" s="7"/>
      <c r="M15" s="7"/>
      <c r="N15" s="7"/>
    </row>
    <row r="16" spans="1:14" ht="15.6" x14ac:dyDescent="0.35">
      <c r="A16" s="7" t="s">
        <v>78</v>
      </c>
      <c r="B16" s="8">
        <f>+C16+F16+I16+L16</f>
        <v>170</v>
      </c>
      <c r="C16" s="8">
        <f>+D16+E16</f>
        <v>170</v>
      </c>
      <c r="D16" s="8">
        <v>0</v>
      </c>
      <c r="E16" s="8">
        <v>170</v>
      </c>
      <c r="F16" s="8">
        <f>+G16+H16</f>
        <v>0</v>
      </c>
      <c r="G16" s="8">
        <v>0</v>
      </c>
      <c r="H16" s="8">
        <v>0</v>
      </c>
      <c r="I16" s="22">
        <f>+J16+K16</f>
        <v>0</v>
      </c>
      <c r="J16" s="22">
        <v>0</v>
      </c>
      <c r="K16" s="22">
        <v>0</v>
      </c>
      <c r="L16" s="8">
        <f>+M16+N16</f>
        <v>0</v>
      </c>
      <c r="M16" s="8">
        <v>0</v>
      </c>
      <c r="N16" s="8">
        <v>0</v>
      </c>
    </row>
    <row r="17" spans="1:14" ht="15.6" x14ac:dyDescent="0.35">
      <c r="A17" s="7" t="s">
        <v>79</v>
      </c>
      <c r="B17" s="8">
        <f t="shared" ref="B17" si="0">+C17+F17+I17+L17</f>
        <v>177</v>
      </c>
      <c r="C17" s="8">
        <f t="shared" ref="C17:C19" si="1">+D17+E17</f>
        <v>177</v>
      </c>
      <c r="D17" s="8">
        <v>0</v>
      </c>
      <c r="E17" s="8">
        <v>177</v>
      </c>
      <c r="F17" s="8">
        <f t="shared" ref="F17:F19" si="2">+G17+H17</f>
        <v>0</v>
      </c>
      <c r="G17" s="8">
        <v>0</v>
      </c>
      <c r="H17" s="8">
        <v>0</v>
      </c>
      <c r="I17" s="22">
        <f t="shared" ref="I17:I19" si="3">+J17+K17</f>
        <v>0</v>
      </c>
      <c r="J17" s="22">
        <v>0</v>
      </c>
      <c r="K17" s="22">
        <v>0</v>
      </c>
      <c r="L17" s="8">
        <f t="shared" ref="L17:L19" si="4">+M17+N17</f>
        <v>0</v>
      </c>
      <c r="M17" s="8">
        <v>0</v>
      </c>
      <c r="N17" s="8">
        <v>0</v>
      </c>
    </row>
    <row r="18" spans="1:14" ht="15.6" x14ac:dyDescent="0.35">
      <c r="A18" s="7" t="s">
        <v>80</v>
      </c>
      <c r="B18" s="8">
        <f>+C18+F18+I18+L18</f>
        <v>133</v>
      </c>
      <c r="C18" s="8">
        <f t="shared" si="1"/>
        <v>107</v>
      </c>
      <c r="D18" s="8">
        <v>29</v>
      </c>
      <c r="E18" s="8">
        <v>78</v>
      </c>
      <c r="F18" s="8">
        <f t="shared" si="2"/>
        <v>0</v>
      </c>
      <c r="G18" s="8">
        <v>0</v>
      </c>
      <c r="H18" s="8">
        <v>0</v>
      </c>
      <c r="I18" s="22">
        <f t="shared" si="3"/>
        <v>0</v>
      </c>
      <c r="J18" s="22">
        <v>0</v>
      </c>
      <c r="K18" s="22">
        <v>0</v>
      </c>
      <c r="L18" s="8">
        <f t="shared" si="4"/>
        <v>26</v>
      </c>
      <c r="M18" s="8">
        <v>26</v>
      </c>
      <c r="N18" s="8">
        <v>0</v>
      </c>
    </row>
    <row r="19" spans="1:14" ht="15.6" x14ac:dyDescent="0.35">
      <c r="A19" s="7" t="s">
        <v>47</v>
      </c>
      <c r="B19" s="8">
        <f>+C19+F19+I19+L19</f>
        <v>1015</v>
      </c>
      <c r="C19" s="8">
        <f t="shared" si="1"/>
        <v>530</v>
      </c>
      <c r="D19" s="8">
        <v>57</v>
      </c>
      <c r="E19" s="8">
        <v>473</v>
      </c>
      <c r="F19" s="8">
        <f t="shared" si="2"/>
        <v>400</v>
      </c>
      <c r="G19" s="8">
        <v>400</v>
      </c>
      <c r="H19" s="8">
        <v>0</v>
      </c>
      <c r="I19" s="22">
        <f t="shared" si="3"/>
        <v>0</v>
      </c>
      <c r="J19" s="22">
        <v>0</v>
      </c>
      <c r="K19" s="22">
        <v>0</v>
      </c>
      <c r="L19" s="8">
        <f t="shared" si="4"/>
        <v>85</v>
      </c>
      <c r="M19" s="8">
        <v>85</v>
      </c>
      <c r="N19" s="8">
        <v>0</v>
      </c>
    </row>
    <row r="20" spans="1:14" ht="15.6" x14ac:dyDescent="0.35">
      <c r="A20" s="7"/>
      <c r="B20" s="8"/>
      <c r="C20" s="8"/>
      <c r="D20" s="8"/>
      <c r="E20" s="8"/>
      <c r="F20" s="8"/>
      <c r="G20" s="8"/>
      <c r="H20" s="8"/>
      <c r="I20" s="22"/>
      <c r="J20" s="22"/>
      <c r="K20" s="22"/>
      <c r="L20" s="8"/>
      <c r="M20" s="8"/>
      <c r="N20" s="8"/>
    </row>
    <row r="21" spans="1:14" ht="15.6" x14ac:dyDescent="0.35">
      <c r="A21" s="6" t="s">
        <v>38</v>
      </c>
      <c r="B21" s="8"/>
      <c r="C21" s="8"/>
      <c r="D21" s="8"/>
      <c r="E21" s="8"/>
      <c r="F21" s="8"/>
      <c r="G21" s="8"/>
      <c r="H21" s="8"/>
      <c r="I21" s="22"/>
      <c r="J21" s="22"/>
      <c r="K21" s="22"/>
      <c r="L21" s="8"/>
      <c r="M21" s="8"/>
      <c r="N21" s="8"/>
    </row>
    <row r="22" spans="1:14" ht="15.6" x14ac:dyDescent="0.35">
      <c r="A22" s="7" t="s">
        <v>78</v>
      </c>
      <c r="B22" s="8">
        <f>+C22+F22+I22+L22</f>
        <v>594613299</v>
      </c>
      <c r="C22" s="8">
        <f>+D22+E22</f>
        <v>594613299</v>
      </c>
      <c r="D22" s="8">
        <v>0</v>
      </c>
      <c r="E22" s="8">
        <v>594613299</v>
      </c>
      <c r="F22" s="8">
        <f>+G22+H22</f>
        <v>0</v>
      </c>
      <c r="G22" s="8">
        <v>0</v>
      </c>
      <c r="H22" s="8">
        <v>0</v>
      </c>
      <c r="I22" s="22">
        <f>+J22+K22</f>
        <v>0</v>
      </c>
      <c r="J22" s="22">
        <v>0</v>
      </c>
      <c r="K22" s="22">
        <v>0</v>
      </c>
      <c r="L22" s="8">
        <f>+M22+N22</f>
        <v>0</v>
      </c>
      <c r="M22" s="8">
        <v>0</v>
      </c>
      <c r="N22" s="8">
        <v>0</v>
      </c>
    </row>
    <row r="23" spans="1:14" ht="15" customHeight="1" x14ac:dyDescent="0.35">
      <c r="A23" s="7" t="s">
        <v>79</v>
      </c>
      <c r="B23" s="8">
        <f t="shared" ref="B23:B25" si="5">+C23+F23+I23+L23</f>
        <v>769950000</v>
      </c>
      <c r="C23" s="8">
        <f t="shared" ref="C23:C25" si="6">+D23+E23</f>
        <v>769950000</v>
      </c>
      <c r="D23" s="8">
        <v>0</v>
      </c>
      <c r="E23" s="8">
        <v>769950000</v>
      </c>
      <c r="F23" s="8">
        <f t="shared" ref="F23:F25" si="7">+G23+H23</f>
        <v>0</v>
      </c>
      <c r="G23" s="8">
        <v>0</v>
      </c>
      <c r="H23" s="8">
        <v>0</v>
      </c>
      <c r="I23" s="22">
        <f t="shared" ref="I23:I25" si="8">+J23+K23</f>
        <v>0</v>
      </c>
      <c r="J23" s="22">
        <v>0</v>
      </c>
      <c r="K23" s="22">
        <v>0</v>
      </c>
      <c r="L23" s="8">
        <f t="shared" ref="L23:L25" si="9">+M23+N23</f>
        <v>0</v>
      </c>
      <c r="M23" s="8">
        <v>0</v>
      </c>
      <c r="N23" s="8">
        <v>0</v>
      </c>
    </row>
    <row r="24" spans="1:14" ht="15.6" x14ac:dyDescent="0.35">
      <c r="A24" s="7" t="s">
        <v>80</v>
      </c>
      <c r="B24" s="8">
        <f t="shared" si="5"/>
        <v>409121984.44999999</v>
      </c>
      <c r="C24" s="8">
        <f t="shared" si="6"/>
        <v>352145000</v>
      </c>
      <c r="D24" s="8">
        <v>81200000</v>
      </c>
      <c r="E24" s="8">
        <v>270945000</v>
      </c>
      <c r="F24" s="8">
        <f t="shared" si="7"/>
        <v>0</v>
      </c>
      <c r="G24" s="8">
        <v>0</v>
      </c>
      <c r="H24" s="8">
        <v>0</v>
      </c>
      <c r="I24" s="22">
        <f t="shared" si="8"/>
        <v>0</v>
      </c>
      <c r="J24" s="22">
        <v>0</v>
      </c>
      <c r="K24" s="22">
        <v>0</v>
      </c>
      <c r="L24" s="8">
        <f t="shared" si="9"/>
        <v>56976984.449999996</v>
      </c>
      <c r="M24" s="8">
        <v>56976984.449999996</v>
      </c>
      <c r="N24" s="8">
        <v>0</v>
      </c>
    </row>
    <row r="25" spans="1:14" ht="15.6" x14ac:dyDescent="0.35">
      <c r="A25" s="7" t="s">
        <v>47</v>
      </c>
      <c r="B25" s="8">
        <f t="shared" si="5"/>
        <v>2557549999.8699999</v>
      </c>
      <c r="C25" s="8">
        <f t="shared" si="6"/>
        <v>2307549999.8699999</v>
      </c>
      <c r="D25" s="8">
        <v>249999999.87</v>
      </c>
      <c r="E25" s="8">
        <v>2057550000</v>
      </c>
      <c r="F25" s="8">
        <f t="shared" si="7"/>
        <v>80000000</v>
      </c>
      <c r="G25" s="8">
        <v>80000000</v>
      </c>
      <c r="H25" s="8">
        <v>0</v>
      </c>
      <c r="I25" s="22">
        <f t="shared" si="8"/>
        <v>0</v>
      </c>
      <c r="J25" s="22">
        <v>0</v>
      </c>
      <c r="K25" s="22">
        <v>0</v>
      </c>
      <c r="L25" s="8">
        <f t="shared" si="9"/>
        <v>170000000</v>
      </c>
      <c r="M25" s="8">
        <v>170000000</v>
      </c>
      <c r="N25" s="8">
        <v>0</v>
      </c>
    </row>
    <row r="26" spans="1:14" ht="15.6" x14ac:dyDescent="0.35">
      <c r="A26" s="7" t="s">
        <v>81</v>
      </c>
      <c r="B26" s="8">
        <f>+B24</f>
        <v>409121984.44999999</v>
      </c>
      <c r="C26" s="8">
        <f t="shared" ref="C26:N26" si="10">+C24</f>
        <v>352145000</v>
      </c>
      <c r="D26" s="8">
        <f t="shared" si="10"/>
        <v>81200000</v>
      </c>
      <c r="E26" s="8">
        <f t="shared" si="10"/>
        <v>270945000</v>
      </c>
      <c r="F26" s="8">
        <f t="shared" si="10"/>
        <v>0</v>
      </c>
      <c r="G26" s="8">
        <f t="shared" si="10"/>
        <v>0</v>
      </c>
      <c r="H26" s="8">
        <f t="shared" si="10"/>
        <v>0</v>
      </c>
      <c r="I26" s="22">
        <f t="shared" si="10"/>
        <v>0</v>
      </c>
      <c r="J26" s="22">
        <f t="shared" si="10"/>
        <v>0</v>
      </c>
      <c r="K26" s="22">
        <f t="shared" si="10"/>
        <v>0</v>
      </c>
      <c r="L26" s="8">
        <f t="shared" si="10"/>
        <v>56976984.449999996</v>
      </c>
      <c r="M26" s="8">
        <f t="shared" si="10"/>
        <v>56976984.449999996</v>
      </c>
      <c r="N26" s="8">
        <f t="shared" si="10"/>
        <v>0</v>
      </c>
    </row>
    <row r="27" spans="1:14" ht="15.6" x14ac:dyDescent="0.35">
      <c r="A27" s="7"/>
      <c r="B27" s="9"/>
      <c r="C27" s="9"/>
      <c r="D27" s="9"/>
      <c r="E27" s="9"/>
      <c r="F27" s="9"/>
      <c r="G27" s="9"/>
      <c r="H27" s="9"/>
      <c r="I27" s="23"/>
      <c r="J27" s="23"/>
      <c r="K27" s="23"/>
      <c r="L27" s="9"/>
      <c r="M27" s="9"/>
      <c r="N27" s="9"/>
    </row>
    <row r="28" spans="1:14" ht="15.6" x14ac:dyDescent="0.35">
      <c r="A28" s="6" t="s">
        <v>39</v>
      </c>
      <c r="B28" s="19" t="s">
        <v>1</v>
      </c>
      <c r="C28" s="20"/>
      <c r="D28" s="19" t="s">
        <v>53</v>
      </c>
      <c r="E28" s="19" t="s">
        <v>34</v>
      </c>
      <c r="F28" s="8"/>
      <c r="G28" s="8"/>
      <c r="H28" s="8"/>
      <c r="I28" s="22"/>
      <c r="J28" s="22"/>
      <c r="K28" s="22"/>
      <c r="L28" s="8"/>
      <c r="M28" s="8"/>
      <c r="N28" s="8"/>
    </row>
    <row r="29" spans="1:14" ht="15.6" x14ac:dyDescent="0.35">
      <c r="A29" s="7" t="s">
        <v>79</v>
      </c>
      <c r="B29" s="8">
        <f>B23</f>
        <v>769950000</v>
      </c>
      <c r="C29" s="8"/>
      <c r="D29" s="8">
        <f>+D23+G23+J23+M23</f>
        <v>0</v>
      </c>
      <c r="E29" s="8">
        <f>+E23+H23+K23+N23</f>
        <v>769950000</v>
      </c>
      <c r="F29" s="8"/>
      <c r="G29" s="8"/>
      <c r="H29" s="8"/>
      <c r="I29" s="22"/>
      <c r="J29" s="22"/>
      <c r="K29" s="22"/>
      <c r="L29" s="8"/>
      <c r="M29" s="8"/>
      <c r="N29" s="8"/>
    </row>
    <row r="30" spans="1:14" ht="15.6" x14ac:dyDescent="0.35">
      <c r="A30" s="7" t="s">
        <v>80</v>
      </c>
      <c r="B30" s="8">
        <f>+D30+E30</f>
        <v>703236000</v>
      </c>
      <c r="C30" s="8"/>
      <c r="D30" s="8">
        <v>0</v>
      </c>
      <c r="E30" s="8">
        <v>703236000</v>
      </c>
      <c r="F30" s="8"/>
      <c r="G30" s="8"/>
      <c r="H30" s="8"/>
      <c r="I30" s="22"/>
      <c r="J30" s="22"/>
      <c r="K30" s="22"/>
      <c r="L30" s="8"/>
      <c r="M30" s="8"/>
      <c r="N30" s="8"/>
    </row>
    <row r="31" spans="1:14" ht="15.6" x14ac:dyDescent="0.35">
      <c r="A31" s="7"/>
      <c r="B31" s="10"/>
      <c r="C31" s="10"/>
      <c r="D31" s="10"/>
      <c r="E31" s="10"/>
      <c r="F31" s="10"/>
      <c r="G31" s="10"/>
      <c r="H31" s="10"/>
      <c r="I31" s="24"/>
      <c r="J31" s="24"/>
      <c r="K31" s="24"/>
      <c r="L31" s="10"/>
      <c r="M31" s="10"/>
      <c r="N31" s="10"/>
    </row>
    <row r="32" spans="1:14" ht="15.6" x14ac:dyDescent="0.35">
      <c r="A32" s="6" t="s">
        <v>5</v>
      </c>
      <c r="B32" s="7"/>
      <c r="C32" s="7"/>
      <c r="D32" s="7"/>
      <c r="E32" s="7"/>
      <c r="F32" s="7"/>
      <c r="G32" s="7"/>
      <c r="H32" s="7"/>
      <c r="I32" s="25"/>
      <c r="J32" s="25"/>
      <c r="K32" s="25"/>
      <c r="L32" s="7"/>
      <c r="M32" s="7"/>
      <c r="N32" s="7"/>
    </row>
    <row r="33" spans="1:14" ht="15.6" x14ac:dyDescent="0.35">
      <c r="A33" s="7" t="s">
        <v>82</v>
      </c>
      <c r="B33" s="10">
        <v>1.0863</v>
      </c>
      <c r="C33" s="10">
        <v>1.0863</v>
      </c>
      <c r="D33" s="10">
        <v>1.0863</v>
      </c>
      <c r="E33" s="10">
        <v>1.0863</v>
      </c>
      <c r="F33" s="10">
        <v>1.0863</v>
      </c>
      <c r="G33" s="10">
        <v>1.0863</v>
      </c>
      <c r="H33" s="10">
        <v>1.0863</v>
      </c>
      <c r="I33" s="24">
        <v>1.0863</v>
      </c>
      <c r="J33" s="24">
        <v>1.0863</v>
      </c>
      <c r="K33" s="24">
        <v>1.0863</v>
      </c>
      <c r="L33" s="10">
        <v>1.0863</v>
      </c>
      <c r="M33" s="10">
        <v>1.0863</v>
      </c>
      <c r="N33" s="10">
        <v>1.0863</v>
      </c>
    </row>
    <row r="34" spans="1:14" ht="15.6" x14ac:dyDescent="0.35">
      <c r="A34" s="7" t="s">
        <v>83</v>
      </c>
      <c r="B34" s="18">
        <v>1.1197999999999999</v>
      </c>
      <c r="C34" s="18">
        <v>1.1197999999999999</v>
      </c>
      <c r="D34" s="18">
        <v>1.1197999999999999</v>
      </c>
      <c r="E34" s="18">
        <v>1.1197999999999999</v>
      </c>
      <c r="F34" s="18">
        <v>1.1197999999999999</v>
      </c>
      <c r="G34" s="18">
        <v>1.1197999999999999</v>
      </c>
      <c r="H34" s="18">
        <v>1.1197999999999999</v>
      </c>
      <c r="I34" s="26">
        <v>1.1197999999999999</v>
      </c>
      <c r="J34" s="26">
        <v>1.1197999999999999</v>
      </c>
      <c r="K34" s="26">
        <v>1.1197999999999999</v>
      </c>
      <c r="L34" s="18">
        <v>1.1197999999999999</v>
      </c>
      <c r="M34" s="18">
        <v>1.1197999999999999</v>
      </c>
      <c r="N34" s="18">
        <v>1.1197999999999999</v>
      </c>
    </row>
    <row r="35" spans="1:14" ht="15.6" x14ac:dyDescent="0.35">
      <c r="A35" s="7" t="s">
        <v>6</v>
      </c>
      <c r="B35" s="11">
        <v>138145</v>
      </c>
      <c r="C35" s="11">
        <v>138145</v>
      </c>
      <c r="D35" s="11">
        <v>138145</v>
      </c>
      <c r="E35" s="11">
        <v>138145</v>
      </c>
      <c r="F35" s="11">
        <v>138145</v>
      </c>
      <c r="G35" s="11">
        <v>138145</v>
      </c>
      <c r="H35" s="11">
        <v>138145</v>
      </c>
      <c r="I35" s="27">
        <v>138145</v>
      </c>
      <c r="J35" s="27">
        <v>138145</v>
      </c>
      <c r="K35" s="27">
        <v>138145</v>
      </c>
      <c r="L35" s="11">
        <v>138145</v>
      </c>
      <c r="M35" s="11">
        <v>138145</v>
      </c>
      <c r="N35" s="11">
        <v>138145</v>
      </c>
    </row>
    <row r="36" spans="1:14" ht="15.6" x14ac:dyDescent="0.35">
      <c r="A36" s="7"/>
      <c r="B36" s="8"/>
      <c r="C36" s="8"/>
      <c r="D36" s="8"/>
      <c r="E36" s="8"/>
      <c r="F36" s="8"/>
      <c r="G36" s="8"/>
      <c r="H36" s="8"/>
      <c r="I36" s="22"/>
      <c r="J36" s="22"/>
      <c r="K36" s="22"/>
      <c r="L36" s="8"/>
      <c r="M36" s="8"/>
      <c r="N36" s="8"/>
    </row>
    <row r="37" spans="1:14" ht="15.6" x14ac:dyDescent="0.35">
      <c r="A37" s="6" t="s">
        <v>7</v>
      </c>
      <c r="B37" s="11"/>
      <c r="C37" s="11"/>
      <c r="D37" s="11"/>
      <c r="E37" s="11"/>
      <c r="F37" s="11"/>
      <c r="G37" s="11"/>
      <c r="H37" s="11"/>
      <c r="I37" s="27"/>
      <c r="J37" s="27"/>
      <c r="K37" s="27"/>
      <c r="L37" s="11"/>
      <c r="M37" s="11"/>
      <c r="N37" s="11"/>
    </row>
    <row r="38" spans="1:14" ht="15.6" x14ac:dyDescent="0.35">
      <c r="A38" s="7" t="s">
        <v>84</v>
      </c>
      <c r="B38" s="11">
        <f t="shared" ref="B38:C38" si="11">B22/B33</f>
        <v>547374849.4890914</v>
      </c>
      <c r="C38" s="11">
        <f t="shared" si="11"/>
        <v>547374849.4890914</v>
      </c>
      <c r="D38" s="11">
        <f t="shared" ref="D38:N38" si="12">D22/D33</f>
        <v>0</v>
      </c>
      <c r="E38" s="11">
        <f t="shared" si="12"/>
        <v>547374849.4890914</v>
      </c>
      <c r="F38" s="11">
        <f t="shared" si="12"/>
        <v>0</v>
      </c>
      <c r="G38" s="11">
        <f t="shared" si="12"/>
        <v>0</v>
      </c>
      <c r="H38" s="11">
        <f t="shared" si="12"/>
        <v>0</v>
      </c>
      <c r="I38" s="27">
        <f t="shared" si="12"/>
        <v>0</v>
      </c>
      <c r="J38" s="27">
        <f t="shared" si="12"/>
        <v>0</v>
      </c>
      <c r="K38" s="27">
        <f t="shared" si="12"/>
        <v>0</v>
      </c>
      <c r="L38" s="11">
        <f t="shared" si="12"/>
        <v>0</v>
      </c>
      <c r="M38" s="11">
        <f t="shared" si="12"/>
        <v>0</v>
      </c>
      <c r="N38" s="11">
        <f t="shared" si="12"/>
        <v>0</v>
      </c>
    </row>
    <row r="39" spans="1:14" ht="15.6" x14ac:dyDescent="0.35">
      <c r="A39" s="7" t="s">
        <v>85</v>
      </c>
      <c r="B39" s="11">
        <f t="shared" ref="B39:C39" si="13">B24/B34</f>
        <v>365352727.67458475</v>
      </c>
      <c r="C39" s="11">
        <f t="shared" si="13"/>
        <v>314471334.16681552</v>
      </c>
      <c r="D39" s="11">
        <f t="shared" ref="D39:N39" si="14">D24/D34</f>
        <v>72512948.740846589</v>
      </c>
      <c r="E39" s="11">
        <f t="shared" si="14"/>
        <v>241958385.42596895</v>
      </c>
      <c r="F39" s="11">
        <f t="shared" si="14"/>
        <v>0</v>
      </c>
      <c r="G39" s="11">
        <f t="shared" si="14"/>
        <v>0</v>
      </c>
      <c r="H39" s="11">
        <f t="shared" si="14"/>
        <v>0</v>
      </c>
      <c r="I39" s="27">
        <f t="shared" si="14"/>
        <v>0</v>
      </c>
      <c r="J39" s="27">
        <f t="shared" si="14"/>
        <v>0</v>
      </c>
      <c r="K39" s="27">
        <f t="shared" si="14"/>
        <v>0</v>
      </c>
      <c r="L39" s="11">
        <f t="shared" si="14"/>
        <v>50881393.507769242</v>
      </c>
      <c r="M39" s="11">
        <f t="shared" si="14"/>
        <v>50881393.507769242</v>
      </c>
      <c r="N39" s="11">
        <f t="shared" si="14"/>
        <v>0</v>
      </c>
    </row>
    <row r="40" spans="1:14" ht="15.6" x14ac:dyDescent="0.35">
      <c r="A40" s="7" t="s">
        <v>86</v>
      </c>
      <c r="B40" s="11">
        <f t="shared" ref="B40:C40" si="15">B38/B16</f>
        <v>3219852.0558181847</v>
      </c>
      <c r="C40" s="11">
        <f t="shared" si="15"/>
        <v>3219852.0558181847</v>
      </c>
      <c r="D40" s="11" t="s">
        <v>40</v>
      </c>
      <c r="E40" s="11">
        <f t="shared" ref="E40" si="16">E38/E16</f>
        <v>3219852.0558181847</v>
      </c>
      <c r="F40" s="11" t="s">
        <v>40</v>
      </c>
      <c r="G40" s="11" t="s">
        <v>40</v>
      </c>
      <c r="H40" s="11" t="s">
        <v>40</v>
      </c>
      <c r="I40" s="27" t="s">
        <v>40</v>
      </c>
      <c r="J40" s="27" t="s">
        <v>40</v>
      </c>
      <c r="K40" s="27" t="s">
        <v>40</v>
      </c>
      <c r="L40" s="11" t="s">
        <v>40</v>
      </c>
      <c r="M40" s="11" t="s">
        <v>40</v>
      </c>
      <c r="N40" s="11" t="s">
        <v>40</v>
      </c>
    </row>
    <row r="41" spans="1:14" ht="15.6" x14ac:dyDescent="0.35">
      <c r="A41" s="7" t="s">
        <v>87</v>
      </c>
      <c r="B41" s="11">
        <f t="shared" ref="B41:C41" si="17">B39/B18</f>
        <v>2747012.9900344717</v>
      </c>
      <c r="C41" s="11">
        <f t="shared" si="17"/>
        <v>2938984.4314655657</v>
      </c>
      <c r="D41" s="11">
        <f t="shared" ref="D41:M41" si="18">D39/D18</f>
        <v>2500446.5083050546</v>
      </c>
      <c r="E41" s="11">
        <f t="shared" si="18"/>
        <v>3102030.5823842171</v>
      </c>
      <c r="F41" s="11" t="s">
        <v>40</v>
      </c>
      <c r="G41" s="11" t="s">
        <v>40</v>
      </c>
      <c r="H41" s="11" t="s">
        <v>40</v>
      </c>
      <c r="I41" s="27" t="s">
        <v>40</v>
      </c>
      <c r="J41" s="27" t="s">
        <v>40</v>
      </c>
      <c r="K41" s="27" t="s">
        <v>40</v>
      </c>
      <c r="L41" s="11">
        <f t="shared" si="18"/>
        <v>1956976.6733757402</v>
      </c>
      <c r="M41" s="11">
        <f t="shared" si="18"/>
        <v>1956976.6733757402</v>
      </c>
      <c r="N41" s="11" t="s">
        <v>40</v>
      </c>
    </row>
    <row r="42" spans="1:14" ht="15.6" x14ac:dyDescent="0.35">
      <c r="A42" s="7"/>
      <c r="B42" s="12"/>
      <c r="C42" s="12"/>
      <c r="D42" s="12"/>
      <c r="E42" s="12"/>
      <c r="F42" s="12"/>
      <c r="G42" s="12"/>
      <c r="H42" s="12"/>
      <c r="I42" s="28"/>
      <c r="J42" s="28"/>
      <c r="K42" s="28"/>
      <c r="L42" s="12"/>
      <c r="M42" s="12"/>
      <c r="N42" s="12"/>
    </row>
    <row r="43" spans="1:14" ht="15.6" x14ac:dyDescent="0.35">
      <c r="A43" s="6" t="s">
        <v>8</v>
      </c>
      <c r="B43" s="12"/>
      <c r="C43" s="12"/>
      <c r="D43" s="12"/>
      <c r="E43" s="12"/>
      <c r="F43" s="12"/>
      <c r="G43" s="12"/>
      <c r="H43" s="12"/>
      <c r="I43" s="28"/>
      <c r="J43" s="28"/>
      <c r="K43" s="28"/>
      <c r="L43" s="12"/>
      <c r="M43" s="12"/>
      <c r="N43" s="12"/>
    </row>
    <row r="44" spans="1:14" ht="15.6" x14ac:dyDescent="0.35">
      <c r="A44" s="7"/>
      <c r="B44" s="13"/>
      <c r="C44" s="13"/>
      <c r="D44" s="13"/>
      <c r="E44" s="13"/>
      <c r="F44" s="13"/>
      <c r="G44" s="13"/>
      <c r="H44" s="13"/>
      <c r="I44" s="29"/>
      <c r="J44" s="29"/>
      <c r="K44" s="29"/>
      <c r="L44" s="13"/>
      <c r="M44" s="13"/>
      <c r="N44" s="13"/>
    </row>
    <row r="45" spans="1:14" ht="15.6" x14ac:dyDescent="0.35">
      <c r="A45" s="6" t="s">
        <v>9</v>
      </c>
      <c r="B45" s="12"/>
      <c r="C45" s="12"/>
      <c r="D45" s="12"/>
      <c r="E45" s="12"/>
      <c r="F45" s="12"/>
      <c r="G45" s="12"/>
      <c r="H45" s="12"/>
      <c r="I45" s="28"/>
      <c r="J45" s="28"/>
      <c r="K45" s="28"/>
      <c r="L45" s="12"/>
      <c r="M45" s="12"/>
      <c r="N45" s="12"/>
    </row>
    <row r="46" spans="1:14" ht="15.6" x14ac:dyDescent="0.35">
      <c r="A46" s="7" t="s">
        <v>10</v>
      </c>
      <c r="B46" s="18">
        <f>B17/B35*100</f>
        <v>0.12812624416374099</v>
      </c>
      <c r="C46" s="18">
        <f t="shared" ref="C46:N46" si="19">C17/C35*100</f>
        <v>0.12812624416374099</v>
      </c>
      <c r="D46" s="18">
        <f t="shared" si="19"/>
        <v>0</v>
      </c>
      <c r="E46" s="18">
        <f t="shared" si="19"/>
        <v>0.12812624416374099</v>
      </c>
      <c r="F46" s="18">
        <f t="shared" si="19"/>
        <v>0</v>
      </c>
      <c r="G46" s="18">
        <f t="shared" si="19"/>
        <v>0</v>
      </c>
      <c r="H46" s="18">
        <f t="shared" si="19"/>
        <v>0</v>
      </c>
      <c r="I46" s="26">
        <f t="shared" si="19"/>
        <v>0</v>
      </c>
      <c r="J46" s="26">
        <f t="shared" si="19"/>
        <v>0</v>
      </c>
      <c r="K46" s="26">
        <f t="shared" si="19"/>
        <v>0</v>
      </c>
      <c r="L46" s="18">
        <f t="shared" si="19"/>
        <v>0</v>
      </c>
      <c r="M46" s="18">
        <f t="shared" si="19"/>
        <v>0</v>
      </c>
      <c r="N46" s="18">
        <f t="shared" si="19"/>
        <v>0</v>
      </c>
    </row>
    <row r="47" spans="1:14" ht="15.6" x14ac:dyDescent="0.35">
      <c r="A47" s="7" t="s">
        <v>11</v>
      </c>
      <c r="B47" s="18">
        <f>B18/B35*100</f>
        <v>9.6275652394223463E-2</v>
      </c>
      <c r="C47" s="18">
        <f t="shared" ref="C47:N47" si="20">C18/C35*100</f>
        <v>7.745484816678129E-2</v>
      </c>
      <c r="D47" s="18">
        <f t="shared" si="20"/>
        <v>2.0992435484454737E-2</v>
      </c>
      <c r="E47" s="18">
        <f t="shared" si="20"/>
        <v>5.6462412682326546E-2</v>
      </c>
      <c r="F47" s="18">
        <f t="shared" si="20"/>
        <v>0</v>
      </c>
      <c r="G47" s="18">
        <f t="shared" si="20"/>
        <v>0</v>
      </c>
      <c r="H47" s="18">
        <f t="shared" si="20"/>
        <v>0</v>
      </c>
      <c r="I47" s="26">
        <f t="shared" si="20"/>
        <v>0</v>
      </c>
      <c r="J47" s="26">
        <f t="shared" si="20"/>
        <v>0</v>
      </c>
      <c r="K47" s="26">
        <f t="shared" si="20"/>
        <v>0</v>
      </c>
      <c r="L47" s="18">
        <f t="shared" si="20"/>
        <v>1.882080422744218E-2</v>
      </c>
      <c r="M47" s="18">
        <f t="shared" si="20"/>
        <v>1.882080422744218E-2</v>
      </c>
      <c r="N47" s="18">
        <f t="shared" si="20"/>
        <v>0</v>
      </c>
    </row>
    <row r="48" spans="1:14" ht="15.6" x14ac:dyDescent="0.35">
      <c r="A48" s="7"/>
      <c r="B48" s="12"/>
      <c r="C48" s="12"/>
      <c r="D48" s="12"/>
      <c r="E48" s="12"/>
      <c r="F48" s="12"/>
      <c r="G48" s="12"/>
      <c r="H48" s="12"/>
      <c r="I48" s="28"/>
      <c r="J48" s="28"/>
      <c r="K48" s="28"/>
      <c r="L48" s="12"/>
      <c r="M48" s="12"/>
      <c r="N48" s="12"/>
    </row>
    <row r="49" spans="1:14" ht="15.6" x14ac:dyDescent="0.35">
      <c r="A49" s="6" t="s">
        <v>12</v>
      </c>
      <c r="B49" s="12"/>
      <c r="C49" s="12"/>
      <c r="D49" s="12"/>
      <c r="E49" s="12"/>
      <c r="F49" s="12"/>
      <c r="G49" s="12"/>
      <c r="H49" s="12"/>
      <c r="I49" s="28"/>
      <c r="J49" s="28"/>
      <c r="K49" s="28"/>
      <c r="L49" s="12"/>
      <c r="M49" s="12"/>
      <c r="N49" s="12"/>
    </row>
    <row r="50" spans="1:14" ht="15.6" x14ac:dyDescent="0.35">
      <c r="A50" s="7" t="s">
        <v>13</v>
      </c>
      <c r="B50" s="12">
        <f t="shared" ref="B50:C50" si="21">B18/B17*100</f>
        <v>75.141242937853107</v>
      </c>
      <c r="C50" s="12">
        <f t="shared" si="21"/>
        <v>60.451977401129945</v>
      </c>
      <c r="D50" s="11" t="s">
        <v>40</v>
      </c>
      <c r="E50" s="12">
        <f t="shared" ref="E50" si="22">E18/E17*100</f>
        <v>44.067796610169488</v>
      </c>
      <c r="F50" s="11" t="s">
        <v>40</v>
      </c>
      <c r="G50" s="11" t="s">
        <v>40</v>
      </c>
      <c r="H50" s="11" t="s">
        <v>40</v>
      </c>
      <c r="I50" s="27" t="s">
        <v>40</v>
      </c>
      <c r="J50" s="27" t="s">
        <v>40</v>
      </c>
      <c r="K50" s="27" t="s">
        <v>40</v>
      </c>
      <c r="L50" s="11" t="s">
        <v>40</v>
      </c>
      <c r="M50" s="11" t="s">
        <v>40</v>
      </c>
      <c r="N50" s="11" t="s">
        <v>40</v>
      </c>
    </row>
    <row r="51" spans="1:14" ht="15.6" x14ac:dyDescent="0.35">
      <c r="A51" s="7" t="s">
        <v>14</v>
      </c>
      <c r="B51" s="12">
        <f t="shared" ref="B51:C51" si="23">B24/B23*100</f>
        <v>53.136175654263262</v>
      </c>
      <c r="C51" s="12">
        <f t="shared" si="23"/>
        <v>45.736086758880447</v>
      </c>
      <c r="D51" s="11" t="s">
        <v>40</v>
      </c>
      <c r="E51" s="12">
        <f t="shared" ref="E51" si="24">E24/E23*100</f>
        <v>35.189947399181762</v>
      </c>
      <c r="F51" s="11" t="s">
        <v>40</v>
      </c>
      <c r="G51" s="11" t="s">
        <v>40</v>
      </c>
      <c r="H51" s="11" t="s">
        <v>40</v>
      </c>
      <c r="I51" s="27" t="s">
        <v>40</v>
      </c>
      <c r="J51" s="27" t="s">
        <v>40</v>
      </c>
      <c r="K51" s="27" t="s">
        <v>40</v>
      </c>
      <c r="L51" s="11" t="s">
        <v>40</v>
      </c>
      <c r="M51" s="11" t="s">
        <v>40</v>
      </c>
      <c r="N51" s="11" t="s">
        <v>40</v>
      </c>
    </row>
    <row r="52" spans="1:14" ht="15.6" x14ac:dyDescent="0.35">
      <c r="A52" s="7" t="s">
        <v>15</v>
      </c>
      <c r="B52" s="12">
        <f t="shared" ref="B52:C52" si="25">AVERAGE(B50:B51)</f>
        <v>64.138709296058181</v>
      </c>
      <c r="C52" s="12">
        <f t="shared" si="25"/>
        <v>53.094032080005192</v>
      </c>
      <c r="D52" s="11" t="s">
        <v>40</v>
      </c>
      <c r="E52" s="12">
        <f t="shared" ref="E52" si="26">AVERAGE(E50:E51)</f>
        <v>39.628872004675628</v>
      </c>
      <c r="F52" s="11" t="s">
        <v>40</v>
      </c>
      <c r="G52" s="11" t="s">
        <v>40</v>
      </c>
      <c r="H52" s="11" t="s">
        <v>40</v>
      </c>
      <c r="I52" s="27" t="s">
        <v>40</v>
      </c>
      <c r="J52" s="27" t="s">
        <v>40</v>
      </c>
      <c r="K52" s="27" t="s">
        <v>40</v>
      </c>
      <c r="L52" s="11" t="s">
        <v>40</v>
      </c>
      <c r="M52" s="11" t="s">
        <v>40</v>
      </c>
      <c r="N52" s="11" t="s">
        <v>40</v>
      </c>
    </row>
    <row r="53" spans="1:14" ht="15.6" x14ac:dyDescent="0.35">
      <c r="A53" s="7"/>
      <c r="B53" s="12"/>
      <c r="C53" s="12"/>
      <c r="D53" s="12"/>
      <c r="E53" s="12"/>
      <c r="F53" s="12"/>
      <c r="G53" s="12"/>
      <c r="H53" s="12"/>
      <c r="I53" s="28"/>
      <c r="J53" s="28"/>
      <c r="K53" s="28"/>
      <c r="L53" s="12"/>
      <c r="M53" s="12"/>
      <c r="N53" s="12"/>
    </row>
    <row r="54" spans="1:14" ht="15.6" x14ac:dyDescent="0.35">
      <c r="A54" s="6" t="s">
        <v>16</v>
      </c>
      <c r="B54" s="12"/>
      <c r="C54" s="12"/>
      <c r="D54" s="12"/>
      <c r="E54" s="12"/>
      <c r="F54" s="12"/>
      <c r="G54" s="12"/>
      <c r="H54" s="12"/>
      <c r="I54" s="28"/>
      <c r="J54" s="28"/>
      <c r="K54" s="28"/>
      <c r="L54" s="12"/>
      <c r="M54" s="12"/>
      <c r="N54" s="12"/>
    </row>
    <row r="55" spans="1:14" ht="15.6" x14ac:dyDescent="0.35">
      <c r="A55" s="7" t="s">
        <v>17</v>
      </c>
      <c r="B55" s="12">
        <f t="shared" ref="B55:C55" si="27">B18/B19*100</f>
        <v>13.103448275862069</v>
      </c>
      <c r="C55" s="12">
        <f t="shared" si="27"/>
        <v>20.188679245283019</v>
      </c>
      <c r="D55" s="12">
        <f t="shared" ref="D55:M55" si="28">D18/D19*100</f>
        <v>50.877192982456144</v>
      </c>
      <c r="E55" s="12">
        <f t="shared" si="28"/>
        <v>16.490486257928119</v>
      </c>
      <c r="F55" s="12">
        <f t="shared" si="28"/>
        <v>0</v>
      </c>
      <c r="G55" s="12">
        <f t="shared" si="28"/>
        <v>0</v>
      </c>
      <c r="H55" s="11" t="s">
        <v>40</v>
      </c>
      <c r="I55" s="27" t="s">
        <v>40</v>
      </c>
      <c r="J55" s="27" t="s">
        <v>40</v>
      </c>
      <c r="K55" s="27" t="s">
        <v>40</v>
      </c>
      <c r="L55" s="12">
        <f t="shared" si="28"/>
        <v>30.588235294117649</v>
      </c>
      <c r="M55" s="12">
        <f t="shared" si="28"/>
        <v>30.588235294117649</v>
      </c>
      <c r="N55" s="11" t="s">
        <v>40</v>
      </c>
    </row>
    <row r="56" spans="1:14" ht="15.6" x14ac:dyDescent="0.35">
      <c r="A56" s="7" t="s">
        <v>18</v>
      </c>
      <c r="B56" s="12">
        <f t="shared" ref="B56:C56" si="29">B24/B25*100</f>
        <v>15.996636799702671</v>
      </c>
      <c r="C56" s="12">
        <f t="shared" si="29"/>
        <v>15.260557735253352</v>
      </c>
      <c r="D56" s="12">
        <f t="shared" ref="D56:M56" si="30">D24/D25*100</f>
        <v>32.480000016889598</v>
      </c>
      <c r="E56" s="12">
        <f t="shared" si="30"/>
        <v>13.16833126776992</v>
      </c>
      <c r="F56" s="12">
        <f t="shared" si="30"/>
        <v>0</v>
      </c>
      <c r="G56" s="12">
        <f t="shared" si="30"/>
        <v>0</v>
      </c>
      <c r="H56" s="11" t="s">
        <v>40</v>
      </c>
      <c r="I56" s="27" t="s">
        <v>40</v>
      </c>
      <c r="J56" s="27" t="s">
        <v>40</v>
      </c>
      <c r="K56" s="27" t="s">
        <v>40</v>
      </c>
      <c r="L56" s="12">
        <f t="shared" si="30"/>
        <v>33.51587320588235</v>
      </c>
      <c r="M56" s="12">
        <f t="shared" si="30"/>
        <v>33.51587320588235</v>
      </c>
      <c r="N56" s="11" t="s">
        <v>40</v>
      </c>
    </row>
    <row r="57" spans="1:14" ht="15.6" x14ac:dyDescent="0.35">
      <c r="A57" s="7" t="s">
        <v>19</v>
      </c>
      <c r="B57" s="12">
        <f t="shared" ref="B57:C57" si="31">AVERAGE(B55:B56)</f>
        <v>14.550042537782371</v>
      </c>
      <c r="C57" s="12">
        <f t="shared" si="31"/>
        <v>17.724618490268185</v>
      </c>
      <c r="D57" s="12">
        <f t="shared" ref="D57:M57" si="32">AVERAGE(D55:D56)</f>
        <v>41.678596499672871</v>
      </c>
      <c r="E57" s="12">
        <f t="shared" si="32"/>
        <v>14.82940876284902</v>
      </c>
      <c r="F57" s="12">
        <f t="shared" si="32"/>
        <v>0</v>
      </c>
      <c r="G57" s="12">
        <f t="shared" si="32"/>
        <v>0</v>
      </c>
      <c r="H57" s="11" t="s">
        <v>40</v>
      </c>
      <c r="I57" s="27" t="s">
        <v>40</v>
      </c>
      <c r="J57" s="27" t="s">
        <v>40</v>
      </c>
      <c r="K57" s="27" t="s">
        <v>40</v>
      </c>
      <c r="L57" s="12">
        <f t="shared" si="32"/>
        <v>32.052054249999998</v>
      </c>
      <c r="M57" s="12">
        <f t="shared" si="32"/>
        <v>32.052054249999998</v>
      </c>
      <c r="N57" s="11" t="s">
        <v>40</v>
      </c>
    </row>
    <row r="58" spans="1:14" ht="15.6" x14ac:dyDescent="0.35">
      <c r="A58" s="7"/>
      <c r="B58" s="12"/>
      <c r="C58" s="12"/>
      <c r="D58" s="12"/>
      <c r="E58" s="12"/>
      <c r="F58" s="12"/>
      <c r="G58" s="12"/>
      <c r="H58" s="12"/>
      <c r="I58" s="28"/>
      <c r="J58" s="28"/>
      <c r="K58" s="28"/>
      <c r="L58" s="12"/>
      <c r="M58" s="12"/>
      <c r="N58" s="12"/>
    </row>
    <row r="59" spans="1:14" ht="15.6" x14ac:dyDescent="0.35">
      <c r="A59" s="6" t="s">
        <v>20</v>
      </c>
      <c r="B59" s="12">
        <f t="shared" ref="B59:M59" si="33">B26/B24*100</f>
        <v>100</v>
      </c>
      <c r="C59" s="12">
        <f t="shared" si="33"/>
        <v>100</v>
      </c>
      <c r="D59" s="12">
        <f t="shared" si="33"/>
        <v>100</v>
      </c>
      <c r="E59" s="12">
        <f t="shared" si="33"/>
        <v>100</v>
      </c>
      <c r="F59" s="11" t="s">
        <v>40</v>
      </c>
      <c r="G59" s="11" t="s">
        <v>40</v>
      </c>
      <c r="H59" s="11" t="s">
        <v>40</v>
      </c>
      <c r="I59" s="27" t="s">
        <v>40</v>
      </c>
      <c r="J59" s="27" t="s">
        <v>40</v>
      </c>
      <c r="K59" s="27" t="s">
        <v>40</v>
      </c>
      <c r="L59" s="12">
        <f t="shared" si="33"/>
        <v>100</v>
      </c>
      <c r="M59" s="12">
        <f t="shared" si="33"/>
        <v>100</v>
      </c>
      <c r="N59" s="11" t="s">
        <v>40</v>
      </c>
    </row>
    <row r="60" spans="1:14" ht="15.6" x14ac:dyDescent="0.35">
      <c r="A60" s="7"/>
      <c r="B60" s="12"/>
      <c r="C60" s="12"/>
      <c r="D60" s="12"/>
      <c r="E60" s="12"/>
      <c r="F60" s="12"/>
      <c r="G60" s="12"/>
      <c r="H60" s="12"/>
      <c r="I60" s="28"/>
      <c r="J60" s="28"/>
      <c r="K60" s="28"/>
      <c r="L60" s="12"/>
      <c r="M60" s="12"/>
      <c r="N60" s="12"/>
    </row>
    <row r="61" spans="1:14" ht="15.6" x14ac:dyDescent="0.35">
      <c r="A61" s="6" t="s">
        <v>21</v>
      </c>
      <c r="B61" s="12"/>
      <c r="C61" s="12"/>
      <c r="D61" s="12"/>
      <c r="E61" s="12"/>
      <c r="F61" s="12"/>
      <c r="G61" s="12"/>
      <c r="H61" s="12"/>
      <c r="I61" s="28"/>
      <c r="J61" s="28"/>
      <c r="K61" s="28"/>
      <c r="L61" s="12"/>
      <c r="M61" s="12"/>
      <c r="N61" s="12"/>
    </row>
    <row r="62" spans="1:14" ht="15.6" x14ac:dyDescent="0.35">
      <c r="A62" s="7" t="s">
        <v>22</v>
      </c>
      <c r="B62" s="12">
        <f t="shared" ref="B62:C62" si="34">((B18/B16)-1)*100</f>
        <v>-21.764705882352942</v>
      </c>
      <c r="C62" s="12">
        <f t="shared" si="34"/>
        <v>-37.058823529411768</v>
      </c>
      <c r="D62" s="11" t="s">
        <v>40</v>
      </c>
      <c r="E62" s="12">
        <f t="shared" ref="E62" si="35">((E18/E16)-1)*100</f>
        <v>-54.117647058823536</v>
      </c>
      <c r="F62" s="11" t="s">
        <v>40</v>
      </c>
      <c r="G62" s="11" t="s">
        <v>40</v>
      </c>
      <c r="H62" s="11" t="s">
        <v>40</v>
      </c>
      <c r="I62" s="27" t="s">
        <v>40</v>
      </c>
      <c r="J62" s="27" t="s">
        <v>40</v>
      </c>
      <c r="K62" s="27" t="s">
        <v>40</v>
      </c>
      <c r="L62" s="11" t="s">
        <v>40</v>
      </c>
      <c r="M62" s="11" t="s">
        <v>40</v>
      </c>
      <c r="N62" s="11" t="s">
        <v>40</v>
      </c>
    </row>
    <row r="63" spans="1:14" ht="15.6" x14ac:dyDescent="0.35">
      <c r="A63" s="7" t="s">
        <v>23</v>
      </c>
      <c r="B63" s="12">
        <f t="shared" ref="B63:E63" si="36">((B39/B38)-1)*100</f>
        <v>-33.253650945855917</v>
      </c>
      <c r="C63" s="12">
        <f t="shared" si="36"/>
        <v>-42.549180975279242</v>
      </c>
      <c r="D63" s="11" t="s">
        <v>40</v>
      </c>
      <c r="E63" s="12">
        <f t="shared" si="36"/>
        <v>-55.796583337395212</v>
      </c>
      <c r="F63" s="11" t="s">
        <v>40</v>
      </c>
      <c r="G63" s="11" t="s">
        <v>40</v>
      </c>
      <c r="H63" s="11" t="s">
        <v>40</v>
      </c>
      <c r="I63" s="27" t="s">
        <v>40</v>
      </c>
      <c r="J63" s="27" t="s">
        <v>40</v>
      </c>
      <c r="K63" s="27" t="s">
        <v>40</v>
      </c>
      <c r="L63" s="11" t="s">
        <v>40</v>
      </c>
      <c r="M63" s="11" t="s">
        <v>40</v>
      </c>
      <c r="N63" s="11" t="s">
        <v>40</v>
      </c>
    </row>
    <row r="64" spans="1:14" ht="15.6" x14ac:dyDescent="0.35">
      <c r="A64" s="7" t="s">
        <v>24</v>
      </c>
      <c r="B64" s="12">
        <f t="shared" ref="B64:C64" si="37">((B41/B40)-1)*100</f>
        <v>-14.685117750342158</v>
      </c>
      <c r="C64" s="12">
        <f t="shared" si="37"/>
        <v>-8.7229978111913233</v>
      </c>
      <c r="D64" s="11" t="s">
        <v>40</v>
      </c>
      <c r="E64" s="12">
        <f t="shared" ref="E64" si="38">((E41/E40)-1)*100</f>
        <v>-3.6592200943228903</v>
      </c>
      <c r="F64" s="11" t="s">
        <v>40</v>
      </c>
      <c r="G64" s="11" t="s">
        <v>40</v>
      </c>
      <c r="H64" s="11" t="s">
        <v>40</v>
      </c>
      <c r="I64" s="27" t="s">
        <v>40</v>
      </c>
      <c r="J64" s="27" t="s">
        <v>40</v>
      </c>
      <c r="K64" s="27" t="s">
        <v>40</v>
      </c>
      <c r="L64" s="11" t="s">
        <v>40</v>
      </c>
      <c r="M64" s="11" t="s">
        <v>40</v>
      </c>
      <c r="N64" s="11" t="s">
        <v>40</v>
      </c>
    </row>
    <row r="65" spans="1:14" ht="15.6" x14ac:dyDescent="0.35">
      <c r="A65" s="7"/>
      <c r="B65" s="12"/>
      <c r="C65" s="12"/>
      <c r="D65" s="12"/>
      <c r="E65" s="12"/>
      <c r="F65" s="12"/>
      <c r="G65" s="12"/>
      <c r="H65" s="12"/>
      <c r="I65" s="28"/>
      <c r="J65" s="28"/>
      <c r="K65" s="28"/>
      <c r="L65" s="12"/>
      <c r="M65" s="12"/>
      <c r="N65" s="12"/>
    </row>
    <row r="66" spans="1:14" ht="15.6" x14ac:dyDescent="0.35">
      <c r="A66" s="6" t="s">
        <v>25</v>
      </c>
      <c r="B66" s="12"/>
      <c r="C66" s="12"/>
      <c r="D66" s="12"/>
      <c r="E66" s="12"/>
      <c r="F66" s="12"/>
      <c r="G66" s="12"/>
      <c r="H66" s="12"/>
      <c r="I66" s="28"/>
      <c r="J66" s="28"/>
      <c r="K66" s="28"/>
      <c r="L66" s="12"/>
      <c r="M66" s="12"/>
      <c r="N66" s="12"/>
    </row>
    <row r="67" spans="1:14" ht="15.6" x14ac:dyDescent="0.35">
      <c r="A67" s="7" t="s">
        <v>26</v>
      </c>
      <c r="B67" s="12">
        <f t="shared" ref="B67:E67" si="39">B23/B17</f>
        <v>4350000</v>
      </c>
      <c r="C67" s="12">
        <f t="shared" si="39"/>
        <v>4350000</v>
      </c>
      <c r="D67" s="11" t="s">
        <v>40</v>
      </c>
      <c r="E67" s="12">
        <f t="shared" si="39"/>
        <v>4350000</v>
      </c>
      <c r="F67" s="11" t="s">
        <v>40</v>
      </c>
      <c r="G67" s="11" t="s">
        <v>40</v>
      </c>
      <c r="H67" s="11" t="s">
        <v>40</v>
      </c>
      <c r="I67" s="27" t="s">
        <v>40</v>
      </c>
      <c r="J67" s="27" t="s">
        <v>40</v>
      </c>
      <c r="K67" s="27" t="s">
        <v>40</v>
      </c>
      <c r="L67" s="11" t="s">
        <v>40</v>
      </c>
      <c r="M67" s="11" t="s">
        <v>40</v>
      </c>
      <c r="N67" s="11" t="s">
        <v>40</v>
      </c>
    </row>
    <row r="68" spans="1:14" ht="15.6" x14ac:dyDescent="0.35">
      <c r="A68" s="7" t="s">
        <v>27</v>
      </c>
      <c r="B68" s="12">
        <f t="shared" ref="B68:M68" si="40">B24/B18</f>
        <v>3076105.1462406013</v>
      </c>
      <c r="C68" s="12">
        <f t="shared" si="40"/>
        <v>3291074.7663551401</v>
      </c>
      <c r="D68" s="12">
        <f t="shared" si="40"/>
        <v>2800000</v>
      </c>
      <c r="E68" s="12">
        <f t="shared" si="40"/>
        <v>3473653.846153846</v>
      </c>
      <c r="F68" s="11" t="s">
        <v>40</v>
      </c>
      <c r="G68" s="11" t="s">
        <v>40</v>
      </c>
      <c r="H68" s="11" t="s">
        <v>40</v>
      </c>
      <c r="I68" s="27" t="s">
        <v>40</v>
      </c>
      <c r="J68" s="27" t="s">
        <v>40</v>
      </c>
      <c r="K68" s="27" t="s">
        <v>40</v>
      </c>
      <c r="L68" s="12">
        <f t="shared" si="40"/>
        <v>2191422.4788461537</v>
      </c>
      <c r="M68" s="12">
        <f t="shared" si="40"/>
        <v>2191422.4788461537</v>
      </c>
      <c r="N68" s="11" t="s">
        <v>40</v>
      </c>
    </row>
    <row r="69" spans="1:14" ht="15.6" x14ac:dyDescent="0.35">
      <c r="A69" s="7" t="s">
        <v>28</v>
      </c>
      <c r="B69" s="12">
        <f t="shared" ref="B69:E69" si="41">(B68/B67)*B52</f>
        <v>45.355727296283789</v>
      </c>
      <c r="C69" s="12">
        <f t="shared" si="41"/>
        <v>40.16929407415067</v>
      </c>
      <c r="D69" s="11" t="s">
        <v>40</v>
      </c>
      <c r="E69" s="12">
        <f t="shared" si="41"/>
        <v>31.645283599489648</v>
      </c>
      <c r="F69" s="11" t="s">
        <v>40</v>
      </c>
      <c r="G69" s="11" t="s">
        <v>40</v>
      </c>
      <c r="H69" s="11" t="s">
        <v>40</v>
      </c>
      <c r="I69" s="27" t="s">
        <v>40</v>
      </c>
      <c r="J69" s="27" t="s">
        <v>40</v>
      </c>
      <c r="K69" s="27" t="s">
        <v>40</v>
      </c>
      <c r="L69" s="11" t="s">
        <v>40</v>
      </c>
      <c r="M69" s="11" t="s">
        <v>40</v>
      </c>
      <c r="N69" s="11" t="s">
        <v>40</v>
      </c>
    </row>
    <row r="70" spans="1:14" ht="15.6" x14ac:dyDescent="0.35">
      <c r="A70" s="7"/>
      <c r="B70" s="14"/>
      <c r="C70" s="14"/>
      <c r="D70" s="14"/>
      <c r="E70" s="14"/>
      <c r="F70" s="14"/>
      <c r="G70" s="14"/>
      <c r="H70" s="14"/>
      <c r="I70" s="14"/>
      <c r="J70" s="14"/>
      <c r="K70" s="14"/>
      <c r="L70" s="14"/>
      <c r="M70" s="14"/>
      <c r="N70" s="14"/>
    </row>
    <row r="71" spans="1:14" ht="15.6" x14ac:dyDescent="0.35">
      <c r="A71" s="6" t="s">
        <v>29</v>
      </c>
      <c r="B71" s="21" t="s">
        <v>1</v>
      </c>
      <c r="D71" s="21" t="s">
        <v>54</v>
      </c>
      <c r="E71" s="21" t="s">
        <v>34</v>
      </c>
      <c r="F71" s="12"/>
      <c r="G71" s="12"/>
      <c r="H71" s="12"/>
      <c r="I71" s="12"/>
      <c r="J71" s="12"/>
      <c r="K71" s="12"/>
      <c r="L71" s="12"/>
      <c r="M71" s="12"/>
      <c r="N71" s="12"/>
    </row>
    <row r="72" spans="1:14" ht="15.6" x14ac:dyDescent="0.35">
      <c r="A72" s="7" t="s">
        <v>30</v>
      </c>
      <c r="B72" s="12">
        <f>(B30/B29)*100</f>
        <v>91.335281511786476</v>
      </c>
      <c r="D72" s="11" t="s">
        <v>40</v>
      </c>
      <c r="E72" s="12">
        <f>(E30/E29)*100</f>
        <v>91.335281511786476</v>
      </c>
      <c r="F72" s="12"/>
      <c r="G72" s="12"/>
      <c r="H72" s="12"/>
      <c r="I72" s="12"/>
      <c r="J72" s="12"/>
      <c r="K72" s="12"/>
      <c r="L72" s="12"/>
      <c r="M72" s="12"/>
      <c r="N72" s="12"/>
    </row>
    <row r="73" spans="1:14" ht="15.6" x14ac:dyDescent="0.35">
      <c r="A73" s="7" t="s">
        <v>31</v>
      </c>
      <c r="B73" s="10">
        <f>(B24/B30)*100</f>
        <v>58.177053570920712</v>
      </c>
      <c r="D73" s="11" t="s">
        <v>40</v>
      </c>
      <c r="E73" s="10">
        <f>(E24/E30)*100</f>
        <v>38.528317662918283</v>
      </c>
      <c r="F73" s="10"/>
      <c r="G73" s="10"/>
      <c r="H73" s="10"/>
      <c r="I73" s="10"/>
      <c r="J73" s="10"/>
      <c r="K73" s="10"/>
      <c r="L73" s="10"/>
      <c r="M73" s="10"/>
      <c r="N73" s="10"/>
    </row>
    <row r="74" spans="1:14" s="2" customFormat="1" ht="16.2" thickBot="1" x14ac:dyDescent="0.4">
      <c r="A74" s="15"/>
      <c r="B74" s="16"/>
      <c r="C74" s="16"/>
      <c r="D74" s="16"/>
      <c r="E74" s="16"/>
      <c r="F74" s="16"/>
      <c r="G74" s="16"/>
      <c r="H74" s="16"/>
      <c r="I74" s="16"/>
      <c r="J74" s="16"/>
      <c r="K74" s="16"/>
      <c r="L74" s="16"/>
      <c r="M74" s="16"/>
      <c r="N74" s="16"/>
    </row>
    <row r="75" spans="1:14" s="2" customFormat="1" ht="16.2" thickTop="1" x14ac:dyDescent="0.35">
      <c r="A75" s="17" t="s">
        <v>52</v>
      </c>
      <c r="B75" s="17"/>
      <c r="C75" s="17"/>
      <c r="D75" s="17"/>
      <c r="E75" s="17"/>
      <c r="F75" s="17"/>
      <c r="G75" s="17"/>
      <c r="H75" s="17"/>
      <c r="I75" s="17"/>
      <c r="J75" s="17"/>
      <c r="K75" s="17"/>
      <c r="L75" s="17"/>
      <c r="M75" s="17"/>
      <c r="N75" s="17"/>
    </row>
  </sheetData>
  <mergeCells count="7">
    <mergeCell ref="A9:A10"/>
    <mergeCell ref="B9:B10"/>
    <mergeCell ref="C9:N9"/>
    <mergeCell ref="C10:E10"/>
    <mergeCell ref="F10:H10"/>
    <mergeCell ref="I10:K10"/>
    <mergeCell ref="L10:N1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CAA46-F255-4796-9972-10167F418374}">
  <dimension ref="A1:N78"/>
  <sheetViews>
    <sheetView showGridLines="0" zoomScale="70" zoomScaleNormal="70" workbookViewId="0">
      <pane ySplit="11" topLeftCell="A12" activePane="bottomLeft" state="frozen"/>
      <selection pane="bottomLeft" activeCell="A9" sqref="A9:A10"/>
    </sheetView>
  </sheetViews>
  <sheetFormatPr baseColWidth="10" defaultColWidth="11.44140625" defaultRowHeight="14.4" x14ac:dyDescent="0.3"/>
  <cols>
    <col min="1" max="1" width="55" style="1" customWidth="1"/>
    <col min="2" max="2" width="15.33203125" style="1" bestFit="1" customWidth="1"/>
    <col min="3" max="3" width="13.5546875" style="1" bestFit="1" customWidth="1"/>
    <col min="4" max="4" width="13.44140625" style="1" bestFit="1" customWidth="1"/>
    <col min="5" max="5" width="13.5546875" style="1" bestFit="1" customWidth="1"/>
    <col min="6" max="6" width="12.5546875" style="1" customWidth="1"/>
    <col min="7" max="7" width="13.6640625" style="1" customWidth="1"/>
    <col min="8" max="9" width="12.5546875" style="1" customWidth="1"/>
    <col min="10" max="10" width="14.6640625" style="1" customWidth="1"/>
    <col min="11" max="12" width="12.5546875" style="1" customWidth="1"/>
    <col min="13" max="13" width="14.44140625" style="1" customWidth="1"/>
    <col min="14" max="14" width="12.5546875" style="1" customWidth="1"/>
    <col min="15" max="16384" width="11.44140625" style="1"/>
  </cols>
  <sheetData>
    <row r="1" spans="1:14" s="2" customFormat="1" x14ac:dyDescent="0.3">
      <c r="A1" s="1"/>
      <c r="B1" s="1"/>
      <c r="C1" s="1"/>
      <c r="D1" s="1"/>
      <c r="E1" s="1"/>
      <c r="F1" s="1"/>
      <c r="G1" s="1"/>
      <c r="H1" s="1"/>
      <c r="I1" s="1"/>
      <c r="J1" s="1"/>
      <c r="K1" s="1"/>
      <c r="L1" s="1"/>
      <c r="M1" s="1"/>
      <c r="N1" s="1"/>
    </row>
    <row r="2" spans="1:14" s="2" customFormat="1" x14ac:dyDescent="0.3">
      <c r="A2" s="1"/>
      <c r="B2" s="1"/>
      <c r="C2" s="1"/>
      <c r="D2" s="1"/>
      <c r="E2" s="1"/>
      <c r="F2" s="1"/>
      <c r="G2" s="1"/>
      <c r="H2" s="1"/>
      <c r="I2" s="1"/>
      <c r="J2" s="1"/>
      <c r="K2" s="1"/>
      <c r="L2" s="1"/>
      <c r="M2" s="1"/>
      <c r="N2" s="1"/>
    </row>
    <row r="3" spans="1:14" s="2" customFormat="1" x14ac:dyDescent="0.3">
      <c r="A3" s="1"/>
      <c r="B3" s="1"/>
      <c r="C3" s="1"/>
      <c r="D3" s="1"/>
      <c r="E3" s="1"/>
      <c r="F3" s="1"/>
      <c r="G3" s="1"/>
      <c r="H3" s="1"/>
      <c r="I3" s="1"/>
      <c r="J3" s="1"/>
      <c r="K3" s="1"/>
      <c r="L3" s="1"/>
      <c r="M3" s="1"/>
      <c r="N3" s="1"/>
    </row>
    <row r="4" spans="1:14" s="2" customFormat="1" x14ac:dyDescent="0.3">
      <c r="A4" s="1"/>
      <c r="B4" s="1"/>
      <c r="C4" s="1"/>
      <c r="D4" s="1"/>
      <c r="E4" s="1"/>
      <c r="F4" s="1"/>
      <c r="G4" s="1"/>
      <c r="H4" s="1"/>
      <c r="I4" s="1"/>
      <c r="J4" s="1"/>
      <c r="K4" s="1"/>
      <c r="L4" s="1"/>
      <c r="M4" s="1"/>
      <c r="N4" s="1"/>
    </row>
    <row r="5" spans="1:14" s="2" customFormat="1" x14ac:dyDescent="0.3">
      <c r="A5" s="1"/>
      <c r="B5" s="1"/>
      <c r="C5" s="1"/>
      <c r="D5" s="1"/>
      <c r="E5" s="1"/>
      <c r="F5" s="1"/>
      <c r="G5" s="1"/>
      <c r="H5" s="1"/>
      <c r="I5" s="1"/>
      <c r="J5" s="1"/>
      <c r="K5" s="1"/>
      <c r="L5" s="1"/>
      <c r="M5" s="1"/>
      <c r="N5" s="1"/>
    </row>
    <row r="6" spans="1:14" s="2" customFormat="1" x14ac:dyDescent="0.3">
      <c r="A6" s="1"/>
      <c r="B6" s="1"/>
      <c r="C6" s="1"/>
      <c r="D6" s="1"/>
      <c r="E6" s="1"/>
      <c r="F6" s="1"/>
      <c r="G6" s="1"/>
      <c r="H6" s="1"/>
      <c r="I6" s="1"/>
      <c r="J6" s="1"/>
      <c r="K6" s="1"/>
      <c r="L6" s="1"/>
      <c r="M6" s="1"/>
      <c r="N6" s="1"/>
    </row>
    <row r="7" spans="1:14" s="2" customFormat="1" x14ac:dyDescent="0.3">
      <c r="A7" s="1"/>
      <c r="B7" s="1"/>
      <c r="C7" s="1"/>
      <c r="D7" s="1"/>
      <c r="E7" s="1"/>
      <c r="F7" s="1"/>
      <c r="G7" s="1"/>
      <c r="H7" s="1"/>
      <c r="I7" s="1"/>
      <c r="J7" s="1"/>
      <c r="K7" s="1"/>
      <c r="L7" s="1"/>
      <c r="M7" s="1"/>
      <c r="N7" s="1"/>
    </row>
    <row r="8" spans="1:14" s="2" customFormat="1" ht="21.75" customHeight="1" x14ac:dyDescent="0.3">
      <c r="A8" s="1"/>
      <c r="B8" s="1"/>
      <c r="C8" s="1"/>
      <c r="D8" s="1"/>
      <c r="E8" s="1"/>
      <c r="F8" s="1"/>
      <c r="G8" s="1"/>
      <c r="H8" s="1"/>
      <c r="I8" s="1"/>
      <c r="J8" s="1"/>
      <c r="K8" s="1"/>
      <c r="L8" s="1"/>
      <c r="M8" s="1"/>
      <c r="N8" s="1"/>
    </row>
    <row r="9" spans="1:14" s="2" customFormat="1" ht="16.2" thickBot="1" x14ac:dyDescent="0.35">
      <c r="A9" s="38" t="s">
        <v>0</v>
      </c>
      <c r="B9" s="36" t="s">
        <v>32</v>
      </c>
      <c r="C9" s="40" t="s">
        <v>2</v>
      </c>
      <c r="D9" s="40"/>
      <c r="E9" s="40"/>
      <c r="F9" s="40"/>
      <c r="G9" s="40"/>
      <c r="H9" s="40"/>
      <c r="I9" s="40"/>
      <c r="J9" s="40"/>
      <c r="K9" s="40"/>
      <c r="L9" s="40"/>
      <c r="M9" s="40"/>
      <c r="N9" s="40"/>
    </row>
    <row r="10" spans="1:14" s="2" customFormat="1" ht="16.8" thickTop="1" thickBot="1" x14ac:dyDescent="0.35">
      <c r="A10" s="39"/>
      <c r="B10" s="37"/>
      <c r="C10" s="37" t="s">
        <v>37</v>
      </c>
      <c r="D10" s="37"/>
      <c r="E10" s="37"/>
      <c r="F10" s="41" t="s">
        <v>33</v>
      </c>
      <c r="G10" s="41"/>
      <c r="H10" s="41"/>
      <c r="I10" s="42" t="s">
        <v>36</v>
      </c>
      <c r="J10" s="42"/>
      <c r="K10" s="42"/>
      <c r="L10" s="41" t="s">
        <v>35</v>
      </c>
      <c r="M10" s="41"/>
      <c r="N10" s="41"/>
    </row>
    <row r="11" spans="1:14" s="2" customFormat="1" ht="33.6" customHeight="1" thickTop="1" x14ac:dyDescent="0.3">
      <c r="A11" s="4"/>
      <c r="B11" s="3"/>
      <c r="C11" s="33" t="s">
        <v>1</v>
      </c>
      <c r="D11" s="34" t="s">
        <v>53</v>
      </c>
      <c r="E11" s="34" t="s">
        <v>34</v>
      </c>
      <c r="F11" s="33" t="s">
        <v>1</v>
      </c>
      <c r="G11" s="34" t="s">
        <v>53</v>
      </c>
      <c r="H11" s="34" t="s">
        <v>34</v>
      </c>
      <c r="I11" s="33" t="s">
        <v>1</v>
      </c>
      <c r="J11" s="34" t="s">
        <v>53</v>
      </c>
      <c r="K11" s="34" t="s">
        <v>34</v>
      </c>
      <c r="L11" s="33" t="s">
        <v>1</v>
      </c>
      <c r="M11" s="34" t="s">
        <v>53</v>
      </c>
      <c r="N11" s="34" t="s">
        <v>34</v>
      </c>
    </row>
    <row r="12" spans="1:14" ht="15.6" x14ac:dyDescent="0.35">
      <c r="A12" s="3"/>
      <c r="B12" s="4"/>
      <c r="C12" s="4"/>
      <c r="E12" s="5"/>
      <c r="F12" s="5"/>
      <c r="G12" s="5"/>
      <c r="H12" s="5"/>
      <c r="I12" s="5"/>
      <c r="J12" s="5"/>
      <c r="K12" s="5"/>
      <c r="L12" s="5"/>
      <c r="M12" s="5"/>
      <c r="N12" s="5"/>
    </row>
    <row r="13" spans="1:14" ht="15.6" x14ac:dyDescent="0.35">
      <c r="A13" s="6" t="s">
        <v>3</v>
      </c>
      <c r="B13" s="7"/>
      <c r="C13" s="7"/>
      <c r="D13" s="7"/>
      <c r="E13" s="7"/>
      <c r="F13" s="7"/>
      <c r="G13" s="7"/>
      <c r="H13" s="7"/>
      <c r="I13" s="7"/>
      <c r="J13" s="7"/>
      <c r="K13" s="7"/>
      <c r="L13" s="7"/>
      <c r="M13" s="7"/>
      <c r="N13" s="7"/>
    </row>
    <row r="14" spans="1:14" ht="15.6" x14ac:dyDescent="0.35">
      <c r="A14" s="6"/>
      <c r="B14" s="7"/>
      <c r="C14" s="7"/>
      <c r="D14" s="7"/>
      <c r="E14" s="7"/>
      <c r="F14" s="7"/>
      <c r="G14" s="7"/>
      <c r="H14" s="7"/>
      <c r="I14" s="7"/>
      <c r="J14" s="7"/>
      <c r="K14" s="7"/>
      <c r="L14" s="7"/>
      <c r="M14" s="7"/>
      <c r="N14" s="7"/>
    </row>
    <row r="15" spans="1:14" ht="15.6" x14ac:dyDescent="0.35">
      <c r="A15" s="6" t="s">
        <v>4</v>
      </c>
      <c r="B15" s="7"/>
      <c r="C15" s="7"/>
      <c r="D15" s="7"/>
      <c r="E15" s="7"/>
      <c r="F15" s="7"/>
      <c r="G15" s="7"/>
      <c r="H15" s="7"/>
      <c r="I15" s="7"/>
      <c r="J15" s="7"/>
      <c r="K15" s="7"/>
      <c r="L15" s="7"/>
      <c r="M15" s="7"/>
      <c r="N15" s="7"/>
    </row>
    <row r="16" spans="1:14" ht="15.6" x14ac:dyDescent="0.35">
      <c r="A16" s="7" t="s">
        <v>88</v>
      </c>
      <c r="B16" s="8">
        <f>+C16+F16+I16+L16</f>
        <v>317</v>
      </c>
      <c r="C16" s="8">
        <f>+D16+E16</f>
        <v>317</v>
      </c>
      <c r="D16" s="8">
        <f>+'I trimestre'!D16+'II trimestre'!D16+'III trimestre'!D16</f>
        <v>0</v>
      </c>
      <c r="E16" s="8">
        <f>+'I trimestre'!E16+'II trimestre'!E16+'III trimestre'!E16</f>
        <v>317</v>
      </c>
      <c r="F16" s="8">
        <f>+G16+H16</f>
        <v>0</v>
      </c>
      <c r="G16" s="8">
        <f>+'I trimestre'!G16+'II trimestre'!G16+'III trimestre'!G16</f>
        <v>0</v>
      </c>
      <c r="H16" s="8">
        <f>+'I trimestre'!H16+'II trimestre'!H16+'III trimestre'!H16</f>
        <v>0</v>
      </c>
      <c r="I16" s="22">
        <f>+J16+K16</f>
        <v>0</v>
      </c>
      <c r="J16" s="22">
        <f>+'I trimestre'!J16+'II trimestre'!J16+'III trimestre'!J16</f>
        <v>0</v>
      </c>
      <c r="K16" s="22">
        <f>+'I trimestre'!K16+'II trimestre'!K16+'III trimestre'!K16</f>
        <v>0</v>
      </c>
      <c r="L16" s="8">
        <f>+M16+N16</f>
        <v>0</v>
      </c>
      <c r="M16" s="8">
        <f>+'I trimestre'!M16+'II trimestre'!M16+'III trimestre'!M16</f>
        <v>0</v>
      </c>
      <c r="N16" s="8">
        <f>+'I trimestre'!N16+'II trimestre'!N16+'III trimestre'!N16</f>
        <v>0</v>
      </c>
    </row>
    <row r="17" spans="1:14" ht="15.6" x14ac:dyDescent="0.35">
      <c r="A17" s="7" t="s">
        <v>89</v>
      </c>
      <c r="B17" s="8">
        <f t="shared" ref="B17" si="0">+C17+F17+I17+L17</f>
        <v>860</v>
      </c>
      <c r="C17" s="8">
        <f t="shared" ref="C17:C19" si="1">+D17+E17</f>
        <v>375</v>
      </c>
      <c r="D17" s="8">
        <f>+'I trimestre'!D17+'II trimestre'!D17+'III trimestre'!D17</f>
        <v>57</v>
      </c>
      <c r="E17" s="8">
        <f>+'I trimestre'!E17+'II trimestre'!E17+'III trimestre'!E17</f>
        <v>318</v>
      </c>
      <c r="F17" s="8">
        <f t="shared" ref="F17:F19" si="2">+G17+H17</f>
        <v>400</v>
      </c>
      <c r="G17" s="8">
        <f>+'I trimestre'!G17+'II trimestre'!G17+'III trimestre'!G17</f>
        <v>400</v>
      </c>
      <c r="H17" s="8">
        <f>+'I trimestre'!H17+'II trimestre'!H17+'III trimestre'!H17</f>
        <v>0</v>
      </c>
      <c r="I17" s="22">
        <f t="shared" ref="I17:I19" si="3">+J17+K17</f>
        <v>0</v>
      </c>
      <c r="J17" s="22">
        <f>+'I trimestre'!J17+'II trimestre'!J17+'III trimestre'!J17</f>
        <v>0</v>
      </c>
      <c r="K17" s="22">
        <f>+'I trimestre'!K17+'II trimestre'!K17+'III trimestre'!K17</f>
        <v>0</v>
      </c>
      <c r="L17" s="8">
        <f t="shared" ref="L17:L19" si="4">+M17+N17</f>
        <v>85</v>
      </c>
      <c r="M17" s="8">
        <f>+'I trimestre'!M17+'II trimestre'!M17+'III trimestre'!M17</f>
        <v>85</v>
      </c>
      <c r="N17" s="8">
        <f>+'I trimestre'!N17+'II trimestre'!N17+'III trimestre'!N17</f>
        <v>0</v>
      </c>
    </row>
    <row r="18" spans="1:14" ht="15.6" x14ac:dyDescent="0.35">
      <c r="A18" s="7" t="s">
        <v>90</v>
      </c>
      <c r="B18" s="8">
        <f>+C18+F18+I18+L18</f>
        <v>293</v>
      </c>
      <c r="C18" s="8">
        <f t="shared" si="1"/>
        <v>241</v>
      </c>
      <c r="D18" s="8">
        <f>+'I trimestre'!D18+'II trimestre'!D18+'III trimestre'!D18</f>
        <v>29</v>
      </c>
      <c r="E18" s="8">
        <f>+'I trimestre'!E18+'II trimestre'!E18+'III trimestre'!E18</f>
        <v>212</v>
      </c>
      <c r="F18" s="8">
        <f t="shared" si="2"/>
        <v>0</v>
      </c>
      <c r="G18" s="8">
        <f>+'I trimestre'!G18+'II trimestre'!G18+'III trimestre'!G18</f>
        <v>0</v>
      </c>
      <c r="H18" s="8">
        <f>+'I trimestre'!H18+'II trimestre'!H18+'III trimestre'!H18</f>
        <v>0</v>
      </c>
      <c r="I18" s="22">
        <f t="shared" si="3"/>
        <v>0</v>
      </c>
      <c r="J18" s="22">
        <f>+'I trimestre'!J18+'II trimestre'!J18+'III trimestre'!J18</f>
        <v>0</v>
      </c>
      <c r="K18" s="22">
        <f>+'I trimestre'!K18+'II trimestre'!K18+'III trimestre'!K18</f>
        <v>0</v>
      </c>
      <c r="L18" s="8">
        <f t="shared" si="4"/>
        <v>52</v>
      </c>
      <c r="M18" s="8">
        <f>+'I trimestre'!M18+'II trimestre'!M18+'III trimestre'!M18</f>
        <v>26</v>
      </c>
      <c r="N18" s="8">
        <f>+'I trimestre'!N18+'II trimestre'!N18+'III trimestre'!N18</f>
        <v>26</v>
      </c>
    </row>
    <row r="19" spans="1:14" ht="15.6" x14ac:dyDescent="0.35">
      <c r="A19" s="7" t="s">
        <v>47</v>
      </c>
      <c r="B19" s="8">
        <f>+C19+F19+I19+L19</f>
        <v>1015</v>
      </c>
      <c r="C19" s="8">
        <f t="shared" si="1"/>
        <v>530</v>
      </c>
      <c r="D19" s="8">
        <f>+'III trimestre'!D19</f>
        <v>57</v>
      </c>
      <c r="E19" s="8">
        <f>+'III trimestre'!E19</f>
        <v>473</v>
      </c>
      <c r="F19" s="8">
        <f t="shared" si="2"/>
        <v>400</v>
      </c>
      <c r="G19" s="8">
        <f>+'III trimestre'!G19</f>
        <v>400</v>
      </c>
      <c r="H19" s="8">
        <f>+'III trimestre'!H19</f>
        <v>0</v>
      </c>
      <c r="I19" s="22">
        <f t="shared" si="3"/>
        <v>0</v>
      </c>
      <c r="J19" s="22">
        <f>+'III trimestre'!J19</f>
        <v>0</v>
      </c>
      <c r="K19" s="22">
        <f>+'III trimestre'!K19</f>
        <v>0</v>
      </c>
      <c r="L19" s="8">
        <f t="shared" si="4"/>
        <v>85</v>
      </c>
      <c r="M19" s="8">
        <f>+'III trimestre'!M19</f>
        <v>85</v>
      </c>
      <c r="N19" s="8">
        <f>+'III trimestre'!N19</f>
        <v>0</v>
      </c>
    </row>
    <row r="20" spans="1:14" ht="15.6" x14ac:dyDescent="0.35">
      <c r="A20" s="7"/>
      <c r="B20" s="8"/>
      <c r="C20" s="8"/>
      <c r="D20" s="8"/>
      <c r="E20" s="8"/>
      <c r="F20" s="8"/>
      <c r="G20" s="8"/>
      <c r="H20" s="8"/>
      <c r="I20" s="22"/>
      <c r="J20" s="22"/>
      <c r="K20" s="22"/>
      <c r="L20" s="8"/>
      <c r="M20" s="8"/>
      <c r="N20" s="8"/>
    </row>
    <row r="21" spans="1:14" ht="15.6" x14ac:dyDescent="0.35">
      <c r="A21" s="6" t="s">
        <v>38</v>
      </c>
      <c r="B21" s="8"/>
      <c r="C21" s="8"/>
      <c r="D21" s="8"/>
      <c r="E21" s="8"/>
      <c r="F21" s="8"/>
      <c r="G21" s="8"/>
      <c r="H21" s="8"/>
      <c r="I21" s="22"/>
      <c r="J21" s="22"/>
      <c r="K21" s="22"/>
      <c r="L21" s="8"/>
      <c r="M21" s="8"/>
      <c r="N21" s="8"/>
    </row>
    <row r="22" spans="1:14" ht="15.6" x14ac:dyDescent="0.35">
      <c r="A22" s="7" t="s">
        <v>88</v>
      </c>
      <c r="B22" s="8">
        <f>+C22+F22+I22+L22</f>
        <v>1216505299</v>
      </c>
      <c r="C22" s="8">
        <f>+D22+E22</f>
        <v>1216505299</v>
      </c>
      <c r="D22" s="8">
        <f>+'I trimestre'!D22+'II trimestre'!D22+'III trimestre'!D22</f>
        <v>0</v>
      </c>
      <c r="E22" s="8">
        <f>+'I trimestre'!E22+'II trimestre'!E22+'III trimestre'!E22</f>
        <v>1216505299</v>
      </c>
      <c r="F22" s="8">
        <f>+G22+H22</f>
        <v>0</v>
      </c>
      <c r="G22" s="8">
        <f>+'I trimestre'!G22+'II trimestre'!G22+'III trimestre'!G22</f>
        <v>0</v>
      </c>
      <c r="H22" s="8">
        <f>+'I trimestre'!H22+'II trimestre'!H22+'III trimestre'!H22</f>
        <v>0</v>
      </c>
      <c r="I22" s="22">
        <f>+J22+K22</f>
        <v>0</v>
      </c>
      <c r="J22" s="22">
        <f>+'I trimestre'!J22+'II trimestre'!J22+'III trimestre'!J22</f>
        <v>0</v>
      </c>
      <c r="K22" s="22">
        <f>+'I trimestre'!K22+'II trimestre'!K22+'III trimestre'!K22</f>
        <v>0</v>
      </c>
      <c r="L22" s="8">
        <f>+M22+N22</f>
        <v>0</v>
      </c>
      <c r="M22" s="8">
        <f>+'I trimestre'!M22+'II trimestre'!M22+'III trimestre'!M22</f>
        <v>0</v>
      </c>
      <c r="N22" s="8">
        <f>+'I trimestre'!N22+'II trimestre'!N22+'III trimestre'!N22</f>
        <v>0</v>
      </c>
    </row>
    <row r="23" spans="1:14" ht="15.6" x14ac:dyDescent="0.35">
      <c r="A23" s="7" t="s">
        <v>89</v>
      </c>
      <c r="B23" s="8">
        <f t="shared" ref="B23:B25" si="5">+C23+F23+I23+L23</f>
        <v>1883299999.8699999</v>
      </c>
      <c r="C23" s="8">
        <f t="shared" ref="C23:C25" si="6">+D23+E23</f>
        <v>1633299999.8699999</v>
      </c>
      <c r="D23" s="8">
        <f>+'I trimestre'!D23+'II trimestre'!D23+'III trimestre'!D23</f>
        <v>249999999.87</v>
      </c>
      <c r="E23" s="8">
        <f>+'I trimestre'!E23+'II trimestre'!E23+'III trimestre'!E23</f>
        <v>1383300000</v>
      </c>
      <c r="F23" s="8">
        <f t="shared" ref="F23:F25" si="7">+G23+H23</f>
        <v>80000000</v>
      </c>
      <c r="G23" s="8">
        <f>+'I trimestre'!G23+'II trimestre'!G23+'III trimestre'!G23</f>
        <v>80000000</v>
      </c>
      <c r="H23" s="8">
        <f>+'I trimestre'!H23+'II trimestre'!H23+'III trimestre'!H23</f>
        <v>0</v>
      </c>
      <c r="I23" s="22">
        <f t="shared" ref="I23:I25" si="8">+J23+K23</f>
        <v>0</v>
      </c>
      <c r="J23" s="22">
        <f>+'I trimestre'!J23+'II trimestre'!J23+'III trimestre'!J23</f>
        <v>0</v>
      </c>
      <c r="K23" s="22">
        <f>+'I trimestre'!K23+'II trimestre'!K23+'III trimestre'!K23</f>
        <v>0</v>
      </c>
      <c r="L23" s="8">
        <f t="shared" ref="L23:L25" si="9">+M23+N23</f>
        <v>170000000</v>
      </c>
      <c r="M23" s="8">
        <f>+'I trimestre'!M23+'II trimestre'!M23+'III trimestre'!M23</f>
        <v>170000000</v>
      </c>
      <c r="N23" s="8">
        <f>+'I trimestre'!N23+'II trimestre'!N23+'III trimestre'!N23</f>
        <v>0</v>
      </c>
    </row>
    <row r="24" spans="1:14" ht="15.6" x14ac:dyDescent="0.35">
      <c r="A24" s="7" t="s">
        <v>90</v>
      </c>
      <c r="B24" s="8">
        <f t="shared" si="5"/>
        <v>950954984.45000005</v>
      </c>
      <c r="C24" s="8">
        <f t="shared" si="6"/>
        <v>893978000</v>
      </c>
      <c r="D24" s="8">
        <f>+'I trimestre'!D24+'II trimestre'!D24+'III trimestre'!D24</f>
        <v>81200000</v>
      </c>
      <c r="E24" s="8">
        <f>+'I trimestre'!E24+'II trimestre'!E24+'III trimestre'!E24</f>
        <v>812778000</v>
      </c>
      <c r="F24" s="8">
        <f t="shared" si="7"/>
        <v>0</v>
      </c>
      <c r="G24" s="8">
        <f>+'I trimestre'!G24+'II trimestre'!G24+'III trimestre'!G24</f>
        <v>0</v>
      </c>
      <c r="H24" s="8">
        <f>+'I trimestre'!H24+'II trimestre'!H24+'III trimestre'!H24</f>
        <v>0</v>
      </c>
      <c r="I24" s="22">
        <f t="shared" si="8"/>
        <v>0</v>
      </c>
      <c r="J24" s="22">
        <f>+'I trimestre'!J24+'II trimestre'!J24+'III trimestre'!J24</f>
        <v>0</v>
      </c>
      <c r="K24" s="22">
        <f>+'I trimestre'!K24+'II trimestre'!K24+'III trimestre'!K24</f>
        <v>0</v>
      </c>
      <c r="L24" s="8">
        <f t="shared" si="9"/>
        <v>56976984.449999996</v>
      </c>
      <c r="M24" s="8">
        <f>+'I trimestre'!M24+'II trimestre'!M24+'III trimestre'!M24</f>
        <v>56976984.449999996</v>
      </c>
      <c r="N24" s="8">
        <f>+'I trimestre'!N24+'II trimestre'!N24+'III trimestre'!N24</f>
        <v>0</v>
      </c>
    </row>
    <row r="25" spans="1:14" ht="15.6" x14ac:dyDescent="0.35">
      <c r="A25" s="7" t="s">
        <v>47</v>
      </c>
      <c r="B25" s="8">
        <f t="shared" si="5"/>
        <v>2557549999.8699999</v>
      </c>
      <c r="C25" s="8">
        <f t="shared" si="6"/>
        <v>2307549999.8699999</v>
      </c>
      <c r="D25" s="8">
        <f>+'III trimestre'!D25</f>
        <v>249999999.87</v>
      </c>
      <c r="E25" s="8">
        <f>+'III trimestre'!E25</f>
        <v>2057550000</v>
      </c>
      <c r="F25" s="8">
        <f t="shared" si="7"/>
        <v>80000000</v>
      </c>
      <c r="G25" s="8">
        <f>+'III trimestre'!G25</f>
        <v>80000000</v>
      </c>
      <c r="H25" s="8">
        <f>+'III trimestre'!H25</f>
        <v>0</v>
      </c>
      <c r="I25" s="22">
        <f t="shared" si="8"/>
        <v>0</v>
      </c>
      <c r="J25" s="22">
        <f>+'III trimestre'!J25</f>
        <v>0</v>
      </c>
      <c r="K25" s="22">
        <f>+'III trimestre'!K25</f>
        <v>0</v>
      </c>
      <c r="L25" s="8">
        <f t="shared" si="9"/>
        <v>170000000</v>
      </c>
      <c r="M25" s="8">
        <f>+'III trimestre'!M25</f>
        <v>170000000</v>
      </c>
      <c r="N25" s="8">
        <f>+'III trimestre'!N25</f>
        <v>0</v>
      </c>
    </row>
    <row r="26" spans="1:14" ht="15.6" x14ac:dyDescent="0.35">
      <c r="A26" s="7" t="s">
        <v>91</v>
      </c>
      <c r="B26" s="8">
        <f>+B24</f>
        <v>950954984.45000005</v>
      </c>
      <c r="C26" s="8">
        <f t="shared" ref="C26:N26" si="10">+C24</f>
        <v>893978000</v>
      </c>
      <c r="D26" s="8">
        <f t="shared" si="10"/>
        <v>81200000</v>
      </c>
      <c r="E26" s="8">
        <f t="shared" si="10"/>
        <v>812778000</v>
      </c>
      <c r="F26" s="8">
        <f t="shared" si="10"/>
        <v>0</v>
      </c>
      <c r="G26" s="8">
        <f t="shared" si="10"/>
        <v>0</v>
      </c>
      <c r="H26" s="8">
        <f t="shared" si="10"/>
        <v>0</v>
      </c>
      <c r="I26" s="22">
        <f t="shared" si="10"/>
        <v>0</v>
      </c>
      <c r="J26" s="22">
        <f>+J24</f>
        <v>0</v>
      </c>
      <c r="K26" s="22">
        <f>+K24</f>
        <v>0</v>
      </c>
      <c r="L26" s="8">
        <f t="shared" si="10"/>
        <v>56976984.449999996</v>
      </c>
      <c r="M26" s="8">
        <f t="shared" si="10"/>
        <v>56976984.449999996</v>
      </c>
      <c r="N26" s="8">
        <f t="shared" si="10"/>
        <v>0</v>
      </c>
    </row>
    <row r="27" spans="1:14" ht="15.6" x14ac:dyDescent="0.35">
      <c r="A27" s="7"/>
      <c r="B27" s="9"/>
      <c r="C27" s="9"/>
      <c r="D27" s="9"/>
      <c r="E27" s="9"/>
      <c r="F27" s="9"/>
      <c r="G27" s="9"/>
      <c r="H27" s="9"/>
      <c r="I27" s="23"/>
      <c r="J27" s="23"/>
      <c r="K27" s="23"/>
      <c r="L27" s="9"/>
      <c r="M27" s="9"/>
      <c r="N27" s="9"/>
    </row>
    <row r="28" spans="1:14" ht="15.6" x14ac:dyDescent="0.35">
      <c r="A28" s="6" t="s">
        <v>39</v>
      </c>
      <c r="B28" s="19" t="s">
        <v>1</v>
      </c>
      <c r="C28" s="20"/>
      <c r="D28" s="19" t="s">
        <v>53</v>
      </c>
      <c r="E28" s="19" t="s">
        <v>34</v>
      </c>
      <c r="F28" s="8"/>
      <c r="G28" s="8"/>
      <c r="H28" s="8"/>
      <c r="I28" s="22"/>
      <c r="J28" s="22"/>
      <c r="K28" s="22"/>
      <c r="L28" s="8"/>
      <c r="M28" s="8"/>
      <c r="N28" s="8"/>
    </row>
    <row r="29" spans="1:14" ht="15.6" x14ac:dyDescent="0.35">
      <c r="A29" s="7" t="s">
        <v>89</v>
      </c>
      <c r="B29" s="8">
        <f>B23</f>
        <v>1883299999.8699999</v>
      </c>
      <c r="C29" s="8"/>
      <c r="D29" s="8">
        <f>+D23+G23+J23+M23</f>
        <v>499999999.87</v>
      </c>
      <c r="E29" s="8">
        <f>+E23+H23+K23+N23</f>
        <v>1383300000</v>
      </c>
      <c r="F29" s="8"/>
      <c r="G29" s="8"/>
      <c r="H29" s="8"/>
      <c r="I29" s="22"/>
      <c r="J29" s="22"/>
      <c r="K29" s="22"/>
      <c r="L29" s="8"/>
      <c r="M29" s="8"/>
      <c r="N29" s="8"/>
    </row>
    <row r="30" spans="1:14" ht="15.6" x14ac:dyDescent="0.35">
      <c r="A30" s="7" t="s">
        <v>90</v>
      </c>
      <c r="B30" s="8">
        <f>+D30+E30</f>
        <v>1878406999.6600001</v>
      </c>
      <c r="C30" s="8"/>
      <c r="D30" s="8">
        <f>+'I trimestre'!D30+'II trimestre'!D30+'III trimestre'!D30</f>
        <v>125000000</v>
      </c>
      <c r="E30" s="8">
        <f>+'I trimestre'!E30+'II trimestre'!E30+'III trimestre'!E30</f>
        <v>1753406999.6600001</v>
      </c>
      <c r="F30" s="8"/>
      <c r="G30" s="8"/>
      <c r="H30" s="8"/>
      <c r="I30" s="22"/>
      <c r="J30" s="22"/>
      <c r="K30" s="22"/>
      <c r="L30" s="8"/>
      <c r="M30" s="8"/>
      <c r="N30" s="8"/>
    </row>
    <row r="31" spans="1:14" ht="15.6" x14ac:dyDescent="0.35">
      <c r="A31" s="7"/>
      <c r="B31" s="10"/>
      <c r="C31" s="10"/>
      <c r="D31" s="10"/>
      <c r="E31" s="10"/>
      <c r="F31" s="10"/>
      <c r="G31" s="10"/>
      <c r="H31" s="10"/>
      <c r="I31" s="24"/>
      <c r="J31" s="24"/>
      <c r="K31" s="24"/>
      <c r="L31" s="10"/>
      <c r="M31" s="10"/>
      <c r="N31" s="10"/>
    </row>
    <row r="32" spans="1:14" ht="15.6" x14ac:dyDescent="0.35">
      <c r="A32" s="6" t="s">
        <v>5</v>
      </c>
      <c r="B32" s="7"/>
      <c r="C32" s="7"/>
      <c r="D32" s="7"/>
      <c r="E32" s="7"/>
      <c r="F32" s="7"/>
      <c r="G32" s="7"/>
      <c r="H32" s="7"/>
      <c r="I32" s="25"/>
      <c r="J32" s="25"/>
      <c r="K32" s="25"/>
      <c r="L32" s="7"/>
      <c r="M32" s="7"/>
      <c r="N32" s="7"/>
    </row>
    <row r="33" spans="1:14" ht="15.6" x14ac:dyDescent="0.35">
      <c r="A33" s="7" t="s">
        <v>92</v>
      </c>
      <c r="B33" s="10">
        <v>1.0863</v>
      </c>
      <c r="C33" s="10">
        <v>1.0863</v>
      </c>
      <c r="D33" s="10">
        <v>1.0863</v>
      </c>
      <c r="E33" s="10">
        <v>1.0863</v>
      </c>
      <c r="F33" s="10">
        <v>1.0863</v>
      </c>
      <c r="G33" s="10">
        <v>1.0863</v>
      </c>
      <c r="H33" s="10">
        <v>1.0863</v>
      </c>
      <c r="I33" s="24">
        <v>1.0863</v>
      </c>
      <c r="J33" s="24">
        <v>1.0863</v>
      </c>
      <c r="K33" s="24">
        <v>1.0863</v>
      </c>
      <c r="L33" s="10">
        <v>1.0863</v>
      </c>
      <c r="M33" s="10">
        <v>1.0863</v>
      </c>
      <c r="N33" s="10">
        <v>1.0863</v>
      </c>
    </row>
    <row r="34" spans="1:14" ht="15.6" x14ac:dyDescent="0.35">
      <c r="A34" s="7" t="s">
        <v>93</v>
      </c>
      <c r="B34" s="18">
        <v>1.1197999999999999</v>
      </c>
      <c r="C34" s="18">
        <v>1.1197999999999999</v>
      </c>
      <c r="D34" s="18">
        <v>1.1197999999999999</v>
      </c>
      <c r="E34" s="18">
        <v>1.1197999999999999</v>
      </c>
      <c r="F34" s="18">
        <v>1.1197999999999999</v>
      </c>
      <c r="G34" s="18">
        <v>1.1197999999999999</v>
      </c>
      <c r="H34" s="18">
        <v>1.1197999999999999</v>
      </c>
      <c r="I34" s="26">
        <v>1.1197999999999999</v>
      </c>
      <c r="J34" s="26">
        <v>1.1197999999999999</v>
      </c>
      <c r="K34" s="26">
        <v>1.1197999999999999</v>
      </c>
      <c r="L34" s="18">
        <v>1.1197999999999999</v>
      </c>
      <c r="M34" s="18">
        <v>1.1197999999999999</v>
      </c>
      <c r="N34" s="18">
        <v>1.1197999999999999</v>
      </c>
    </row>
    <row r="35" spans="1:14" ht="15.6" x14ac:dyDescent="0.35">
      <c r="A35" s="7" t="s">
        <v>6</v>
      </c>
      <c r="B35" s="11">
        <v>138145</v>
      </c>
      <c r="C35" s="11">
        <v>138145</v>
      </c>
      <c r="D35" s="11">
        <v>138145</v>
      </c>
      <c r="E35" s="11">
        <v>138145</v>
      </c>
      <c r="F35" s="11">
        <v>138145</v>
      </c>
      <c r="G35" s="11">
        <v>138145</v>
      </c>
      <c r="H35" s="11">
        <v>138145</v>
      </c>
      <c r="I35" s="27">
        <v>138145</v>
      </c>
      <c r="J35" s="27">
        <v>138145</v>
      </c>
      <c r="K35" s="27">
        <v>138145</v>
      </c>
      <c r="L35" s="11">
        <v>138145</v>
      </c>
      <c r="M35" s="11">
        <v>138145</v>
      </c>
      <c r="N35" s="11">
        <v>138145</v>
      </c>
    </row>
    <row r="36" spans="1:14" ht="15.6" x14ac:dyDescent="0.35">
      <c r="A36" s="7"/>
      <c r="B36" s="8"/>
      <c r="C36" s="8"/>
      <c r="D36" s="8"/>
      <c r="E36" s="8"/>
      <c r="F36" s="8"/>
      <c r="G36" s="8"/>
      <c r="H36" s="8"/>
      <c r="I36" s="22"/>
      <c r="J36" s="22"/>
      <c r="K36" s="22"/>
      <c r="L36" s="8"/>
      <c r="M36" s="8"/>
      <c r="N36" s="8"/>
    </row>
    <row r="37" spans="1:14" ht="15.6" x14ac:dyDescent="0.35">
      <c r="A37" s="6" t="s">
        <v>7</v>
      </c>
      <c r="B37" s="11"/>
      <c r="C37" s="11"/>
      <c r="D37" s="11"/>
      <c r="E37" s="11"/>
      <c r="F37" s="11"/>
      <c r="G37" s="11"/>
      <c r="H37" s="11"/>
      <c r="I37" s="27"/>
      <c r="J37" s="27"/>
      <c r="K37" s="27"/>
      <c r="L37" s="11"/>
      <c r="M37" s="11"/>
      <c r="N37" s="11"/>
    </row>
    <row r="38" spans="1:14" ht="15.6" x14ac:dyDescent="0.35">
      <c r="A38" s="7" t="s">
        <v>94</v>
      </c>
      <c r="B38" s="11">
        <f t="shared" ref="B38" si="11">B22/B33</f>
        <v>1119861271.2878578</v>
      </c>
      <c r="C38" s="11">
        <f t="shared" ref="C38:N38" si="12">C22/C33</f>
        <v>1119861271.2878578</v>
      </c>
      <c r="D38" s="11">
        <f t="shared" si="12"/>
        <v>0</v>
      </c>
      <c r="E38" s="11">
        <f t="shared" si="12"/>
        <v>1119861271.2878578</v>
      </c>
      <c r="F38" s="11">
        <f t="shared" si="12"/>
        <v>0</v>
      </c>
      <c r="G38" s="11">
        <f t="shared" si="12"/>
        <v>0</v>
      </c>
      <c r="H38" s="11">
        <f t="shared" si="12"/>
        <v>0</v>
      </c>
      <c r="I38" s="27">
        <f t="shared" si="12"/>
        <v>0</v>
      </c>
      <c r="J38" s="27">
        <f t="shared" si="12"/>
        <v>0</v>
      </c>
      <c r="K38" s="27">
        <f t="shared" si="12"/>
        <v>0</v>
      </c>
      <c r="L38" s="11">
        <f t="shared" si="12"/>
        <v>0</v>
      </c>
      <c r="M38" s="11">
        <f t="shared" si="12"/>
        <v>0</v>
      </c>
      <c r="N38" s="11">
        <f t="shared" si="12"/>
        <v>0</v>
      </c>
    </row>
    <row r="39" spans="1:14" ht="15.6" x14ac:dyDescent="0.35">
      <c r="A39" s="7" t="s">
        <v>95</v>
      </c>
      <c r="B39" s="11">
        <f t="shared" ref="B39" si="13">B24/B34</f>
        <v>849218596.57974648</v>
      </c>
      <c r="C39" s="11">
        <f t="shared" ref="C39:N39" si="14">C24/C34</f>
        <v>798337203.07197726</v>
      </c>
      <c r="D39" s="11">
        <f t="shared" si="14"/>
        <v>72512948.740846589</v>
      </c>
      <c r="E39" s="11">
        <f t="shared" si="14"/>
        <v>725824254.33113062</v>
      </c>
      <c r="F39" s="11">
        <f t="shared" si="14"/>
        <v>0</v>
      </c>
      <c r="G39" s="11">
        <f t="shared" si="14"/>
        <v>0</v>
      </c>
      <c r="H39" s="11">
        <f t="shared" si="14"/>
        <v>0</v>
      </c>
      <c r="I39" s="27">
        <f t="shared" si="14"/>
        <v>0</v>
      </c>
      <c r="J39" s="27">
        <f t="shared" si="14"/>
        <v>0</v>
      </c>
      <c r="K39" s="27">
        <f t="shared" si="14"/>
        <v>0</v>
      </c>
      <c r="L39" s="11">
        <f t="shared" si="14"/>
        <v>50881393.507769242</v>
      </c>
      <c r="M39" s="11">
        <f t="shared" si="14"/>
        <v>50881393.507769242</v>
      </c>
      <c r="N39" s="11">
        <f t="shared" si="14"/>
        <v>0</v>
      </c>
    </row>
    <row r="40" spans="1:14" ht="15.6" x14ac:dyDescent="0.35">
      <c r="A40" s="7" t="s">
        <v>96</v>
      </c>
      <c r="B40" s="11">
        <f t="shared" ref="B40" si="15">B38/B16</f>
        <v>3532685.3983844095</v>
      </c>
      <c r="C40" s="11">
        <f t="shared" ref="C40:E40" si="16">C38/C16</f>
        <v>3532685.3983844095</v>
      </c>
      <c r="D40" s="11" t="s">
        <v>40</v>
      </c>
      <c r="E40" s="11">
        <f t="shared" si="16"/>
        <v>3532685.3983844095</v>
      </c>
      <c r="F40" s="11" t="s">
        <v>40</v>
      </c>
      <c r="G40" s="11" t="s">
        <v>40</v>
      </c>
      <c r="H40" s="11" t="s">
        <v>40</v>
      </c>
      <c r="I40" s="27" t="s">
        <v>40</v>
      </c>
      <c r="J40" s="27" t="s">
        <v>40</v>
      </c>
      <c r="K40" s="27" t="s">
        <v>40</v>
      </c>
      <c r="L40" s="11" t="s">
        <v>40</v>
      </c>
      <c r="M40" s="11" t="s">
        <v>40</v>
      </c>
      <c r="N40" s="11" t="s">
        <v>40</v>
      </c>
    </row>
    <row r="41" spans="1:14" ht="15.6" x14ac:dyDescent="0.35">
      <c r="A41" s="7" t="s">
        <v>97</v>
      </c>
      <c r="B41" s="11">
        <f t="shared" ref="B41" si="17">B39/B18</f>
        <v>2898356.9849138106</v>
      </c>
      <c r="C41" s="11">
        <f t="shared" ref="C41:N41" si="18">C39/C18</f>
        <v>3312602.5023733494</v>
      </c>
      <c r="D41" s="11">
        <f t="shared" si="18"/>
        <v>2500446.5083050546</v>
      </c>
      <c r="E41" s="11">
        <f t="shared" si="18"/>
        <v>3423699.3128826916</v>
      </c>
      <c r="F41" s="11" t="s">
        <v>40</v>
      </c>
      <c r="G41" s="11" t="s">
        <v>40</v>
      </c>
      <c r="H41" s="11" t="s">
        <v>40</v>
      </c>
      <c r="I41" s="27" t="s">
        <v>40</v>
      </c>
      <c r="J41" s="27" t="s">
        <v>40</v>
      </c>
      <c r="K41" s="27" t="s">
        <v>40</v>
      </c>
      <c r="L41" s="11">
        <f t="shared" si="18"/>
        <v>978488.33668787009</v>
      </c>
      <c r="M41" s="11">
        <f t="shared" si="18"/>
        <v>1956976.6733757402</v>
      </c>
      <c r="N41" s="11">
        <f t="shared" si="18"/>
        <v>0</v>
      </c>
    </row>
    <row r="42" spans="1:14" ht="15.6" x14ac:dyDescent="0.35">
      <c r="A42" s="7"/>
      <c r="B42" s="12"/>
      <c r="C42" s="12"/>
      <c r="D42" s="12"/>
      <c r="E42" s="12"/>
      <c r="F42" s="12"/>
      <c r="G42" s="12"/>
      <c r="H42" s="12"/>
      <c r="I42" s="28"/>
      <c r="J42" s="28"/>
      <c r="K42" s="28"/>
      <c r="L42" s="12"/>
      <c r="M42" s="12"/>
      <c r="N42" s="12"/>
    </row>
    <row r="43" spans="1:14" ht="15.6" x14ac:dyDescent="0.35">
      <c r="A43" s="6" t="s">
        <v>8</v>
      </c>
      <c r="B43" s="12"/>
      <c r="C43" s="12"/>
      <c r="D43" s="12"/>
      <c r="E43" s="12"/>
      <c r="F43" s="12"/>
      <c r="G43" s="12"/>
      <c r="H43" s="12"/>
      <c r="I43" s="28"/>
      <c r="J43" s="28"/>
      <c r="K43" s="28"/>
      <c r="L43" s="12"/>
      <c r="M43" s="12"/>
      <c r="N43" s="12"/>
    </row>
    <row r="44" spans="1:14" ht="15.6" x14ac:dyDescent="0.35">
      <c r="A44" s="7"/>
      <c r="B44" s="13"/>
      <c r="C44" s="13"/>
      <c r="D44" s="13"/>
      <c r="E44" s="13"/>
      <c r="F44" s="13"/>
      <c r="G44" s="13"/>
      <c r="H44" s="13"/>
      <c r="I44" s="29"/>
      <c r="J44" s="29"/>
      <c r="K44" s="29"/>
      <c r="L44" s="13"/>
      <c r="M44" s="13"/>
      <c r="N44" s="13"/>
    </row>
    <row r="45" spans="1:14" ht="15.6" x14ac:dyDescent="0.35">
      <c r="A45" s="6" t="s">
        <v>9</v>
      </c>
      <c r="B45" s="12"/>
      <c r="C45" s="12"/>
      <c r="D45" s="12"/>
      <c r="E45" s="12"/>
      <c r="F45" s="12"/>
      <c r="G45" s="12"/>
      <c r="H45" s="12"/>
      <c r="I45" s="28"/>
      <c r="J45" s="28"/>
      <c r="K45" s="28"/>
      <c r="L45" s="12"/>
      <c r="M45" s="12"/>
      <c r="N45" s="12"/>
    </row>
    <row r="46" spans="1:14" ht="15.6" x14ac:dyDescent="0.35">
      <c r="A46" s="7" t="s">
        <v>10</v>
      </c>
      <c r="B46" s="18">
        <f>B17/B35*100</f>
        <v>0.62253429367693369</v>
      </c>
      <c r="C46" s="18">
        <f t="shared" ref="C46:N46" si="19">C17/C35*100</f>
        <v>0.27145390712656992</v>
      </c>
      <c r="D46" s="18">
        <f t="shared" si="19"/>
        <v>4.1260993883238624E-2</v>
      </c>
      <c r="E46" s="18">
        <f t="shared" si="19"/>
        <v>0.2301929132433313</v>
      </c>
      <c r="F46" s="18">
        <f t="shared" si="19"/>
        <v>0.28955083426834122</v>
      </c>
      <c r="G46" s="18">
        <f t="shared" si="19"/>
        <v>0.28955083426834122</v>
      </c>
      <c r="H46" s="18">
        <f t="shared" si="19"/>
        <v>0</v>
      </c>
      <c r="I46" s="26">
        <f t="shared" si="19"/>
        <v>0</v>
      </c>
      <c r="J46" s="26">
        <f t="shared" si="19"/>
        <v>0</v>
      </c>
      <c r="K46" s="26">
        <f t="shared" si="19"/>
        <v>0</v>
      </c>
      <c r="L46" s="18">
        <f t="shared" si="19"/>
        <v>6.1529552282022511E-2</v>
      </c>
      <c r="M46" s="18">
        <f t="shared" si="19"/>
        <v>6.1529552282022511E-2</v>
      </c>
      <c r="N46" s="18">
        <f t="shared" si="19"/>
        <v>0</v>
      </c>
    </row>
    <row r="47" spans="1:14" ht="15.6" x14ac:dyDescent="0.35">
      <c r="A47" s="7" t="s">
        <v>11</v>
      </c>
      <c r="B47" s="18">
        <f>B18/B35*100</f>
        <v>0.21209598610155994</v>
      </c>
      <c r="C47" s="18">
        <f t="shared" ref="C47:N47" si="20">C18/C35*100</f>
        <v>0.1744543776466756</v>
      </c>
      <c r="D47" s="18">
        <f t="shared" si="20"/>
        <v>2.0992435484454737E-2</v>
      </c>
      <c r="E47" s="18">
        <f t="shared" si="20"/>
        <v>0.15346194216222087</v>
      </c>
      <c r="F47" s="18">
        <f t="shared" si="20"/>
        <v>0</v>
      </c>
      <c r="G47" s="18">
        <f t="shared" si="20"/>
        <v>0</v>
      </c>
      <c r="H47" s="18">
        <f t="shared" si="20"/>
        <v>0</v>
      </c>
      <c r="I47" s="26">
        <f t="shared" si="20"/>
        <v>0</v>
      </c>
      <c r="J47" s="26">
        <f t="shared" si="20"/>
        <v>0</v>
      </c>
      <c r="K47" s="26">
        <f t="shared" si="20"/>
        <v>0</v>
      </c>
      <c r="L47" s="18">
        <f t="shared" si="20"/>
        <v>3.7641608454884359E-2</v>
      </c>
      <c r="M47" s="18">
        <f t="shared" si="20"/>
        <v>1.882080422744218E-2</v>
      </c>
      <c r="N47" s="18">
        <f t="shared" si="20"/>
        <v>1.882080422744218E-2</v>
      </c>
    </row>
    <row r="48" spans="1:14" ht="15.6" x14ac:dyDescent="0.35">
      <c r="A48" s="7"/>
      <c r="B48" s="12"/>
      <c r="C48" s="12"/>
      <c r="D48" s="12"/>
      <c r="E48" s="12"/>
      <c r="F48" s="12"/>
      <c r="G48" s="12"/>
      <c r="H48" s="12"/>
      <c r="I48" s="28"/>
      <c r="J48" s="28"/>
      <c r="K48" s="28"/>
      <c r="L48" s="12"/>
      <c r="M48" s="12"/>
      <c r="N48" s="12"/>
    </row>
    <row r="49" spans="1:14" ht="15.6" x14ac:dyDescent="0.35">
      <c r="A49" s="6" t="s">
        <v>12</v>
      </c>
      <c r="B49" s="12"/>
      <c r="C49" s="12"/>
      <c r="D49" s="12"/>
      <c r="E49" s="12"/>
      <c r="F49" s="12"/>
      <c r="G49" s="12"/>
      <c r="H49" s="12"/>
      <c r="I49" s="28"/>
      <c r="J49" s="28"/>
      <c r="K49" s="28"/>
      <c r="L49" s="12"/>
      <c r="M49" s="12"/>
      <c r="N49" s="12"/>
    </row>
    <row r="50" spans="1:14" ht="15.6" x14ac:dyDescent="0.35">
      <c r="A50" s="7" t="s">
        <v>13</v>
      </c>
      <c r="B50" s="12">
        <f t="shared" ref="B50" si="21">B18/B17*100</f>
        <v>34.069767441860463</v>
      </c>
      <c r="C50" s="12">
        <f t="shared" ref="C50:M50" si="22">C18/C17*100</f>
        <v>64.266666666666666</v>
      </c>
      <c r="D50" s="12">
        <f t="shared" si="22"/>
        <v>50.877192982456144</v>
      </c>
      <c r="E50" s="12">
        <f t="shared" si="22"/>
        <v>66.666666666666657</v>
      </c>
      <c r="F50" s="12">
        <f t="shared" si="22"/>
        <v>0</v>
      </c>
      <c r="G50" s="12">
        <f t="shared" si="22"/>
        <v>0</v>
      </c>
      <c r="H50" s="11" t="s">
        <v>40</v>
      </c>
      <c r="I50" s="27" t="s">
        <v>40</v>
      </c>
      <c r="J50" s="27" t="s">
        <v>40</v>
      </c>
      <c r="K50" s="27" t="s">
        <v>40</v>
      </c>
      <c r="L50" s="12">
        <f t="shared" si="22"/>
        <v>61.176470588235297</v>
      </c>
      <c r="M50" s="12">
        <f t="shared" si="22"/>
        <v>30.588235294117649</v>
      </c>
      <c r="N50" s="11" t="s">
        <v>40</v>
      </c>
    </row>
    <row r="51" spans="1:14" ht="15.6" x14ac:dyDescent="0.35">
      <c r="A51" s="7" t="s">
        <v>14</v>
      </c>
      <c r="B51" s="12">
        <f t="shared" ref="B51" si="23">B24/B23*100</f>
        <v>50.494078719037979</v>
      </c>
      <c r="C51" s="12">
        <f t="shared" ref="C51:M51" si="24">C24/C23*100</f>
        <v>54.734463973008928</v>
      </c>
      <c r="D51" s="12">
        <f t="shared" si="24"/>
        <v>32.480000016889598</v>
      </c>
      <c r="E51" s="12">
        <f t="shared" si="24"/>
        <v>58.756451962697895</v>
      </c>
      <c r="F51" s="12">
        <f t="shared" si="24"/>
        <v>0</v>
      </c>
      <c r="G51" s="12">
        <f t="shared" si="24"/>
        <v>0</v>
      </c>
      <c r="H51" s="11" t="s">
        <v>40</v>
      </c>
      <c r="I51" s="27" t="s">
        <v>40</v>
      </c>
      <c r="J51" s="27" t="s">
        <v>40</v>
      </c>
      <c r="K51" s="27" t="s">
        <v>40</v>
      </c>
      <c r="L51" s="12">
        <f t="shared" si="24"/>
        <v>33.51587320588235</v>
      </c>
      <c r="M51" s="12">
        <f t="shared" si="24"/>
        <v>33.51587320588235</v>
      </c>
      <c r="N51" s="11" t="s">
        <v>40</v>
      </c>
    </row>
    <row r="52" spans="1:14" ht="15.6" x14ac:dyDescent="0.35">
      <c r="A52" s="7" t="s">
        <v>15</v>
      </c>
      <c r="B52" s="12">
        <f t="shared" ref="B52" si="25">AVERAGE(B50:B51)</f>
        <v>42.281923080449218</v>
      </c>
      <c r="C52" s="12">
        <f t="shared" ref="C52:M52" si="26">AVERAGE(C50:C51)</f>
        <v>59.500565319837797</v>
      </c>
      <c r="D52" s="12">
        <f t="shared" si="26"/>
        <v>41.678596499672871</v>
      </c>
      <c r="E52" s="12">
        <f t="shared" si="26"/>
        <v>62.711559314682276</v>
      </c>
      <c r="F52" s="12">
        <f t="shared" si="26"/>
        <v>0</v>
      </c>
      <c r="G52" s="12">
        <f t="shared" si="26"/>
        <v>0</v>
      </c>
      <c r="H52" s="11" t="s">
        <v>40</v>
      </c>
      <c r="I52" s="27" t="s">
        <v>40</v>
      </c>
      <c r="J52" s="27" t="s">
        <v>40</v>
      </c>
      <c r="K52" s="27" t="s">
        <v>40</v>
      </c>
      <c r="L52" s="12">
        <f t="shared" si="26"/>
        <v>47.346171897058824</v>
      </c>
      <c r="M52" s="12">
        <f t="shared" si="26"/>
        <v>32.052054249999998</v>
      </c>
      <c r="N52" s="11" t="s">
        <v>40</v>
      </c>
    </row>
    <row r="53" spans="1:14" ht="15.6" x14ac:dyDescent="0.35">
      <c r="A53" s="7"/>
      <c r="B53" s="12"/>
      <c r="C53" s="12"/>
      <c r="D53" s="12"/>
      <c r="E53" s="12"/>
      <c r="F53" s="12"/>
      <c r="G53" s="12"/>
      <c r="H53" s="12"/>
      <c r="I53" s="28"/>
      <c r="J53" s="28"/>
      <c r="K53" s="28"/>
      <c r="L53" s="12"/>
      <c r="M53" s="12"/>
      <c r="N53" s="12"/>
    </row>
    <row r="54" spans="1:14" ht="15.6" x14ac:dyDescent="0.35">
      <c r="A54" s="6" t="s">
        <v>16</v>
      </c>
      <c r="B54" s="12"/>
      <c r="C54" s="12"/>
      <c r="D54" s="12"/>
      <c r="E54" s="12"/>
      <c r="F54" s="12"/>
      <c r="G54" s="12"/>
      <c r="H54" s="12"/>
      <c r="I54" s="28"/>
      <c r="J54" s="28"/>
      <c r="K54" s="28"/>
      <c r="L54" s="12"/>
      <c r="M54" s="12"/>
      <c r="N54" s="12"/>
    </row>
    <row r="55" spans="1:14" ht="15.6" x14ac:dyDescent="0.35">
      <c r="A55" s="7" t="s">
        <v>17</v>
      </c>
      <c r="B55" s="12">
        <f t="shared" ref="B55" si="27">B18/B19*100</f>
        <v>28.866995073891626</v>
      </c>
      <c r="C55" s="12">
        <f t="shared" ref="C55:M55" si="28">C18/C19*100</f>
        <v>45.471698113207552</v>
      </c>
      <c r="D55" s="12">
        <f t="shared" si="28"/>
        <v>50.877192982456144</v>
      </c>
      <c r="E55" s="12">
        <f t="shared" si="28"/>
        <v>44.82029598308668</v>
      </c>
      <c r="F55" s="12">
        <f t="shared" si="28"/>
        <v>0</v>
      </c>
      <c r="G55" s="12">
        <f t="shared" si="28"/>
        <v>0</v>
      </c>
      <c r="H55" s="11" t="s">
        <v>40</v>
      </c>
      <c r="I55" s="27" t="s">
        <v>40</v>
      </c>
      <c r="J55" s="27" t="s">
        <v>40</v>
      </c>
      <c r="K55" s="27" t="s">
        <v>40</v>
      </c>
      <c r="L55" s="12">
        <f t="shared" si="28"/>
        <v>61.176470588235297</v>
      </c>
      <c r="M55" s="12">
        <f t="shared" si="28"/>
        <v>30.588235294117649</v>
      </c>
      <c r="N55" s="11" t="s">
        <v>40</v>
      </c>
    </row>
    <row r="56" spans="1:14" ht="15.6" x14ac:dyDescent="0.35">
      <c r="A56" s="7" t="s">
        <v>18</v>
      </c>
      <c r="B56" s="12">
        <f t="shared" ref="B56" si="29">B24/B25*100</f>
        <v>37.182263670244453</v>
      </c>
      <c r="C56" s="12">
        <f t="shared" ref="C56:M56" si="30">C24/C25*100</f>
        <v>38.741435724052089</v>
      </c>
      <c r="D56" s="12">
        <f t="shared" si="30"/>
        <v>32.480000016889598</v>
      </c>
      <c r="E56" s="12">
        <f t="shared" si="30"/>
        <v>39.502223518262007</v>
      </c>
      <c r="F56" s="12">
        <f t="shared" si="30"/>
        <v>0</v>
      </c>
      <c r="G56" s="12">
        <f t="shared" si="30"/>
        <v>0</v>
      </c>
      <c r="H56" s="11" t="s">
        <v>40</v>
      </c>
      <c r="I56" s="27" t="s">
        <v>40</v>
      </c>
      <c r="J56" s="27" t="s">
        <v>40</v>
      </c>
      <c r="K56" s="27" t="s">
        <v>40</v>
      </c>
      <c r="L56" s="12">
        <f t="shared" si="30"/>
        <v>33.51587320588235</v>
      </c>
      <c r="M56" s="12">
        <f t="shared" si="30"/>
        <v>33.51587320588235</v>
      </c>
      <c r="N56" s="11" t="s">
        <v>40</v>
      </c>
    </row>
    <row r="57" spans="1:14" ht="15.6" x14ac:dyDescent="0.35">
      <c r="A57" s="7" t="s">
        <v>19</v>
      </c>
      <c r="B57" s="12">
        <f t="shared" ref="B57" si="31">(B55+B56)/2</f>
        <v>33.024629372068041</v>
      </c>
      <c r="C57" s="12">
        <f t="shared" ref="C57:M57" si="32">(C55+C56)/2</f>
        <v>42.106566918629824</v>
      </c>
      <c r="D57" s="12">
        <f t="shared" si="32"/>
        <v>41.678596499672871</v>
      </c>
      <c r="E57" s="12">
        <f t="shared" si="32"/>
        <v>42.161259750674347</v>
      </c>
      <c r="F57" s="12">
        <f t="shared" si="32"/>
        <v>0</v>
      </c>
      <c r="G57" s="12">
        <f t="shared" si="32"/>
        <v>0</v>
      </c>
      <c r="H57" s="11" t="s">
        <v>40</v>
      </c>
      <c r="I57" s="27" t="s">
        <v>40</v>
      </c>
      <c r="J57" s="27" t="s">
        <v>40</v>
      </c>
      <c r="K57" s="27" t="s">
        <v>40</v>
      </c>
      <c r="L57" s="12">
        <f t="shared" si="32"/>
        <v>47.346171897058824</v>
      </c>
      <c r="M57" s="12">
        <f t="shared" si="32"/>
        <v>32.052054249999998</v>
      </c>
      <c r="N57" s="11" t="s">
        <v>40</v>
      </c>
    </row>
    <row r="58" spans="1:14" ht="15.6" x14ac:dyDescent="0.35">
      <c r="A58" s="7"/>
      <c r="B58" s="12"/>
      <c r="C58" s="12"/>
      <c r="D58" s="12"/>
      <c r="E58" s="12"/>
      <c r="F58" s="12"/>
      <c r="G58" s="12"/>
      <c r="H58" s="12"/>
      <c r="I58" s="28"/>
      <c r="J58" s="28"/>
      <c r="K58" s="28"/>
      <c r="L58" s="12"/>
      <c r="M58" s="12"/>
      <c r="N58" s="12"/>
    </row>
    <row r="59" spans="1:14" ht="15.6" x14ac:dyDescent="0.35">
      <c r="A59" s="6" t="s">
        <v>20</v>
      </c>
      <c r="B59" s="12">
        <f t="shared" ref="B59:N59" si="33">B26/B24*100</f>
        <v>100</v>
      </c>
      <c r="C59" s="12">
        <f t="shared" si="33"/>
        <v>100</v>
      </c>
      <c r="D59" s="12">
        <f t="shared" si="33"/>
        <v>100</v>
      </c>
      <c r="E59" s="12">
        <f t="shared" si="33"/>
        <v>100</v>
      </c>
      <c r="F59" s="11" t="s">
        <v>40</v>
      </c>
      <c r="G59" s="11" t="s">
        <v>40</v>
      </c>
      <c r="H59" s="11" t="s">
        <v>40</v>
      </c>
      <c r="I59" s="27" t="s">
        <v>40</v>
      </c>
      <c r="J59" s="27" t="s">
        <v>40</v>
      </c>
      <c r="K59" s="27" t="s">
        <v>40</v>
      </c>
      <c r="L59" s="12">
        <f t="shared" si="33"/>
        <v>100</v>
      </c>
      <c r="M59" s="12">
        <f t="shared" si="33"/>
        <v>100</v>
      </c>
      <c r="N59" s="12" t="e">
        <f t="shared" si="33"/>
        <v>#DIV/0!</v>
      </c>
    </row>
    <row r="60" spans="1:14" ht="15.6" x14ac:dyDescent="0.35">
      <c r="A60" s="7"/>
      <c r="B60" s="12"/>
      <c r="C60" s="12"/>
      <c r="D60" s="12"/>
      <c r="E60" s="12"/>
      <c r="F60" s="12"/>
      <c r="G60" s="12"/>
      <c r="H60" s="12"/>
      <c r="I60" s="28"/>
      <c r="J60" s="28"/>
      <c r="K60" s="28"/>
      <c r="L60" s="12"/>
      <c r="M60" s="12"/>
      <c r="N60" s="12"/>
    </row>
    <row r="61" spans="1:14" ht="15.6" x14ac:dyDescent="0.35">
      <c r="A61" s="6" t="s">
        <v>21</v>
      </c>
      <c r="B61" s="12"/>
      <c r="C61" s="12"/>
      <c r="D61" s="12"/>
      <c r="E61" s="12"/>
      <c r="F61" s="12"/>
      <c r="G61" s="12"/>
      <c r="H61" s="12"/>
      <c r="I61" s="28"/>
      <c r="J61" s="28"/>
      <c r="K61" s="28"/>
      <c r="L61" s="12"/>
      <c r="M61" s="12"/>
      <c r="N61" s="12"/>
    </row>
    <row r="62" spans="1:14" ht="15.6" x14ac:dyDescent="0.35">
      <c r="A62" s="7" t="s">
        <v>22</v>
      </c>
      <c r="B62" s="12">
        <f t="shared" ref="B62" si="34">((B18/B16)-1)*100</f>
        <v>-7.5709779179810699</v>
      </c>
      <c r="C62" s="12">
        <f t="shared" ref="C62:E62" si="35">((C18/C16)-1)*100</f>
        <v>-23.97476340694006</v>
      </c>
      <c r="D62" s="11" t="s">
        <v>40</v>
      </c>
      <c r="E62" s="12">
        <f t="shared" si="35"/>
        <v>-33.123028391167196</v>
      </c>
      <c r="F62" s="11" t="s">
        <v>40</v>
      </c>
      <c r="G62" s="11" t="s">
        <v>40</v>
      </c>
      <c r="H62" s="11" t="s">
        <v>40</v>
      </c>
      <c r="I62" s="27" t="s">
        <v>40</v>
      </c>
      <c r="J62" s="27" t="s">
        <v>40</v>
      </c>
      <c r="K62" s="27" t="s">
        <v>40</v>
      </c>
      <c r="L62" s="11" t="s">
        <v>40</v>
      </c>
      <c r="M62" s="11" t="s">
        <v>40</v>
      </c>
      <c r="N62" s="11" t="s">
        <v>40</v>
      </c>
    </row>
    <row r="63" spans="1:14" ht="15.6" x14ac:dyDescent="0.35">
      <c r="A63" s="7" t="s">
        <v>23</v>
      </c>
      <c r="B63" s="12">
        <f t="shared" ref="B63" si="36">((B39/B38)-1)*100</f>
        <v>-24.16751803523556</v>
      </c>
      <c r="C63" s="12">
        <f t="shared" ref="C63:E63" si="37">((C39/C38)-1)*100</f>
        <v>-28.71106238419361</v>
      </c>
      <c r="D63" s="11" t="s">
        <v>40</v>
      </c>
      <c r="E63" s="12">
        <f t="shared" si="37"/>
        <v>-35.186234854213552</v>
      </c>
      <c r="F63" s="11" t="s">
        <v>40</v>
      </c>
      <c r="G63" s="11" t="s">
        <v>40</v>
      </c>
      <c r="H63" s="11" t="s">
        <v>40</v>
      </c>
      <c r="I63" s="27" t="s">
        <v>40</v>
      </c>
      <c r="J63" s="27" t="s">
        <v>40</v>
      </c>
      <c r="K63" s="27" t="s">
        <v>40</v>
      </c>
      <c r="L63" s="11" t="s">
        <v>40</v>
      </c>
      <c r="M63" s="11" t="s">
        <v>40</v>
      </c>
      <c r="N63" s="11" t="s">
        <v>40</v>
      </c>
    </row>
    <row r="64" spans="1:14" ht="15.6" x14ac:dyDescent="0.35">
      <c r="A64" s="7" t="s">
        <v>24</v>
      </c>
      <c r="B64" s="12">
        <f t="shared" ref="B64" si="38">((B41/B40)-1)*100</f>
        <v>-17.95598367634701</v>
      </c>
      <c r="C64" s="12">
        <f t="shared" ref="C64:E64" si="39">((C41/C40)-1)*100</f>
        <v>-6.2299036339808156</v>
      </c>
      <c r="D64" s="11" t="s">
        <v>40</v>
      </c>
      <c r="E64" s="12">
        <f t="shared" si="39"/>
        <v>-3.0850775886117732</v>
      </c>
      <c r="F64" s="11" t="s">
        <v>40</v>
      </c>
      <c r="G64" s="11" t="s">
        <v>40</v>
      </c>
      <c r="H64" s="11" t="s">
        <v>40</v>
      </c>
      <c r="I64" s="27" t="s">
        <v>40</v>
      </c>
      <c r="J64" s="27" t="s">
        <v>40</v>
      </c>
      <c r="K64" s="27" t="s">
        <v>40</v>
      </c>
      <c r="L64" s="11" t="s">
        <v>40</v>
      </c>
      <c r="M64" s="11" t="s">
        <v>40</v>
      </c>
      <c r="N64" s="11" t="s">
        <v>40</v>
      </c>
    </row>
    <row r="65" spans="1:14" ht="15.6" x14ac:dyDescent="0.35">
      <c r="A65" s="7"/>
      <c r="B65" s="12"/>
      <c r="C65" s="12"/>
      <c r="D65" s="12"/>
      <c r="E65" s="12"/>
      <c r="F65" s="12"/>
      <c r="G65" s="12"/>
      <c r="H65" s="12"/>
      <c r="I65" s="28"/>
      <c r="J65" s="28"/>
      <c r="K65" s="28"/>
      <c r="L65" s="12"/>
      <c r="M65" s="12"/>
      <c r="N65" s="12"/>
    </row>
    <row r="66" spans="1:14" ht="15.6" x14ac:dyDescent="0.35">
      <c r="A66" s="6" t="s">
        <v>25</v>
      </c>
      <c r="B66" s="12"/>
      <c r="C66" s="12"/>
      <c r="D66" s="12"/>
      <c r="E66" s="12"/>
      <c r="F66" s="12"/>
      <c r="G66" s="12"/>
      <c r="H66" s="12"/>
      <c r="I66" s="28"/>
      <c r="J66" s="28"/>
      <c r="K66" s="28"/>
      <c r="L66" s="12"/>
      <c r="M66" s="12"/>
      <c r="N66" s="12"/>
    </row>
    <row r="67" spans="1:14" ht="15.6" x14ac:dyDescent="0.35">
      <c r="A67" s="7" t="s">
        <v>26</v>
      </c>
      <c r="B67" s="12">
        <f t="shared" ref="B67:B68" si="40">B23/B17</f>
        <v>2189883.7207790697</v>
      </c>
      <c r="C67" s="12">
        <f t="shared" ref="C67:M67" si="41">C23/C17</f>
        <v>4355466.6663199998</v>
      </c>
      <c r="D67" s="12">
        <f t="shared" si="41"/>
        <v>4385964.91</v>
      </c>
      <c r="E67" s="12">
        <f t="shared" si="41"/>
        <v>4350000</v>
      </c>
      <c r="F67" s="12">
        <f t="shared" si="41"/>
        <v>200000</v>
      </c>
      <c r="G67" s="12">
        <f t="shared" si="41"/>
        <v>200000</v>
      </c>
      <c r="H67" s="11" t="s">
        <v>40</v>
      </c>
      <c r="I67" s="27" t="s">
        <v>40</v>
      </c>
      <c r="J67" s="27" t="s">
        <v>40</v>
      </c>
      <c r="K67" s="27" t="s">
        <v>40</v>
      </c>
      <c r="L67" s="12">
        <f t="shared" si="41"/>
        <v>2000000</v>
      </c>
      <c r="M67" s="12">
        <f t="shared" si="41"/>
        <v>2000000</v>
      </c>
      <c r="N67" s="11" t="s">
        <v>40</v>
      </c>
    </row>
    <row r="68" spans="1:14" ht="15.6" x14ac:dyDescent="0.35">
      <c r="A68" s="7" t="s">
        <v>27</v>
      </c>
      <c r="B68" s="12">
        <f t="shared" si="40"/>
        <v>3245580.1517064846</v>
      </c>
      <c r="C68" s="12">
        <f t="shared" ref="C68:N68" si="42">C24/C18</f>
        <v>3709452.2821576763</v>
      </c>
      <c r="D68" s="12">
        <f t="shared" si="42"/>
        <v>2800000</v>
      </c>
      <c r="E68" s="12">
        <f t="shared" si="42"/>
        <v>3833858.4905660376</v>
      </c>
      <c r="F68" s="11" t="s">
        <v>40</v>
      </c>
      <c r="G68" s="11" t="s">
        <v>40</v>
      </c>
      <c r="H68" s="11" t="s">
        <v>40</v>
      </c>
      <c r="I68" s="27" t="s">
        <v>40</v>
      </c>
      <c r="J68" s="27" t="s">
        <v>40</v>
      </c>
      <c r="K68" s="27" t="s">
        <v>40</v>
      </c>
      <c r="L68" s="12">
        <f t="shared" si="42"/>
        <v>1095711.2394230769</v>
      </c>
      <c r="M68" s="12">
        <f t="shared" si="42"/>
        <v>2191422.4788461537</v>
      </c>
      <c r="N68" s="12">
        <f t="shared" si="42"/>
        <v>0</v>
      </c>
    </row>
    <row r="69" spans="1:14" ht="15.6" x14ac:dyDescent="0.35">
      <c r="A69" s="7" t="s">
        <v>28</v>
      </c>
      <c r="B69" s="12">
        <f>(B68/B67)*B52</f>
        <v>62.665140173317411</v>
      </c>
      <c r="C69" s="12">
        <f t="shared" ref="C69:M69" si="43">(C68/C67)*C52</f>
        <v>50.675283436810055</v>
      </c>
      <c r="D69" s="12">
        <f t="shared" si="43"/>
        <v>26.60761601922712</v>
      </c>
      <c r="E69" s="12">
        <f t="shared" si="43"/>
        <v>55.270630835685132</v>
      </c>
      <c r="F69" s="11" t="s">
        <v>40</v>
      </c>
      <c r="G69" s="11" t="s">
        <v>40</v>
      </c>
      <c r="H69" s="11" t="s">
        <v>40</v>
      </c>
      <c r="I69" s="27" t="s">
        <v>40</v>
      </c>
      <c r="J69" s="27" t="s">
        <v>40</v>
      </c>
      <c r="K69" s="27" t="s">
        <v>40</v>
      </c>
      <c r="L69" s="12">
        <f t="shared" si="43"/>
        <v>25.938866345632185</v>
      </c>
      <c r="M69" s="12">
        <f t="shared" si="43"/>
        <v>35.119796088323191</v>
      </c>
      <c r="N69" s="11" t="s">
        <v>40</v>
      </c>
    </row>
    <row r="70" spans="1:14" ht="15.6" x14ac:dyDescent="0.35">
      <c r="A70" s="7"/>
      <c r="B70" s="14"/>
      <c r="C70" s="14"/>
      <c r="D70" s="14"/>
      <c r="E70" s="14"/>
      <c r="F70" s="14"/>
      <c r="G70" s="14"/>
      <c r="H70" s="14"/>
      <c r="I70" s="14"/>
      <c r="J70" s="14"/>
      <c r="K70" s="14"/>
      <c r="L70" s="14"/>
      <c r="M70" s="14"/>
      <c r="N70" s="14"/>
    </row>
    <row r="71" spans="1:14" ht="15.6" x14ac:dyDescent="0.35">
      <c r="A71" s="6" t="s">
        <v>29</v>
      </c>
      <c r="B71" s="21" t="s">
        <v>1</v>
      </c>
      <c r="D71" s="21" t="s">
        <v>54</v>
      </c>
      <c r="E71" s="21" t="s">
        <v>34</v>
      </c>
      <c r="F71" s="12"/>
      <c r="G71" s="12"/>
      <c r="H71" s="12"/>
      <c r="I71" s="12"/>
      <c r="J71" s="12"/>
      <c r="K71" s="12"/>
      <c r="L71" s="12"/>
      <c r="M71" s="12"/>
      <c r="N71" s="12"/>
    </row>
    <row r="72" spans="1:14" ht="15.6" x14ac:dyDescent="0.35">
      <c r="A72" s="7" t="s">
        <v>30</v>
      </c>
      <c r="B72" s="12">
        <f>(B30/B29)*100</f>
        <v>99.740190080691477</v>
      </c>
      <c r="D72" s="12">
        <f>(D30/D29)*100</f>
        <v>25.000000006500002</v>
      </c>
      <c r="E72" s="12">
        <f>(E30/E29)*100</f>
        <v>126.75536757464036</v>
      </c>
      <c r="F72" s="12"/>
      <c r="G72" s="12"/>
      <c r="H72" s="12"/>
      <c r="I72" s="12"/>
      <c r="J72" s="12"/>
      <c r="K72" s="12"/>
      <c r="L72" s="12"/>
      <c r="M72" s="12"/>
      <c r="N72" s="12"/>
    </row>
    <row r="73" spans="1:14" ht="15.6" x14ac:dyDescent="0.35">
      <c r="A73" s="7" t="s">
        <v>31</v>
      </c>
      <c r="B73" s="10">
        <f>(B24/B30)*100</f>
        <v>50.625609073120316</v>
      </c>
      <c r="D73" s="10">
        <f>(D24/D30)*100</f>
        <v>64.959999999999994</v>
      </c>
      <c r="E73" s="10">
        <f>(E24/E30)*100</f>
        <v>46.354212122890139</v>
      </c>
      <c r="F73" s="10"/>
      <c r="G73" s="10"/>
      <c r="H73" s="10"/>
      <c r="I73" s="10"/>
      <c r="J73" s="10"/>
      <c r="K73" s="10"/>
      <c r="L73" s="10"/>
      <c r="M73" s="10"/>
      <c r="N73" s="10"/>
    </row>
    <row r="74" spans="1:14" s="2" customFormat="1" ht="16.2" thickBot="1" x14ac:dyDescent="0.4">
      <c r="A74" s="15"/>
      <c r="B74" s="16"/>
      <c r="C74" s="16"/>
      <c r="D74" s="16"/>
      <c r="E74" s="16"/>
      <c r="F74" s="16"/>
      <c r="G74" s="16"/>
      <c r="H74" s="16"/>
      <c r="I74" s="16"/>
      <c r="J74" s="16"/>
      <c r="K74" s="16"/>
      <c r="L74" s="16"/>
      <c r="M74" s="16"/>
      <c r="N74" s="16"/>
    </row>
    <row r="75" spans="1:14" s="2" customFormat="1" ht="16.2" thickTop="1" x14ac:dyDescent="0.35">
      <c r="A75" s="17" t="s">
        <v>52</v>
      </c>
      <c r="B75" s="17"/>
      <c r="C75" s="17"/>
      <c r="D75" s="17"/>
      <c r="E75" s="17"/>
      <c r="F75" s="17"/>
      <c r="G75" s="17"/>
      <c r="H75" s="17"/>
      <c r="I75" s="17"/>
      <c r="J75" s="17"/>
      <c r="K75" s="17"/>
      <c r="L75" s="17"/>
      <c r="M75" s="17"/>
      <c r="N75" s="17"/>
    </row>
    <row r="76" spans="1:14" ht="15.6" x14ac:dyDescent="0.35">
      <c r="A76" s="7"/>
      <c r="B76" s="7"/>
      <c r="C76" s="7"/>
      <c r="D76" s="7"/>
      <c r="E76" s="7"/>
      <c r="F76" s="7"/>
      <c r="G76" s="7"/>
      <c r="H76" s="7"/>
      <c r="I76" s="7"/>
      <c r="J76" s="7"/>
      <c r="K76" s="7"/>
      <c r="L76" s="7"/>
      <c r="M76" s="7"/>
      <c r="N76" s="7"/>
    </row>
    <row r="78" spans="1:14" ht="15.6" x14ac:dyDescent="0.35">
      <c r="G78" s="11"/>
    </row>
  </sheetData>
  <mergeCells count="7">
    <mergeCell ref="A9:A10"/>
    <mergeCell ref="B9:B10"/>
    <mergeCell ref="C9:N9"/>
    <mergeCell ref="C10:E10"/>
    <mergeCell ref="F10:H10"/>
    <mergeCell ref="I10:K10"/>
    <mergeCell ref="L10:N10"/>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56E3D-EE3E-4D81-9265-A1B74DA29BF8}">
  <dimension ref="A1:N75"/>
  <sheetViews>
    <sheetView showGridLines="0" zoomScale="70" zoomScaleNormal="70" workbookViewId="0">
      <pane ySplit="11" topLeftCell="A12" activePane="bottomLeft" state="frozen"/>
      <selection pane="bottomLeft" activeCell="A9" sqref="A9:A10"/>
    </sheetView>
  </sheetViews>
  <sheetFormatPr baseColWidth="10" defaultColWidth="11.44140625" defaultRowHeight="14.4" x14ac:dyDescent="0.3"/>
  <cols>
    <col min="1" max="1" width="55" style="1" customWidth="1"/>
    <col min="2" max="2" width="15.33203125" style="1" bestFit="1" customWidth="1"/>
    <col min="3" max="3" width="13.5546875" style="1" bestFit="1" customWidth="1"/>
    <col min="4" max="4" width="13.44140625" style="1" bestFit="1" customWidth="1"/>
    <col min="5" max="5" width="13.5546875" style="1" bestFit="1" customWidth="1"/>
    <col min="6" max="6" width="12.5546875" style="1" customWidth="1"/>
    <col min="7" max="7" width="14.109375" style="1" customWidth="1"/>
    <col min="8" max="9" width="12.5546875" style="1" customWidth="1"/>
    <col min="10" max="10" width="15.109375" style="1" customWidth="1"/>
    <col min="11" max="12" width="12.5546875" style="1" customWidth="1"/>
    <col min="13" max="13" width="14.77734375" style="1" customWidth="1"/>
    <col min="14" max="14" width="11.33203125" style="1" customWidth="1"/>
    <col min="15" max="16384" width="11.44140625" style="1"/>
  </cols>
  <sheetData>
    <row r="1" spans="1:14" s="2" customFormat="1" x14ac:dyDescent="0.3">
      <c r="A1" s="1"/>
      <c r="B1" s="1"/>
      <c r="C1" s="1"/>
      <c r="D1" s="1"/>
      <c r="E1" s="1"/>
      <c r="F1" s="1"/>
      <c r="G1" s="1"/>
      <c r="H1" s="1"/>
      <c r="I1" s="1"/>
      <c r="J1" s="1"/>
      <c r="K1" s="1"/>
      <c r="L1" s="1"/>
      <c r="M1" s="1"/>
      <c r="N1" s="1"/>
    </row>
    <row r="2" spans="1:14" s="2" customFormat="1" x14ac:dyDescent="0.3">
      <c r="A2" s="1"/>
      <c r="B2" s="1"/>
      <c r="C2" s="1"/>
      <c r="D2" s="1"/>
      <c r="E2" s="1"/>
      <c r="F2" s="1"/>
      <c r="G2" s="1"/>
      <c r="H2" s="1"/>
      <c r="I2" s="1"/>
      <c r="J2" s="1"/>
      <c r="K2" s="1"/>
      <c r="L2" s="1"/>
      <c r="M2" s="1"/>
      <c r="N2" s="1"/>
    </row>
    <row r="3" spans="1:14" s="2" customFormat="1" x14ac:dyDescent="0.3">
      <c r="A3" s="1"/>
      <c r="B3" s="1"/>
      <c r="C3" s="1"/>
      <c r="D3" s="1"/>
      <c r="E3" s="1"/>
      <c r="F3" s="1"/>
      <c r="G3" s="1"/>
      <c r="H3" s="1"/>
      <c r="I3" s="1"/>
      <c r="J3" s="1"/>
      <c r="K3" s="1"/>
      <c r="L3" s="1"/>
      <c r="M3" s="1"/>
      <c r="N3" s="1"/>
    </row>
    <row r="4" spans="1:14" s="2" customFormat="1" x14ac:dyDescent="0.3">
      <c r="A4" s="1"/>
      <c r="B4" s="1"/>
      <c r="C4" s="1"/>
      <c r="D4" s="1"/>
      <c r="E4" s="1"/>
      <c r="F4" s="1"/>
      <c r="G4" s="1"/>
      <c r="H4" s="1"/>
      <c r="I4" s="1"/>
      <c r="J4" s="1"/>
      <c r="K4" s="1"/>
      <c r="L4" s="1"/>
      <c r="M4" s="1"/>
      <c r="N4" s="1"/>
    </row>
    <row r="5" spans="1:14" s="2" customFormat="1" x14ac:dyDescent="0.3">
      <c r="A5" s="1"/>
      <c r="B5" s="1"/>
      <c r="C5" s="1"/>
      <c r="D5" s="1"/>
      <c r="E5" s="1"/>
      <c r="F5" s="1"/>
      <c r="G5" s="1"/>
      <c r="H5" s="1"/>
      <c r="I5" s="1"/>
      <c r="J5" s="1"/>
      <c r="K5" s="1"/>
      <c r="L5" s="1"/>
      <c r="M5" s="1"/>
      <c r="N5" s="1"/>
    </row>
    <row r="6" spans="1:14" s="2" customFormat="1" x14ac:dyDescent="0.3">
      <c r="A6" s="1"/>
      <c r="B6" s="1"/>
      <c r="C6" s="1"/>
      <c r="D6" s="1"/>
      <c r="E6" s="1"/>
      <c r="F6" s="1"/>
      <c r="G6" s="1"/>
      <c r="H6" s="1"/>
      <c r="I6" s="1"/>
      <c r="J6" s="1"/>
      <c r="K6" s="1"/>
      <c r="L6" s="1"/>
      <c r="M6" s="1"/>
      <c r="N6" s="1"/>
    </row>
    <row r="7" spans="1:14" s="2" customFormat="1" x14ac:dyDescent="0.3">
      <c r="A7" s="1"/>
      <c r="B7" s="1"/>
      <c r="C7" s="1"/>
      <c r="D7" s="1"/>
      <c r="E7" s="1"/>
      <c r="F7" s="1"/>
      <c r="G7" s="1"/>
      <c r="H7" s="1"/>
      <c r="I7" s="1"/>
      <c r="J7" s="1"/>
      <c r="K7" s="1"/>
      <c r="L7" s="1"/>
      <c r="M7" s="1"/>
      <c r="N7" s="1"/>
    </row>
    <row r="8" spans="1:14" s="2" customFormat="1" ht="21.75" customHeight="1" x14ac:dyDescent="0.3">
      <c r="A8" s="1"/>
      <c r="B8" s="1"/>
      <c r="C8" s="1"/>
      <c r="D8" s="1"/>
      <c r="E8" s="1"/>
      <c r="F8" s="1"/>
      <c r="G8" s="1"/>
      <c r="H8" s="1"/>
      <c r="I8" s="1"/>
      <c r="J8" s="1"/>
      <c r="K8" s="1"/>
      <c r="L8" s="1"/>
      <c r="M8" s="1"/>
      <c r="N8" s="1"/>
    </row>
    <row r="9" spans="1:14" s="2" customFormat="1" ht="16.2" thickBot="1" x14ac:dyDescent="0.35">
      <c r="A9" s="38" t="s">
        <v>0</v>
      </c>
      <c r="B9" s="36" t="s">
        <v>32</v>
      </c>
      <c r="C9" s="40" t="s">
        <v>2</v>
      </c>
      <c r="D9" s="40"/>
      <c r="E9" s="40"/>
      <c r="F9" s="40"/>
      <c r="G9" s="40"/>
      <c r="H9" s="40"/>
      <c r="I9" s="40"/>
      <c r="J9" s="40"/>
      <c r="K9" s="40"/>
      <c r="L9" s="40"/>
      <c r="M9" s="40"/>
      <c r="N9" s="40"/>
    </row>
    <row r="10" spans="1:14" s="2" customFormat="1" ht="16.8" thickTop="1" thickBot="1" x14ac:dyDescent="0.35">
      <c r="A10" s="39"/>
      <c r="B10" s="37"/>
      <c r="C10" s="37" t="s">
        <v>37</v>
      </c>
      <c r="D10" s="37"/>
      <c r="E10" s="37"/>
      <c r="F10" s="41" t="s">
        <v>33</v>
      </c>
      <c r="G10" s="41"/>
      <c r="H10" s="41"/>
      <c r="I10" s="42" t="s">
        <v>36</v>
      </c>
      <c r="J10" s="42"/>
      <c r="K10" s="42"/>
      <c r="L10" s="41" t="s">
        <v>35</v>
      </c>
      <c r="M10" s="41"/>
      <c r="N10" s="41"/>
    </row>
    <row r="11" spans="1:14" s="2" customFormat="1" ht="34.200000000000003" customHeight="1" thickTop="1" x14ac:dyDescent="0.3">
      <c r="A11" s="4"/>
      <c r="B11" s="3"/>
      <c r="C11" s="33" t="s">
        <v>1</v>
      </c>
      <c r="D11" s="34" t="s">
        <v>53</v>
      </c>
      <c r="E11" s="34" t="s">
        <v>34</v>
      </c>
      <c r="F11" s="33" t="s">
        <v>1</v>
      </c>
      <c r="G11" s="34" t="s">
        <v>53</v>
      </c>
      <c r="H11" s="34" t="s">
        <v>34</v>
      </c>
      <c r="I11" s="33" t="s">
        <v>1</v>
      </c>
      <c r="J11" s="34" t="s">
        <v>53</v>
      </c>
      <c r="K11" s="34" t="s">
        <v>34</v>
      </c>
      <c r="L11" s="33" t="s">
        <v>1</v>
      </c>
      <c r="M11" s="34" t="s">
        <v>53</v>
      </c>
      <c r="N11" s="34" t="s">
        <v>34</v>
      </c>
    </row>
    <row r="12" spans="1:14" ht="15.6" x14ac:dyDescent="0.35">
      <c r="A12" s="3"/>
      <c r="B12" s="4"/>
      <c r="C12" s="4"/>
      <c r="E12" s="5"/>
      <c r="F12" s="5"/>
      <c r="G12" s="5"/>
      <c r="H12" s="5"/>
      <c r="I12" s="5"/>
      <c r="J12" s="5"/>
      <c r="K12" s="5"/>
      <c r="L12" s="5"/>
      <c r="M12" s="5"/>
      <c r="N12" s="5"/>
    </row>
    <row r="13" spans="1:14" ht="15.6" x14ac:dyDescent="0.35">
      <c r="A13" s="6" t="s">
        <v>3</v>
      </c>
      <c r="B13" s="7"/>
      <c r="C13" s="7"/>
      <c r="D13" s="7"/>
      <c r="E13" s="7"/>
      <c r="F13" s="7"/>
      <c r="G13" s="7"/>
      <c r="H13" s="7"/>
      <c r="I13" s="7"/>
      <c r="J13" s="7"/>
      <c r="K13" s="7"/>
      <c r="L13" s="7"/>
      <c r="M13" s="7"/>
      <c r="N13" s="7"/>
    </row>
    <row r="14" spans="1:14" ht="15.6" x14ac:dyDescent="0.35">
      <c r="A14" s="6"/>
      <c r="B14" s="7"/>
      <c r="C14" s="7"/>
      <c r="D14" s="7"/>
      <c r="E14" s="7"/>
      <c r="F14" s="7"/>
      <c r="G14" s="7"/>
      <c r="H14" s="7"/>
      <c r="I14" s="7"/>
      <c r="J14" s="7"/>
      <c r="K14" s="7"/>
      <c r="L14" s="7"/>
      <c r="M14" s="7"/>
      <c r="N14" s="7"/>
    </row>
    <row r="15" spans="1:14" ht="15.6" x14ac:dyDescent="0.35">
      <c r="A15" s="6" t="s">
        <v>4</v>
      </c>
      <c r="B15" s="7"/>
      <c r="C15" s="7"/>
      <c r="D15" s="7"/>
      <c r="E15" s="7"/>
      <c r="F15" s="7"/>
      <c r="G15" s="7"/>
      <c r="H15" s="7"/>
      <c r="I15" s="7"/>
      <c r="J15" s="7"/>
      <c r="K15" s="7"/>
      <c r="L15" s="7"/>
      <c r="M15" s="7"/>
      <c r="N15" s="7"/>
    </row>
    <row r="16" spans="1:14" ht="15.6" x14ac:dyDescent="0.35">
      <c r="A16" s="7" t="s">
        <v>98</v>
      </c>
      <c r="B16" s="8">
        <f>+C16+F16+I16+L16</f>
        <v>148</v>
      </c>
      <c r="C16" s="8">
        <f>+D16+E16</f>
        <v>148</v>
      </c>
      <c r="D16" s="8">
        <v>0</v>
      </c>
      <c r="E16" s="8">
        <v>148</v>
      </c>
      <c r="F16" s="8">
        <f>+G16+H16</f>
        <v>0</v>
      </c>
      <c r="G16" s="8">
        <v>0</v>
      </c>
      <c r="H16" s="8">
        <v>0</v>
      </c>
      <c r="I16" s="22">
        <f>+J16+K16</f>
        <v>0</v>
      </c>
      <c r="J16" s="22">
        <v>0</v>
      </c>
      <c r="K16" s="22">
        <v>0</v>
      </c>
      <c r="L16" s="8">
        <f>+M16+N16</f>
        <v>0</v>
      </c>
      <c r="M16" s="8">
        <v>0</v>
      </c>
      <c r="N16" s="8">
        <v>0</v>
      </c>
    </row>
    <row r="17" spans="1:14" ht="15.6" x14ac:dyDescent="0.35">
      <c r="A17" s="7" t="s">
        <v>99</v>
      </c>
      <c r="B17" s="8">
        <f t="shared" ref="B17" si="0">+C17+F17+I17+L17</f>
        <v>155</v>
      </c>
      <c r="C17" s="8">
        <f t="shared" ref="C17:C19" si="1">+D17+E17</f>
        <v>155</v>
      </c>
      <c r="D17" s="8">
        <v>0</v>
      </c>
      <c r="E17" s="8">
        <v>155</v>
      </c>
      <c r="F17" s="8">
        <f t="shared" ref="F17:F19" si="2">+G17+H17</f>
        <v>0</v>
      </c>
      <c r="G17" s="8">
        <v>0</v>
      </c>
      <c r="H17" s="8">
        <v>0</v>
      </c>
      <c r="I17" s="22">
        <f t="shared" ref="I17:I19" si="3">+J17+K17</f>
        <v>0</v>
      </c>
      <c r="J17" s="22">
        <v>0</v>
      </c>
      <c r="K17" s="22">
        <v>0</v>
      </c>
      <c r="L17" s="8">
        <f t="shared" ref="L17:L19" si="4">+M17+N17</f>
        <v>0</v>
      </c>
      <c r="M17" s="8">
        <v>0</v>
      </c>
      <c r="N17" s="8">
        <v>0</v>
      </c>
    </row>
    <row r="18" spans="1:14" ht="15.6" x14ac:dyDescent="0.35">
      <c r="A18" s="7" t="s">
        <v>100</v>
      </c>
      <c r="B18" s="8">
        <f>+C18+F18+I18+L18</f>
        <v>112</v>
      </c>
      <c r="C18" s="8">
        <f t="shared" si="1"/>
        <v>112</v>
      </c>
      <c r="D18" s="8">
        <v>14</v>
      </c>
      <c r="E18" s="8">
        <v>98</v>
      </c>
      <c r="F18" s="8">
        <f t="shared" si="2"/>
        <v>0</v>
      </c>
      <c r="G18" s="8">
        <v>0</v>
      </c>
      <c r="H18" s="8">
        <v>0</v>
      </c>
      <c r="I18" s="22">
        <f t="shared" si="3"/>
        <v>0</v>
      </c>
      <c r="J18" s="22">
        <v>0</v>
      </c>
      <c r="K18" s="22">
        <v>0</v>
      </c>
      <c r="L18" s="8">
        <f t="shared" si="4"/>
        <v>0</v>
      </c>
      <c r="M18" s="8">
        <v>0</v>
      </c>
      <c r="N18" s="8">
        <v>0</v>
      </c>
    </row>
    <row r="19" spans="1:14" ht="15.6" x14ac:dyDescent="0.35">
      <c r="A19" s="7" t="s">
        <v>47</v>
      </c>
      <c r="B19" s="8">
        <f>+C19+F19+I19+L19</f>
        <v>1015</v>
      </c>
      <c r="C19" s="8">
        <f t="shared" si="1"/>
        <v>530</v>
      </c>
      <c r="D19" s="8">
        <v>57</v>
      </c>
      <c r="E19" s="8">
        <v>473</v>
      </c>
      <c r="F19" s="8">
        <f t="shared" si="2"/>
        <v>400</v>
      </c>
      <c r="G19" s="8">
        <v>400</v>
      </c>
      <c r="H19" s="8">
        <v>0</v>
      </c>
      <c r="I19" s="22">
        <f t="shared" si="3"/>
        <v>0</v>
      </c>
      <c r="J19" s="22">
        <v>0</v>
      </c>
      <c r="K19" s="22">
        <v>0</v>
      </c>
      <c r="L19" s="8">
        <f t="shared" si="4"/>
        <v>85</v>
      </c>
      <c r="M19" s="8">
        <v>85</v>
      </c>
      <c r="N19" s="8">
        <v>0</v>
      </c>
    </row>
    <row r="20" spans="1:14" ht="15.6" x14ac:dyDescent="0.35">
      <c r="A20" s="7"/>
      <c r="B20" s="8"/>
      <c r="C20" s="8"/>
      <c r="D20" s="8"/>
      <c r="E20" s="8"/>
      <c r="F20" s="8"/>
      <c r="G20" s="8"/>
      <c r="H20" s="8"/>
      <c r="I20" s="22"/>
      <c r="J20" s="22"/>
      <c r="K20" s="22"/>
      <c r="L20" s="8"/>
      <c r="M20" s="8"/>
      <c r="N20" s="8"/>
    </row>
    <row r="21" spans="1:14" ht="15.6" x14ac:dyDescent="0.35">
      <c r="A21" s="6" t="s">
        <v>38</v>
      </c>
      <c r="B21" s="8"/>
      <c r="C21" s="8"/>
      <c r="D21" s="8"/>
      <c r="E21" s="8"/>
      <c r="F21" s="8"/>
      <c r="G21" s="8"/>
      <c r="H21" s="8"/>
      <c r="I21" s="22"/>
      <c r="J21" s="22"/>
      <c r="K21" s="22"/>
      <c r="L21" s="8"/>
      <c r="M21" s="8"/>
      <c r="N21" s="8"/>
    </row>
    <row r="22" spans="1:14" ht="15.6" x14ac:dyDescent="0.35">
      <c r="A22" s="7" t="s">
        <v>98</v>
      </c>
      <c r="B22" s="8">
        <f>+C22+F22+I22+L22</f>
        <v>502297000</v>
      </c>
      <c r="C22" s="8">
        <f>+D22+E22</f>
        <v>502297000</v>
      </c>
      <c r="D22" s="8">
        <v>0</v>
      </c>
      <c r="E22" s="8">
        <v>502297000</v>
      </c>
      <c r="F22" s="8">
        <f>+G22+H22</f>
        <v>0</v>
      </c>
      <c r="G22" s="8">
        <v>0</v>
      </c>
      <c r="H22" s="8">
        <v>0</v>
      </c>
      <c r="I22" s="22">
        <f>+J22+K22</f>
        <v>0</v>
      </c>
      <c r="J22" s="22">
        <v>0</v>
      </c>
      <c r="K22" s="22">
        <v>0</v>
      </c>
      <c r="L22" s="8">
        <f>+M22+N22</f>
        <v>0</v>
      </c>
      <c r="M22" s="8">
        <v>0</v>
      </c>
      <c r="N22" s="8">
        <v>0</v>
      </c>
    </row>
    <row r="23" spans="1:14" ht="15.6" x14ac:dyDescent="0.35">
      <c r="A23" s="7" t="s">
        <v>99</v>
      </c>
      <c r="B23" s="8">
        <f t="shared" ref="B23:B25" si="5">+C23+F23+I23+L23</f>
        <v>674250000</v>
      </c>
      <c r="C23" s="8">
        <f t="shared" ref="C23:C25" si="6">+D23+E23</f>
        <v>674250000</v>
      </c>
      <c r="D23" s="8">
        <v>0</v>
      </c>
      <c r="E23" s="8">
        <v>674250000</v>
      </c>
      <c r="F23" s="8">
        <f t="shared" ref="F23:F25" si="7">+G23+H23</f>
        <v>0</v>
      </c>
      <c r="G23" s="8">
        <v>0</v>
      </c>
      <c r="H23" s="8">
        <v>0</v>
      </c>
      <c r="I23" s="22">
        <f t="shared" ref="I23:I25" si="8">+J23+K23</f>
        <v>0</v>
      </c>
      <c r="J23" s="22">
        <v>0</v>
      </c>
      <c r="K23" s="22">
        <v>0</v>
      </c>
      <c r="L23" s="8">
        <f t="shared" ref="L23:L25" si="9">+M23+N23</f>
        <v>0</v>
      </c>
      <c r="M23" s="8">
        <v>0</v>
      </c>
      <c r="N23" s="8">
        <v>0</v>
      </c>
    </row>
    <row r="24" spans="1:14" ht="15.6" x14ac:dyDescent="0.35">
      <c r="A24" s="7" t="s">
        <v>100</v>
      </c>
      <c r="B24" s="8">
        <f t="shared" si="5"/>
        <v>412520029.10000002</v>
      </c>
      <c r="C24" s="8">
        <f t="shared" si="6"/>
        <v>409850000</v>
      </c>
      <c r="D24" s="8">
        <v>41600000</v>
      </c>
      <c r="E24" s="8">
        <v>368250000</v>
      </c>
      <c r="F24" s="8">
        <f t="shared" si="7"/>
        <v>0</v>
      </c>
      <c r="G24" s="8">
        <v>0</v>
      </c>
      <c r="H24" s="8">
        <v>0</v>
      </c>
      <c r="I24" s="22">
        <f t="shared" si="8"/>
        <v>0</v>
      </c>
      <c r="J24" s="22">
        <v>0</v>
      </c>
      <c r="K24" s="22">
        <v>0</v>
      </c>
      <c r="L24" s="8">
        <f t="shared" si="9"/>
        <v>2670029.1</v>
      </c>
      <c r="M24" s="8">
        <v>2670029.1</v>
      </c>
      <c r="N24" s="8">
        <v>0</v>
      </c>
    </row>
    <row r="25" spans="1:14" ht="15.6" x14ac:dyDescent="0.35">
      <c r="A25" s="7" t="s">
        <v>47</v>
      </c>
      <c r="B25" s="8">
        <f t="shared" si="5"/>
        <v>2557549999.8699999</v>
      </c>
      <c r="C25" s="8">
        <f t="shared" si="6"/>
        <v>2307549999.8699999</v>
      </c>
      <c r="D25" s="8">
        <v>249999999.87</v>
      </c>
      <c r="E25" s="8">
        <v>2057550000</v>
      </c>
      <c r="F25" s="8">
        <f t="shared" si="7"/>
        <v>80000000</v>
      </c>
      <c r="G25" s="8">
        <v>80000000</v>
      </c>
      <c r="H25" s="8">
        <v>0</v>
      </c>
      <c r="I25" s="22">
        <f t="shared" si="8"/>
        <v>0</v>
      </c>
      <c r="J25" s="22">
        <v>0</v>
      </c>
      <c r="K25" s="22">
        <v>0</v>
      </c>
      <c r="L25" s="8">
        <f t="shared" si="9"/>
        <v>170000000</v>
      </c>
      <c r="M25" s="8">
        <v>170000000</v>
      </c>
      <c r="N25" s="8">
        <v>0</v>
      </c>
    </row>
    <row r="26" spans="1:14" ht="15.6" x14ac:dyDescent="0.35">
      <c r="A26" s="7" t="s">
        <v>101</v>
      </c>
      <c r="B26" s="8">
        <f>+B24</f>
        <v>412520029.10000002</v>
      </c>
      <c r="C26" s="8">
        <f t="shared" ref="C26:N26" si="10">+C24</f>
        <v>409850000</v>
      </c>
      <c r="D26" s="8">
        <f t="shared" si="10"/>
        <v>41600000</v>
      </c>
      <c r="E26" s="8">
        <f t="shared" si="10"/>
        <v>368250000</v>
      </c>
      <c r="F26" s="8">
        <f t="shared" si="10"/>
        <v>0</v>
      </c>
      <c r="G26" s="8">
        <f t="shared" si="10"/>
        <v>0</v>
      </c>
      <c r="H26" s="8">
        <f t="shared" si="10"/>
        <v>0</v>
      </c>
      <c r="I26" s="22">
        <f t="shared" si="10"/>
        <v>0</v>
      </c>
      <c r="J26" s="22">
        <f t="shared" si="10"/>
        <v>0</v>
      </c>
      <c r="K26" s="22">
        <f t="shared" si="10"/>
        <v>0</v>
      </c>
      <c r="L26" s="8">
        <f t="shared" si="10"/>
        <v>2670029.1</v>
      </c>
      <c r="M26" s="8">
        <f t="shared" si="10"/>
        <v>2670029.1</v>
      </c>
      <c r="N26" s="8">
        <f t="shared" si="10"/>
        <v>0</v>
      </c>
    </row>
    <row r="27" spans="1:14" ht="15.6" x14ac:dyDescent="0.35">
      <c r="A27" s="7"/>
      <c r="B27" s="9"/>
      <c r="C27" s="9"/>
      <c r="D27" s="9"/>
      <c r="E27" s="9"/>
      <c r="F27" s="9"/>
      <c r="G27" s="9"/>
      <c r="H27" s="9"/>
      <c r="I27" s="23"/>
      <c r="J27" s="23"/>
      <c r="K27" s="23"/>
      <c r="L27" s="9"/>
      <c r="M27" s="9"/>
      <c r="N27" s="9"/>
    </row>
    <row r="28" spans="1:14" ht="15.6" x14ac:dyDescent="0.35">
      <c r="A28" s="6" t="s">
        <v>39</v>
      </c>
      <c r="B28" s="19" t="s">
        <v>1</v>
      </c>
      <c r="C28" s="20"/>
      <c r="D28" s="19" t="s">
        <v>53</v>
      </c>
      <c r="E28" s="19" t="s">
        <v>34</v>
      </c>
      <c r="F28" s="8"/>
      <c r="G28" s="8"/>
      <c r="H28" s="8"/>
      <c r="I28" s="22"/>
      <c r="J28" s="22"/>
      <c r="K28" s="22"/>
      <c r="L28" s="8"/>
      <c r="M28" s="8"/>
      <c r="N28" s="8"/>
    </row>
    <row r="29" spans="1:14" ht="15.6" x14ac:dyDescent="0.35">
      <c r="A29" s="7" t="s">
        <v>99</v>
      </c>
      <c r="B29" s="8">
        <f>B23</f>
        <v>674250000</v>
      </c>
      <c r="C29" s="8"/>
      <c r="D29" s="8">
        <f>+D23+G23+J23+M23</f>
        <v>0</v>
      </c>
      <c r="E29" s="8">
        <f>+E23+H23+K23+N23</f>
        <v>674250000</v>
      </c>
      <c r="F29" s="8"/>
      <c r="G29" s="8"/>
      <c r="H29" s="8"/>
      <c r="I29" s="22"/>
      <c r="J29" s="22"/>
      <c r="K29" s="22"/>
      <c r="L29" s="8"/>
      <c r="M29" s="8"/>
      <c r="N29" s="8"/>
    </row>
    <row r="30" spans="1:14" ht="15.6" x14ac:dyDescent="0.35">
      <c r="A30" s="7" t="s">
        <v>100</v>
      </c>
      <c r="B30" s="8">
        <f>+D30+E30</f>
        <v>610921000</v>
      </c>
      <c r="C30" s="8"/>
      <c r="D30" s="8">
        <v>82000000</v>
      </c>
      <c r="E30" s="8">
        <v>528921000</v>
      </c>
      <c r="F30" s="8"/>
      <c r="G30" s="8"/>
      <c r="H30" s="8"/>
      <c r="I30" s="22"/>
      <c r="J30" s="22"/>
      <c r="K30" s="22"/>
      <c r="L30" s="8"/>
      <c r="M30" s="8"/>
      <c r="N30" s="8"/>
    </row>
    <row r="31" spans="1:14" ht="15.6" x14ac:dyDescent="0.35">
      <c r="A31" s="7"/>
      <c r="B31" s="10"/>
      <c r="C31" s="10"/>
      <c r="D31" s="10"/>
      <c r="E31" s="10"/>
      <c r="F31" s="10"/>
      <c r="G31" s="10"/>
      <c r="H31" s="10"/>
      <c r="I31" s="24"/>
      <c r="J31" s="24"/>
      <c r="K31" s="24"/>
      <c r="L31" s="10"/>
      <c r="M31" s="10"/>
      <c r="N31" s="10"/>
    </row>
    <row r="32" spans="1:14" ht="15.6" x14ac:dyDescent="0.35">
      <c r="A32" s="6" t="s">
        <v>5</v>
      </c>
      <c r="B32" s="7"/>
      <c r="C32" s="7"/>
      <c r="D32" s="7"/>
      <c r="E32" s="7"/>
      <c r="F32" s="7"/>
      <c r="G32" s="7"/>
      <c r="H32" s="7"/>
      <c r="I32" s="25"/>
      <c r="J32" s="25"/>
      <c r="K32" s="25"/>
      <c r="L32" s="7"/>
      <c r="M32" s="7"/>
      <c r="N32" s="7"/>
    </row>
    <row r="33" spans="1:14" ht="15.6" x14ac:dyDescent="0.35">
      <c r="A33" s="7" t="s">
        <v>102</v>
      </c>
      <c r="B33" s="32">
        <v>1.0863</v>
      </c>
      <c r="C33" s="32">
        <v>1.0863</v>
      </c>
      <c r="D33" s="32">
        <v>1.0863</v>
      </c>
      <c r="E33" s="32">
        <v>1.0863</v>
      </c>
      <c r="F33" s="32">
        <v>1.0863</v>
      </c>
      <c r="G33" s="32">
        <v>1.0863</v>
      </c>
      <c r="H33" s="32">
        <v>1.0863</v>
      </c>
      <c r="I33" s="26">
        <v>1.0863</v>
      </c>
      <c r="J33" s="26">
        <v>1.0863</v>
      </c>
      <c r="K33" s="26">
        <v>1.0863</v>
      </c>
      <c r="L33" s="32">
        <v>1.0863</v>
      </c>
      <c r="M33" s="32">
        <v>1.0863</v>
      </c>
      <c r="N33" s="32">
        <v>1.0863</v>
      </c>
    </row>
    <row r="34" spans="1:14" ht="15.6" x14ac:dyDescent="0.35">
      <c r="A34" s="7" t="s">
        <v>103</v>
      </c>
      <c r="B34" s="32">
        <v>1.1144000000000001</v>
      </c>
      <c r="C34" s="32">
        <v>1.1144000000000001</v>
      </c>
      <c r="D34" s="32">
        <v>1.1144000000000001</v>
      </c>
      <c r="E34" s="32">
        <v>1.1144000000000001</v>
      </c>
      <c r="F34" s="32">
        <v>1.1144000000000001</v>
      </c>
      <c r="G34" s="32">
        <v>1.1144000000000001</v>
      </c>
      <c r="H34" s="32">
        <v>1.1144000000000001</v>
      </c>
      <c r="I34" s="26">
        <v>1.1144000000000001</v>
      </c>
      <c r="J34" s="26">
        <v>1.1144000000000001</v>
      </c>
      <c r="K34" s="26">
        <v>1.1144000000000001</v>
      </c>
      <c r="L34" s="32">
        <v>1.1144000000000001</v>
      </c>
      <c r="M34" s="32">
        <v>1.1144000000000001</v>
      </c>
      <c r="N34" s="32">
        <v>1.1144000000000001</v>
      </c>
    </row>
    <row r="35" spans="1:14" ht="15.6" x14ac:dyDescent="0.35">
      <c r="A35" s="7" t="s">
        <v>6</v>
      </c>
      <c r="B35" s="11">
        <v>138145</v>
      </c>
      <c r="C35" s="11">
        <v>138145</v>
      </c>
      <c r="D35" s="11">
        <v>138145</v>
      </c>
      <c r="E35" s="11">
        <v>138145</v>
      </c>
      <c r="F35" s="11">
        <v>138145</v>
      </c>
      <c r="G35" s="11">
        <v>138145</v>
      </c>
      <c r="H35" s="11">
        <v>138145</v>
      </c>
      <c r="I35" s="27">
        <v>138145</v>
      </c>
      <c r="J35" s="27">
        <v>138145</v>
      </c>
      <c r="K35" s="27">
        <v>138145</v>
      </c>
      <c r="L35" s="11">
        <v>138145</v>
      </c>
      <c r="M35" s="11">
        <v>138145</v>
      </c>
      <c r="N35" s="11">
        <v>138145</v>
      </c>
    </row>
    <row r="36" spans="1:14" ht="15.6" x14ac:dyDescent="0.35">
      <c r="A36" s="7"/>
      <c r="B36" s="8"/>
      <c r="C36" s="8"/>
      <c r="D36" s="8"/>
      <c r="E36" s="8"/>
      <c r="F36" s="8"/>
      <c r="G36" s="8"/>
      <c r="H36" s="8"/>
      <c r="I36" s="22"/>
      <c r="J36" s="22"/>
      <c r="K36" s="22"/>
      <c r="L36" s="8"/>
      <c r="M36" s="8"/>
      <c r="N36" s="8"/>
    </row>
    <row r="37" spans="1:14" ht="15.6" x14ac:dyDescent="0.35">
      <c r="A37" s="6" t="s">
        <v>7</v>
      </c>
      <c r="B37" s="11"/>
      <c r="C37" s="11"/>
      <c r="D37" s="11"/>
      <c r="E37" s="11"/>
      <c r="F37" s="11"/>
      <c r="G37" s="11"/>
      <c r="H37" s="11"/>
      <c r="I37" s="27"/>
      <c r="J37" s="27"/>
      <c r="K37" s="27"/>
      <c r="L37" s="11"/>
      <c r="M37" s="11"/>
      <c r="N37" s="11"/>
    </row>
    <row r="38" spans="1:14" ht="15.6" x14ac:dyDescent="0.35">
      <c r="A38" s="7" t="s">
        <v>104</v>
      </c>
      <c r="B38" s="11">
        <f t="shared" ref="B38" si="11">B22/B33</f>
        <v>462392525.08515143</v>
      </c>
      <c r="C38" s="11">
        <f t="shared" ref="C38:N38" si="12">C22/C33</f>
        <v>462392525.08515143</v>
      </c>
      <c r="D38" s="11">
        <f t="shared" si="12"/>
        <v>0</v>
      </c>
      <c r="E38" s="11">
        <f t="shared" si="12"/>
        <v>462392525.08515143</v>
      </c>
      <c r="F38" s="11">
        <f t="shared" si="12"/>
        <v>0</v>
      </c>
      <c r="G38" s="11">
        <f t="shared" si="12"/>
        <v>0</v>
      </c>
      <c r="H38" s="11">
        <f t="shared" si="12"/>
        <v>0</v>
      </c>
      <c r="I38" s="27">
        <f t="shared" si="12"/>
        <v>0</v>
      </c>
      <c r="J38" s="27">
        <f t="shared" si="12"/>
        <v>0</v>
      </c>
      <c r="K38" s="27">
        <f t="shared" si="12"/>
        <v>0</v>
      </c>
      <c r="L38" s="11">
        <f t="shared" si="12"/>
        <v>0</v>
      </c>
      <c r="M38" s="11">
        <f t="shared" si="12"/>
        <v>0</v>
      </c>
      <c r="N38" s="11">
        <f t="shared" si="12"/>
        <v>0</v>
      </c>
    </row>
    <row r="39" spans="1:14" ht="15.6" x14ac:dyDescent="0.35">
      <c r="A39" s="7" t="s">
        <v>105</v>
      </c>
      <c r="B39" s="11">
        <f t="shared" ref="B39" si="13">B24/B34</f>
        <v>370172316.13424265</v>
      </c>
      <c r="C39" s="11">
        <f t="shared" ref="C39:N39" si="14">C24/C34</f>
        <v>367776381.90954775</v>
      </c>
      <c r="D39" s="11">
        <f t="shared" si="14"/>
        <v>37329504.666188084</v>
      </c>
      <c r="E39" s="11">
        <f t="shared" si="14"/>
        <v>330446877.24335963</v>
      </c>
      <c r="F39" s="11">
        <f t="shared" si="14"/>
        <v>0</v>
      </c>
      <c r="G39" s="11">
        <f t="shared" si="14"/>
        <v>0</v>
      </c>
      <c r="H39" s="11">
        <f t="shared" si="14"/>
        <v>0</v>
      </c>
      <c r="I39" s="27">
        <f t="shared" si="14"/>
        <v>0</v>
      </c>
      <c r="J39" s="27">
        <f t="shared" si="14"/>
        <v>0</v>
      </c>
      <c r="K39" s="27">
        <f t="shared" si="14"/>
        <v>0</v>
      </c>
      <c r="L39" s="11">
        <f t="shared" si="14"/>
        <v>2395934.224694903</v>
      </c>
      <c r="M39" s="11">
        <f t="shared" si="14"/>
        <v>2395934.224694903</v>
      </c>
      <c r="N39" s="11">
        <f t="shared" si="14"/>
        <v>0</v>
      </c>
    </row>
    <row r="40" spans="1:14" ht="15.6" x14ac:dyDescent="0.35">
      <c r="A40" s="7" t="s">
        <v>106</v>
      </c>
      <c r="B40" s="11">
        <f t="shared" ref="B40" si="15">B38/B16</f>
        <v>3124273.8181429151</v>
      </c>
      <c r="C40" s="11">
        <f t="shared" ref="C40:E40" si="16">C38/C16</f>
        <v>3124273.8181429151</v>
      </c>
      <c r="D40" s="11" t="s">
        <v>40</v>
      </c>
      <c r="E40" s="11">
        <f t="shared" si="16"/>
        <v>3124273.8181429151</v>
      </c>
      <c r="F40" s="11" t="s">
        <v>40</v>
      </c>
      <c r="G40" s="11" t="s">
        <v>40</v>
      </c>
      <c r="H40" s="11" t="s">
        <v>40</v>
      </c>
      <c r="I40" s="27" t="s">
        <v>40</v>
      </c>
      <c r="J40" s="27" t="s">
        <v>40</v>
      </c>
      <c r="K40" s="27" t="s">
        <v>40</v>
      </c>
      <c r="L40" s="11" t="s">
        <v>40</v>
      </c>
      <c r="M40" s="11" t="s">
        <v>40</v>
      </c>
      <c r="N40" s="11" t="s">
        <v>40</v>
      </c>
    </row>
    <row r="41" spans="1:14" ht="15.6" x14ac:dyDescent="0.35">
      <c r="A41" s="7" t="s">
        <v>107</v>
      </c>
      <c r="B41" s="11">
        <f t="shared" ref="B41" si="17">B39/B18</f>
        <v>3305109.9654843095</v>
      </c>
      <c r="C41" s="11">
        <f t="shared" ref="C41:E41" si="18">C39/C18</f>
        <v>3283717.695620962</v>
      </c>
      <c r="D41" s="11">
        <f t="shared" si="18"/>
        <v>2666393.1904420061</v>
      </c>
      <c r="E41" s="11">
        <f t="shared" si="18"/>
        <v>3371906.9106465266</v>
      </c>
      <c r="F41" s="11" t="s">
        <v>40</v>
      </c>
      <c r="G41" s="11" t="s">
        <v>40</v>
      </c>
      <c r="H41" s="11" t="s">
        <v>40</v>
      </c>
      <c r="I41" s="27" t="s">
        <v>40</v>
      </c>
      <c r="J41" s="27" t="s">
        <v>40</v>
      </c>
      <c r="K41" s="27" t="s">
        <v>40</v>
      </c>
      <c r="L41" s="11" t="s">
        <v>40</v>
      </c>
      <c r="M41" s="11" t="s">
        <v>40</v>
      </c>
      <c r="N41" s="11" t="s">
        <v>40</v>
      </c>
    </row>
    <row r="42" spans="1:14" ht="15.6" x14ac:dyDescent="0.35">
      <c r="A42" s="7"/>
      <c r="B42" s="12"/>
      <c r="C42" s="12"/>
      <c r="D42" s="12"/>
      <c r="E42" s="12"/>
      <c r="F42" s="12"/>
      <c r="G42" s="12"/>
      <c r="H42" s="12"/>
      <c r="I42" s="28"/>
      <c r="J42" s="28"/>
      <c r="K42" s="28"/>
      <c r="L42" s="12"/>
      <c r="M42" s="12"/>
      <c r="N42" s="12"/>
    </row>
    <row r="43" spans="1:14" ht="15.6" x14ac:dyDescent="0.35">
      <c r="A43" s="6" t="s">
        <v>8</v>
      </c>
      <c r="B43" s="12"/>
      <c r="C43" s="12"/>
      <c r="D43" s="12"/>
      <c r="E43" s="12"/>
      <c r="F43" s="12"/>
      <c r="G43" s="12"/>
      <c r="H43" s="12"/>
      <c r="I43" s="28"/>
      <c r="J43" s="28"/>
      <c r="K43" s="28"/>
      <c r="L43" s="12"/>
      <c r="M43" s="12"/>
      <c r="N43" s="12"/>
    </row>
    <row r="44" spans="1:14" ht="15.6" x14ac:dyDescent="0.35">
      <c r="A44" s="7"/>
      <c r="B44" s="13"/>
      <c r="C44" s="13"/>
      <c r="D44" s="13"/>
      <c r="E44" s="13"/>
      <c r="F44" s="13"/>
      <c r="G44" s="13"/>
      <c r="H44" s="13"/>
      <c r="I44" s="29"/>
      <c r="J44" s="29"/>
      <c r="K44" s="29"/>
      <c r="L44" s="13"/>
      <c r="M44" s="13"/>
      <c r="N44" s="13"/>
    </row>
    <row r="45" spans="1:14" ht="15.6" x14ac:dyDescent="0.35">
      <c r="A45" s="6" t="s">
        <v>9</v>
      </c>
      <c r="B45" s="12"/>
      <c r="C45" s="12"/>
      <c r="D45" s="12"/>
      <c r="E45" s="12"/>
      <c r="F45" s="12"/>
      <c r="G45" s="12"/>
      <c r="H45" s="12"/>
      <c r="I45" s="28"/>
      <c r="J45" s="28"/>
      <c r="K45" s="28"/>
      <c r="L45" s="12"/>
      <c r="M45" s="12"/>
      <c r="N45" s="12"/>
    </row>
    <row r="46" spans="1:14" ht="15.6" x14ac:dyDescent="0.35">
      <c r="A46" s="7" t="s">
        <v>10</v>
      </c>
      <c r="B46" s="18">
        <f>B17/B35*100</f>
        <v>0.11220094827898222</v>
      </c>
      <c r="C46" s="18">
        <f t="shared" ref="C46:N46" si="19">C17/C35*100</f>
        <v>0.11220094827898222</v>
      </c>
      <c r="D46" s="18">
        <f t="shared" si="19"/>
        <v>0</v>
      </c>
      <c r="E46" s="18">
        <f t="shared" si="19"/>
        <v>0.11220094827898222</v>
      </c>
      <c r="F46" s="18">
        <f t="shared" si="19"/>
        <v>0</v>
      </c>
      <c r="G46" s="18">
        <f t="shared" si="19"/>
        <v>0</v>
      </c>
      <c r="H46" s="18">
        <f t="shared" si="19"/>
        <v>0</v>
      </c>
      <c r="I46" s="26">
        <f t="shared" si="19"/>
        <v>0</v>
      </c>
      <c r="J46" s="26">
        <f t="shared" si="19"/>
        <v>0</v>
      </c>
      <c r="K46" s="26">
        <f t="shared" si="19"/>
        <v>0</v>
      </c>
      <c r="L46" s="18">
        <f t="shared" si="19"/>
        <v>0</v>
      </c>
      <c r="M46" s="18">
        <f t="shared" si="19"/>
        <v>0</v>
      </c>
      <c r="N46" s="18">
        <f t="shared" si="19"/>
        <v>0</v>
      </c>
    </row>
    <row r="47" spans="1:14" ht="15.6" x14ac:dyDescent="0.35">
      <c r="A47" s="7" t="s">
        <v>11</v>
      </c>
      <c r="B47" s="18">
        <f>B18/B35*100</f>
        <v>8.1074233595135548E-2</v>
      </c>
      <c r="C47" s="18">
        <f t="shared" ref="C47:N47" si="20">C18/C35*100</f>
        <v>8.1074233595135548E-2</v>
      </c>
      <c r="D47" s="18">
        <f t="shared" si="20"/>
        <v>1.0134279199391943E-2</v>
      </c>
      <c r="E47" s="18">
        <f t="shared" si="20"/>
        <v>7.0939954395743604E-2</v>
      </c>
      <c r="F47" s="18">
        <f t="shared" si="20"/>
        <v>0</v>
      </c>
      <c r="G47" s="18">
        <f t="shared" si="20"/>
        <v>0</v>
      </c>
      <c r="H47" s="18">
        <f t="shared" si="20"/>
        <v>0</v>
      </c>
      <c r="I47" s="26">
        <f t="shared" si="20"/>
        <v>0</v>
      </c>
      <c r="J47" s="26">
        <f t="shared" si="20"/>
        <v>0</v>
      </c>
      <c r="K47" s="26">
        <f t="shared" si="20"/>
        <v>0</v>
      </c>
      <c r="L47" s="18">
        <f t="shared" si="20"/>
        <v>0</v>
      </c>
      <c r="M47" s="18">
        <f t="shared" si="20"/>
        <v>0</v>
      </c>
      <c r="N47" s="18">
        <f t="shared" si="20"/>
        <v>0</v>
      </c>
    </row>
    <row r="48" spans="1:14" ht="15.6" x14ac:dyDescent="0.35">
      <c r="A48" s="7"/>
      <c r="B48" s="12"/>
      <c r="C48" s="12"/>
      <c r="D48" s="12"/>
      <c r="E48" s="12"/>
      <c r="F48" s="12"/>
      <c r="G48" s="12"/>
      <c r="H48" s="12"/>
      <c r="I48" s="28"/>
      <c r="J48" s="28"/>
      <c r="K48" s="28"/>
      <c r="L48" s="12"/>
      <c r="M48" s="12"/>
      <c r="N48" s="12"/>
    </row>
    <row r="49" spans="1:14" ht="15.6" x14ac:dyDescent="0.35">
      <c r="A49" s="6" t="s">
        <v>12</v>
      </c>
      <c r="B49" s="12"/>
      <c r="C49" s="12"/>
      <c r="D49" s="12"/>
      <c r="E49" s="12"/>
      <c r="F49" s="12"/>
      <c r="G49" s="12"/>
      <c r="H49" s="12"/>
      <c r="I49" s="28"/>
      <c r="J49" s="28"/>
      <c r="K49" s="28"/>
      <c r="L49" s="12"/>
      <c r="M49" s="12"/>
      <c r="N49" s="12"/>
    </row>
    <row r="50" spans="1:14" ht="15.6" x14ac:dyDescent="0.35">
      <c r="A50" s="7" t="s">
        <v>13</v>
      </c>
      <c r="B50" s="12">
        <f t="shared" ref="B50" si="21">B18/B17*100</f>
        <v>72.258064516129025</v>
      </c>
      <c r="C50" s="12">
        <f t="shared" ref="C50:E50" si="22">C18/C17*100</f>
        <v>72.258064516129025</v>
      </c>
      <c r="D50" s="11" t="s">
        <v>40</v>
      </c>
      <c r="E50" s="12">
        <f t="shared" si="22"/>
        <v>63.225806451612897</v>
      </c>
      <c r="F50" s="11" t="s">
        <v>40</v>
      </c>
      <c r="G50" s="11" t="s">
        <v>40</v>
      </c>
      <c r="H50" s="11" t="s">
        <v>40</v>
      </c>
      <c r="I50" s="27" t="s">
        <v>40</v>
      </c>
      <c r="J50" s="27" t="s">
        <v>40</v>
      </c>
      <c r="K50" s="27" t="s">
        <v>40</v>
      </c>
      <c r="L50" s="11" t="s">
        <v>40</v>
      </c>
      <c r="M50" s="11" t="s">
        <v>40</v>
      </c>
      <c r="N50" s="11" t="s">
        <v>40</v>
      </c>
    </row>
    <row r="51" spans="1:14" ht="15.6" x14ac:dyDescent="0.35">
      <c r="A51" s="7" t="s">
        <v>14</v>
      </c>
      <c r="B51" s="12">
        <f t="shared" ref="B51" si="23">B24/B23*100</f>
        <v>61.182058450129773</v>
      </c>
      <c r="C51" s="12">
        <f t="shared" ref="C51:E51" si="24">C24/C23*100</f>
        <v>60.786058583611421</v>
      </c>
      <c r="D51" s="11" t="s">
        <v>40</v>
      </c>
      <c r="E51" s="12">
        <f t="shared" si="24"/>
        <v>54.616240266963288</v>
      </c>
      <c r="F51" s="11" t="s">
        <v>40</v>
      </c>
      <c r="G51" s="11" t="s">
        <v>40</v>
      </c>
      <c r="H51" s="11" t="s">
        <v>40</v>
      </c>
      <c r="I51" s="27" t="s">
        <v>40</v>
      </c>
      <c r="J51" s="27" t="s">
        <v>40</v>
      </c>
      <c r="K51" s="27" t="s">
        <v>40</v>
      </c>
      <c r="L51" s="11" t="s">
        <v>40</v>
      </c>
      <c r="M51" s="11" t="s">
        <v>40</v>
      </c>
      <c r="N51" s="11" t="s">
        <v>40</v>
      </c>
    </row>
    <row r="52" spans="1:14" ht="15.6" x14ac:dyDescent="0.35">
      <c r="A52" s="7" t="s">
        <v>15</v>
      </c>
      <c r="B52" s="12">
        <f t="shared" ref="B52" si="25">AVERAGE(B50:B51)</f>
        <v>66.720061483129399</v>
      </c>
      <c r="C52" s="12">
        <f t="shared" ref="C52:E52" si="26">AVERAGE(C50:C51)</f>
        <v>66.522061549870216</v>
      </c>
      <c r="D52" s="11" t="s">
        <v>40</v>
      </c>
      <c r="E52" s="12">
        <f t="shared" si="26"/>
        <v>58.921023359288093</v>
      </c>
      <c r="F52" s="11" t="s">
        <v>40</v>
      </c>
      <c r="G52" s="11" t="s">
        <v>40</v>
      </c>
      <c r="H52" s="11" t="s">
        <v>40</v>
      </c>
      <c r="I52" s="27" t="s">
        <v>40</v>
      </c>
      <c r="J52" s="27" t="s">
        <v>40</v>
      </c>
      <c r="K52" s="27" t="s">
        <v>40</v>
      </c>
      <c r="L52" s="11" t="s">
        <v>40</v>
      </c>
      <c r="M52" s="11" t="s">
        <v>40</v>
      </c>
      <c r="N52" s="11" t="s">
        <v>40</v>
      </c>
    </row>
    <row r="53" spans="1:14" ht="15.6" x14ac:dyDescent="0.35">
      <c r="A53" s="7"/>
      <c r="B53" s="12"/>
      <c r="C53" s="12"/>
      <c r="D53" s="12"/>
      <c r="E53" s="12"/>
      <c r="F53" s="12"/>
      <c r="G53" s="12"/>
      <c r="H53" s="12"/>
      <c r="I53" s="28"/>
      <c r="J53" s="28"/>
      <c r="K53" s="28"/>
      <c r="L53" s="12"/>
      <c r="M53" s="12"/>
      <c r="N53" s="12"/>
    </row>
    <row r="54" spans="1:14" ht="15.6" x14ac:dyDescent="0.35">
      <c r="A54" s="6" t="s">
        <v>16</v>
      </c>
      <c r="B54" s="12"/>
      <c r="C54" s="12"/>
      <c r="D54" s="12"/>
      <c r="E54" s="12"/>
      <c r="F54" s="12"/>
      <c r="G54" s="12"/>
      <c r="H54" s="12"/>
      <c r="I54" s="28"/>
      <c r="J54" s="28"/>
      <c r="K54" s="28"/>
      <c r="L54" s="12"/>
      <c r="M54" s="12"/>
      <c r="N54" s="12"/>
    </row>
    <row r="55" spans="1:14" ht="15.6" x14ac:dyDescent="0.35">
      <c r="A55" s="7" t="s">
        <v>17</v>
      </c>
      <c r="B55" s="12">
        <f t="shared" ref="B55" si="27">B18/B19*100</f>
        <v>11.03448275862069</v>
      </c>
      <c r="C55" s="12">
        <f t="shared" ref="C55:M55" si="28">C18/C19*100</f>
        <v>21.132075471698116</v>
      </c>
      <c r="D55" s="12">
        <f t="shared" si="28"/>
        <v>24.561403508771928</v>
      </c>
      <c r="E55" s="12">
        <f t="shared" si="28"/>
        <v>20.718816067653275</v>
      </c>
      <c r="F55" s="12">
        <f t="shared" si="28"/>
        <v>0</v>
      </c>
      <c r="G55" s="12">
        <f t="shared" si="28"/>
        <v>0</v>
      </c>
      <c r="H55" s="11" t="s">
        <v>40</v>
      </c>
      <c r="I55" s="27" t="s">
        <v>40</v>
      </c>
      <c r="J55" s="27" t="s">
        <v>40</v>
      </c>
      <c r="K55" s="27" t="s">
        <v>40</v>
      </c>
      <c r="L55" s="12">
        <f t="shared" si="28"/>
        <v>0</v>
      </c>
      <c r="M55" s="12">
        <f t="shared" si="28"/>
        <v>0</v>
      </c>
      <c r="N55" s="11" t="s">
        <v>40</v>
      </c>
    </row>
    <row r="56" spans="1:14" ht="15.6" x14ac:dyDescent="0.35">
      <c r="A56" s="7" t="s">
        <v>18</v>
      </c>
      <c r="B56" s="12">
        <f t="shared" ref="B56" si="29">B24/B25*100</f>
        <v>16.129500073154716</v>
      </c>
      <c r="C56" s="12">
        <f t="shared" ref="C56:M56" si="30">C24/C25*100</f>
        <v>17.761261945487192</v>
      </c>
      <c r="D56" s="12">
        <f t="shared" si="30"/>
        <v>16.640000008652798</v>
      </c>
      <c r="E56" s="12">
        <f t="shared" si="30"/>
        <v>17.897499453233216</v>
      </c>
      <c r="F56" s="12">
        <f t="shared" si="30"/>
        <v>0</v>
      </c>
      <c r="G56" s="12">
        <f t="shared" si="30"/>
        <v>0</v>
      </c>
      <c r="H56" s="11" t="s">
        <v>40</v>
      </c>
      <c r="I56" s="27" t="s">
        <v>40</v>
      </c>
      <c r="J56" s="27" t="s">
        <v>40</v>
      </c>
      <c r="K56" s="27" t="s">
        <v>40</v>
      </c>
      <c r="L56" s="12">
        <f t="shared" si="30"/>
        <v>1.5706053529411765</v>
      </c>
      <c r="M56" s="12">
        <f t="shared" si="30"/>
        <v>1.5706053529411765</v>
      </c>
      <c r="N56" s="11" t="s">
        <v>40</v>
      </c>
    </row>
    <row r="57" spans="1:14" ht="15.6" x14ac:dyDescent="0.35">
      <c r="A57" s="7" t="s">
        <v>19</v>
      </c>
      <c r="B57" s="12">
        <f t="shared" ref="B57" si="31">AVERAGE(B55:B56)</f>
        <v>13.581991415887703</v>
      </c>
      <c r="C57" s="12">
        <f t="shared" ref="C57:M57" si="32">AVERAGE(C55:C56)</f>
        <v>19.446668708592654</v>
      </c>
      <c r="D57" s="12">
        <f t="shared" si="32"/>
        <v>20.600701758712361</v>
      </c>
      <c r="E57" s="12">
        <f t="shared" si="32"/>
        <v>19.308157760443244</v>
      </c>
      <c r="F57" s="12">
        <f t="shared" si="32"/>
        <v>0</v>
      </c>
      <c r="G57" s="12">
        <f t="shared" si="32"/>
        <v>0</v>
      </c>
      <c r="H57" s="11" t="s">
        <v>40</v>
      </c>
      <c r="I57" s="27" t="s">
        <v>40</v>
      </c>
      <c r="J57" s="27" t="s">
        <v>40</v>
      </c>
      <c r="K57" s="27" t="s">
        <v>40</v>
      </c>
      <c r="L57" s="12">
        <f t="shared" si="32"/>
        <v>0.78530267647058827</v>
      </c>
      <c r="M57" s="12">
        <f t="shared" si="32"/>
        <v>0.78530267647058827</v>
      </c>
      <c r="N57" s="11" t="s">
        <v>40</v>
      </c>
    </row>
    <row r="58" spans="1:14" ht="15.6" x14ac:dyDescent="0.35">
      <c r="A58" s="7"/>
      <c r="B58" s="12"/>
      <c r="C58" s="12"/>
      <c r="D58" s="12"/>
      <c r="E58" s="12"/>
      <c r="F58" s="12"/>
      <c r="G58" s="12"/>
      <c r="H58" s="12"/>
      <c r="I58" s="28"/>
      <c r="J58" s="28"/>
      <c r="K58" s="28"/>
      <c r="L58" s="12"/>
      <c r="M58" s="12"/>
      <c r="N58" s="12"/>
    </row>
    <row r="59" spans="1:14" ht="15.6" x14ac:dyDescent="0.35">
      <c r="A59" s="6" t="s">
        <v>20</v>
      </c>
      <c r="B59" s="12">
        <f t="shared" ref="B59:M59" si="33">B26/B24*100</f>
        <v>100</v>
      </c>
      <c r="C59" s="12">
        <f t="shared" si="33"/>
        <v>100</v>
      </c>
      <c r="D59" s="12">
        <f t="shared" si="33"/>
        <v>100</v>
      </c>
      <c r="E59" s="12">
        <f t="shared" si="33"/>
        <v>100</v>
      </c>
      <c r="F59" s="11" t="s">
        <v>40</v>
      </c>
      <c r="G59" s="11" t="s">
        <v>40</v>
      </c>
      <c r="H59" s="11" t="s">
        <v>40</v>
      </c>
      <c r="I59" s="27" t="s">
        <v>40</v>
      </c>
      <c r="J59" s="27" t="s">
        <v>40</v>
      </c>
      <c r="K59" s="27" t="s">
        <v>40</v>
      </c>
      <c r="L59" s="12">
        <f t="shared" si="33"/>
        <v>100</v>
      </c>
      <c r="M59" s="12">
        <f t="shared" si="33"/>
        <v>100</v>
      </c>
      <c r="N59" s="11" t="s">
        <v>40</v>
      </c>
    </row>
    <row r="60" spans="1:14" ht="15.6" x14ac:dyDescent="0.35">
      <c r="A60" s="7"/>
      <c r="B60" s="12"/>
      <c r="C60" s="12"/>
      <c r="D60" s="12"/>
      <c r="E60" s="12"/>
      <c r="F60" s="12"/>
      <c r="G60" s="12"/>
      <c r="H60" s="12"/>
      <c r="I60" s="28"/>
      <c r="J60" s="28"/>
      <c r="K60" s="28"/>
      <c r="L60" s="12"/>
      <c r="M60" s="12"/>
      <c r="N60" s="12"/>
    </row>
    <row r="61" spans="1:14" ht="15.6" x14ac:dyDescent="0.35">
      <c r="A61" s="6" t="s">
        <v>21</v>
      </c>
      <c r="B61" s="12"/>
      <c r="C61" s="12"/>
      <c r="D61" s="12"/>
      <c r="E61" s="12"/>
      <c r="F61" s="12"/>
      <c r="G61" s="12"/>
      <c r="H61" s="12"/>
      <c r="I61" s="28"/>
      <c r="J61" s="28"/>
      <c r="K61" s="28"/>
      <c r="L61" s="12"/>
      <c r="M61" s="12"/>
      <c r="N61" s="12"/>
    </row>
    <row r="62" spans="1:14" ht="15.6" x14ac:dyDescent="0.35">
      <c r="A62" s="7" t="s">
        <v>22</v>
      </c>
      <c r="B62" s="12">
        <f t="shared" ref="B62" si="34">((B18/B16)-1)*100</f>
        <v>-24.324324324324319</v>
      </c>
      <c r="C62" s="12">
        <f t="shared" ref="C62:E62" si="35">((C18/C16)-1)*100</f>
        <v>-24.324324324324319</v>
      </c>
      <c r="D62" s="11" t="s">
        <v>40</v>
      </c>
      <c r="E62" s="12">
        <f t="shared" si="35"/>
        <v>-33.783783783783782</v>
      </c>
      <c r="F62" s="11" t="s">
        <v>40</v>
      </c>
      <c r="G62" s="11" t="s">
        <v>40</v>
      </c>
      <c r="H62" s="11" t="s">
        <v>40</v>
      </c>
      <c r="I62" s="27" t="s">
        <v>40</v>
      </c>
      <c r="J62" s="27" t="s">
        <v>40</v>
      </c>
      <c r="K62" s="27" t="s">
        <v>40</v>
      </c>
      <c r="L62" s="11" t="s">
        <v>40</v>
      </c>
      <c r="M62" s="11" t="s">
        <v>40</v>
      </c>
      <c r="N62" s="11" t="s">
        <v>40</v>
      </c>
    </row>
    <row r="63" spans="1:14" ht="15.6" x14ac:dyDescent="0.35">
      <c r="A63" s="7" t="s">
        <v>23</v>
      </c>
      <c r="B63" s="12">
        <f t="shared" ref="B63" si="36">((B39/B38)-1)*100</f>
        <v>-19.944139221092737</v>
      </c>
      <c r="C63" s="12">
        <f t="shared" ref="C63:E63" si="37">((C39/C38)-1)*100</f>
        <v>-20.462299462600477</v>
      </c>
      <c r="D63" s="11" t="s">
        <v>40</v>
      </c>
      <c r="E63" s="12">
        <f t="shared" si="37"/>
        <v>-28.535419731859523</v>
      </c>
      <c r="F63" s="11" t="s">
        <v>40</v>
      </c>
      <c r="G63" s="11" t="s">
        <v>40</v>
      </c>
      <c r="H63" s="11" t="s">
        <v>40</v>
      </c>
      <c r="I63" s="27" t="s">
        <v>40</v>
      </c>
      <c r="J63" s="27" t="s">
        <v>40</v>
      </c>
      <c r="K63" s="27" t="s">
        <v>40</v>
      </c>
      <c r="L63" s="11" t="s">
        <v>40</v>
      </c>
      <c r="M63" s="11" t="s">
        <v>40</v>
      </c>
      <c r="N63" s="11" t="s">
        <v>40</v>
      </c>
    </row>
    <row r="64" spans="1:14" ht="15.6" x14ac:dyDescent="0.35">
      <c r="A64" s="7" t="s">
        <v>24</v>
      </c>
      <c r="B64" s="12">
        <f t="shared" ref="B64" si="38">((B41/B40)-1)*100</f>
        <v>5.7881017435560178</v>
      </c>
      <c r="C64" s="12">
        <f t="shared" ref="C64:E64" si="39">((C41/C40)-1)*100</f>
        <v>5.1033899958493834</v>
      </c>
      <c r="D64" s="11" t="s">
        <v>40</v>
      </c>
      <c r="E64" s="12">
        <f t="shared" si="39"/>
        <v>7.926100813110093</v>
      </c>
      <c r="F64" s="11" t="s">
        <v>40</v>
      </c>
      <c r="G64" s="11" t="s">
        <v>40</v>
      </c>
      <c r="H64" s="11" t="s">
        <v>40</v>
      </c>
      <c r="I64" s="27" t="s">
        <v>40</v>
      </c>
      <c r="J64" s="27" t="s">
        <v>40</v>
      </c>
      <c r="K64" s="27" t="s">
        <v>40</v>
      </c>
      <c r="L64" s="11" t="s">
        <v>40</v>
      </c>
      <c r="M64" s="11" t="s">
        <v>40</v>
      </c>
      <c r="N64" s="11" t="s">
        <v>40</v>
      </c>
    </row>
    <row r="65" spans="1:14" ht="15.6" x14ac:dyDescent="0.35">
      <c r="A65" s="7"/>
      <c r="B65" s="12"/>
      <c r="C65" s="12"/>
      <c r="D65" s="12"/>
      <c r="E65" s="12"/>
      <c r="F65" s="12"/>
      <c r="G65" s="12"/>
      <c r="H65" s="12"/>
      <c r="I65" s="28"/>
      <c r="J65" s="28"/>
      <c r="K65" s="28"/>
      <c r="L65" s="12"/>
      <c r="M65" s="12"/>
      <c r="N65" s="12"/>
    </row>
    <row r="66" spans="1:14" ht="15.6" x14ac:dyDescent="0.35">
      <c r="A66" s="6" t="s">
        <v>25</v>
      </c>
      <c r="B66" s="12"/>
      <c r="C66" s="12"/>
      <c r="D66" s="12"/>
      <c r="E66" s="12"/>
      <c r="F66" s="12"/>
      <c r="G66" s="12"/>
      <c r="H66" s="12"/>
      <c r="I66" s="28"/>
      <c r="J66" s="28"/>
      <c r="K66" s="28"/>
      <c r="L66" s="12"/>
      <c r="M66" s="12"/>
      <c r="N66" s="12"/>
    </row>
    <row r="67" spans="1:14" ht="15.6" x14ac:dyDescent="0.35">
      <c r="A67" s="7" t="s">
        <v>26</v>
      </c>
      <c r="B67" s="12">
        <f t="shared" ref="B67:B68" si="40">B23/B17</f>
        <v>4350000</v>
      </c>
      <c r="C67" s="12">
        <f t="shared" ref="C67:E67" si="41">C23/C17</f>
        <v>4350000</v>
      </c>
      <c r="D67" s="11" t="s">
        <v>40</v>
      </c>
      <c r="E67" s="12">
        <f t="shared" si="41"/>
        <v>4350000</v>
      </c>
      <c r="F67" s="11" t="s">
        <v>40</v>
      </c>
      <c r="G67" s="11" t="s">
        <v>40</v>
      </c>
      <c r="H67" s="11" t="s">
        <v>40</v>
      </c>
      <c r="I67" s="27" t="s">
        <v>40</v>
      </c>
      <c r="J67" s="27" t="s">
        <v>40</v>
      </c>
      <c r="K67" s="27" t="s">
        <v>40</v>
      </c>
      <c r="L67" s="11" t="s">
        <v>40</v>
      </c>
      <c r="M67" s="11" t="s">
        <v>40</v>
      </c>
      <c r="N67" s="11" t="s">
        <v>40</v>
      </c>
    </row>
    <row r="68" spans="1:14" ht="15.6" x14ac:dyDescent="0.35">
      <c r="A68" s="7" t="s">
        <v>27</v>
      </c>
      <c r="B68" s="12">
        <f t="shared" si="40"/>
        <v>3683214.5455357144</v>
      </c>
      <c r="C68" s="12">
        <f t="shared" ref="C68:E68" si="42">C24/C18</f>
        <v>3659375</v>
      </c>
      <c r="D68" s="12">
        <f t="shared" si="42"/>
        <v>2971428.5714285714</v>
      </c>
      <c r="E68" s="12">
        <f t="shared" si="42"/>
        <v>3757653.0612244899</v>
      </c>
      <c r="F68" s="11" t="s">
        <v>40</v>
      </c>
      <c r="G68" s="11" t="s">
        <v>40</v>
      </c>
      <c r="H68" s="11" t="s">
        <v>40</v>
      </c>
      <c r="I68" s="27" t="s">
        <v>40</v>
      </c>
      <c r="J68" s="27" t="s">
        <v>40</v>
      </c>
      <c r="K68" s="27" t="s">
        <v>40</v>
      </c>
      <c r="L68" s="11" t="s">
        <v>40</v>
      </c>
      <c r="M68" s="11" t="s">
        <v>40</v>
      </c>
      <c r="N68" s="11" t="s">
        <v>40</v>
      </c>
    </row>
    <row r="69" spans="1:14" ht="15.6" x14ac:dyDescent="0.35">
      <c r="A69" s="7" t="s">
        <v>28</v>
      </c>
      <c r="B69" s="12">
        <f t="shared" ref="B69" si="43">(B68/B67)*B52</f>
        <v>56.49294274337916</v>
      </c>
      <c r="C69" s="12">
        <f t="shared" ref="C69:E69" si="44">(C68/C67)*C52</f>
        <v>55.960728502081913</v>
      </c>
      <c r="D69" s="11" t="s">
        <v>40</v>
      </c>
      <c r="E69" s="12">
        <f t="shared" si="44"/>
        <v>50.897646849772087</v>
      </c>
      <c r="F69" s="11" t="s">
        <v>40</v>
      </c>
      <c r="G69" s="11" t="s">
        <v>40</v>
      </c>
      <c r="H69" s="11" t="s">
        <v>40</v>
      </c>
      <c r="I69" s="27" t="s">
        <v>40</v>
      </c>
      <c r="J69" s="27" t="s">
        <v>40</v>
      </c>
      <c r="K69" s="27" t="s">
        <v>40</v>
      </c>
      <c r="L69" s="11" t="s">
        <v>40</v>
      </c>
      <c r="M69" s="11" t="s">
        <v>40</v>
      </c>
      <c r="N69" s="11" t="s">
        <v>40</v>
      </c>
    </row>
    <row r="70" spans="1:14" ht="15.6" x14ac:dyDescent="0.35">
      <c r="A70" s="7"/>
      <c r="B70" s="14"/>
      <c r="C70" s="14"/>
      <c r="D70" s="14"/>
      <c r="E70" s="14"/>
      <c r="F70" s="14"/>
      <c r="G70" s="14"/>
      <c r="H70" s="14"/>
      <c r="I70" s="14"/>
      <c r="J70" s="14"/>
      <c r="K70" s="14"/>
      <c r="L70" s="14"/>
      <c r="M70" s="14"/>
      <c r="N70" s="14"/>
    </row>
    <row r="71" spans="1:14" ht="15.6" x14ac:dyDescent="0.35">
      <c r="A71" s="6" t="s">
        <v>29</v>
      </c>
      <c r="B71" s="21" t="s">
        <v>1</v>
      </c>
      <c r="D71" s="21" t="s">
        <v>54</v>
      </c>
      <c r="E71" s="21" t="s">
        <v>34</v>
      </c>
      <c r="F71" s="12"/>
      <c r="G71" s="12"/>
      <c r="H71" s="12"/>
      <c r="I71" s="12"/>
      <c r="J71" s="12"/>
      <c r="K71" s="12"/>
      <c r="L71" s="12"/>
      <c r="M71" s="12"/>
      <c r="N71" s="12"/>
    </row>
    <row r="72" spans="1:14" ht="15.6" x14ac:dyDescent="0.35">
      <c r="A72" s="7" t="s">
        <v>30</v>
      </c>
      <c r="B72" s="12">
        <f>(B30/B29)*100</f>
        <v>90.60748980348535</v>
      </c>
      <c r="D72" s="12" t="s">
        <v>40</v>
      </c>
      <c r="E72" s="12">
        <f>(E30/E29)*100</f>
        <v>78.445828698553953</v>
      </c>
      <c r="F72" s="12"/>
      <c r="G72" s="12"/>
      <c r="H72" s="12"/>
      <c r="I72" s="12"/>
      <c r="J72" s="12"/>
      <c r="K72" s="12"/>
      <c r="L72" s="12"/>
      <c r="M72" s="12"/>
      <c r="N72" s="12"/>
    </row>
    <row r="73" spans="1:14" ht="15.6" x14ac:dyDescent="0.35">
      <c r="A73" s="7" t="s">
        <v>31</v>
      </c>
      <c r="B73" s="10">
        <f>(B24/B30)*100</f>
        <v>67.524283679886594</v>
      </c>
      <c r="D73" s="10">
        <f>(D24/D30)*100</f>
        <v>50.731707317073173</v>
      </c>
      <c r="E73" s="10">
        <f>(E24/E30)*100</f>
        <v>69.62287373728779</v>
      </c>
      <c r="F73" s="10"/>
      <c r="G73" s="10"/>
      <c r="H73" s="10"/>
      <c r="I73" s="10"/>
      <c r="J73" s="10"/>
      <c r="K73" s="10"/>
      <c r="L73" s="10"/>
      <c r="M73" s="10"/>
      <c r="N73" s="10"/>
    </row>
    <row r="74" spans="1:14" s="2" customFormat="1" ht="16.2" thickBot="1" x14ac:dyDescent="0.4">
      <c r="A74" s="15"/>
      <c r="B74" s="16"/>
      <c r="C74" s="16"/>
      <c r="D74" s="16"/>
      <c r="E74" s="16"/>
      <c r="F74" s="16"/>
      <c r="G74" s="16"/>
      <c r="H74" s="16"/>
      <c r="I74" s="16"/>
      <c r="J74" s="16"/>
      <c r="K74" s="16"/>
      <c r="L74" s="16"/>
      <c r="M74" s="16"/>
      <c r="N74" s="16"/>
    </row>
    <row r="75" spans="1:14" s="2" customFormat="1" ht="16.2" thickTop="1" x14ac:dyDescent="0.35">
      <c r="A75" s="17" t="s">
        <v>52</v>
      </c>
      <c r="B75" s="17"/>
      <c r="C75" s="17"/>
      <c r="D75" s="17"/>
      <c r="E75" s="17"/>
      <c r="F75" s="17"/>
      <c r="G75" s="17"/>
      <c r="H75" s="17"/>
      <c r="I75" s="17"/>
      <c r="J75" s="17"/>
      <c r="K75" s="17"/>
      <c r="L75" s="17"/>
      <c r="M75" s="17"/>
      <c r="N75" s="17"/>
    </row>
  </sheetData>
  <mergeCells count="7">
    <mergeCell ref="A9:A10"/>
    <mergeCell ref="B9:B10"/>
    <mergeCell ref="C9:N9"/>
    <mergeCell ref="C10:E10"/>
    <mergeCell ref="F10:H10"/>
    <mergeCell ref="I10:K10"/>
    <mergeCell ref="L10:N1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821F2-98EC-4559-8B7C-C87FA4496592}">
  <dimension ref="A1:N78"/>
  <sheetViews>
    <sheetView showGridLines="0" zoomScale="70" zoomScaleNormal="70" workbookViewId="0">
      <pane ySplit="11" topLeftCell="A12" activePane="bottomLeft" state="frozen"/>
      <selection pane="bottomLeft" activeCell="A9" sqref="A9:A10"/>
    </sheetView>
  </sheetViews>
  <sheetFormatPr baseColWidth="10" defaultColWidth="11.44140625" defaultRowHeight="14.4" x14ac:dyDescent="0.3"/>
  <cols>
    <col min="1" max="1" width="55" style="1" customWidth="1"/>
    <col min="2" max="2" width="15.33203125" style="1" bestFit="1" customWidth="1"/>
    <col min="3" max="3" width="13.5546875" style="1" bestFit="1" customWidth="1"/>
    <col min="4" max="4" width="13.44140625" style="1" bestFit="1" customWidth="1"/>
    <col min="5" max="5" width="13.5546875" style="1" bestFit="1" customWidth="1"/>
    <col min="6" max="6" width="12.5546875" style="1" customWidth="1"/>
    <col min="7" max="7" width="14.77734375" style="1" customWidth="1"/>
    <col min="8" max="9" width="12.5546875" style="1" customWidth="1"/>
    <col min="10" max="10" width="14.109375" style="1" customWidth="1"/>
    <col min="11" max="12" width="12.5546875" style="1" customWidth="1"/>
    <col min="13" max="13" width="14.109375" style="1" customWidth="1"/>
    <col min="14" max="14" width="12.5546875" style="1" customWidth="1"/>
    <col min="15" max="16384" width="11.44140625" style="1"/>
  </cols>
  <sheetData>
    <row r="1" spans="1:14" s="2" customFormat="1" x14ac:dyDescent="0.3">
      <c r="A1" s="1"/>
      <c r="B1" s="1"/>
      <c r="C1" s="1"/>
      <c r="D1" s="1"/>
      <c r="E1" s="1"/>
      <c r="F1" s="1"/>
      <c r="G1" s="1"/>
      <c r="H1" s="1"/>
      <c r="I1" s="1"/>
      <c r="J1" s="1"/>
      <c r="K1" s="1"/>
      <c r="L1" s="1"/>
      <c r="M1" s="1"/>
      <c r="N1" s="1"/>
    </row>
    <row r="2" spans="1:14" s="2" customFormat="1" x14ac:dyDescent="0.3">
      <c r="A2" s="1"/>
      <c r="B2" s="1"/>
      <c r="C2" s="1"/>
      <c r="D2" s="1"/>
      <c r="E2" s="1"/>
      <c r="F2" s="1"/>
      <c r="G2" s="1"/>
      <c r="H2" s="1"/>
      <c r="I2" s="1"/>
      <c r="J2" s="1"/>
      <c r="K2" s="1"/>
      <c r="L2" s="1"/>
      <c r="M2" s="1"/>
      <c r="N2" s="1"/>
    </row>
    <row r="3" spans="1:14" s="2" customFormat="1" x14ac:dyDescent="0.3">
      <c r="A3" s="1"/>
      <c r="B3" s="1"/>
      <c r="C3" s="1"/>
      <c r="D3" s="1"/>
      <c r="E3" s="1"/>
      <c r="F3" s="1"/>
      <c r="G3" s="1"/>
      <c r="H3" s="1"/>
      <c r="I3" s="1"/>
      <c r="J3" s="1"/>
      <c r="K3" s="1"/>
      <c r="L3" s="1"/>
      <c r="M3" s="1"/>
      <c r="N3" s="1"/>
    </row>
    <row r="4" spans="1:14" s="2" customFormat="1" x14ac:dyDescent="0.3">
      <c r="A4" s="1"/>
      <c r="B4" s="1"/>
      <c r="C4" s="1"/>
      <c r="D4" s="1"/>
      <c r="E4" s="1"/>
      <c r="F4" s="1"/>
      <c r="G4" s="1"/>
      <c r="H4" s="1"/>
      <c r="I4" s="1"/>
      <c r="J4" s="1"/>
      <c r="K4" s="1"/>
      <c r="L4" s="1"/>
      <c r="M4" s="1"/>
      <c r="N4" s="1"/>
    </row>
    <row r="5" spans="1:14" s="2" customFormat="1" x14ac:dyDescent="0.3">
      <c r="A5" s="1"/>
      <c r="B5" s="1"/>
      <c r="C5" s="1"/>
      <c r="D5" s="1"/>
      <c r="E5" s="1"/>
      <c r="F5" s="1"/>
      <c r="G5" s="1"/>
      <c r="H5" s="1"/>
      <c r="I5" s="1"/>
      <c r="J5" s="1"/>
      <c r="K5" s="1"/>
      <c r="L5" s="1"/>
      <c r="M5" s="1"/>
      <c r="N5" s="1"/>
    </row>
    <row r="6" spans="1:14" s="2" customFormat="1" x14ac:dyDescent="0.3">
      <c r="A6" s="1"/>
      <c r="B6" s="1"/>
      <c r="C6" s="1"/>
      <c r="D6" s="1"/>
      <c r="E6" s="1"/>
      <c r="F6" s="1"/>
      <c r="G6" s="1"/>
      <c r="H6" s="1"/>
      <c r="I6" s="1"/>
      <c r="J6" s="1"/>
      <c r="K6" s="1"/>
      <c r="L6" s="1"/>
      <c r="M6" s="1"/>
      <c r="N6" s="1"/>
    </row>
    <row r="7" spans="1:14" s="2" customFormat="1" x14ac:dyDescent="0.3">
      <c r="A7" s="1"/>
      <c r="B7" s="1"/>
      <c r="C7" s="1"/>
      <c r="D7" s="1"/>
      <c r="E7" s="1"/>
      <c r="F7" s="1"/>
      <c r="G7" s="1"/>
      <c r="H7" s="1"/>
      <c r="I7" s="1"/>
      <c r="J7" s="1"/>
      <c r="K7" s="1"/>
      <c r="L7" s="1"/>
      <c r="M7" s="1"/>
      <c r="N7" s="1"/>
    </row>
    <row r="8" spans="1:14" s="2" customFormat="1" ht="21.75" customHeight="1" x14ac:dyDescent="0.3">
      <c r="A8" s="1"/>
      <c r="B8" s="1"/>
      <c r="C8" s="1"/>
      <c r="D8" s="1"/>
      <c r="E8" s="1"/>
      <c r="F8" s="1"/>
      <c r="G8" s="1"/>
      <c r="H8" s="1"/>
      <c r="I8" s="1"/>
      <c r="J8" s="1"/>
      <c r="K8" s="1"/>
      <c r="L8" s="1"/>
      <c r="M8" s="1"/>
      <c r="N8" s="1"/>
    </row>
    <row r="9" spans="1:14" s="2" customFormat="1" ht="16.2" thickBot="1" x14ac:dyDescent="0.35">
      <c r="A9" s="38" t="s">
        <v>0</v>
      </c>
      <c r="B9" s="36" t="s">
        <v>32</v>
      </c>
      <c r="C9" s="40" t="s">
        <v>2</v>
      </c>
      <c r="D9" s="40"/>
      <c r="E9" s="40"/>
      <c r="F9" s="40"/>
      <c r="G9" s="40"/>
      <c r="H9" s="40"/>
      <c r="I9" s="40"/>
      <c r="J9" s="40"/>
      <c r="K9" s="40"/>
      <c r="L9" s="40"/>
      <c r="M9" s="40"/>
      <c r="N9" s="40"/>
    </row>
    <row r="10" spans="1:14" s="2" customFormat="1" ht="16.8" thickTop="1" thickBot="1" x14ac:dyDescent="0.35">
      <c r="A10" s="39"/>
      <c r="B10" s="37"/>
      <c r="C10" s="37" t="s">
        <v>37</v>
      </c>
      <c r="D10" s="37"/>
      <c r="E10" s="37"/>
      <c r="F10" s="41" t="s">
        <v>33</v>
      </c>
      <c r="G10" s="41"/>
      <c r="H10" s="41"/>
      <c r="I10" s="42" t="s">
        <v>36</v>
      </c>
      <c r="J10" s="42"/>
      <c r="K10" s="42"/>
      <c r="L10" s="41" t="s">
        <v>35</v>
      </c>
      <c r="M10" s="41"/>
      <c r="N10" s="41"/>
    </row>
    <row r="11" spans="1:14" s="35" customFormat="1" ht="30.6" thickTop="1" x14ac:dyDescent="0.3">
      <c r="A11" s="4"/>
      <c r="B11" s="3"/>
      <c r="C11" s="33" t="s">
        <v>119</v>
      </c>
      <c r="D11" s="34" t="s">
        <v>53</v>
      </c>
      <c r="E11" s="34" t="s">
        <v>34</v>
      </c>
      <c r="F11" s="33" t="s">
        <v>121</v>
      </c>
      <c r="G11" s="34" t="s">
        <v>53</v>
      </c>
      <c r="H11" s="34" t="s">
        <v>34</v>
      </c>
      <c r="I11" s="33" t="s">
        <v>122</v>
      </c>
      <c r="J11" s="34" t="s">
        <v>53</v>
      </c>
      <c r="K11" s="34" t="s">
        <v>34</v>
      </c>
      <c r="L11" s="33" t="s">
        <v>120</v>
      </c>
      <c r="M11" s="34" t="s">
        <v>53</v>
      </c>
      <c r="N11" s="34" t="s">
        <v>34</v>
      </c>
    </row>
    <row r="12" spans="1:14" ht="15.6" x14ac:dyDescent="0.35">
      <c r="A12" s="3"/>
      <c r="B12" s="4"/>
      <c r="C12" s="4"/>
      <c r="E12" s="5"/>
      <c r="F12" s="5"/>
      <c r="G12" s="5"/>
      <c r="H12" s="5"/>
      <c r="I12" s="5"/>
      <c r="J12" s="5"/>
      <c r="K12" s="5"/>
      <c r="L12" s="5"/>
      <c r="M12" s="5"/>
      <c r="N12" s="5"/>
    </row>
    <row r="13" spans="1:14" ht="15.6" x14ac:dyDescent="0.35">
      <c r="A13" s="6" t="s">
        <v>3</v>
      </c>
      <c r="B13" s="7"/>
      <c r="C13" s="7"/>
      <c r="D13" s="7"/>
      <c r="E13" s="7"/>
      <c r="F13" s="7"/>
      <c r="G13" s="7"/>
      <c r="H13" s="7"/>
      <c r="I13" s="7"/>
      <c r="J13" s="7"/>
      <c r="K13" s="7"/>
      <c r="L13" s="7"/>
      <c r="M13" s="7"/>
      <c r="N13" s="7"/>
    </row>
    <row r="14" spans="1:14" ht="15.6" x14ac:dyDescent="0.35">
      <c r="A14" s="6"/>
      <c r="B14" s="7"/>
      <c r="C14" s="7"/>
      <c r="D14" s="7"/>
      <c r="E14" s="7"/>
      <c r="F14" s="7"/>
      <c r="G14" s="7"/>
      <c r="H14" s="7"/>
      <c r="I14" s="7"/>
      <c r="J14" s="7"/>
      <c r="K14" s="7"/>
      <c r="L14" s="7"/>
      <c r="M14" s="7"/>
      <c r="N14" s="7"/>
    </row>
    <row r="15" spans="1:14" ht="15.6" x14ac:dyDescent="0.35">
      <c r="A15" s="6" t="s">
        <v>4</v>
      </c>
      <c r="B15" s="7"/>
      <c r="C15" s="7"/>
      <c r="D15" s="7"/>
      <c r="E15" s="7"/>
      <c r="F15" s="7"/>
      <c r="G15" s="7"/>
      <c r="H15" s="7"/>
      <c r="I15" s="7"/>
      <c r="J15" s="7"/>
      <c r="K15" s="7"/>
      <c r="L15" s="7"/>
      <c r="M15" s="7"/>
      <c r="N15" s="7"/>
    </row>
    <row r="16" spans="1:14" ht="15.6" x14ac:dyDescent="0.35">
      <c r="A16" s="7" t="s">
        <v>108</v>
      </c>
      <c r="B16" s="8">
        <f>+C16+F16+I16+L16</f>
        <v>465</v>
      </c>
      <c r="C16" s="8">
        <f>+D16+E16</f>
        <v>465</v>
      </c>
      <c r="D16" s="8">
        <f>+'I trimestre'!D16+'II trimestre'!D16+'III trimestre'!D16+'IV trimestre'!D16</f>
        <v>0</v>
      </c>
      <c r="E16" s="8">
        <f>+'I trimestre'!E16+'II trimestre'!E16+'III trimestre'!E16+'IV trimestre'!E16</f>
        <v>465</v>
      </c>
      <c r="F16" s="8">
        <f>+G16+H16</f>
        <v>0</v>
      </c>
      <c r="G16" s="8">
        <f>+'I trimestre'!G16+'II trimestre'!G16+'III trimestre'!G16+'IV trimestre'!G16</f>
        <v>0</v>
      </c>
      <c r="H16" s="8">
        <f>+'I trimestre'!H16+'II trimestre'!H16+'III trimestre'!H16+'IV trimestre'!H16</f>
        <v>0</v>
      </c>
      <c r="I16" s="22">
        <f>+J16+K16</f>
        <v>0</v>
      </c>
      <c r="J16" s="22">
        <f>+'I trimestre'!J16+'II trimestre'!J16+'III trimestre'!J16+'IV trimestre'!J16</f>
        <v>0</v>
      </c>
      <c r="K16" s="22">
        <f>+'I trimestre'!K16+'II trimestre'!K16+'III trimestre'!K16+'IV trimestre'!K16</f>
        <v>0</v>
      </c>
      <c r="L16" s="8">
        <f>+M16+N16</f>
        <v>0</v>
      </c>
      <c r="M16" s="8">
        <f>+'I trimestre'!M16+'II trimestre'!M16+'III trimestre'!M16+'IV trimestre'!M16</f>
        <v>0</v>
      </c>
      <c r="N16" s="8">
        <f>+'I trimestre'!N16+'II trimestre'!N16+'III trimestre'!N16</f>
        <v>0</v>
      </c>
    </row>
    <row r="17" spans="1:14" ht="15.6" x14ac:dyDescent="0.35">
      <c r="A17" s="7" t="s">
        <v>109</v>
      </c>
      <c r="B17" s="8">
        <f t="shared" ref="B17" si="0">+C17+F17+I17+L17</f>
        <v>1015</v>
      </c>
      <c r="C17" s="8">
        <f>+D17+E17</f>
        <v>530</v>
      </c>
      <c r="D17" s="8">
        <f>+'I trimestre'!D17+'II trimestre'!D17+'III trimestre'!D17+'IV trimestre'!D17</f>
        <v>57</v>
      </c>
      <c r="E17" s="8">
        <f>+'I trimestre'!E17+'II trimestre'!E17+'III trimestre'!E17+'IV trimestre'!E17</f>
        <v>473</v>
      </c>
      <c r="F17" s="8">
        <f t="shared" ref="F17:F19" si="1">+G17+H17</f>
        <v>400</v>
      </c>
      <c r="G17" s="8">
        <f>+'I trimestre'!G17+'II trimestre'!G17+'III trimestre'!G17+'IV trimestre'!G17</f>
        <v>400</v>
      </c>
      <c r="H17" s="8">
        <f>+'I trimestre'!H17+'II trimestre'!H17+'III trimestre'!H17+'IV trimestre'!H17</f>
        <v>0</v>
      </c>
      <c r="I17" s="22">
        <f t="shared" ref="I17:I19" si="2">+J17+K17</f>
        <v>0</v>
      </c>
      <c r="J17" s="22">
        <f>+'I trimestre'!J17+'II trimestre'!J17+'III trimestre'!J17+'IV trimestre'!J17</f>
        <v>0</v>
      </c>
      <c r="K17" s="22">
        <f>+'I trimestre'!K17+'II trimestre'!K17+'III trimestre'!K17+'IV trimestre'!K17</f>
        <v>0</v>
      </c>
      <c r="L17" s="8">
        <f t="shared" ref="L17:L19" si="3">+M17+N17</f>
        <v>85</v>
      </c>
      <c r="M17" s="8">
        <f>+'I trimestre'!M17+'II trimestre'!M17+'III trimestre'!M17+'IV trimestre'!M17</f>
        <v>85</v>
      </c>
      <c r="N17" s="8">
        <f>+'I trimestre'!N17+'II trimestre'!N17+'III trimestre'!N17</f>
        <v>0</v>
      </c>
    </row>
    <row r="18" spans="1:14" ht="15.6" x14ac:dyDescent="0.35">
      <c r="A18" s="7" t="s">
        <v>110</v>
      </c>
      <c r="B18" s="8">
        <f>+C18+F18+I18+L18</f>
        <v>405</v>
      </c>
      <c r="C18" s="8">
        <f t="shared" ref="C18:C19" si="4">+D18+E18</f>
        <v>353</v>
      </c>
      <c r="D18" s="8">
        <f>+'I trimestre'!D18+'II trimestre'!D18+'III trimestre'!D18+'IV trimestre'!D18</f>
        <v>43</v>
      </c>
      <c r="E18" s="8">
        <f>+'I trimestre'!E18+'II trimestre'!E18+'III trimestre'!E18+'IV trimestre'!E18</f>
        <v>310</v>
      </c>
      <c r="F18" s="8">
        <f t="shared" si="1"/>
        <v>0</v>
      </c>
      <c r="G18" s="8">
        <f>+'I trimestre'!G18+'II trimestre'!G18+'III trimestre'!G18+'IV trimestre'!G18</f>
        <v>0</v>
      </c>
      <c r="H18" s="8">
        <f>+'I trimestre'!H18+'II trimestre'!H18+'III trimestre'!H18+'IV trimestre'!H18</f>
        <v>0</v>
      </c>
      <c r="I18" s="22">
        <f t="shared" si="2"/>
        <v>0</v>
      </c>
      <c r="J18" s="22">
        <f>+'I trimestre'!J18+'II trimestre'!J18+'III trimestre'!J18+'IV trimestre'!J18</f>
        <v>0</v>
      </c>
      <c r="K18" s="22">
        <f>+'I trimestre'!K18+'II trimestre'!K18+'III trimestre'!K18+'IV trimestre'!K18</f>
        <v>0</v>
      </c>
      <c r="L18" s="8">
        <f t="shared" si="3"/>
        <v>52</v>
      </c>
      <c r="M18" s="8">
        <f>+'I trimestre'!M18+'II trimestre'!M18+'III trimestre'!M18+'IV trimestre'!M18</f>
        <v>26</v>
      </c>
      <c r="N18" s="8">
        <f>+'I trimestre'!N18+'II trimestre'!N18+'III trimestre'!N18</f>
        <v>26</v>
      </c>
    </row>
    <row r="19" spans="1:14" ht="15.6" x14ac:dyDescent="0.35">
      <c r="A19" s="7" t="s">
        <v>47</v>
      </c>
      <c r="B19" s="8">
        <f>+C19+F19+I19+L19</f>
        <v>1015</v>
      </c>
      <c r="C19" s="8">
        <f t="shared" si="4"/>
        <v>530</v>
      </c>
      <c r="D19" s="8">
        <f>+'IV trimestre'!D19</f>
        <v>57</v>
      </c>
      <c r="E19" s="8">
        <f>+'IV trimestre'!E19</f>
        <v>473</v>
      </c>
      <c r="F19" s="8">
        <f t="shared" si="1"/>
        <v>400</v>
      </c>
      <c r="G19" s="8">
        <f>+'IV trimestre'!G19</f>
        <v>400</v>
      </c>
      <c r="H19" s="8">
        <f>+'IV trimestre'!H19</f>
        <v>0</v>
      </c>
      <c r="I19" s="22">
        <f t="shared" si="2"/>
        <v>0</v>
      </c>
      <c r="J19" s="22">
        <f>+'IV trimestre'!J19</f>
        <v>0</v>
      </c>
      <c r="K19" s="22">
        <f>+'IV trimestre'!K19</f>
        <v>0</v>
      </c>
      <c r="L19" s="8">
        <f t="shared" si="3"/>
        <v>85</v>
      </c>
      <c r="M19" s="8">
        <f>+'IV trimestre'!M19</f>
        <v>85</v>
      </c>
      <c r="N19" s="8">
        <f>+'IV trimestre'!N19</f>
        <v>0</v>
      </c>
    </row>
    <row r="20" spans="1:14" ht="15.6" x14ac:dyDescent="0.35">
      <c r="A20" s="7"/>
      <c r="B20" s="8"/>
      <c r="C20" s="8"/>
      <c r="D20" s="8"/>
      <c r="E20" s="8"/>
      <c r="F20" s="8"/>
      <c r="G20" s="8"/>
      <c r="H20" s="8"/>
      <c r="I20" s="22"/>
      <c r="J20" s="22"/>
      <c r="K20" s="22"/>
      <c r="L20" s="8"/>
      <c r="M20" s="8"/>
      <c r="N20" s="8"/>
    </row>
    <row r="21" spans="1:14" ht="15.6" x14ac:dyDescent="0.35">
      <c r="A21" s="6" t="s">
        <v>38</v>
      </c>
      <c r="B21" s="8"/>
      <c r="C21" s="8"/>
      <c r="D21" s="8"/>
      <c r="E21" s="8"/>
      <c r="F21" s="8"/>
      <c r="G21" s="8"/>
      <c r="H21" s="8"/>
      <c r="I21" s="22"/>
      <c r="J21" s="22"/>
      <c r="K21" s="22"/>
      <c r="L21" s="8"/>
      <c r="M21" s="8"/>
      <c r="N21" s="8"/>
    </row>
    <row r="22" spans="1:14" ht="15.6" x14ac:dyDescent="0.35">
      <c r="A22" s="7" t="s">
        <v>108</v>
      </c>
      <c r="B22" s="8">
        <f>+C22+F22+I22+L22</f>
        <v>1718802299</v>
      </c>
      <c r="C22" s="8">
        <f>+D22+E22</f>
        <v>1718802299</v>
      </c>
      <c r="D22" s="8">
        <f>+'I trimestre'!D22+'II trimestre'!D22+'III trimestre'!D22+'IV trimestre'!D22</f>
        <v>0</v>
      </c>
      <c r="E22" s="8">
        <f>+'I trimestre'!E22+'II trimestre'!E22+'III trimestre'!E22+'IV trimestre'!E22</f>
        <v>1718802299</v>
      </c>
      <c r="F22" s="8">
        <f>+G22+H22</f>
        <v>0</v>
      </c>
      <c r="G22" s="8">
        <f>+'I trimestre'!G22+'II trimestre'!G22+'III trimestre'!G22+'IV trimestre'!G22</f>
        <v>0</v>
      </c>
      <c r="H22" s="8">
        <f>+'I trimestre'!H22+'II trimestre'!H22+'III trimestre'!H22+'IV trimestre'!H22</f>
        <v>0</v>
      </c>
      <c r="I22" s="22">
        <f>+J22+K22</f>
        <v>0</v>
      </c>
      <c r="J22" s="22">
        <f>+'I trimestre'!J22+'II trimestre'!J22+'III trimestre'!J22+'IV trimestre'!J22</f>
        <v>0</v>
      </c>
      <c r="K22" s="22">
        <f>+'I trimestre'!K22+'II trimestre'!K22+'III trimestre'!K22+'IV trimestre'!K22</f>
        <v>0</v>
      </c>
      <c r="L22" s="8">
        <f>+M22+N22</f>
        <v>0</v>
      </c>
      <c r="M22" s="8">
        <f>+'I trimestre'!M22+'II trimestre'!M22+'III trimestre'!M22+'IV trimestre'!M22</f>
        <v>0</v>
      </c>
      <c r="N22" s="8">
        <f>+'I trimestre'!N22+'II trimestre'!N22+'III trimestre'!N22+'IV trimestre'!N22</f>
        <v>0</v>
      </c>
    </row>
    <row r="23" spans="1:14" ht="15.6" x14ac:dyDescent="0.35">
      <c r="A23" s="7" t="s">
        <v>109</v>
      </c>
      <c r="B23" s="8">
        <f t="shared" ref="B23:B25" si="5">+C23+F23+I23+L23</f>
        <v>2557549999.8699999</v>
      </c>
      <c r="C23" s="8">
        <f t="shared" ref="C23:C25" si="6">+D23+E23</f>
        <v>2307549999.8699999</v>
      </c>
      <c r="D23" s="8">
        <f>+'I trimestre'!D23+'II trimestre'!D23+'III trimestre'!D23+'IV trimestre'!D23</f>
        <v>249999999.87</v>
      </c>
      <c r="E23" s="8">
        <f>+'I trimestre'!E23+'II trimestre'!E23+'III trimestre'!E23+'IV trimestre'!E23</f>
        <v>2057550000</v>
      </c>
      <c r="F23" s="8">
        <f t="shared" ref="F23:F25" si="7">+G23+H23</f>
        <v>80000000</v>
      </c>
      <c r="G23" s="8">
        <f>+'I trimestre'!G23+'II trimestre'!G23+'III trimestre'!G23+'IV trimestre'!G23</f>
        <v>80000000</v>
      </c>
      <c r="H23" s="8">
        <f>+'I trimestre'!H23+'II trimestre'!H23+'III trimestre'!H23+'IV trimestre'!H23</f>
        <v>0</v>
      </c>
      <c r="I23" s="22">
        <f t="shared" ref="I23:I25" si="8">+J23+K23</f>
        <v>0</v>
      </c>
      <c r="J23" s="22">
        <f>+'I trimestre'!J23+'II trimestre'!J23+'III trimestre'!J23+'IV trimestre'!J23</f>
        <v>0</v>
      </c>
      <c r="K23" s="22">
        <f>+'I trimestre'!K23+'II trimestre'!K23+'III trimestre'!K23+'IV trimestre'!K23</f>
        <v>0</v>
      </c>
      <c r="L23" s="8">
        <f t="shared" ref="L23:L25" si="9">+M23+N23</f>
        <v>170000000</v>
      </c>
      <c r="M23" s="8">
        <f>+'I trimestre'!M23+'II trimestre'!M23+'III trimestre'!M23+'IV trimestre'!M23</f>
        <v>170000000</v>
      </c>
      <c r="N23" s="8">
        <f>+'I trimestre'!N23+'II trimestre'!N23+'III trimestre'!N23+'IV trimestre'!N23</f>
        <v>0</v>
      </c>
    </row>
    <row r="24" spans="1:14" ht="15.6" x14ac:dyDescent="0.35">
      <c r="A24" s="7" t="s">
        <v>110</v>
      </c>
      <c r="B24" s="8">
        <f t="shared" si="5"/>
        <v>1363475013.55</v>
      </c>
      <c r="C24" s="8">
        <f t="shared" si="6"/>
        <v>1303828000</v>
      </c>
      <c r="D24" s="8">
        <f>+'I trimestre'!D24+'II trimestre'!D24+'III trimestre'!D24+'IV trimestre'!D24</f>
        <v>122800000</v>
      </c>
      <c r="E24" s="8">
        <f>+'I trimestre'!E24+'II trimestre'!E24+'III trimestre'!E24+'IV trimestre'!E24</f>
        <v>1181028000</v>
      </c>
      <c r="F24" s="8">
        <f t="shared" si="7"/>
        <v>0</v>
      </c>
      <c r="G24" s="8">
        <f>+'I trimestre'!G24+'II trimestre'!G24+'III trimestre'!G24+'IV trimestre'!G24</f>
        <v>0</v>
      </c>
      <c r="H24" s="8">
        <f>+'I trimestre'!H24+'II trimestre'!H24+'III trimestre'!H24+'IV trimestre'!H24</f>
        <v>0</v>
      </c>
      <c r="I24" s="22">
        <f t="shared" si="8"/>
        <v>0</v>
      </c>
      <c r="J24" s="22">
        <f>+'I trimestre'!J24+'II trimestre'!J24+'III trimestre'!J24+'IV trimestre'!J24</f>
        <v>0</v>
      </c>
      <c r="K24" s="22">
        <f>+'I trimestre'!K24+'II trimestre'!K24+'III trimestre'!K24+'IV trimestre'!K24</f>
        <v>0</v>
      </c>
      <c r="L24" s="8">
        <f t="shared" si="9"/>
        <v>59647013.549999997</v>
      </c>
      <c r="M24" s="8">
        <f>+'I trimestre'!M24+'II trimestre'!M24+'III trimestre'!M24+'IV trimestre'!M24</f>
        <v>59647013.549999997</v>
      </c>
      <c r="N24" s="8">
        <f>+'I trimestre'!N24+'II trimestre'!N24+'III trimestre'!N24+'IV trimestre'!N24</f>
        <v>0</v>
      </c>
    </row>
    <row r="25" spans="1:14" ht="15.6" x14ac:dyDescent="0.35">
      <c r="A25" s="7" t="s">
        <v>47</v>
      </c>
      <c r="B25" s="8">
        <f t="shared" si="5"/>
        <v>2557549999.8699999</v>
      </c>
      <c r="C25" s="8">
        <f t="shared" si="6"/>
        <v>2307549999.8699999</v>
      </c>
      <c r="D25" s="8">
        <f>+'IV trimestre'!D25</f>
        <v>249999999.87</v>
      </c>
      <c r="E25" s="8">
        <f>+'IV trimestre'!E25</f>
        <v>2057550000</v>
      </c>
      <c r="F25" s="8">
        <f t="shared" si="7"/>
        <v>80000000</v>
      </c>
      <c r="G25" s="8">
        <f>+'IV trimestre'!G25</f>
        <v>80000000</v>
      </c>
      <c r="H25" s="8">
        <f>+'IV trimestre'!H25</f>
        <v>0</v>
      </c>
      <c r="I25" s="22">
        <f t="shared" si="8"/>
        <v>0</v>
      </c>
      <c r="J25" s="22">
        <f>+'IV trimestre'!J25</f>
        <v>0</v>
      </c>
      <c r="K25" s="22">
        <f>+'IV trimestre'!K25</f>
        <v>0</v>
      </c>
      <c r="L25" s="8">
        <f t="shared" si="9"/>
        <v>170000000</v>
      </c>
      <c r="M25" s="8">
        <f>+'IV trimestre'!M25</f>
        <v>170000000</v>
      </c>
      <c r="N25" s="8">
        <f>+'IV trimestre'!N25</f>
        <v>0</v>
      </c>
    </row>
    <row r="26" spans="1:14" ht="15.6" x14ac:dyDescent="0.35">
      <c r="A26" s="7" t="s">
        <v>111</v>
      </c>
      <c r="B26" s="8">
        <f>+B24</f>
        <v>1363475013.55</v>
      </c>
      <c r="C26" s="8">
        <f t="shared" ref="C26:N26" si="10">+C24</f>
        <v>1303828000</v>
      </c>
      <c r="D26" s="8">
        <f t="shared" si="10"/>
        <v>122800000</v>
      </c>
      <c r="E26" s="8">
        <f t="shared" si="10"/>
        <v>1181028000</v>
      </c>
      <c r="F26" s="8">
        <f t="shared" si="10"/>
        <v>0</v>
      </c>
      <c r="G26" s="8">
        <f t="shared" si="10"/>
        <v>0</v>
      </c>
      <c r="H26" s="8">
        <f t="shared" si="10"/>
        <v>0</v>
      </c>
      <c r="I26" s="22">
        <f t="shared" si="10"/>
        <v>0</v>
      </c>
      <c r="J26" s="22">
        <f>+J24</f>
        <v>0</v>
      </c>
      <c r="K26" s="22">
        <f>+K24</f>
        <v>0</v>
      </c>
      <c r="L26" s="8">
        <f t="shared" si="10"/>
        <v>59647013.549999997</v>
      </c>
      <c r="M26" s="8">
        <f t="shared" si="10"/>
        <v>59647013.549999997</v>
      </c>
      <c r="N26" s="8">
        <f t="shared" si="10"/>
        <v>0</v>
      </c>
    </row>
    <row r="27" spans="1:14" ht="15.6" x14ac:dyDescent="0.35">
      <c r="A27" s="7"/>
      <c r="B27" s="9"/>
      <c r="C27" s="9"/>
      <c r="D27" s="9"/>
      <c r="E27" s="9"/>
      <c r="F27" s="9"/>
      <c r="G27" s="9"/>
      <c r="H27" s="9"/>
      <c r="I27" s="23"/>
      <c r="J27" s="23"/>
      <c r="K27" s="23"/>
      <c r="L27" s="9"/>
      <c r="M27" s="9"/>
      <c r="N27" s="9"/>
    </row>
    <row r="28" spans="1:14" ht="15.6" x14ac:dyDescent="0.35">
      <c r="A28" s="6" t="s">
        <v>39</v>
      </c>
      <c r="B28" s="19" t="s">
        <v>1</v>
      </c>
      <c r="C28" s="20"/>
      <c r="D28" s="19" t="s">
        <v>53</v>
      </c>
      <c r="E28" s="19" t="s">
        <v>34</v>
      </c>
      <c r="F28" s="8"/>
      <c r="G28" s="8"/>
      <c r="H28" s="8"/>
      <c r="I28" s="22"/>
      <c r="J28" s="22"/>
      <c r="K28" s="22"/>
      <c r="L28" s="8"/>
      <c r="M28" s="8"/>
      <c r="N28" s="8"/>
    </row>
    <row r="29" spans="1:14" ht="15.6" x14ac:dyDescent="0.35">
      <c r="A29" s="7" t="s">
        <v>109</v>
      </c>
      <c r="B29" s="8">
        <f>B23</f>
        <v>2557549999.8699999</v>
      </c>
      <c r="C29" s="8"/>
      <c r="D29" s="8">
        <f>+D23+G23+J23+M23</f>
        <v>499999999.87</v>
      </c>
      <c r="E29" s="8">
        <f>+E23+H23+K23+N23</f>
        <v>2057550000</v>
      </c>
      <c r="F29" s="8"/>
      <c r="G29" s="8"/>
      <c r="H29" s="8"/>
      <c r="I29" s="22"/>
      <c r="J29" s="22"/>
      <c r="K29" s="22"/>
      <c r="L29" s="8"/>
      <c r="M29" s="8"/>
      <c r="N29" s="8"/>
    </row>
    <row r="30" spans="1:14" ht="15.6" x14ac:dyDescent="0.35">
      <c r="A30" s="7" t="s">
        <v>110</v>
      </c>
      <c r="B30" s="8">
        <f>+D30+E30</f>
        <v>2489327999.6599998</v>
      </c>
      <c r="C30" s="8"/>
      <c r="D30" s="8">
        <f>+'I trimestre'!D30+'II trimestre'!D30+'III trimestre'!D30+'IV trimestre'!D30</f>
        <v>207000000</v>
      </c>
      <c r="E30" s="8">
        <f>+'I trimestre'!E30+'II trimestre'!E30+'III trimestre'!E30+'IV trimestre'!E30</f>
        <v>2282327999.6599998</v>
      </c>
      <c r="F30" s="8"/>
      <c r="G30" s="8"/>
      <c r="H30" s="8"/>
      <c r="I30" s="22"/>
      <c r="J30" s="22"/>
      <c r="K30" s="22"/>
      <c r="L30" s="8"/>
      <c r="M30" s="8"/>
      <c r="N30" s="8"/>
    </row>
    <row r="31" spans="1:14" ht="15.6" x14ac:dyDescent="0.35">
      <c r="A31" s="7"/>
      <c r="B31" s="10"/>
      <c r="C31" s="10"/>
      <c r="D31" s="10"/>
      <c r="E31" s="10"/>
      <c r="F31" s="10"/>
      <c r="G31" s="10"/>
      <c r="H31" s="10"/>
      <c r="I31" s="24"/>
      <c r="J31" s="24"/>
      <c r="K31" s="24"/>
      <c r="L31" s="10"/>
      <c r="M31" s="10"/>
      <c r="N31" s="10"/>
    </row>
    <row r="32" spans="1:14" ht="15.6" x14ac:dyDescent="0.35">
      <c r="A32" s="6" t="s">
        <v>5</v>
      </c>
      <c r="B32" s="7"/>
      <c r="C32" s="7"/>
      <c r="D32" s="7"/>
      <c r="E32" s="7"/>
      <c r="F32" s="7"/>
      <c r="G32" s="7"/>
      <c r="H32" s="7"/>
      <c r="I32" s="25"/>
      <c r="J32" s="25"/>
      <c r="K32" s="25"/>
      <c r="L32" s="7"/>
      <c r="M32" s="7"/>
      <c r="N32" s="7"/>
    </row>
    <row r="33" spans="1:14" ht="15.6" x14ac:dyDescent="0.35">
      <c r="A33" s="7" t="s">
        <v>112</v>
      </c>
      <c r="B33" s="32">
        <v>1.0863</v>
      </c>
      <c r="C33" s="32">
        <v>1.0863</v>
      </c>
      <c r="D33" s="32">
        <v>1.0863</v>
      </c>
      <c r="E33" s="32">
        <v>1.0863</v>
      </c>
      <c r="F33" s="32">
        <v>1.0863</v>
      </c>
      <c r="G33" s="32">
        <v>1.0863</v>
      </c>
      <c r="H33" s="32">
        <v>1.0863</v>
      </c>
      <c r="I33" s="26">
        <v>1.0863</v>
      </c>
      <c r="J33" s="26">
        <v>1.0863</v>
      </c>
      <c r="K33" s="26">
        <v>1.0863</v>
      </c>
      <c r="L33" s="32">
        <v>1.0863</v>
      </c>
      <c r="M33" s="32">
        <v>1.0863</v>
      </c>
      <c r="N33" s="32">
        <v>1.0863</v>
      </c>
    </row>
    <row r="34" spans="1:14" ht="15.6" x14ac:dyDescent="0.35">
      <c r="A34" s="7" t="s">
        <v>113</v>
      </c>
      <c r="B34" s="32">
        <v>1.1144000000000001</v>
      </c>
      <c r="C34" s="32">
        <v>1.1144000000000001</v>
      </c>
      <c r="D34" s="32">
        <v>1.1144000000000001</v>
      </c>
      <c r="E34" s="32">
        <v>1.1144000000000001</v>
      </c>
      <c r="F34" s="32">
        <v>1.1144000000000001</v>
      </c>
      <c r="G34" s="32">
        <v>1.1144000000000001</v>
      </c>
      <c r="H34" s="32">
        <v>1.1144000000000001</v>
      </c>
      <c r="I34" s="26">
        <v>1.1144000000000001</v>
      </c>
      <c r="J34" s="26">
        <v>1.1144000000000001</v>
      </c>
      <c r="K34" s="26">
        <v>1.1144000000000001</v>
      </c>
      <c r="L34" s="32">
        <v>1.1144000000000001</v>
      </c>
      <c r="M34" s="32">
        <v>1.1144000000000001</v>
      </c>
      <c r="N34" s="32">
        <v>1.1144000000000001</v>
      </c>
    </row>
    <row r="35" spans="1:14" ht="15.6" x14ac:dyDescent="0.35">
      <c r="A35" s="7" t="s">
        <v>6</v>
      </c>
      <c r="B35" s="11">
        <v>138145</v>
      </c>
      <c r="C35" s="11">
        <v>138145</v>
      </c>
      <c r="D35" s="11">
        <v>138145</v>
      </c>
      <c r="E35" s="11">
        <v>138145</v>
      </c>
      <c r="F35" s="11">
        <v>138145</v>
      </c>
      <c r="G35" s="11">
        <v>138145</v>
      </c>
      <c r="H35" s="11">
        <v>138145</v>
      </c>
      <c r="I35" s="27">
        <v>138145</v>
      </c>
      <c r="J35" s="27">
        <v>138145</v>
      </c>
      <c r="K35" s="27">
        <v>138145</v>
      </c>
      <c r="L35" s="11">
        <v>138145</v>
      </c>
      <c r="M35" s="11">
        <v>138145</v>
      </c>
      <c r="N35" s="11">
        <v>138145</v>
      </c>
    </row>
    <row r="36" spans="1:14" ht="15.6" x14ac:dyDescent="0.35">
      <c r="A36" s="7"/>
      <c r="B36" s="8"/>
      <c r="C36" s="8"/>
      <c r="D36" s="8"/>
      <c r="E36" s="8"/>
      <c r="F36" s="8"/>
      <c r="G36" s="8"/>
      <c r="H36" s="8"/>
      <c r="I36" s="22"/>
      <c r="J36" s="22"/>
      <c r="K36" s="22"/>
      <c r="L36" s="8"/>
      <c r="M36" s="8"/>
      <c r="N36" s="8"/>
    </row>
    <row r="37" spans="1:14" ht="15.6" x14ac:dyDescent="0.35">
      <c r="A37" s="6" t="s">
        <v>7</v>
      </c>
      <c r="B37" s="11"/>
      <c r="C37" s="11"/>
      <c r="D37" s="11"/>
      <c r="E37" s="11"/>
      <c r="F37" s="11"/>
      <c r="G37" s="11"/>
      <c r="H37" s="11"/>
      <c r="I37" s="27"/>
      <c r="J37" s="27"/>
      <c r="K37" s="27"/>
      <c r="L37" s="11"/>
      <c r="M37" s="11"/>
      <c r="N37" s="11"/>
    </row>
    <row r="38" spans="1:14" ht="15.6" x14ac:dyDescent="0.35">
      <c r="A38" s="7" t="s">
        <v>114</v>
      </c>
      <c r="B38" s="11">
        <f t="shared" ref="B38" si="11">B22/B33</f>
        <v>1582253796.3730092</v>
      </c>
      <c r="C38" s="11">
        <f t="shared" ref="C38:N38" si="12">C22/C33</f>
        <v>1582253796.3730092</v>
      </c>
      <c r="D38" s="11">
        <f t="shared" si="12"/>
        <v>0</v>
      </c>
      <c r="E38" s="11">
        <f t="shared" si="12"/>
        <v>1582253796.3730092</v>
      </c>
      <c r="F38" s="11">
        <f t="shared" si="12"/>
        <v>0</v>
      </c>
      <c r="G38" s="11">
        <f t="shared" si="12"/>
        <v>0</v>
      </c>
      <c r="H38" s="11">
        <f t="shared" si="12"/>
        <v>0</v>
      </c>
      <c r="I38" s="27">
        <f t="shared" si="12"/>
        <v>0</v>
      </c>
      <c r="J38" s="27">
        <f t="shared" si="12"/>
        <v>0</v>
      </c>
      <c r="K38" s="27">
        <f t="shared" si="12"/>
        <v>0</v>
      </c>
      <c r="L38" s="11">
        <f t="shared" si="12"/>
        <v>0</v>
      </c>
      <c r="M38" s="11">
        <f t="shared" si="12"/>
        <v>0</v>
      </c>
      <c r="N38" s="11">
        <f t="shared" si="12"/>
        <v>0</v>
      </c>
    </row>
    <row r="39" spans="1:14" ht="15.6" x14ac:dyDescent="0.35">
      <c r="A39" s="7" t="s">
        <v>115</v>
      </c>
      <c r="B39" s="11">
        <f t="shared" ref="B39" si="13">B24/B34</f>
        <v>1223505934.6284995</v>
      </c>
      <c r="C39" s="11">
        <f t="shared" ref="C39:N39" si="14">C24/C34</f>
        <v>1169982053.1227565</v>
      </c>
      <c r="D39" s="11">
        <f t="shared" si="14"/>
        <v>110193826.27422827</v>
      </c>
      <c r="E39" s="11">
        <f t="shared" si="14"/>
        <v>1059788226.8485283</v>
      </c>
      <c r="F39" s="11">
        <f t="shared" si="14"/>
        <v>0</v>
      </c>
      <c r="G39" s="11">
        <f t="shared" si="14"/>
        <v>0</v>
      </c>
      <c r="H39" s="11">
        <f t="shared" si="14"/>
        <v>0</v>
      </c>
      <c r="I39" s="27">
        <f t="shared" si="14"/>
        <v>0</v>
      </c>
      <c r="J39" s="27">
        <f t="shared" si="14"/>
        <v>0</v>
      </c>
      <c r="K39" s="27">
        <f t="shared" si="14"/>
        <v>0</v>
      </c>
      <c r="L39" s="11">
        <f t="shared" si="14"/>
        <v>53523881.505742997</v>
      </c>
      <c r="M39" s="11">
        <f t="shared" si="14"/>
        <v>53523881.505742997</v>
      </c>
      <c r="N39" s="11">
        <f t="shared" si="14"/>
        <v>0</v>
      </c>
    </row>
    <row r="40" spans="1:14" ht="15.6" x14ac:dyDescent="0.35">
      <c r="A40" s="7" t="s">
        <v>116</v>
      </c>
      <c r="B40" s="11">
        <f t="shared" ref="B40" si="15">B38/B16</f>
        <v>3402696.3362860414</v>
      </c>
      <c r="C40" s="11">
        <f t="shared" ref="C40:E40" si="16">C38/C16</f>
        <v>3402696.3362860414</v>
      </c>
      <c r="D40" s="11" t="s">
        <v>40</v>
      </c>
      <c r="E40" s="11">
        <f t="shared" si="16"/>
        <v>3402696.3362860414</v>
      </c>
      <c r="F40" s="11" t="s">
        <v>40</v>
      </c>
      <c r="G40" s="11" t="s">
        <v>40</v>
      </c>
      <c r="H40" s="11" t="s">
        <v>40</v>
      </c>
      <c r="I40" s="27" t="s">
        <v>40</v>
      </c>
      <c r="J40" s="27" t="s">
        <v>40</v>
      </c>
      <c r="K40" s="27" t="s">
        <v>40</v>
      </c>
      <c r="L40" s="11" t="s">
        <v>40</v>
      </c>
      <c r="M40" s="11" t="s">
        <v>40</v>
      </c>
      <c r="N40" s="11" t="s">
        <v>40</v>
      </c>
    </row>
    <row r="41" spans="1:14" ht="15.6" x14ac:dyDescent="0.35">
      <c r="A41" s="7" t="s">
        <v>117</v>
      </c>
      <c r="B41" s="11">
        <f t="shared" ref="B41" si="17">B39/B18</f>
        <v>3021002.3077246901</v>
      </c>
      <c r="C41" s="11">
        <f t="shared" ref="C41:N41" si="18">C39/C18</f>
        <v>3314396.7510559675</v>
      </c>
      <c r="D41" s="11">
        <f t="shared" si="18"/>
        <v>2562647.1226564716</v>
      </c>
      <c r="E41" s="11">
        <f t="shared" si="18"/>
        <v>3418671.6995113813</v>
      </c>
      <c r="F41" s="11" t="s">
        <v>40</v>
      </c>
      <c r="G41" s="11" t="s">
        <v>40</v>
      </c>
      <c r="H41" s="11" t="s">
        <v>40</v>
      </c>
      <c r="I41" s="27" t="s">
        <v>40</v>
      </c>
      <c r="J41" s="27" t="s">
        <v>40</v>
      </c>
      <c r="K41" s="27" t="s">
        <v>40</v>
      </c>
      <c r="L41" s="11">
        <f t="shared" si="18"/>
        <v>1029305.4135719807</v>
      </c>
      <c r="M41" s="11">
        <f t="shared" si="18"/>
        <v>2058610.8271439613</v>
      </c>
      <c r="N41" s="11">
        <f t="shared" si="18"/>
        <v>0</v>
      </c>
    </row>
    <row r="42" spans="1:14" ht="15.6" x14ac:dyDescent="0.35">
      <c r="A42" s="7"/>
      <c r="B42" s="12"/>
      <c r="C42" s="12"/>
      <c r="D42" s="12"/>
      <c r="E42" s="12"/>
      <c r="F42" s="12"/>
      <c r="G42" s="12"/>
      <c r="H42" s="12"/>
      <c r="I42" s="28"/>
      <c r="J42" s="28"/>
      <c r="K42" s="28"/>
      <c r="L42" s="12"/>
      <c r="M42" s="12"/>
      <c r="N42" s="12"/>
    </row>
    <row r="43" spans="1:14" ht="15.6" x14ac:dyDescent="0.35">
      <c r="A43" s="6" t="s">
        <v>8</v>
      </c>
      <c r="B43" s="12"/>
      <c r="C43" s="12"/>
      <c r="D43" s="12"/>
      <c r="E43" s="12"/>
      <c r="F43" s="12"/>
      <c r="G43" s="12"/>
      <c r="H43" s="12"/>
      <c r="I43" s="28"/>
      <c r="J43" s="28"/>
      <c r="K43" s="28"/>
      <c r="L43" s="12"/>
      <c r="M43" s="12"/>
      <c r="N43" s="12"/>
    </row>
    <row r="44" spans="1:14" ht="15.6" x14ac:dyDescent="0.35">
      <c r="A44" s="7"/>
      <c r="B44" s="13"/>
      <c r="C44" s="13"/>
      <c r="D44" s="13"/>
      <c r="E44" s="13"/>
      <c r="F44" s="13"/>
      <c r="G44" s="13"/>
      <c r="H44" s="13"/>
      <c r="I44" s="29"/>
      <c r="J44" s="29"/>
      <c r="K44" s="29"/>
      <c r="L44" s="13"/>
      <c r="M44" s="13"/>
      <c r="N44" s="13"/>
    </row>
    <row r="45" spans="1:14" ht="15.6" x14ac:dyDescent="0.35">
      <c r="A45" s="6" t="s">
        <v>9</v>
      </c>
      <c r="B45" s="12"/>
      <c r="C45" s="12"/>
      <c r="D45" s="12"/>
      <c r="E45" s="12"/>
      <c r="F45" s="12"/>
      <c r="G45" s="12"/>
      <c r="H45" s="12"/>
      <c r="I45" s="28"/>
      <c r="J45" s="28"/>
      <c r="K45" s="28"/>
      <c r="L45" s="12"/>
      <c r="M45" s="12"/>
      <c r="N45" s="12"/>
    </row>
    <row r="46" spans="1:14" ht="15.6" x14ac:dyDescent="0.35">
      <c r="A46" s="7" t="s">
        <v>10</v>
      </c>
      <c r="B46" s="18">
        <f>B17/B35*100</f>
        <v>0.73473524195591589</v>
      </c>
      <c r="C46" s="18">
        <f t="shared" ref="C46:N46" si="19">C17/C35*100</f>
        <v>0.38365485540555216</v>
      </c>
      <c r="D46" s="18">
        <f t="shared" si="19"/>
        <v>4.1260993883238624E-2</v>
      </c>
      <c r="E46" s="18">
        <f t="shared" si="19"/>
        <v>0.34239386152231349</v>
      </c>
      <c r="F46" s="18">
        <f t="shared" si="19"/>
        <v>0.28955083426834122</v>
      </c>
      <c r="G46" s="18">
        <f t="shared" si="19"/>
        <v>0.28955083426834122</v>
      </c>
      <c r="H46" s="18">
        <f t="shared" si="19"/>
        <v>0</v>
      </c>
      <c r="I46" s="26">
        <f t="shared" si="19"/>
        <v>0</v>
      </c>
      <c r="J46" s="26">
        <f t="shared" si="19"/>
        <v>0</v>
      </c>
      <c r="K46" s="26">
        <f t="shared" si="19"/>
        <v>0</v>
      </c>
      <c r="L46" s="18">
        <f t="shared" si="19"/>
        <v>6.1529552282022511E-2</v>
      </c>
      <c r="M46" s="18">
        <f t="shared" si="19"/>
        <v>6.1529552282022511E-2</v>
      </c>
      <c r="N46" s="18">
        <f t="shared" si="19"/>
        <v>0</v>
      </c>
    </row>
    <row r="47" spans="1:14" ht="15.6" x14ac:dyDescent="0.35">
      <c r="A47" s="7" t="s">
        <v>11</v>
      </c>
      <c r="B47" s="18">
        <f>B18/B35*100</f>
        <v>0.29317021969669549</v>
      </c>
      <c r="C47" s="18">
        <f t="shared" ref="C47:N47" si="20">C18/C35*100</f>
        <v>0.25552861124181114</v>
      </c>
      <c r="D47" s="18">
        <f t="shared" si="20"/>
        <v>3.1126714683846684E-2</v>
      </c>
      <c r="E47" s="18">
        <f t="shared" si="20"/>
        <v>0.22440189655796444</v>
      </c>
      <c r="F47" s="18">
        <f t="shared" si="20"/>
        <v>0</v>
      </c>
      <c r="G47" s="18">
        <f t="shared" si="20"/>
        <v>0</v>
      </c>
      <c r="H47" s="18">
        <f t="shared" si="20"/>
        <v>0</v>
      </c>
      <c r="I47" s="26">
        <f t="shared" si="20"/>
        <v>0</v>
      </c>
      <c r="J47" s="26">
        <f t="shared" si="20"/>
        <v>0</v>
      </c>
      <c r="K47" s="26">
        <f t="shared" si="20"/>
        <v>0</v>
      </c>
      <c r="L47" s="18">
        <f t="shared" si="20"/>
        <v>3.7641608454884359E-2</v>
      </c>
      <c r="M47" s="18">
        <f t="shared" si="20"/>
        <v>1.882080422744218E-2</v>
      </c>
      <c r="N47" s="18">
        <f t="shared" si="20"/>
        <v>1.882080422744218E-2</v>
      </c>
    </row>
    <row r="48" spans="1:14" ht="15.6" x14ac:dyDescent="0.35">
      <c r="A48" s="7"/>
      <c r="B48" s="12"/>
      <c r="C48" s="12"/>
      <c r="D48" s="12"/>
      <c r="E48" s="12"/>
      <c r="F48" s="12"/>
      <c r="G48" s="12"/>
      <c r="H48" s="12"/>
      <c r="I48" s="28"/>
      <c r="J48" s="28"/>
      <c r="K48" s="28"/>
      <c r="L48" s="12"/>
      <c r="M48" s="12"/>
      <c r="N48" s="12"/>
    </row>
    <row r="49" spans="1:14" ht="15.6" x14ac:dyDescent="0.35">
      <c r="A49" s="6" t="s">
        <v>12</v>
      </c>
      <c r="B49" s="12"/>
      <c r="C49" s="12"/>
      <c r="D49" s="12"/>
      <c r="E49" s="12"/>
      <c r="F49" s="12"/>
      <c r="G49" s="12"/>
      <c r="H49" s="12"/>
      <c r="I49" s="28"/>
      <c r="J49" s="28"/>
      <c r="K49" s="28"/>
      <c r="L49" s="12"/>
      <c r="M49" s="12"/>
      <c r="N49" s="12"/>
    </row>
    <row r="50" spans="1:14" ht="15.6" x14ac:dyDescent="0.35">
      <c r="A50" s="7" t="s">
        <v>13</v>
      </c>
      <c r="B50" s="12">
        <f t="shared" ref="B50" si="21">B18/B17*100</f>
        <v>39.901477832512313</v>
      </c>
      <c r="C50" s="12">
        <f t="shared" ref="C50:M50" si="22">C18/C17*100</f>
        <v>66.603773584905653</v>
      </c>
      <c r="D50" s="12">
        <f t="shared" si="22"/>
        <v>75.438596491228068</v>
      </c>
      <c r="E50" s="12">
        <f t="shared" si="22"/>
        <v>65.539112050739959</v>
      </c>
      <c r="F50" s="12">
        <f t="shared" si="22"/>
        <v>0</v>
      </c>
      <c r="G50" s="12">
        <f t="shared" si="22"/>
        <v>0</v>
      </c>
      <c r="H50" s="11" t="s">
        <v>40</v>
      </c>
      <c r="I50" s="27" t="s">
        <v>40</v>
      </c>
      <c r="J50" s="27" t="s">
        <v>40</v>
      </c>
      <c r="K50" s="27" t="s">
        <v>40</v>
      </c>
      <c r="L50" s="12">
        <f t="shared" si="22"/>
        <v>61.176470588235297</v>
      </c>
      <c r="M50" s="12">
        <f t="shared" si="22"/>
        <v>30.588235294117649</v>
      </c>
      <c r="N50" s="11" t="s">
        <v>40</v>
      </c>
    </row>
    <row r="51" spans="1:14" ht="15.6" x14ac:dyDescent="0.35">
      <c r="A51" s="7" t="s">
        <v>14</v>
      </c>
      <c r="B51" s="12">
        <f t="shared" ref="B51" si="23">B24/B23*100</f>
        <v>53.311763743399169</v>
      </c>
      <c r="C51" s="12">
        <f t="shared" ref="C51:M51" si="24">C24/C23*100</f>
        <v>56.50269766953928</v>
      </c>
      <c r="D51" s="12">
        <f t="shared" si="24"/>
        <v>49.120000025542396</v>
      </c>
      <c r="E51" s="12">
        <f t="shared" si="24"/>
        <v>57.399722971495223</v>
      </c>
      <c r="F51" s="12">
        <f t="shared" si="24"/>
        <v>0</v>
      </c>
      <c r="G51" s="12">
        <f t="shared" si="24"/>
        <v>0</v>
      </c>
      <c r="H51" s="11" t="s">
        <v>40</v>
      </c>
      <c r="I51" s="27" t="s">
        <v>40</v>
      </c>
      <c r="J51" s="27" t="s">
        <v>40</v>
      </c>
      <c r="K51" s="27" t="s">
        <v>40</v>
      </c>
      <c r="L51" s="12">
        <f t="shared" si="24"/>
        <v>35.086478558823522</v>
      </c>
      <c r="M51" s="12">
        <f t="shared" si="24"/>
        <v>35.086478558823522</v>
      </c>
      <c r="N51" s="11" t="s">
        <v>40</v>
      </c>
    </row>
    <row r="52" spans="1:14" ht="15.6" x14ac:dyDescent="0.35">
      <c r="A52" s="7" t="s">
        <v>15</v>
      </c>
      <c r="B52" s="12">
        <f t="shared" ref="B52" si="25">AVERAGE(B50:B51)</f>
        <v>46.606620787955741</v>
      </c>
      <c r="C52" s="12">
        <f t="shared" ref="C52:M52" si="26">AVERAGE(C50:C51)</f>
        <v>61.553235627222463</v>
      </c>
      <c r="D52" s="12">
        <f t="shared" si="26"/>
        <v>62.279298258385232</v>
      </c>
      <c r="E52" s="12">
        <f t="shared" si="26"/>
        <v>61.469417511117591</v>
      </c>
      <c r="F52" s="12">
        <f t="shared" si="26"/>
        <v>0</v>
      </c>
      <c r="G52" s="12">
        <f t="shared" si="26"/>
        <v>0</v>
      </c>
      <c r="H52" s="11" t="s">
        <v>40</v>
      </c>
      <c r="I52" s="27" t="s">
        <v>40</v>
      </c>
      <c r="J52" s="27" t="s">
        <v>40</v>
      </c>
      <c r="K52" s="27" t="s">
        <v>40</v>
      </c>
      <c r="L52" s="12">
        <f t="shared" si="26"/>
        <v>48.13147457352941</v>
      </c>
      <c r="M52" s="12">
        <f t="shared" si="26"/>
        <v>32.837356926470584</v>
      </c>
      <c r="N52" s="11" t="s">
        <v>40</v>
      </c>
    </row>
    <row r="53" spans="1:14" ht="15.6" x14ac:dyDescent="0.35">
      <c r="A53" s="7"/>
      <c r="B53" s="12"/>
      <c r="C53" s="12"/>
      <c r="D53" s="12"/>
      <c r="E53" s="12"/>
      <c r="F53" s="12"/>
      <c r="G53" s="12"/>
      <c r="H53" s="12"/>
      <c r="I53" s="28"/>
      <c r="J53" s="28"/>
      <c r="K53" s="28"/>
      <c r="L53" s="12"/>
      <c r="M53" s="12"/>
      <c r="N53" s="12"/>
    </row>
    <row r="54" spans="1:14" ht="15.6" x14ac:dyDescent="0.35">
      <c r="A54" s="6" t="s">
        <v>16</v>
      </c>
      <c r="B54" s="12"/>
      <c r="C54" s="12"/>
      <c r="D54" s="12"/>
      <c r="E54" s="12"/>
      <c r="F54" s="12"/>
      <c r="G54" s="12"/>
      <c r="H54" s="12"/>
      <c r="I54" s="28"/>
      <c r="J54" s="28"/>
      <c r="K54" s="28"/>
      <c r="L54" s="12"/>
      <c r="M54" s="12"/>
      <c r="N54" s="12"/>
    </row>
    <row r="55" spans="1:14" ht="15.6" x14ac:dyDescent="0.35">
      <c r="A55" s="7" t="s">
        <v>17</v>
      </c>
      <c r="B55" s="12">
        <f t="shared" ref="B55" si="27">B18/B19*100</f>
        <v>39.901477832512313</v>
      </c>
      <c r="C55" s="12">
        <f t="shared" ref="C55:M55" si="28">C18/C19*100</f>
        <v>66.603773584905653</v>
      </c>
      <c r="D55" s="12">
        <f t="shared" si="28"/>
        <v>75.438596491228068</v>
      </c>
      <c r="E55" s="12">
        <f t="shared" si="28"/>
        <v>65.539112050739959</v>
      </c>
      <c r="F55" s="12">
        <f t="shared" si="28"/>
        <v>0</v>
      </c>
      <c r="G55" s="12">
        <f t="shared" si="28"/>
        <v>0</v>
      </c>
      <c r="H55" s="11" t="s">
        <v>40</v>
      </c>
      <c r="I55" s="27" t="s">
        <v>40</v>
      </c>
      <c r="J55" s="27" t="s">
        <v>40</v>
      </c>
      <c r="K55" s="27" t="s">
        <v>40</v>
      </c>
      <c r="L55" s="12">
        <f t="shared" si="28"/>
        <v>61.176470588235297</v>
      </c>
      <c r="M55" s="12">
        <f t="shared" si="28"/>
        <v>30.588235294117649</v>
      </c>
      <c r="N55" s="11" t="s">
        <v>40</v>
      </c>
    </row>
    <row r="56" spans="1:14" ht="15.6" x14ac:dyDescent="0.35">
      <c r="A56" s="7" t="s">
        <v>18</v>
      </c>
      <c r="B56" s="12">
        <f t="shared" ref="B56" si="29">B24/B25*100</f>
        <v>53.311763743399169</v>
      </c>
      <c r="C56" s="12">
        <f t="shared" ref="C56:M56" si="30">C24/C25*100</f>
        <v>56.50269766953928</v>
      </c>
      <c r="D56" s="12">
        <f t="shared" si="30"/>
        <v>49.120000025542396</v>
      </c>
      <c r="E56" s="12">
        <f t="shared" si="30"/>
        <v>57.399722971495223</v>
      </c>
      <c r="F56" s="12">
        <f t="shared" si="30"/>
        <v>0</v>
      </c>
      <c r="G56" s="12">
        <f t="shared" si="30"/>
        <v>0</v>
      </c>
      <c r="H56" s="11" t="s">
        <v>40</v>
      </c>
      <c r="I56" s="27" t="s">
        <v>40</v>
      </c>
      <c r="J56" s="27" t="s">
        <v>40</v>
      </c>
      <c r="K56" s="27" t="s">
        <v>40</v>
      </c>
      <c r="L56" s="12">
        <f t="shared" si="30"/>
        <v>35.086478558823522</v>
      </c>
      <c r="M56" s="12">
        <f t="shared" si="30"/>
        <v>35.086478558823522</v>
      </c>
      <c r="N56" s="11" t="s">
        <v>40</v>
      </c>
    </row>
    <row r="57" spans="1:14" ht="15.6" x14ac:dyDescent="0.35">
      <c r="A57" s="7" t="s">
        <v>19</v>
      </c>
      <c r="B57" s="12">
        <f t="shared" ref="B57" si="31">(B55+B56)/2</f>
        <v>46.606620787955741</v>
      </c>
      <c r="C57" s="12">
        <f t="shared" ref="C57:M57" si="32">(C55+C56)/2</f>
        <v>61.553235627222463</v>
      </c>
      <c r="D57" s="12">
        <f t="shared" si="32"/>
        <v>62.279298258385232</v>
      </c>
      <c r="E57" s="12">
        <f t="shared" si="32"/>
        <v>61.469417511117591</v>
      </c>
      <c r="F57" s="12">
        <f t="shared" si="32"/>
        <v>0</v>
      </c>
      <c r="G57" s="12">
        <f t="shared" si="32"/>
        <v>0</v>
      </c>
      <c r="H57" s="11" t="s">
        <v>40</v>
      </c>
      <c r="I57" s="27" t="s">
        <v>40</v>
      </c>
      <c r="J57" s="27" t="s">
        <v>40</v>
      </c>
      <c r="K57" s="27" t="s">
        <v>40</v>
      </c>
      <c r="L57" s="12">
        <f t="shared" si="32"/>
        <v>48.13147457352941</v>
      </c>
      <c r="M57" s="12">
        <f t="shared" si="32"/>
        <v>32.837356926470584</v>
      </c>
      <c r="N57" s="11" t="s">
        <v>40</v>
      </c>
    </row>
    <row r="58" spans="1:14" ht="15.6" x14ac:dyDescent="0.35">
      <c r="A58" s="7"/>
      <c r="B58" s="12"/>
      <c r="C58" s="12"/>
      <c r="D58" s="12"/>
      <c r="E58" s="12"/>
      <c r="F58" s="12"/>
      <c r="G58" s="12"/>
      <c r="H58" s="12"/>
      <c r="I58" s="28"/>
      <c r="J58" s="28"/>
      <c r="K58" s="28"/>
      <c r="L58" s="12"/>
      <c r="M58" s="12"/>
      <c r="N58" s="12"/>
    </row>
    <row r="59" spans="1:14" ht="15.6" x14ac:dyDescent="0.35">
      <c r="A59" s="6" t="s">
        <v>20</v>
      </c>
      <c r="B59" s="12">
        <f t="shared" ref="B59" si="33">B26/B24*100</f>
        <v>100</v>
      </c>
      <c r="C59" s="12">
        <f t="shared" ref="C59:M59" si="34">C26/C24*100</f>
        <v>100</v>
      </c>
      <c r="D59" s="12">
        <f t="shared" si="34"/>
        <v>100</v>
      </c>
      <c r="E59" s="12">
        <f t="shared" si="34"/>
        <v>100</v>
      </c>
      <c r="F59" s="11" t="s">
        <v>40</v>
      </c>
      <c r="G59" s="11" t="s">
        <v>40</v>
      </c>
      <c r="H59" s="11" t="s">
        <v>40</v>
      </c>
      <c r="I59" s="27" t="s">
        <v>40</v>
      </c>
      <c r="J59" s="27" t="s">
        <v>40</v>
      </c>
      <c r="K59" s="27" t="s">
        <v>40</v>
      </c>
      <c r="L59" s="12">
        <f t="shared" si="34"/>
        <v>100</v>
      </c>
      <c r="M59" s="12">
        <f t="shared" si="34"/>
        <v>100</v>
      </c>
      <c r="N59" s="11" t="s">
        <v>40</v>
      </c>
    </row>
    <row r="60" spans="1:14" ht="15.6" x14ac:dyDescent="0.35">
      <c r="A60" s="7"/>
      <c r="B60" s="12"/>
      <c r="C60" s="12"/>
      <c r="D60" s="12"/>
      <c r="E60" s="12"/>
      <c r="F60" s="12"/>
      <c r="G60" s="12"/>
      <c r="H60" s="12"/>
      <c r="I60" s="28"/>
      <c r="J60" s="28"/>
      <c r="K60" s="28"/>
      <c r="L60" s="12"/>
      <c r="M60" s="12"/>
      <c r="N60" s="12"/>
    </row>
    <row r="61" spans="1:14" ht="15.6" x14ac:dyDescent="0.35">
      <c r="A61" s="6" t="s">
        <v>21</v>
      </c>
      <c r="B61" s="12"/>
      <c r="C61" s="12"/>
      <c r="D61" s="12"/>
      <c r="E61" s="12"/>
      <c r="F61" s="12"/>
      <c r="G61" s="12"/>
      <c r="H61" s="12"/>
      <c r="I61" s="28"/>
      <c r="J61" s="28"/>
      <c r="K61" s="28"/>
      <c r="L61" s="12"/>
      <c r="M61" s="12"/>
      <c r="N61" s="12"/>
    </row>
    <row r="62" spans="1:14" ht="15.6" x14ac:dyDescent="0.35">
      <c r="A62" s="7" t="s">
        <v>22</v>
      </c>
      <c r="B62" s="12">
        <f t="shared" ref="B62" si="35">((B18/B16)-1)*100</f>
        <v>-12.903225806451612</v>
      </c>
      <c r="C62" s="12">
        <f t="shared" ref="C62:E62" si="36">((C18/C16)-1)*100</f>
        <v>-24.086021505376344</v>
      </c>
      <c r="D62" s="11" t="s">
        <v>40</v>
      </c>
      <c r="E62" s="12">
        <f t="shared" si="36"/>
        <v>-33.333333333333336</v>
      </c>
      <c r="F62" s="11" t="s">
        <v>40</v>
      </c>
      <c r="G62" s="11" t="s">
        <v>40</v>
      </c>
      <c r="H62" s="11" t="s">
        <v>40</v>
      </c>
      <c r="I62" s="27" t="s">
        <v>40</v>
      </c>
      <c r="J62" s="27" t="s">
        <v>40</v>
      </c>
      <c r="K62" s="27" t="s">
        <v>40</v>
      </c>
      <c r="L62" s="11" t="s">
        <v>40</v>
      </c>
      <c r="M62" s="11" t="s">
        <v>40</v>
      </c>
      <c r="N62" s="11" t="s">
        <v>40</v>
      </c>
    </row>
    <row r="63" spans="1:14" ht="15.6" x14ac:dyDescent="0.35">
      <c r="A63" s="7" t="s">
        <v>23</v>
      </c>
      <c r="B63" s="12">
        <f t="shared" ref="B63" si="37">((B39/B38)-1)*100</f>
        <v>-22.673218580158583</v>
      </c>
      <c r="C63" s="12">
        <f t="shared" ref="C63:E63" si="38">((C39/C38)-1)*100</f>
        <v>-26.055980664751811</v>
      </c>
      <c r="D63" s="11" t="s">
        <v>40</v>
      </c>
      <c r="E63" s="12">
        <f t="shared" si="38"/>
        <v>-33.02033913409629</v>
      </c>
      <c r="F63" s="11" t="s">
        <v>40</v>
      </c>
      <c r="G63" s="11" t="s">
        <v>40</v>
      </c>
      <c r="H63" s="11" t="s">
        <v>40</v>
      </c>
      <c r="I63" s="27" t="s">
        <v>40</v>
      </c>
      <c r="J63" s="27" t="s">
        <v>40</v>
      </c>
      <c r="K63" s="27" t="s">
        <v>40</v>
      </c>
      <c r="L63" s="11" t="s">
        <v>40</v>
      </c>
      <c r="M63" s="11" t="s">
        <v>40</v>
      </c>
      <c r="N63" s="11" t="s">
        <v>40</v>
      </c>
    </row>
    <row r="64" spans="1:14" ht="15.6" x14ac:dyDescent="0.35">
      <c r="A64" s="7" t="s">
        <v>24</v>
      </c>
      <c r="B64" s="12">
        <f t="shared" ref="B64" si="39">((B41/B40)-1)*100</f>
        <v>-11.217399110552451</v>
      </c>
      <c r="C64" s="12">
        <f t="shared" ref="C64:E64" si="40">((C41/C40)-1)*100</f>
        <v>-2.5949886943614442</v>
      </c>
      <c r="D64" s="11" t="s">
        <v>40</v>
      </c>
      <c r="E64" s="12">
        <f t="shared" si="40"/>
        <v>0.46949129885556218</v>
      </c>
      <c r="F64" s="11" t="s">
        <v>40</v>
      </c>
      <c r="G64" s="11" t="s">
        <v>40</v>
      </c>
      <c r="H64" s="11" t="s">
        <v>40</v>
      </c>
      <c r="I64" s="27" t="s">
        <v>40</v>
      </c>
      <c r="J64" s="27" t="s">
        <v>40</v>
      </c>
      <c r="K64" s="27" t="s">
        <v>40</v>
      </c>
      <c r="L64" s="11" t="s">
        <v>40</v>
      </c>
      <c r="M64" s="11" t="s">
        <v>40</v>
      </c>
      <c r="N64" s="11" t="s">
        <v>40</v>
      </c>
    </row>
    <row r="65" spans="1:14" ht="15.6" x14ac:dyDescent="0.35">
      <c r="A65" s="7"/>
      <c r="B65" s="12"/>
      <c r="C65" s="12"/>
      <c r="D65" s="12"/>
      <c r="E65" s="12"/>
      <c r="F65" s="12"/>
      <c r="G65" s="12"/>
      <c r="H65" s="12"/>
      <c r="I65" s="28"/>
      <c r="J65" s="28"/>
      <c r="K65" s="28"/>
      <c r="L65" s="12"/>
      <c r="M65" s="12"/>
      <c r="N65" s="12"/>
    </row>
    <row r="66" spans="1:14" ht="15.6" x14ac:dyDescent="0.35">
      <c r="A66" s="6" t="s">
        <v>25</v>
      </c>
      <c r="B66" s="12"/>
      <c r="C66" s="12"/>
      <c r="D66" s="12"/>
      <c r="E66" s="12"/>
      <c r="F66" s="12"/>
      <c r="G66" s="12"/>
      <c r="H66" s="12"/>
      <c r="I66" s="28"/>
      <c r="J66" s="28"/>
      <c r="K66" s="28"/>
      <c r="L66" s="12"/>
      <c r="M66" s="12"/>
      <c r="N66" s="12"/>
    </row>
    <row r="67" spans="1:14" ht="15.6" x14ac:dyDescent="0.35">
      <c r="A67" s="7" t="s">
        <v>26</v>
      </c>
      <c r="B67" s="12">
        <f t="shared" ref="B67:B68" si="41">B23/B17</f>
        <v>2519753.6944532017</v>
      </c>
      <c r="C67" s="12">
        <f t="shared" ref="C67:M67" si="42">C23/C17</f>
        <v>4353867.9242830183</v>
      </c>
      <c r="D67" s="12">
        <f t="shared" si="42"/>
        <v>4385964.91</v>
      </c>
      <c r="E67" s="12">
        <f t="shared" si="42"/>
        <v>4350000</v>
      </c>
      <c r="F67" s="12">
        <f>F23/F17</f>
        <v>200000</v>
      </c>
      <c r="G67" s="12">
        <f t="shared" si="42"/>
        <v>200000</v>
      </c>
      <c r="H67" s="11" t="s">
        <v>40</v>
      </c>
      <c r="I67" s="27" t="s">
        <v>40</v>
      </c>
      <c r="J67" s="27" t="s">
        <v>40</v>
      </c>
      <c r="K67" s="27" t="s">
        <v>40</v>
      </c>
      <c r="L67" s="12">
        <f t="shared" si="42"/>
        <v>2000000</v>
      </c>
      <c r="M67" s="12">
        <f t="shared" si="42"/>
        <v>2000000</v>
      </c>
      <c r="N67" s="11" t="s">
        <v>40</v>
      </c>
    </row>
    <row r="68" spans="1:14" ht="15.6" x14ac:dyDescent="0.35">
      <c r="A68" s="7" t="s">
        <v>27</v>
      </c>
      <c r="B68" s="12">
        <f t="shared" si="41"/>
        <v>3366604.9717283947</v>
      </c>
      <c r="C68" s="12">
        <f t="shared" ref="C68:N68" si="43">C24/C18</f>
        <v>3693563.7393767703</v>
      </c>
      <c r="D68" s="12">
        <f t="shared" si="43"/>
        <v>2855813.9534883723</v>
      </c>
      <c r="E68" s="12">
        <f t="shared" si="43"/>
        <v>3809767.7419354836</v>
      </c>
      <c r="F68" s="11" t="s">
        <v>40</v>
      </c>
      <c r="G68" s="11" t="s">
        <v>40</v>
      </c>
      <c r="H68" s="11" t="s">
        <v>40</v>
      </c>
      <c r="I68" s="27" t="s">
        <v>40</v>
      </c>
      <c r="J68" s="27" t="s">
        <v>40</v>
      </c>
      <c r="K68" s="27" t="s">
        <v>40</v>
      </c>
      <c r="L68" s="12">
        <f t="shared" si="43"/>
        <v>1147057.9528846154</v>
      </c>
      <c r="M68" s="12">
        <f t="shared" si="43"/>
        <v>2294115.9057692308</v>
      </c>
      <c r="N68" s="12">
        <f t="shared" si="43"/>
        <v>0</v>
      </c>
    </row>
    <row r="69" spans="1:14" ht="15.6" x14ac:dyDescent="0.35">
      <c r="A69" s="7" t="s">
        <v>28</v>
      </c>
      <c r="B69" s="12">
        <f>(B68/B67)*B52</f>
        <v>62.270404288162418</v>
      </c>
      <c r="C69" s="12">
        <f t="shared" ref="C69:M69" si="44">(C68/C67)*C52</f>
        <v>52.218120326069069</v>
      </c>
      <c r="D69" s="12">
        <f t="shared" si="44"/>
        <v>40.551644308472277</v>
      </c>
      <c r="E69" s="12">
        <f t="shared" si="44"/>
        <v>53.835449183774699</v>
      </c>
      <c r="F69" s="11" t="s">
        <v>40</v>
      </c>
      <c r="G69" s="11" t="s">
        <v>40</v>
      </c>
      <c r="H69" s="11" t="s">
        <v>40</v>
      </c>
      <c r="I69" s="27" t="s">
        <v>40</v>
      </c>
      <c r="J69" s="27" t="s">
        <v>40</v>
      </c>
      <c r="K69" s="27" t="s">
        <v>40</v>
      </c>
      <c r="L69" s="12">
        <f t="shared" si="44"/>
        <v>27.60479534681528</v>
      </c>
      <c r="M69" s="12">
        <f t="shared" si="44"/>
        <v>37.666351414218795</v>
      </c>
      <c r="N69" s="11" t="s">
        <v>40</v>
      </c>
    </row>
    <row r="70" spans="1:14" ht="15.6" x14ac:dyDescent="0.35">
      <c r="A70" s="7"/>
      <c r="B70" s="14"/>
      <c r="C70" s="14"/>
      <c r="D70" s="14"/>
      <c r="E70" s="14"/>
      <c r="F70" s="14"/>
      <c r="G70" s="14"/>
      <c r="H70" s="14"/>
      <c r="I70" s="14"/>
      <c r="J70" s="14"/>
      <c r="K70" s="14"/>
      <c r="L70" s="14"/>
      <c r="M70" s="14"/>
      <c r="N70" s="14"/>
    </row>
    <row r="71" spans="1:14" ht="15.6" x14ac:dyDescent="0.35">
      <c r="A71" s="6" t="s">
        <v>29</v>
      </c>
      <c r="B71" s="21" t="s">
        <v>1</v>
      </c>
      <c r="D71" s="21" t="s">
        <v>54</v>
      </c>
      <c r="E71" s="21" t="s">
        <v>34</v>
      </c>
      <c r="F71" s="12"/>
      <c r="G71" s="12"/>
      <c r="H71" s="12"/>
      <c r="I71" s="12"/>
      <c r="J71" s="12"/>
      <c r="K71" s="12"/>
      <c r="L71" s="12"/>
      <c r="M71" s="12"/>
      <c r="N71" s="12"/>
    </row>
    <row r="72" spans="1:14" ht="15.6" x14ac:dyDescent="0.35">
      <c r="A72" s="7" t="s">
        <v>30</v>
      </c>
      <c r="B72" s="12">
        <f>(B30/B29)*100</f>
        <v>97.332525259976634</v>
      </c>
      <c r="D72" s="12">
        <f>(D30/D29)*100</f>
        <v>41.400000010763996</v>
      </c>
      <c r="E72" s="12">
        <f>(E30/E29)*100</f>
        <v>110.92454616704333</v>
      </c>
      <c r="F72" s="12"/>
      <c r="G72" s="12"/>
      <c r="H72" s="12"/>
      <c r="I72" s="12"/>
      <c r="J72" s="12"/>
      <c r="K72" s="12"/>
      <c r="L72" s="12"/>
      <c r="M72" s="12"/>
      <c r="N72" s="12"/>
    </row>
    <row r="73" spans="1:14" ht="15.6" x14ac:dyDescent="0.35">
      <c r="A73" s="7" t="s">
        <v>31</v>
      </c>
      <c r="B73" s="10">
        <f>(B24/B30)*100</f>
        <v>54.772814741015551</v>
      </c>
      <c r="D73" s="10">
        <f>(D24/D30)*100</f>
        <v>59.323671497584542</v>
      </c>
      <c r="E73" s="10">
        <f>(E24/E30)*100</f>
        <v>51.746637651377839</v>
      </c>
      <c r="F73" s="10"/>
      <c r="G73" s="10"/>
      <c r="H73" s="10"/>
      <c r="I73" s="10"/>
      <c r="J73" s="10"/>
      <c r="K73" s="10"/>
      <c r="L73" s="10"/>
      <c r="M73" s="10"/>
      <c r="N73" s="10"/>
    </row>
    <row r="74" spans="1:14" s="2" customFormat="1" ht="16.2" thickBot="1" x14ac:dyDescent="0.4">
      <c r="A74" s="15"/>
      <c r="B74" s="16"/>
      <c r="C74" s="16"/>
      <c r="D74" s="16"/>
      <c r="E74" s="16"/>
      <c r="F74" s="16"/>
      <c r="G74" s="16"/>
      <c r="H74" s="16"/>
      <c r="I74" s="16"/>
      <c r="J74" s="16"/>
      <c r="K74" s="16"/>
      <c r="L74" s="16"/>
      <c r="M74" s="16"/>
      <c r="N74" s="16"/>
    </row>
    <row r="75" spans="1:14" s="2" customFormat="1" ht="16.2" thickTop="1" x14ac:dyDescent="0.35">
      <c r="A75" s="17" t="s">
        <v>52</v>
      </c>
      <c r="B75" s="17"/>
      <c r="C75" s="17"/>
      <c r="D75" s="17"/>
      <c r="E75" s="17"/>
      <c r="F75" s="17"/>
      <c r="G75" s="17"/>
      <c r="H75" s="17"/>
      <c r="I75" s="17"/>
      <c r="J75" s="17"/>
      <c r="K75" s="17"/>
      <c r="L75" s="17"/>
      <c r="M75" s="17"/>
      <c r="N75" s="17"/>
    </row>
    <row r="76" spans="1:14" ht="15.6" x14ac:dyDescent="0.35">
      <c r="A76" s="7"/>
      <c r="B76" s="7"/>
      <c r="C76" s="7"/>
      <c r="D76" s="7"/>
      <c r="E76" s="7"/>
      <c r="F76" s="7"/>
      <c r="G76" s="7"/>
      <c r="H76" s="7"/>
      <c r="I76" s="7"/>
      <c r="J76" s="7"/>
      <c r="K76" s="7"/>
      <c r="L76" s="7"/>
      <c r="M76" s="7"/>
      <c r="N76" s="7"/>
    </row>
    <row r="78" spans="1:14" ht="15.6" x14ac:dyDescent="0.35">
      <c r="G78" s="11"/>
    </row>
  </sheetData>
  <mergeCells count="7">
    <mergeCell ref="A9:A10"/>
    <mergeCell ref="B9:B10"/>
    <mergeCell ref="C9:N9"/>
    <mergeCell ref="C10:E10"/>
    <mergeCell ref="F10:H10"/>
    <mergeCell ref="I10:K10"/>
    <mergeCell ref="L10:N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 trimestre</vt:lpstr>
      <vt:lpstr>II trimestre</vt:lpstr>
      <vt:lpstr>I Semestre</vt:lpstr>
      <vt:lpstr>III trimestre</vt:lpstr>
      <vt:lpstr>III T Acumulado</vt:lpstr>
      <vt:lpstr>IV trimestre</vt:lpstr>
      <vt:lpstr>Anual</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Astorga</dc:creator>
  <cp:lastModifiedBy>Stephanie Tatiana Salas Soto</cp:lastModifiedBy>
  <dcterms:created xsi:type="dcterms:W3CDTF">2012-02-07T15:57:09Z</dcterms:created>
  <dcterms:modified xsi:type="dcterms:W3CDTF">2025-12-30T19:41:00Z</dcterms:modified>
</cp:coreProperties>
</file>