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Indicadores\"/>
    </mc:Choice>
  </mc:AlternateContent>
  <xr:revisionPtr revIDLastSave="0" documentId="13_ncr:1_{36F90939-9D52-4F07-861B-C23F30565392}" xr6:coauthVersionLast="47" xr6:coauthVersionMax="47" xr10:uidLastSave="{00000000-0000-0000-0000-000000000000}"/>
  <bookViews>
    <workbookView xWindow="-108" yWindow="-108" windowWidth="23256" windowHeight="13896" tabRatio="615" xr2:uid="{00000000-000D-0000-FFFF-FFFF00000000}"/>
  </bookViews>
  <sheets>
    <sheet name="I trimestre" sheetId="4" r:id="rId1"/>
    <sheet name="II Trimestre" sheetId="5" r:id="rId2"/>
    <sheet name="I Semestre" sheetId="1" r:id="rId3"/>
    <sheet name="III Trimestre" sheetId="6" r:id="rId4"/>
    <sheet name="III T Acumulado" sheetId="2" r:id="rId5"/>
    <sheet name="IV Trimestre" sheetId="7" r:id="rId6"/>
    <sheet name="Anual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7" i="3" l="1"/>
  <c r="C70" i="7" l="1"/>
  <c r="F70" i="7"/>
  <c r="G70" i="7"/>
  <c r="G73" i="7" s="1"/>
  <c r="C71" i="7"/>
  <c r="D71" i="7"/>
  <c r="E71" i="7"/>
  <c r="F71" i="7"/>
  <c r="G71" i="7"/>
  <c r="C72" i="7"/>
  <c r="D72" i="7"/>
  <c r="E72" i="7"/>
  <c r="F72" i="7"/>
  <c r="G72" i="7"/>
  <c r="C73" i="7"/>
  <c r="C74" i="7"/>
  <c r="F74" i="7"/>
  <c r="G74" i="7"/>
  <c r="C75" i="7"/>
  <c r="D75" i="7"/>
  <c r="E75" i="7"/>
  <c r="F75" i="7"/>
  <c r="G75" i="7"/>
  <c r="C57" i="7"/>
  <c r="D57" i="7"/>
  <c r="E57" i="7"/>
  <c r="F57" i="7"/>
  <c r="G57" i="7"/>
  <c r="C58" i="7"/>
  <c r="C59" i="7" s="1"/>
  <c r="D58" i="7"/>
  <c r="D59" i="7" s="1"/>
  <c r="E58" i="7"/>
  <c r="F58" i="7"/>
  <c r="G58" i="7"/>
  <c r="F59" i="7"/>
  <c r="G59" i="7"/>
  <c r="C52" i="7"/>
  <c r="G52" i="7"/>
  <c r="C53" i="7"/>
  <c r="C54" i="7" s="1"/>
  <c r="F53" i="7"/>
  <c r="G53" i="7"/>
  <c r="G54" i="7"/>
  <c r="D65" i="6"/>
  <c r="E65" i="6"/>
  <c r="F65" i="6"/>
  <c r="G65" i="6"/>
  <c r="D66" i="6"/>
  <c r="E66" i="6"/>
  <c r="F66" i="6"/>
  <c r="G66" i="6"/>
  <c r="D67" i="6"/>
  <c r="F67" i="6"/>
  <c r="G67" i="6"/>
  <c r="B37" i="4"/>
  <c r="C21" i="3"/>
  <c r="B20" i="3"/>
  <c r="E20" i="3"/>
  <c r="F20" i="3"/>
  <c r="G20" i="3"/>
  <c r="D20" i="3"/>
  <c r="C20" i="3"/>
  <c r="C19" i="3"/>
  <c r="D21" i="3"/>
  <c r="E21" i="3"/>
  <c r="F21" i="3"/>
  <c r="G21" i="3"/>
  <c r="E59" i="7" l="1"/>
  <c r="C40" i="6"/>
  <c r="D40" i="6"/>
  <c r="D42" i="6" s="1"/>
  <c r="E40" i="6"/>
  <c r="F40" i="6"/>
  <c r="G40" i="6"/>
  <c r="G42" i="6" s="1"/>
  <c r="C41" i="6"/>
  <c r="C43" i="6" s="1"/>
  <c r="D41" i="6"/>
  <c r="D43" i="6" s="1"/>
  <c r="E41" i="6"/>
  <c r="F41" i="6"/>
  <c r="G41" i="6"/>
  <c r="G43" i="6" s="1"/>
  <c r="C42" i="6"/>
  <c r="E42" i="6"/>
  <c r="F42" i="6"/>
  <c r="F43" i="6"/>
  <c r="G17" i="3" l="1"/>
  <c r="B19" i="7" l="1"/>
  <c r="C65" i="7" l="1"/>
  <c r="D65" i="7"/>
  <c r="E65" i="7"/>
  <c r="F65" i="7"/>
  <c r="G65" i="7"/>
  <c r="C48" i="7"/>
  <c r="D48" i="7"/>
  <c r="E48" i="7"/>
  <c r="F48" i="7"/>
  <c r="G48" i="7"/>
  <c r="C49" i="7"/>
  <c r="D49" i="7"/>
  <c r="E49" i="7"/>
  <c r="F49" i="7"/>
  <c r="G49" i="7"/>
  <c r="C40" i="7"/>
  <c r="C42" i="7" s="1"/>
  <c r="D40" i="7"/>
  <c r="E40" i="7"/>
  <c r="F40" i="7"/>
  <c r="F42" i="7" s="1"/>
  <c r="G40" i="7"/>
  <c r="G66" i="7" s="1"/>
  <c r="C41" i="7"/>
  <c r="C43" i="7" s="1"/>
  <c r="D41" i="7"/>
  <c r="D43" i="7" s="1"/>
  <c r="E41" i="7"/>
  <c r="F41" i="7"/>
  <c r="F43" i="7" s="1"/>
  <c r="G41" i="7"/>
  <c r="G43" i="7" s="1"/>
  <c r="D42" i="7"/>
  <c r="E42" i="7"/>
  <c r="D66" i="7" l="1"/>
  <c r="F66" i="7"/>
  <c r="G42" i="7"/>
  <c r="G67" i="7" s="1"/>
  <c r="C66" i="7"/>
  <c r="E66" i="7"/>
  <c r="D67" i="7"/>
  <c r="F67" i="7"/>
  <c r="C67" i="7"/>
  <c r="D70" i="6"/>
  <c r="E70" i="6"/>
  <c r="F70" i="6"/>
  <c r="G70" i="6"/>
  <c r="D71" i="6"/>
  <c r="E71" i="6"/>
  <c r="F71" i="6"/>
  <c r="G71" i="6"/>
  <c r="D72" i="6"/>
  <c r="E72" i="6"/>
  <c r="F72" i="6"/>
  <c r="G72" i="6"/>
  <c r="D74" i="6"/>
  <c r="E74" i="6"/>
  <c r="F74" i="6"/>
  <c r="G74" i="6"/>
  <c r="D75" i="6"/>
  <c r="E75" i="6"/>
  <c r="F75" i="6"/>
  <c r="G75" i="6"/>
  <c r="D70" i="5"/>
  <c r="D71" i="5"/>
  <c r="D72" i="5"/>
  <c r="D74" i="5"/>
  <c r="D75" i="5"/>
  <c r="D52" i="5"/>
  <c r="E52" i="5"/>
  <c r="F52" i="5"/>
  <c r="G52" i="5"/>
  <c r="D53" i="5"/>
  <c r="E53" i="5"/>
  <c r="F53" i="5"/>
  <c r="G53" i="5"/>
  <c r="D54" i="5"/>
  <c r="E54" i="5"/>
  <c r="F54" i="5"/>
  <c r="D65" i="4"/>
  <c r="C52" i="6"/>
  <c r="G52" i="6"/>
  <c r="G54" i="5" l="1"/>
  <c r="D73" i="5"/>
  <c r="D40" i="4"/>
  <c r="D42" i="4" s="1"/>
  <c r="E40" i="4"/>
  <c r="F40" i="4"/>
  <c r="F42" i="4" s="1"/>
  <c r="G40" i="4"/>
  <c r="D41" i="4"/>
  <c r="D66" i="4" s="1"/>
  <c r="E41" i="4"/>
  <c r="F41" i="4"/>
  <c r="G41" i="4"/>
  <c r="G42" i="4"/>
  <c r="G43" i="4"/>
  <c r="F65" i="4"/>
  <c r="G65" i="4"/>
  <c r="E70" i="4"/>
  <c r="F70" i="4"/>
  <c r="G70" i="4"/>
  <c r="F71" i="4"/>
  <c r="G71" i="4"/>
  <c r="F72" i="4"/>
  <c r="G72" i="4"/>
  <c r="E74" i="4"/>
  <c r="F74" i="4"/>
  <c r="G74" i="4"/>
  <c r="F75" i="4"/>
  <c r="G75" i="4"/>
  <c r="D70" i="4"/>
  <c r="D71" i="4"/>
  <c r="D72" i="4"/>
  <c r="D74" i="4"/>
  <c r="D75" i="4"/>
  <c r="C70" i="4"/>
  <c r="C71" i="4"/>
  <c r="C72" i="4"/>
  <c r="C74" i="4"/>
  <c r="C75" i="4"/>
  <c r="D43" i="4" l="1"/>
  <c r="D67" i="4"/>
  <c r="G67" i="4"/>
  <c r="G66" i="4"/>
  <c r="F66" i="4"/>
  <c r="F43" i="4"/>
  <c r="F67" i="4" s="1"/>
  <c r="E66" i="4"/>
  <c r="E42" i="4"/>
  <c r="F17" i="2" l="1"/>
  <c r="F18" i="2"/>
  <c r="G18" i="3"/>
  <c r="F18" i="3"/>
  <c r="E18" i="3"/>
  <c r="D18" i="3"/>
  <c r="C18" i="3"/>
  <c r="G18" i="2"/>
  <c r="E18" i="2"/>
  <c r="D18" i="2"/>
  <c r="C18" i="2"/>
  <c r="G18" i="1"/>
  <c r="F18" i="1"/>
  <c r="E18" i="1"/>
  <c r="D18" i="1"/>
  <c r="C18" i="1"/>
  <c r="B18" i="7"/>
  <c r="B18" i="6"/>
  <c r="C75" i="6"/>
  <c r="C74" i="6"/>
  <c r="C71" i="6"/>
  <c r="C70" i="6"/>
  <c r="C75" i="5"/>
  <c r="E75" i="5"/>
  <c r="F75" i="5"/>
  <c r="G75" i="5"/>
  <c r="C74" i="5"/>
  <c r="E74" i="5"/>
  <c r="F74" i="5"/>
  <c r="G74" i="5"/>
  <c r="C71" i="5"/>
  <c r="E71" i="5"/>
  <c r="F71" i="5"/>
  <c r="G71" i="5"/>
  <c r="C70" i="5"/>
  <c r="E70" i="5"/>
  <c r="F70" i="5"/>
  <c r="G70" i="5"/>
  <c r="B18" i="5"/>
  <c r="B18" i="4"/>
  <c r="B18" i="1" l="1"/>
  <c r="B18" i="2"/>
  <c r="B18" i="3"/>
  <c r="C52" i="4" l="1"/>
  <c r="C53" i="4"/>
  <c r="D52" i="4"/>
  <c r="D53" i="4"/>
  <c r="E53" i="4"/>
  <c r="F52" i="4"/>
  <c r="F53" i="4"/>
  <c r="G52" i="4"/>
  <c r="G53" i="4"/>
  <c r="B26" i="4"/>
  <c r="B79" i="4" s="1"/>
  <c r="B25" i="4"/>
  <c r="B17" i="4"/>
  <c r="C52" i="5"/>
  <c r="C53" i="5"/>
  <c r="B26" i="5"/>
  <c r="B41" i="5" s="1"/>
  <c r="B19" i="5"/>
  <c r="B25" i="5"/>
  <c r="B17" i="5"/>
  <c r="C53" i="6"/>
  <c r="C54" i="6" s="1"/>
  <c r="C73" i="6" s="1"/>
  <c r="D53" i="6"/>
  <c r="E53" i="6"/>
  <c r="G53" i="6"/>
  <c r="G54" i="6" s="1"/>
  <c r="G73" i="6" s="1"/>
  <c r="B26" i="6"/>
  <c r="B79" i="6" s="1"/>
  <c r="B19" i="6"/>
  <c r="B25" i="6"/>
  <c r="B31" i="6" s="1"/>
  <c r="B78" i="6" s="1"/>
  <c r="B17" i="6"/>
  <c r="B26" i="7"/>
  <c r="B25" i="7"/>
  <c r="B17" i="7"/>
  <c r="C26" i="1"/>
  <c r="C19" i="1"/>
  <c r="C49" i="1" s="1"/>
  <c r="C25" i="1"/>
  <c r="C17" i="1"/>
  <c r="C48" i="1" s="1"/>
  <c r="D26" i="1"/>
  <c r="D19" i="1"/>
  <c r="D49" i="1" s="1"/>
  <c r="D25" i="1"/>
  <c r="D17" i="1"/>
  <c r="D48" i="1" s="1"/>
  <c r="E26" i="1"/>
  <c r="E25" i="1"/>
  <c r="E17" i="1"/>
  <c r="F26" i="1"/>
  <c r="F28" i="1" s="1"/>
  <c r="F19" i="1"/>
  <c r="F25" i="1"/>
  <c r="F17" i="1"/>
  <c r="F48" i="1" s="1"/>
  <c r="G26" i="1"/>
  <c r="G19" i="1"/>
  <c r="G25" i="1"/>
  <c r="G17" i="1"/>
  <c r="G48" i="1" s="1"/>
  <c r="C26" i="2"/>
  <c r="C28" i="2" s="1"/>
  <c r="C19" i="2"/>
  <c r="C49" i="2" s="1"/>
  <c r="C25" i="2"/>
  <c r="C17" i="2"/>
  <c r="C48" i="2" s="1"/>
  <c r="D26" i="2"/>
  <c r="D41" i="2" s="1"/>
  <c r="D19" i="2"/>
  <c r="D25" i="2"/>
  <c r="D17" i="2"/>
  <c r="D48" i="2" s="1"/>
  <c r="E26" i="2"/>
  <c r="E25" i="2"/>
  <c r="E17" i="2"/>
  <c r="E48" i="2" s="1"/>
  <c r="F26" i="2"/>
  <c r="F19" i="2"/>
  <c r="F25" i="2"/>
  <c r="F70" i="2" s="1"/>
  <c r="G26" i="2"/>
  <c r="G41" i="2" s="1"/>
  <c r="G19" i="2"/>
  <c r="G25" i="2"/>
  <c r="G17" i="2"/>
  <c r="G48" i="2" s="1"/>
  <c r="C26" i="3"/>
  <c r="C25" i="3"/>
  <c r="C17" i="3"/>
  <c r="D26" i="3"/>
  <c r="D19" i="3"/>
  <c r="D25" i="3"/>
  <c r="D17" i="3"/>
  <c r="D48" i="3" s="1"/>
  <c r="E26" i="3"/>
  <c r="E25" i="3"/>
  <c r="E17" i="3"/>
  <c r="E48" i="3" s="1"/>
  <c r="F26" i="3"/>
  <c r="F19" i="3"/>
  <c r="F25" i="3"/>
  <c r="F17" i="3"/>
  <c r="F48" i="3" s="1"/>
  <c r="G26" i="3"/>
  <c r="G19" i="3"/>
  <c r="G25" i="3"/>
  <c r="G48" i="3"/>
  <c r="G27" i="2"/>
  <c r="G21" i="2"/>
  <c r="G28" i="7"/>
  <c r="C72" i="6"/>
  <c r="C65" i="6"/>
  <c r="C58" i="6"/>
  <c r="D58" i="6"/>
  <c r="E58" i="6"/>
  <c r="F58" i="6"/>
  <c r="G58" i="6"/>
  <c r="C57" i="6"/>
  <c r="D57" i="6"/>
  <c r="E57" i="6"/>
  <c r="F57" i="6"/>
  <c r="G57" i="6"/>
  <c r="F53" i="6"/>
  <c r="C49" i="6"/>
  <c r="D49" i="6"/>
  <c r="E49" i="6"/>
  <c r="F49" i="6"/>
  <c r="G49" i="6"/>
  <c r="C48" i="6"/>
  <c r="D48" i="6"/>
  <c r="E48" i="6"/>
  <c r="F48" i="6"/>
  <c r="G48" i="6"/>
  <c r="C72" i="5"/>
  <c r="E72" i="5"/>
  <c r="F72" i="5"/>
  <c r="G72" i="5"/>
  <c r="C65" i="5"/>
  <c r="D65" i="5"/>
  <c r="E65" i="5"/>
  <c r="F65" i="5"/>
  <c r="G65" i="5"/>
  <c r="C58" i="5"/>
  <c r="D58" i="5"/>
  <c r="E58" i="5"/>
  <c r="F58" i="5"/>
  <c r="G58" i="5"/>
  <c r="C57" i="5"/>
  <c r="D57" i="5"/>
  <c r="E57" i="5"/>
  <c r="F57" i="5"/>
  <c r="G57" i="5"/>
  <c r="C49" i="5"/>
  <c r="D49" i="5"/>
  <c r="E49" i="5"/>
  <c r="F49" i="5"/>
  <c r="G49" i="5"/>
  <c r="C48" i="5"/>
  <c r="D48" i="5"/>
  <c r="E48" i="5"/>
  <c r="F48" i="5"/>
  <c r="G48" i="5"/>
  <c r="C41" i="5"/>
  <c r="D41" i="5"/>
  <c r="E41" i="5"/>
  <c r="E43" i="5" s="1"/>
  <c r="F41" i="5"/>
  <c r="F43" i="5" s="1"/>
  <c r="G41" i="5"/>
  <c r="G43" i="5" s="1"/>
  <c r="C40" i="5"/>
  <c r="C42" i="5" s="1"/>
  <c r="D40" i="5"/>
  <c r="D42" i="5" s="1"/>
  <c r="E40" i="5"/>
  <c r="E42" i="5" s="1"/>
  <c r="F40" i="5"/>
  <c r="F42" i="5" s="1"/>
  <c r="G40" i="5"/>
  <c r="G42" i="5" s="1"/>
  <c r="C65" i="4"/>
  <c r="C58" i="4"/>
  <c r="D58" i="4"/>
  <c r="E58" i="4"/>
  <c r="F58" i="4"/>
  <c r="G58" i="4"/>
  <c r="C57" i="4"/>
  <c r="D57" i="4"/>
  <c r="F57" i="4"/>
  <c r="G57" i="4"/>
  <c r="C49" i="4"/>
  <c r="D49" i="4"/>
  <c r="F49" i="4"/>
  <c r="G49" i="4"/>
  <c r="C48" i="4"/>
  <c r="D48" i="4"/>
  <c r="E48" i="4"/>
  <c r="F48" i="4"/>
  <c r="G48" i="4"/>
  <c r="C41" i="4"/>
  <c r="C43" i="4" s="1"/>
  <c r="C40" i="4"/>
  <c r="C42" i="4" s="1"/>
  <c r="B32" i="3"/>
  <c r="B15" i="5"/>
  <c r="B15" i="4"/>
  <c r="D28" i="7"/>
  <c r="E28" i="7"/>
  <c r="F28" i="7"/>
  <c r="C28" i="7"/>
  <c r="F27" i="2"/>
  <c r="E27" i="2"/>
  <c r="D27" i="2"/>
  <c r="C27" i="2"/>
  <c r="B27" i="4"/>
  <c r="B24" i="4"/>
  <c r="B40" i="4" s="1"/>
  <c r="F24" i="3"/>
  <c r="F40" i="3" s="1"/>
  <c r="F15" i="3"/>
  <c r="G15" i="3"/>
  <c r="F16" i="3"/>
  <c r="G16" i="3"/>
  <c r="F24" i="2"/>
  <c r="F40" i="2" s="1"/>
  <c r="G24" i="2"/>
  <c r="G40" i="2" s="1"/>
  <c r="F15" i="2"/>
  <c r="G15" i="2"/>
  <c r="F16" i="2"/>
  <c r="G16" i="2"/>
  <c r="F24" i="1"/>
  <c r="F40" i="1" s="1"/>
  <c r="F16" i="1"/>
  <c r="G16" i="1"/>
  <c r="F15" i="1"/>
  <c r="G15" i="1"/>
  <c r="E16" i="2"/>
  <c r="D16" i="2"/>
  <c r="D20" i="2"/>
  <c r="C16" i="2"/>
  <c r="C20" i="2"/>
  <c r="E16" i="1"/>
  <c r="D16" i="1"/>
  <c r="D20" i="1"/>
  <c r="C16" i="1"/>
  <c r="C20" i="1"/>
  <c r="D28" i="6"/>
  <c r="E28" i="6"/>
  <c r="F28" i="6"/>
  <c r="G28" i="6"/>
  <c r="C28" i="6"/>
  <c r="D28" i="5"/>
  <c r="E28" i="5"/>
  <c r="F28" i="5"/>
  <c r="G28" i="5"/>
  <c r="C28" i="5"/>
  <c r="D28" i="4"/>
  <c r="E28" i="4"/>
  <c r="F28" i="4"/>
  <c r="G28" i="4"/>
  <c r="C28" i="4"/>
  <c r="B37" i="5"/>
  <c r="B37" i="6"/>
  <c r="B37" i="7"/>
  <c r="B37" i="1"/>
  <c r="B37" i="2"/>
  <c r="F21" i="2"/>
  <c r="E21" i="2"/>
  <c r="D21" i="2"/>
  <c r="C21" i="2"/>
  <c r="D24" i="3"/>
  <c r="D40" i="3" s="1"/>
  <c r="E24" i="3"/>
  <c r="E40" i="3" s="1"/>
  <c r="G24" i="3"/>
  <c r="G40" i="3" s="1"/>
  <c r="C24" i="3"/>
  <c r="C40" i="3" s="1"/>
  <c r="D27" i="3"/>
  <c r="E27" i="3"/>
  <c r="F27" i="3"/>
  <c r="G27" i="3"/>
  <c r="C27" i="3"/>
  <c r="D24" i="2"/>
  <c r="D40" i="2" s="1"/>
  <c r="E24" i="2"/>
  <c r="E40" i="2" s="1"/>
  <c r="C24" i="2"/>
  <c r="C40" i="2" s="1"/>
  <c r="D27" i="1"/>
  <c r="E27" i="1"/>
  <c r="F27" i="1"/>
  <c r="G27" i="1"/>
  <c r="C27" i="1"/>
  <c r="D24" i="1"/>
  <c r="D40" i="1" s="1"/>
  <c r="E24" i="1"/>
  <c r="E40" i="1" s="1"/>
  <c r="G24" i="1"/>
  <c r="G40" i="1" s="1"/>
  <c r="C24" i="1"/>
  <c r="C40" i="1" s="1"/>
  <c r="D21" i="1"/>
  <c r="E21" i="1"/>
  <c r="F21" i="1"/>
  <c r="G21" i="1"/>
  <c r="C21" i="1"/>
  <c r="D16" i="3"/>
  <c r="E16" i="3"/>
  <c r="C16" i="3"/>
  <c r="D15" i="3"/>
  <c r="E15" i="3"/>
  <c r="C15" i="3"/>
  <c r="D15" i="2"/>
  <c r="E15" i="2"/>
  <c r="F20" i="2"/>
  <c r="G20" i="2"/>
  <c r="C15" i="2"/>
  <c r="D15" i="1"/>
  <c r="E15" i="1"/>
  <c r="F20" i="1"/>
  <c r="G20" i="1"/>
  <c r="C15" i="1"/>
  <c r="B16" i="7"/>
  <c r="B20" i="7"/>
  <c r="B21" i="7"/>
  <c r="B24" i="7"/>
  <c r="B40" i="7" s="1"/>
  <c r="B27" i="7"/>
  <c r="B15" i="7"/>
  <c r="B24" i="6"/>
  <c r="B40" i="6" s="1"/>
  <c r="B27" i="6"/>
  <c r="B16" i="6"/>
  <c r="B20" i="6"/>
  <c r="B21" i="6"/>
  <c r="B15" i="6"/>
  <c r="B16" i="5"/>
  <c r="B21" i="5"/>
  <c r="B24" i="5"/>
  <c r="B40" i="5" s="1"/>
  <c r="B27" i="5"/>
  <c r="B16" i="4"/>
  <c r="B21" i="4"/>
  <c r="B32" i="2"/>
  <c r="B32" i="1"/>
  <c r="B20" i="5"/>
  <c r="D42" i="3" l="1"/>
  <c r="C48" i="3"/>
  <c r="B17" i="3"/>
  <c r="B48" i="3" s="1"/>
  <c r="D53" i="3"/>
  <c r="E42" i="3"/>
  <c r="B79" i="5"/>
  <c r="G42" i="3"/>
  <c r="B65" i="5"/>
  <c r="G70" i="3"/>
  <c r="G74" i="3"/>
  <c r="G53" i="3"/>
  <c r="G41" i="3"/>
  <c r="G66" i="3" s="1"/>
  <c r="G58" i="3"/>
  <c r="F70" i="3"/>
  <c r="F74" i="3"/>
  <c r="F58" i="3"/>
  <c r="F53" i="3"/>
  <c r="F41" i="3"/>
  <c r="F66" i="3" s="1"/>
  <c r="E70" i="3"/>
  <c r="E74" i="3"/>
  <c r="E53" i="3"/>
  <c r="E41" i="3"/>
  <c r="E66" i="3" s="1"/>
  <c r="E58" i="3"/>
  <c r="D70" i="3"/>
  <c r="D74" i="3"/>
  <c r="D58" i="3"/>
  <c r="D41" i="3"/>
  <c r="D66" i="3" s="1"/>
  <c r="C70" i="3"/>
  <c r="C74" i="3"/>
  <c r="C53" i="3"/>
  <c r="C41" i="3"/>
  <c r="C66" i="3" s="1"/>
  <c r="C58" i="3"/>
  <c r="C42" i="3"/>
  <c r="F42" i="3"/>
  <c r="F72" i="3"/>
  <c r="F71" i="3"/>
  <c r="F75" i="3"/>
  <c r="D72" i="3"/>
  <c r="D71" i="3"/>
  <c r="D75" i="3"/>
  <c r="G57" i="3"/>
  <c r="G52" i="3"/>
  <c r="G65" i="3"/>
  <c r="G49" i="3"/>
  <c r="F65" i="3"/>
  <c r="F49" i="3"/>
  <c r="F57" i="3"/>
  <c r="F52" i="3"/>
  <c r="D65" i="3"/>
  <c r="D49" i="3"/>
  <c r="D57" i="3"/>
  <c r="D52" i="3"/>
  <c r="C57" i="3"/>
  <c r="C52" i="3"/>
  <c r="C65" i="3"/>
  <c r="C49" i="3"/>
  <c r="C71" i="3"/>
  <c r="C75" i="3"/>
  <c r="C72" i="3"/>
  <c r="G71" i="3"/>
  <c r="G75" i="3"/>
  <c r="G72" i="3"/>
  <c r="C54" i="4"/>
  <c r="C73" i="4" s="1"/>
  <c r="G59" i="4"/>
  <c r="C59" i="4"/>
  <c r="B72" i="5"/>
  <c r="E66" i="5"/>
  <c r="C54" i="5"/>
  <c r="C73" i="5" s="1"/>
  <c r="C57" i="1"/>
  <c r="G28" i="2"/>
  <c r="D57" i="1"/>
  <c r="G42" i="1"/>
  <c r="G65" i="1"/>
  <c r="F54" i="4"/>
  <c r="F73" i="4" s="1"/>
  <c r="G52" i="2"/>
  <c r="E59" i="5"/>
  <c r="G59" i="5"/>
  <c r="B58" i="4"/>
  <c r="F59" i="5"/>
  <c r="B58" i="5"/>
  <c r="B43" i="5"/>
  <c r="G54" i="4"/>
  <c r="G73" i="4" s="1"/>
  <c r="F59" i="4"/>
  <c r="D59" i="4"/>
  <c r="D65" i="1"/>
  <c r="C67" i="4"/>
  <c r="B42" i="6"/>
  <c r="B42" i="4"/>
  <c r="B48" i="7"/>
  <c r="B72" i="7"/>
  <c r="B42" i="7"/>
  <c r="B28" i="7"/>
  <c r="B62" i="7" s="1"/>
  <c r="G41" i="1"/>
  <c r="G43" i="1" s="1"/>
  <c r="G75" i="1"/>
  <c r="G71" i="1"/>
  <c r="C72" i="1"/>
  <c r="C71" i="1"/>
  <c r="C75" i="1"/>
  <c r="B70" i="4"/>
  <c r="B74" i="4"/>
  <c r="B31" i="4"/>
  <c r="B78" i="4" s="1"/>
  <c r="B42" i="5"/>
  <c r="F70" i="1"/>
  <c r="F74" i="1"/>
  <c r="D70" i="1"/>
  <c r="D74" i="1"/>
  <c r="B74" i="7"/>
  <c r="B70" i="7"/>
  <c r="B53" i="4"/>
  <c r="C59" i="5"/>
  <c r="D59" i="6"/>
  <c r="B71" i="5"/>
  <c r="B75" i="5"/>
  <c r="F41" i="1"/>
  <c r="F43" i="1" s="1"/>
  <c r="F75" i="1"/>
  <c r="F71" i="1"/>
  <c r="D41" i="1"/>
  <c r="D43" i="1" s="1"/>
  <c r="D71" i="1"/>
  <c r="D75" i="1"/>
  <c r="B53" i="7"/>
  <c r="B75" i="7"/>
  <c r="B71" i="7"/>
  <c r="D54" i="4"/>
  <c r="D73" i="4" s="1"/>
  <c r="B66" i="5"/>
  <c r="B65" i="6"/>
  <c r="G70" i="1"/>
  <c r="G74" i="1"/>
  <c r="E70" i="1"/>
  <c r="E74" i="1"/>
  <c r="C74" i="1"/>
  <c r="C70" i="1"/>
  <c r="B70" i="5"/>
  <c r="B74" i="5"/>
  <c r="B28" i="5"/>
  <c r="B62" i="5" s="1"/>
  <c r="E59" i="6"/>
  <c r="B48" i="4"/>
  <c r="B48" i="5"/>
  <c r="B49" i="5"/>
  <c r="B28" i="6"/>
  <c r="B62" i="6" s="1"/>
  <c r="B41" i="6"/>
  <c r="B66" i="6" s="1"/>
  <c r="B57" i="6"/>
  <c r="G75" i="2"/>
  <c r="G71" i="2"/>
  <c r="F75" i="2"/>
  <c r="F71" i="2"/>
  <c r="D75" i="2"/>
  <c r="D71" i="2"/>
  <c r="C75" i="2"/>
  <c r="C71" i="2"/>
  <c r="B71" i="6"/>
  <c r="B75" i="6"/>
  <c r="F59" i="6"/>
  <c r="F74" i="2"/>
  <c r="G74" i="2"/>
  <c r="G70" i="2"/>
  <c r="D70" i="2"/>
  <c r="D74" i="2"/>
  <c r="E74" i="2"/>
  <c r="E70" i="2"/>
  <c r="C70" i="2"/>
  <c r="C74" i="2"/>
  <c r="B74" i="6"/>
  <c r="B70" i="6"/>
  <c r="C59" i="6"/>
  <c r="B27" i="2"/>
  <c r="D72" i="2"/>
  <c r="E42" i="1"/>
  <c r="G58" i="1"/>
  <c r="G53" i="1"/>
  <c r="F72" i="1"/>
  <c r="B27" i="1"/>
  <c r="D72" i="1"/>
  <c r="G52" i="1"/>
  <c r="B58" i="7"/>
  <c r="B41" i="7"/>
  <c r="B66" i="7" s="1"/>
  <c r="C28" i="3"/>
  <c r="B52" i="7"/>
  <c r="B31" i="7"/>
  <c r="B78" i="7" s="1"/>
  <c r="B49" i="6"/>
  <c r="F57" i="2"/>
  <c r="B58" i="6"/>
  <c r="B72" i="6"/>
  <c r="G49" i="2"/>
  <c r="G28" i="3"/>
  <c r="F49" i="2"/>
  <c r="G43" i="2"/>
  <c r="B25" i="1"/>
  <c r="G65" i="2"/>
  <c r="G58" i="2"/>
  <c r="G49" i="1"/>
  <c r="B16" i="3"/>
  <c r="E48" i="1"/>
  <c r="C72" i="2"/>
  <c r="B57" i="5"/>
  <c r="D28" i="2"/>
  <c r="B24" i="1"/>
  <c r="B40" i="1" s="1"/>
  <c r="E41" i="2"/>
  <c r="C41" i="2"/>
  <c r="C43" i="2" s="1"/>
  <c r="F65" i="2"/>
  <c r="G57" i="1"/>
  <c r="E28" i="1"/>
  <c r="F28" i="3"/>
  <c r="C52" i="1"/>
  <c r="D28" i="1"/>
  <c r="D58" i="2"/>
  <c r="C58" i="2"/>
  <c r="D58" i="1"/>
  <c r="D53" i="1"/>
  <c r="E28" i="2"/>
  <c r="C65" i="1"/>
  <c r="F65" i="1"/>
  <c r="C53" i="2"/>
  <c r="B26" i="3"/>
  <c r="B79" i="3" s="1"/>
  <c r="F58" i="2"/>
  <c r="F41" i="2"/>
  <c r="F43" i="2" s="1"/>
  <c r="F28" i="2"/>
  <c r="D53" i="2"/>
  <c r="B24" i="3"/>
  <c r="B40" i="3" s="1"/>
  <c r="B25" i="3"/>
  <c r="B25" i="2"/>
  <c r="F52" i="2"/>
  <c r="F48" i="2"/>
  <c r="D52" i="2"/>
  <c r="D57" i="2"/>
  <c r="D43" i="2"/>
  <c r="B57" i="7"/>
  <c r="B65" i="7"/>
  <c r="B49" i="7"/>
  <c r="F72" i="2"/>
  <c r="D42" i="1"/>
  <c r="B27" i="3"/>
  <c r="D49" i="2"/>
  <c r="D43" i="5"/>
  <c r="D67" i="5" s="1"/>
  <c r="D66" i="5"/>
  <c r="C67" i="6"/>
  <c r="B26" i="2"/>
  <c r="F53" i="2"/>
  <c r="E41" i="1"/>
  <c r="E58" i="1"/>
  <c r="B53" i="6"/>
  <c r="D28" i="3"/>
  <c r="E58" i="2"/>
  <c r="C65" i="2"/>
  <c r="B15" i="2"/>
  <c r="D65" i="2"/>
  <c r="B21" i="2"/>
  <c r="C57" i="2"/>
  <c r="B28" i="4"/>
  <c r="B62" i="4" s="1"/>
  <c r="B21" i="3"/>
  <c r="C66" i="4"/>
  <c r="C66" i="5"/>
  <c r="C43" i="5"/>
  <c r="C67" i="5" s="1"/>
  <c r="E28" i="3"/>
  <c r="G57" i="2"/>
  <c r="C52" i="2"/>
  <c r="B17" i="2"/>
  <c r="B48" i="2" s="1"/>
  <c r="B17" i="1"/>
  <c r="B48" i="1" s="1"/>
  <c r="C41" i="1"/>
  <c r="C43" i="1" s="1"/>
  <c r="C28" i="1"/>
  <c r="C58" i="1"/>
  <c r="B48" i="6"/>
  <c r="B31" i="5"/>
  <c r="B78" i="5" s="1"/>
  <c r="B53" i="5"/>
  <c r="B16" i="1"/>
  <c r="C66" i="6"/>
  <c r="B26" i="1"/>
  <c r="G28" i="1"/>
  <c r="F57" i="1"/>
  <c r="E53" i="1"/>
  <c r="B79" i="7"/>
  <c r="B21" i="1"/>
  <c r="F49" i="1"/>
  <c r="G72" i="1"/>
  <c r="B16" i="2"/>
  <c r="B41" i="4"/>
  <c r="G59" i="6"/>
  <c r="G72" i="2"/>
  <c r="F52" i="1"/>
  <c r="F58" i="1"/>
  <c r="D52" i="1"/>
  <c r="C53" i="1"/>
  <c r="B52" i="6"/>
  <c r="D59" i="5"/>
  <c r="F53" i="1"/>
  <c r="G53" i="2"/>
  <c r="E53" i="2"/>
  <c r="G67" i="5"/>
  <c r="G73" i="5"/>
  <c r="F73" i="5"/>
  <c r="E67" i="5"/>
  <c r="E73" i="5"/>
  <c r="B52" i="5"/>
  <c r="E42" i="2"/>
  <c r="G42" i="2"/>
  <c r="G66" i="2"/>
  <c r="C42" i="1"/>
  <c r="C42" i="2"/>
  <c r="D42" i="2"/>
  <c r="D66" i="2"/>
  <c r="F42" i="1"/>
  <c r="F42" i="2"/>
  <c r="F67" i="5"/>
  <c r="B24" i="2"/>
  <c r="B40" i="2" s="1"/>
  <c r="F66" i="5"/>
  <c r="G66" i="5"/>
  <c r="B15" i="3"/>
  <c r="B15" i="1"/>
  <c r="C59" i="3" l="1"/>
  <c r="G43" i="3"/>
  <c r="G54" i="3"/>
  <c r="G73" i="3" s="1"/>
  <c r="G59" i="3"/>
  <c r="F54" i="3"/>
  <c r="F73" i="3" s="1"/>
  <c r="D54" i="3"/>
  <c r="D73" i="3" s="1"/>
  <c r="C54" i="3"/>
  <c r="C73" i="3" s="1"/>
  <c r="D59" i="3"/>
  <c r="C43" i="3"/>
  <c r="C67" i="3" s="1"/>
  <c r="G67" i="3"/>
  <c r="F59" i="3"/>
  <c r="D43" i="3"/>
  <c r="D67" i="3" s="1"/>
  <c r="F43" i="3"/>
  <c r="F67" i="3" s="1"/>
  <c r="B59" i="6"/>
  <c r="B67" i="5"/>
  <c r="C59" i="1"/>
  <c r="G67" i="1"/>
  <c r="D59" i="1"/>
  <c r="D54" i="1"/>
  <c r="D73" i="1" s="1"/>
  <c r="G54" i="2"/>
  <c r="G73" i="2" s="1"/>
  <c r="G66" i="1"/>
  <c r="B59" i="7"/>
  <c r="F66" i="1"/>
  <c r="B59" i="5"/>
  <c r="G59" i="2"/>
  <c r="D66" i="1"/>
  <c r="C67" i="1"/>
  <c r="B54" i="7"/>
  <c r="B73" i="7" s="1"/>
  <c r="G54" i="1"/>
  <c r="G73" i="1" s="1"/>
  <c r="B31" i="1"/>
  <c r="B78" i="1" s="1"/>
  <c r="B74" i="1"/>
  <c r="B70" i="1"/>
  <c r="B54" i="5"/>
  <c r="B73" i="5" s="1"/>
  <c r="D59" i="2"/>
  <c r="B43" i="6"/>
  <c r="B67" i="6" s="1"/>
  <c r="B74" i="3"/>
  <c r="B70" i="3"/>
  <c r="B54" i="6"/>
  <c r="B73" i="6" s="1"/>
  <c r="B70" i="2"/>
  <c r="B74" i="2"/>
  <c r="F59" i="2"/>
  <c r="E66" i="2"/>
  <c r="D67" i="2"/>
  <c r="D67" i="1"/>
  <c r="G59" i="1"/>
  <c r="B43" i="7"/>
  <c r="B67" i="7" s="1"/>
  <c r="C66" i="2"/>
  <c r="C67" i="2"/>
  <c r="F54" i="2"/>
  <c r="F73" i="2" s="1"/>
  <c r="F67" i="1"/>
  <c r="F54" i="1"/>
  <c r="F73" i="1" s="1"/>
  <c r="D54" i="2"/>
  <c r="D73" i="2" s="1"/>
  <c r="C54" i="1"/>
  <c r="C73" i="1" s="1"/>
  <c r="C66" i="1"/>
  <c r="G67" i="2"/>
  <c r="E66" i="1"/>
  <c r="C54" i="2"/>
  <c r="C73" i="2" s="1"/>
  <c r="B28" i="1"/>
  <c r="B62" i="1" s="1"/>
  <c r="B41" i="1"/>
  <c r="C59" i="2"/>
  <c r="B28" i="2"/>
  <c r="B62" i="2" s="1"/>
  <c r="B31" i="2"/>
  <c r="B78" i="2" s="1"/>
  <c r="B79" i="1"/>
  <c r="B53" i="1"/>
  <c r="F59" i="1"/>
  <c r="B28" i="3"/>
  <c r="B62" i="3" s="1"/>
  <c r="F67" i="2"/>
  <c r="B58" i="1"/>
  <c r="B66" i="4"/>
  <c r="F66" i="2"/>
  <c r="B58" i="2"/>
  <c r="B53" i="2"/>
  <c r="B41" i="2"/>
  <c r="B79" i="2"/>
  <c r="B31" i="3"/>
  <c r="B78" i="3" s="1"/>
  <c r="B53" i="3"/>
  <c r="B58" i="3"/>
  <c r="B41" i="3"/>
  <c r="B42" i="2"/>
  <c r="B42" i="1"/>
  <c r="B42" i="3"/>
  <c r="B66" i="2" l="1"/>
  <c r="B66" i="1"/>
  <c r="B66" i="3"/>
  <c r="E65" i="4"/>
  <c r="E49" i="4"/>
  <c r="E72" i="4"/>
  <c r="E75" i="4"/>
  <c r="E43" i="4"/>
  <c r="E67" i="4" s="1"/>
  <c r="E71" i="4"/>
  <c r="E52" i="4"/>
  <c r="E54" i="4" s="1"/>
  <c r="E57" i="4"/>
  <c r="E59" i="4" s="1"/>
  <c r="E19" i="2"/>
  <c r="E65" i="2" s="1"/>
  <c r="E20" i="1"/>
  <c r="E75" i="1" s="1"/>
  <c r="E19" i="1"/>
  <c r="E65" i="1" s="1"/>
  <c r="E20" i="2"/>
  <c r="E72" i="2" s="1"/>
  <c r="B20" i="4"/>
  <c r="B75" i="4" s="1"/>
  <c r="E72" i="3"/>
  <c r="B19" i="4"/>
  <c r="B49" i="4" s="1"/>
  <c r="E19" i="3"/>
  <c r="B72" i="3" l="1"/>
  <c r="E73" i="4"/>
  <c r="E75" i="3"/>
  <c r="E71" i="3"/>
  <c r="B65" i="4"/>
  <c r="B57" i="4"/>
  <c r="B59" i="4" s="1"/>
  <c r="B52" i="4"/>
  <c r="B54" i="4" s="1"/>
  <c r="B43" i="4"/>
  <c r="B67" i="4" s="1"/>
  <c r="E65" i="3"/>
  <c r="E49" i="3"/>
  <c r="B19" i="3"/>
  <c r="E57" i="3"/>
  <c r="E59" i="3" s="1"/>
  <c r="E43" i="3"/>
  <c r="E67" i="3" s="1"/>
  <c r="E52" i="3"/>
  <c r="E54" i="3" s="1"/>
  <c r="B72" i="4"/>
  <c r="E43" i="2"/>
  <c r="E67" i="2" s="1"/>
  <c r="E71" i="2"/>
  <c r="E71" i="1"/>
  <c r="E57" i="2"/>
  <c r="E59" i="2" s="1"/>
  <c r="E52" i="2"/>
  <c r="E54" i="2" s="1"/>
  <c r="E57" i="1"/>
  <c r="E59" i="1" s="1"/>
  <c r="E52" i="1"/>
  <c r="E54" i="1" s="1"/>
  <c r="B71" i="4"/>
  <c r="B73" i="4" s="1"/>
  <c r="E43" i="1"/>
  <c r="E67" i="1" s="1"/>
  <c r="B75" i="3"/>
  <c r="E49" i="2"/>
  <c r="E75" i="2"/>
  <c r="E72" i="1"/>
  <c r="E49" i="1"/>
  <c r="B71" i="3"/>
  <c r="B20" i="2"/>
  <c r="B19" i="1"/>
  <c r="B20" i="1"/>
  <c r="B19" i="2"/>
  <c r="E73" i="3" l="1"/>
  <c r="E73" i="2"/>
  <c r="B72" i="2"/>
  <c r="B75" i="2"/>
  <c r="B71" i="2"/>
  <c r="B49" i="3"/>
  <c r="B65" i="3"/>
  <c r="B43" i="3"/>
  <c r="B67" i="3" s="1"/>
  <c r="B57" i="3"/>
  <c r="B59" i="3" s="1"/>
  <c r="B52" i="3"/>
  <c r="B54" i="3" s="1"/>
  <c r="B73" i="3" s="1"/>
  <c r="B72" i="1"/>
  <c r="B75" i="1"/>
  <c r="B71" i="1"/>
  <c r="B49" i="2"/>
  <c r="B65" i="2"/>
  <c r="B52" i="2"/>
  <c r="B54" i="2" s="1"/>
  <c r="B57" i="2"/>
  <c r="B59" i="2" s="1"/>
  <c r="B43" i="2"/>
  <c r="B67" i="2" s="1"/>
  <c r="B49" i="1"/>
  <c r="B65" i="1"/>
  <c r="B43" i="1"/>
  <c r="B67" i="1" s="1"/>
  <c r="B57" i="1"/>
  <c r="B59" i="1" s="1"/>
  <c r="B52" i="1"/>
  <c r="B54" i="1" s="1"/>
  <c r="E73" i="1"/>
  <c r="B73" i="1" l="1"/>
  <c r="B73" i="2"/>
</calcChain>
</file>

<file path=xl/sharedStrings.xml><?xml version="1.0" encoding="utf-8"?>
<sst xmlns="http://schemas.openxmlformats.org/spreadsheetml/2006/main" count="478" uniqueCount="130">
  <si>
    <t>Indicador</t>
  </si>
  <si>
    <t>Total programa</t>
  </si>
  <si>
    <t>Productos</t>
  </si>
  <si>
    <t>Obra comunal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</si>
  <si>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</si>
  <si>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</si>
  <si>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</si>
  <si>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</si>
  <si>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</si>
  <si>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</si>
  <si>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</si>
  <si>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</si>
  <si>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</si>
  <si>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</si>
  <si>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</si>
  <si>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</si>
  <si>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</si>
  <si>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</si>
  <si>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</si>
  <si>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</si>
  <si>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</si>
  <si>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</si>
  <si>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</si>
  <si>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</si>
  <si>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</si>
  <si>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</si>
  <si>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</si>
  <si>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</si>
  <si>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</si>
  <si>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</si>
  <si>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</si>
  <si>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</si>
  <si>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</si>
  <si>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Subsidios</t>
  </si>
  <si>
    <t xml:space="preserve">Gasto efectivo por subsidio (GEB) </t>
  </si>
  <si>
    <t xml:space="preserve">Gasto programado acumulado por beneficiario (GPB) </t>
  </si>
  <si>
    <t xml:space="preserve">Gasto efectivo acumulado por beneficiario (GEB) </t>
  </si>
  <si>
    <t xml:space="preserve">Gasto programado trimestral  por beneficiario (GPB) </t>
  </si>
  <si>
    <t xml:space="preserve">Gasto efectivo trimestral por beneficiario (GEB) </t>
  </si>
  <si>
    <t xml:space="preserve">Gasto programado semestral por beneficiario (GPB) </t>
  </si>
  <si>
    <t xml:space="preserve">Gasto efectivo semestral por beneficiario (GEB) </t>
  </si>
  <si>
    <t xml:space="preserve">Gasto programado anual por beneficiario (GPB) </t>
  </si>
  <si>
    <t xml:space="preserve">Gasto efectivo anual por beneficiario (GEB) </t>
  </si>
  <si>
    <t xml:space="preserve">Gasto programado mensual por beneficiario (GPB) </t>
  </si>
  <si>
    <t xml:space="preserve">Gasto efectivo mensual por beneficiario (GEB) </t>
  </si>
  <si>
    <t>Empléate</t>
  </si>
  <si>
    <t>,</t>
  </si>
  <si>
    <t>Capacitación comunal</t>
  </si>
  <si>
    <t>Ideas productivas</t>
  </si>
  <si>
    <t>Apoyo a población indígena</t>
  </si>
  <si>
    <t>Capacitación</t>
  </si>
  <si>
    <t>Apoyo población indígena</t>
  </si>
  <si>
    <t>De composición</t>
  </si>
  <si>
    <t>n.d.</t>
  </si>
  <si>
    <t>Efectivos 1T 2021</t>
  </si>
  <si>
    <t>IPC (1T 2021)</t>
  </si>
  <si>
    <t>Gasto efectivo real 1T 2021</t>
  </si>
  <si>
    <t>Gasto efectivo real por beneficiario 1T 2021</t>
  </si>
  <si>
    <t>Efectivos 2T 2021</t>
  </si>
  <si>
    <t>IPC (2T 2021)</t>
  </si>
  <si>
    <t>Gasto efectivo real 2T 2021</t>
  </si>
  <si>
    <t>Gasto efectivo real por beneficiario 2T 2021</t>
  </si>
  <si>
    <t>Efectivos 1S 2021</t>
  </si>
  <si>
    <t>IPC (1S 2021)</t>
  </si>
  <si>
    <t>Gasto efectivo real 1S 2021</t>
  </si>
  <si>
    <t>Gasto efectivo real por beneficiario 1S 2021</t>
  </si>
  <si>
    <t>Efectivos 3T 2021</t>
  </si>
  <si>
    <t>IPC (3T 2021)</t>
  </si>
  <si>
    <t>Gasto efectivo real 3T 2021</t>
  </si>
  <si>
    <t>Gasto efectivo real por beneficiario 3T 2021</t>
  </si>
  <si>
    <t>Efectivos 3 TA 2021</t>
  </si>
  <si>
    <t>IPC (3 TA 2021)</t>
  </si>
  <si>
    <t>Gasto efectivo real por beneficiario 3 TA 2021</t>
  </si>
  <si>
    <t>Efectivos 4T 2021</t>
  </si>
  <si>
    <t>IPC (4T 2021)</t>
  </si>
  <si>
    <t>Gasto efectivo real 4T 2021</t>
  </si>
  <si>
    <t>Gasto efectivo real por beneficiario 4T 2021</t>
  </si>
  <si>
    <t>Efectivos 2021</t>
  </si>
  <si>
    <t>IPC (2021)</t>
  </si>
  <si>
    <t>Gasto efectivo real 2021</t>
  </si>
  <si>
    <t>Gasto efectivo real por beneficiario 2021</t>
  </si>
  <si>
    <t>Programados 1T 2022</t>
  </si>
  <si>
    <t>Efectivos 1T 2022</t>
  </si>
  <si>
    <t>Programados año 2022</t>
  </si>
  <si>
    <t>En transferencias 1T 2022</t>
  </si>
  <si>
    <t>IPC (1T 2022)</t>
  </si>
  <si>
    <t>Gasto efectivo real 1T 2022</t>
  </si>
  <si>
    <t>Gasto efectivo real por beneficiario 1T 2022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</si>
  <si>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PRONAE 2021 y 2022 - Cronogramas de Metas e Inversión - Modificaciones 2022 - IPC, INEC 2021 y 2022</t>
    </r>
  </si>
  <si>
    <t>Programados 2T 2022</t>
  </si>
  <si>
    <t>Efectivos 2T 2022</t>
  </si>
  <si>
    <t>En transferencias 2T 2022</t>
  </si>
  <si>
    <t>IPC (2T 2022)</t>
  </si>
  <si>
    <t>Gasto efectivo real 2T 2022</t>
  </si>
  <si>
    <t>Gasto efectivo real por beneficiario 2T 2022</t>
  </si>
  <si>
    <t>Programados 1S 2022</t>
  </si>
  <si>
    <t>Efectivos 1S 2022</t>
  </si>
  <si>
    <t>Efectivos1S 2021</t>
  </si>
  <si>
    <t>En transferencias 1S 2022</t>
  </si>
  <si>
    <t>IPC (1S 2022)</t>
  </si>
  <si>
    <t>Gasto efectivo real 1S 2022</t>
  </si>
  <si>
    <t>Gasto efectivo real por beneficiario 1S 2022</t>
  </si>
  <si>
    <t>Programados 3T 2022</t>
  </si>
  <si>
    <t>Efectivos 3T 2022</t>
  </si>
  <si>
    <t>En transferencias 3T 2022</t>
  </si>
  <si>
    <t>IPC (3T 2022)</t>
  </si>
  <si>
    <t>Gasto efectivo real 3T 2022</t>
  </si>
  <si>
    <t>Gasto efectivo real por beneficiario 3T 2022</t>
  </si>
  <si>
    <t>Programados 3 TA 2022</t>
  </si>
  <si>
    <t>Efectivos 3 TA 2022</t>
  </si>
  <si>
    <t>Efectivos3 TA 2021</t>
  </si>
  <si>
    <t>Efectivos 3 TA  2022</t>
  </si>
  <si>
    <t>En transferencias 3 TA 2022</t>
  </si>
  <si>
    <t>IPC (3 TA 2022)</t>
  </si>
  <si>
    <t>Gasto efectivo real 3TA 2021</t>
  </si>
  <si>
    <t>Gasto efectivo real 3 TA 2022</t>
  </si>
  <si>
    <t>Gasto efectivo real por beneficiario 3 TA 2022</t>
  </si>
  <si>
    <t>Programados 4T 2022</t>
  </si>
  <si>
    <t>Efectivos 4T 2022</t>
  </si>
  <si>
    <t>En transferencias 4T 2022</t>
  </si>
  <si>
    <t>IPC (4T 2022)</t>
  </si>
  <si>
    <t>Gasto efectivo real 4T 2022</t>
  </si>
  <si>
    <t>Gasto efectivo real por beneficiario 4T 2022</t>
  </si>
  <si>
    <t>Programados 2022</t>
  </si>
  <si>
    <t>Efectivos 2022</t>
  </si>
  <si>
    <t>En transferencias 2022</t>
  </si>
  <si>
    <t>IPC (2022)</t>
  </si>
  <si>
    <t>Gasto efectivo real 2022</t>
  </si>
  <si>
    <t>Gasto efectivo real por beneficiario 2022</t>
  </si>
  <si>
    <t xml:space="preserve">* Los datos de la ejecución se modificaron, debido a que la UE indicó que durante los reportes trimestrales del año 2022 se había cometido un error / La modificación se realizó el 09-03-2023.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</si>
</sst>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#,##0.0000"/>
    <numFmt numFmtId="168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i/>
      <sz val="11"/>
      <color theme="1"/>
      <name val="Palatino Linotype"/>
      <family val="1"/>
    </font>
    <font>
      <sz val="10"/>
      <color theme="1"/>
      <name val="Palatino Linotype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5" borderId="8" applyNumberFormat="0" applyAlignment="0" applyProtection="0"/>
    <xf numFmtId="0" fontId="14" fillId="6" borderId="9" applyNumberFormat="0" applyAlignment="0" applyProtection="0"/>
    <xf numFmtId="0" fontId="15" fillId="6" borderId="8" applyNumberFormat="0" applyAlignment="0" applyProtection="0"/>
    <xf numFmtId="0" fontId="16" fillId="0" borderId="10" applyNumberFormat="0" applyFill="0" applyAlignment="0" applyProtection="0"/>
    <xf numFmtId="0" fontId="17" fillId="7" borderId="11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0" borderId="0"/>
    <xf numFmtId="168" fontId="23" fillId="0" borderId="0" applyFont="0" applyFill="0" applyBorder="0" applyAlignment="0" applyProtection="0"/>
    <xf numFmtId="0" fontId="2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1" fillId="8" borderId="12" applyNumberFormat="0" applyFont="0" applyAlignment="0" applyProtection="0"/>
  </cellStyleXfs>
  <cellXfs count="52">
    <xf numFmtId="0" fontId="0" fillId="0" borderId="0" xfId="0"/>
    <xf numFmtId="166" fontId="0" fillId="0" borderId="0" xfId="1" applyNumberFormat="1" applyFont="1" applyFill="1"/>
    <xf numFmtId="166" fontId="0" fillId="0" borderId="0" xfId="2" applyNumberFormat="1" applyFont="1" applyFill="1"/>
    <xf numFmtId="0" fontId="2" fillId="0" borderId="0" xfId="0" applyFont="1" applyFill="1"/>
    <xf numFmtId="0" fontId="0" fillId="0" borderId="0" xfId="0" applyFont="1" applyFill="1"/>
    <xf numFmtId="3" fontId="0" fillId="0" borderId="0" xfId="0" applyNumberFormat="1" applyFont="1" applyFill="1"/>
    <xf numFmtId="1" fontId="0" fillId="0" borderId="0" xfId="0" applyNumberFormat="1" applyFont="1" applyFill="1"/>
    <xf numFmtId="166" fontId="0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left" indent="1"/>
    </xf>
    <xf numFmtId="3" fontId="4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/>
    </xf>
    <xf numFmtId="3" fontId="4" fillId="0" borderId="0" xfId="0" applyNumberFormat="1" applyFont="1" applyFill="1"/>
    <xf numFmtId="0" fontId="4" fillId="0" borderId="0" xfId="0" applyFont="1" applyFill="1" applyAlignment="1">
      <alignment horizontal="right"/>
    </xf>
    <xf numFmtId="4" fontId="4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Alignment="1">
      <alignment horizontal="right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right"/>
    </xf>
    <xf numFmtId="0" fontId="4" fillId="0" borderId="0" xfId="0" applyFont="1" applyFill="1" applyAlignment="1">
      <alignment wrapText="1"/>
    </xf>
    <xf numFmtId="165" fontId="4" fillId="0" borderId="0" xfId="0" applyNumberFormat="1" applyFont="1" applyFill="1"/>
    <xf numFmtId="0" fontId="6" fillId="0" borderId="0" xfId="0" applyFont="1" applyFill="1"/>
    <xf numFmtId="166" fontId="4" fillId="0" borderId="0" xfId="2" applyNumberFormat="1" applyFont="1" applyFill="1"/>
    <xf numFmtId="166" fontId="4" fillId="0" borderId="0" xfId="1" applyNumberFormat="1" applyFont="1" applyFill="1"/>
    <xf numFmtId="3" fontId="4" fillId="0" borderId="0" xfId="1" applyNumberFormat="1" applyFont="1" applyFill="1" applyAlignment="1">
      <alignment horizontal="right"/>
    </xf>
    <xf numFmtId="4" fontId="4" fillId="0" borderId="0" xfId="1" applyNumberFormat="1" applyFont="1" applyFill="1" applyAlignment="1">
      <alignment horizontal="right"/>
    </xf>
    <xf numFmtId="167" fontId="4" fillId="0" borderId="0" xfId="0" applyNumberFormat="1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4" fontId="4" fillId="0" borderId="0" xfId="0" applyNumberFormat="1" applyFont="1"/>
    <xf numFmtId="165" fontId="4" fillId="0" borderId="0" xfId="0" applyNumberFormat="1" applyFont="1"/>
    <xf numFmtId="0" fontId="6" fillId="0" borderId="0" xfId="0" applyFont="1"/>
    <xf numFmtId="3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/>
    <xf numFmtId="3" fontId="4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</cellXfs>
  <cellStyles count="48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Énfasis1 2" xfId="39" xr:uid="{00000000-0005-0000-0000-00000C000000}"/>
    <cellStyle name="60% - Énfasis2 2" xfId="40" xr:uid="{00000000-0005-0000-0000-00000D000000}"/>
    <cellStyle name="60% - Énfasis3 2" xfId="41" xr:uid="{00000000-0005-0000-0000-00000E000000}"/>
    <cellStyle name="60% - Énfasis4 2" xfId="42" xr:uid="{00000000-0005-0000-0000-00000F000000}"/>
    <cellStyle name="60% - Énfasis5 2" xfId="43" xr:uid="{00000000-0005-0000-0000-000010000000}"/>
    <cellStyle name="60% - Énfasis6 2" xfId="44" xr:uid="{00000000-0005-0000-0000-000011000000}"/>
    <cellStyle name="Bueno" xfId="8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4" builtinId="16" customBuiltin="1"/>
    <cellStyle name="Encabezado 4" xfId="7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10" builtinId="20" customBuiltin="1"/>
    <cellStyle name="Incorrecto" xfId="9" builtinId="27" customBuiltin="1"/>
    <cellStyle name="Millares" xfId="1" builtinId="3"/>
    <cellStyle name="Millares 2" xfId="2" xr:uid="{00000000-0005-0000-0000-000021000000}"/>
    <cellStyle name="Millares 2 2" xfId="46" xr:uid="{00000000-0005-0000-0000-000022000000}"/>
    <cellStyle name="Millares 3" xfId="37" xr:uid="{00000000-0005-0000-0000-000023000000}"/>
    <cellStyle name="Neutral 2" xfId="38" xr:uid="{00000000-0005-0000-0000-000024000000}"/>
    <cellStyle name="Normal" xfId="0" builtinId="0"/>
    <cellStyle name="Normal 2" xfId="45" xr:uid="{00000000-0005-0000-0000-000026000000}"/>
    <cellStyle name="Normal 3" xfId="36" xr:uid="{00000000-0005-0000-0000-000027000000}"/>
    <cellStyle name="Notas 2" xfId="47" xr:uid="{00000000-0005-0000-0000-000028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4071B9"/>
      <color rgb="FF102D7C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CR"/>
            </a:pPr>
            <a:r>
              <a:rPr lang="x-none" sz="1400"/>
              <a:t>PRONAE: </a:t>
            </a:r>
            <a:r>
              <a:rPr lang="es-CR" sz="1400"/>
              <a:t>Gasto programado trimestral por beneficiario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trimestre'!$B$9:$B$10,'I trimestre'!$C$10,'I trimestre'!$D$10,'I trimestre'!$E$10,'I trimestre'!$F$10)</c:f>
              <c:strCache>
                <c:ptCount val="5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</c:strCache>
            </c:strRef>
          </c:cat>
          <c:val>
            <c:numRef>
              <c:f>'I trimestre'!$B$74:$F$74</c:f>
              <c:numCache>
                <c:formatCode>#,##0.00</c:formatCode>
                <c:ptCount val="5"/>
                <c:pt idx="0">
                  <c:v>708015.04251144535</c:v>
                </c:pt>
                <c:pt idx="1">
                  <c:v>600000</c:v>
                </c:pt>
                <c:pt idx="2">
                  <c:v>600000</c:v>
                </c:pt>
                <c:pt idx="3">
                  <c:v>600000</c:v>
                </c:pt>
                <c:pt idx="4">
                  <c:v>801000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2-4CA6-865B-5311D77F8F4E}"/>
            </c:ext>
          </c:extLst>
        </c:ser>
        <c:ser>
          <c:idx val="1"/>
          <c:order val="1"/>
          <c:tx>
            <c:v>Segundo Trimestre</c:v>
          </c:tx>
          <c:invertIfNegative val="0"/>
          <c:val>
            <c:numRef>
              <c:f>'II Trimestre'!$B$74:$F$74</c:f>
              <c:numCache>
                <c:formatCode>#,##0.00</c:formatCode>
                <c:ptCount val="5"/>
                <c:pt idx="0">
                  <c:v>642207.8400487781</c:v>
                </c:pt>
                <c:pt idx="1">
                  <c:v>600000</c:v>
                </c:pt>
                <c:pt idx="2">
                  <c:v>600000</c:v>
                </c:pt>
                <c:pt idx="3">
                  <c:v>600000</c:v>
                </c:pt>
                <c:pt idx="4">
                  <c:v>682500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B2-4CA6-865B-5311D77F8F4E}"/>
            </c:ext>
          </c:extLst>
        </c:ser>
        <c:ser>
          <c:idx val="2"/>
          <c:order val="2"/>
          <c:tx>
            <c:v>Tercer Trimestre</c:v>
          </c:tx>
          <c:invertIfNegative val="0"/>
          <c:val>
            <c:numRef>
              <c:f>'III Trimestre'!$B$74:$F$74</c:f>
              <c:numCache>
                <c:formatCode>#,##0.00</c:formatCode>
                <c:ptCount val="5"/>
                <c:pt idx="0">
                  <c:v>637029.99240698561</c:v>
                </c:pt>
                <c:pt idx="1">
                  <c:v>600000</c:v>
                </c:pt>
                <c:pt idx="2">
                  <c:v>600000</c:v>
                </c:pt>
                <c:pt idx="3">
                  <c:v>600000</c:v>
                </c:pt>
                <c:pt idx="4">
                  <c:v>682500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B2-4CA6-865B-5311D77F8F4E}"/>
            </c:ext>
          </c:extLst>
        </c:ser>
        <c:ser>
          <c:idx val="3"/>
          <c:order val="3"/>
          <c:tx>
            <c:v>Cuarto Trimestre</c:v>
          </c:tx>
          <c:invertIfNegative val="0"/>
          <c:val>
            <c:numRef>
              <c:f>'IV Trimestre'!$B$74:$F$74</c:f>
              <c:numCache>
                <c:formatCode>#,##0.00</c:formatCode>
                <c:ptCount val="5"/>
                <c:pt idx="0">
                  <c:v>614698.27586206887</c:v>
                </c:pt>
                <c:pt idx="1">
                  <c:v>600000</c:v>
                </c:pt>
                <c:pt idx="2">
                  <c:v>0</c:v>
                </c:pt>
                <c:pt idx="3">
                  <c:v>0</c:v>
                </c:pt>
                <c:pt idx="4">
                  <c:v>682500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B2-4CA6-865B-5311D77F8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084096"/>
        <c:axId val="48085632"/>
      </c:barChart>
      <c:catAx>
        <c:axId val="4808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CR"/>
          </a:p>
        </c:txPr>
        <c:crossAx val="48085632"/>
        <c:crosses val="autoZero"/>
        <c:auto val="1"/>
        <c:lblAlgn val="ctr"/>
        <c:lblOffset val="100"/>
        <c:noMultiLvlLbl val="0"/>
      </c:catAx>
      <c:valAx>
        <c:axId val="4808563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CR"/>
            </a:pPr>
            <a:endParaRPr lang="es-CR"/>
          </a:p>
        </c:txPr>
        <c:crossAx val="48084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CR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CR"/>
            </a:pPr>
            <a:r>
              <a:rPr lang="x-none" sz="1400"/>
              <a:t>PRONAE: </a:t>
            </a:r>
            <a:r>
              <a:rPr lang="es-CR" sz="1400"/>
              <a:t>Gasto Efectivo Trimestral por Beneficiario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trimestre'!$B$9:$B$10,'I trimestre'!$C$10,'I trimestre'!$D$10,'I trimestre'!$E$10,'I trimestre'!$F$10,'I trimestre'!$G$10)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</c:strCache>
            </c:strRef>
          </c:cat>
          <c:val>
            <c:numRef>
              <c:f>'I trimestre'!$B$75:$F$75</c:f>
              <c:numCache>
                <c:formatCode>#,##0.00</c:formatCode>
                <c:ptCount val="5"/>
                <c:pt idx="0">
                  <c:v>644337.75981524249</c:v>
                </c:pt>
                <c:pt idx="1">
                  <c:v>600000</c:v>
                </c:pt>
                <c:pt idx="2">
                  <c:v>597162.82894736843</c:v>
                </c:pt>
                <c:pt idx="3">
                  <c:v>568992.24806201551</c:v>
                </c:pt>
                <c:pt idx="4">
                  <c:v>687313.93457437202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7-4068-A1F5-D46F83DD0F85}"/>
            </c:ext>
          </c:extLst>
        </c:ser>
        <c:ser>
          <c:idx val="1"/>
          <c:order val="1"/>
          <c:tx>
            <c:v>Segundo Trimestre</c:v>
          </c:tx>
          <c:invertIfNegative val="0"/>
          <c:cat>
            <c:strRef>
              <c:f>('I trimestre'!$B$9:$B$10,'I trimestre'!$C$10,'I trimestre'!$D$10,'I trimestre'!$E$10,'I trimestre'!$F$10,'I trimestre'!$G$10)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</c:strCache>
            </c:strRef>
          </c:cat>
          <c:val>
            <c:numRef>
              <c:f>'II Trimestre'!$B$75:$F$75</c:f>
              <c:numCache>
                <c:formatCode>#,##0.00</c:formatCode>
                <c:ptCount val="5"/>
                <c:pt idx="0">
                  <c:v>645113.30878485006</c:v>
                </c:pt>
                <c:pt idx="1">
                  <c:v>595972.28237332182</c:v>
                </c:pt>
                <c:pt idx="2">
                  <c:v>595494.20209828822</c:v>
                </c:pt>
                <c:pt idx="3">
                  <c:v>538111.8881118882</c:v>
                </c:pt>
                <c:pt idx="4">
                  <c:v>704469.30443174229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7-4068-A1F5-D46F83DD0F85}"/>
            </c:ext>
          </c:extLst>
        </c:ser>
        <c:ser>
          <c:idx val="2"/>
          <c:order val="2"/>
          <c:tx>
            <c:v>Tercer Trimestre</c:v>
          </c:tx>
          <c:invertIfNegative val="0"/>
          <c:cat>
            <c:strRef>
              <c:f>('I trimestre'!$B$9:$B$10,'I trimestre'!$C$10,'I trimestre'!$D$10,'I trimestre'!$E$10,'I trimestre'!$F$10,'I trimestre'!$G$10)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</c:strCache>
            </c:strRef>
          </c:cat>
          <c:val>
            <c:numRef>
              <c:f>'III Trimestre'!$B$75:$F$75</c:f>
              <c:numCache>
                <c:formatCode>#,##0.00</c:formatCode>
                <c:ptCount val="5"/>
                <c:pt idx="0">
                  <c:v>616470.39106145257</c:v>
                </c:pt>
                <c:pt idx="1">
                  <c:v>600000</c:v>
                </c:pt>
                <c:pt idx="2">
                  <c:v>590472.79977214464</c:v>
                </c:pt>
                <c:pt idx="3">
                  <c:v>492134.83146067418</c:v>
                </c:pt>
                <c:pt idx="4">
                  <c:v>655993.879632778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7-4068-A1F5-D46F83DD0F85}"/>
            </c:ext>
          </c:extLst>
        </c:ser>
        <c:ser>
          <c:idx val="3"/>
          <c:order val="3"/>
          <c:tx>
            <c:v>Cuarto Trimestre</c:v>
          </c:tx>
          <c:invertIfNegative val="0"/>
          <c:cat>
            <c:strRef>
              <c:f>('I trimestre'!$B$9:$B$10,'I trimestre'!$C$10,'I trimestre'!$D$10,'I trimestre'!$E$10,'I trimestre'!$F$10,'I trimestre'!$G$10)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población indígena</c:v>
                </c:pt>
              </c:strCache>
            </c:strRef>
          </c:cat>
          <c:val>
            <c:numRef>
              <c:f>'IV Trimestre'!$B$75:$F$75</c:f>
              <c:numCache>
                <c:formatCode>#,##0.00</c:formatCode>
                <c:ptCount val="5"/>
                <c:pt idx="0">
                  <c:v>603812.86090710317</c:v>
                </c:pt>
                <c:pt idx="1">
                  <c:v>600000</c:v>
                </c:pt>
                <c:pt idx="2">
                  <c:v>593973.16821465432</c:v>
                </c:pt>
                <c:pt idx="3">
                  <c:v>600000</c:v>
                </c:pt>
                <c:pt idx="4">
                  <c:v>623133.51498637605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37-4068-A1F5-D46F83DD0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7757568"/>
        <c:axId val="50593792"/>
      </c:barChart>
      <c:catAx>
        <c:axId val="47757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CR"/>
          </a:p>
        </c:txPr>
        <c:crossAx val="50593792"/>
        <c:crosses val="autoZero"/>
        <c:auto val="1"/>
        <c:lblAlgn val="ctr"/>
        <c:lblOffset val="100"/>
        <c:noMultiLvlLbl val="0"/>
      </c:catAx>
      <c:valAx>
        <c:axId val="5059379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CR"/>
            </a:pPr>
            <a:endParaRPr lang="es-CR"/>
          </a:p>
        </c:txPr>
        <c:crossAx val="477575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CR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PRONAE: Indicadores de cobertura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Anual!$A$48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 comunal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a población indígena</c:v>
                </c:pt>
              </c:strCache>
            </c:strRef>
          </c:cat>
          <c:val>
            <c:numRef>
              <c:f>Anual!$B$48:$G$48</c:f>
              <c:numCache>
                <c:formatCode>#,##0.00</c:formatCode>
                <c:ptCount val="6"/>
                <c:pt idx="0">
                  <c:v>14.731199624383754</c:v>
                </c:pt>
                <c:pt idx="1">
                  <c:v>2.3188331801627009</c:v>
                </c:pt>
                <c:pt idx="2">
                  <c:v>8.0031655263964048</c:v>
                </c:pt>
                <c:pt idx="3">
                  <c:v>0.58204840191973861</c:v>
                </c:pt>
                <c:pt idx="4">
                  <c:v>19.714221924536727</c:v>
                </c:pt>
                <c:pt idx="5">
                  <c:v>2.3077708567344022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A-447B-B8BC-487DB39C491E}"/>
            </c:ext>
          </c:extLst>
        </c:ser>
        <c:ser>
          <c:idx val="1"/>
          <c:order val="1"/>
          <c:tx>
            <c:strRef>
              <c:f>Anual!$A$49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 comunal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a población indígena</c:v>
                </c:pt>
              </c:strCache>
            </c:strRef>
          </c:cat>
          <c:val>
            <c:numRef>
              <c:f>Anual!$B$49:$G$49</c:f>
              <c:numCache>
                <c:formatCode>#,##0.00</c:formatCode>
                <c:ptCount val="6"/>
                <c:pt idx="0">
                  <c:v>9.3493231082244304</c:v>
                </c:pt>
                <c:pt idx="1">
                  <c:v>1.9069743694475647</c:v>
                </c:pt>
                <c:pt idx="2">
                  <c:v>2.6336839238912146</c:v>
                </c:pt>
                <c:pt idx="3">
                  <c:v>0.354845297661595</c:v>
                </c:pt>
                <c:pt idx="4">
                  <c:v>13.663764233087743</c:v>
                </c:pt>
                <c:pt idx="5">
                  <c:v>3.1382960618128597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AA-447B-B8BC-487DB39C4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0800128"/>
        <c:axId val="50801664"/>
        <c:axId val="0"/>
      </c:bar3DChart>
      <c:catAx>
        <c:axId val="5080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01664"/>
        <c:crosses val="autoZero"/>
        <c:auto val="1"/>
        <c:lblAlgn val="ctr"/>
        <c:lblOffset val="100"/>
        <c:noMultiLvlLbl val="0"/>
      </c:catAx>
      <c:valAx>
        <c:axId val="50801664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00128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PRONAE:  Indicadores de resultado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Anual!$A$52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 comunal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a población indígena</c:v>
                </c:pt>
              </c:strCache>
            </c:strRef>
          </c:cat>
          <c:val>
            <c:numRef>
              <c:f>Anual!$B$52:$G$52</c:f>
              <c:numCache>
                <c:formatCode>#,##0.00</c:formatCode>
                <c:ptCount val="6"/>
                <c:pt idx="0">
                  <c:v>63.466135458167329</c:v>
                </c:pt>
                <c:pt idx="1">
                  <c:v>82.238532110091739</c:v>
                </c:pt>
                <c:pt idx="2">
                  <c:v>32.908027644869755</c:v>
                </c:pt>
                <c:pt idx="3">
                  <c:v>60.964912280701753</c:v>
                </c:pt>
                <c:pt idx="4">
                  <c:v>69.30917327293318</c:v>
                </c:pt>
                <c:pt idx="5">
                  <c:v>135.98820058997049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0-4E67-8EF4-FCF920418588}"/>
            </c:ext>
          </c:extLst>
        </c:ser>
        <c:ser>
          <c:idx val="1"/>
          <c:order val="1"/>
          <c:tx>
            <c:strRef>
              <c:f>Anual!$A$53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2.6284036327915859E-17"/>
                  <c:y val="-6.3392766131396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A6-4072-B765-5EFAC0734316}"/>
                </c:ext>
              </c:extLst>
            </c:dLbl>
            <c:dLbl>
              <c:idx val="1"/>
              <c:layout>
                <c:manualLayout>
                  <c:x val="-1.4336912707280391E-3"/>
                  <c:y val="-6.3392766131396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A6-4072-B765-5EFAC0734316}"/>
                </c:ext>
              </c:extLst>
            </c:dLbl>
            <c:dLbl>
              <c:idx val="3"/>
              <c:layout>
                <c:manualLayout>
                  <c:x val="-2.8673825414560782E-3"/>
                  <c:y val="-6.0056304756060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A6-4072-B765-5EFAC0734316}"/>
                </c:ext>
              </c:extLst>
            </c:dLbl>
            <c:dLbl>
              <c:idx val="5"/>
              <c:layout>
                <c:manualLayout>
                  <c:x val="-2.1027229062332687E-16"/>
                  <c:y val="-2.6691691002693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90-421F-89DF-81B8F0891F1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 comunal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a población indígena</c:v>
                </c:pt>
              </c:strCache>
            </c:strRef>
          </c:cat>
          <c:val>
            <c:numRef>
              <c:f>Anual!$B$53:$G$53</c:f>
              <c:numCache>
                <c:formatCode>#,##0.00</c:formatCode>
                <c:ptCount val="6"/>
                <c:pt idx="0">
                  <c:v>96.642286272769184</c:v>
                </c:pt>
                <c:pt idx="1">
                  <c:v>81.829190567240289</c:v>
                </c:pt>
                <c:pt idx="2">
                  <c:v>102.47953216374268</c:v>
                </c:pt>
                <c:pt idx="3">
                  <c:v>103.94736842105263</c:v>
                </c:pt>
                <c:pt idx="4">
                  <c:v>86.594244015875887</c:v>
                </c:pt>
                <c:pt idx="5">
                  <c:v>156.25334582441113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D0-4E67-8EF4-FCF920418588}"/>
            </c:ext>
          </c:extLst>
        </c:ser>
        <c:ser>
          <c:idx val="2"/>
          <c:order val="2"/>
          <c:tx>
            <c:strRef>
              <c:f>Anual!$A$54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 comunal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a población indígena</c:v>
                </c:pt>
              </c:strCache>
            </c:strRef>
          </c:cat>
          <c:val>
            <c:numRef>
              <c:f>Anual!$B$54:$G$54</c:f>
              <c:numCache>
                <c:formatCode>#,##0.00</c:formatCode>
                <c:ptCount val="6"/>
                <c:pt idx="0">
                  <c:v>80.054210865468264</c:v>
                </c:pt>
                <c:pt idx="1">
                  <c:v>82.033861338666014</c:v>
                </c:pt>
                <c:pt idx="2">
                  <c:v>67.693779904306211</c:v>
                </c:pt>
                <c:pt idx="3">
                  <c:v>82.456140350877192</c:v>
                </c:pt>
                <c:pt idx="4">
                  <c:v>77.951708644404533</c:v>
                </c:pt>
                <c:pt idx="5">
                  <c:v>146.12077320719081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D0-4E67-8EF4-FCF920418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0849280"/>
        <c:axId val="50850816"/>
        <c:axId val="0"/>
      </c:bar3DChart>
      <c:catAx>
        <c:axId val="508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50816"/>
        <c:crosses val="autoZero"/>
        <c:auto val="1"/>
        <c:lblAlgn val="ctr"/>
        <c:lblOffset val="100"/>
        <c:noMultiLvlLbl val="0"/>
      </c:catAx>
      <c:valAx>
        <c:axId val="5085081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0849280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7.6081593063553277E-2"/>
          <c:y val="0.90394196343658673"/>
          <c:w val="0.83553777477342317"/>
          <c:h val="6.459389222651787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800"/>
            </a:pPr>
            <a:r>
              <a:rPr lang="es-CR" sz="1800"/>
              <a:t>PRONAE: Indicadores de avance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Anual!$A$57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4"/>
              <c:layout>
                <c:manualLayout>
                  <c:x val="-1.3620884870596768E-2"/>
                  <c:y val="6.037667797557027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7B-4EFE-8E0E-D0B623C3137D}"/>
                </c:ext>
              </c:extLst>
            </c:dLbl>
            <c:dLbl>
              <c:idx val="5"/>
              <c:layout>
                <c:manualLayout>
                  <c:x val="-1.9069238818835373E-2"/>
                  <c:y val="-1.3173245553186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B-4EFE-8E0E-D0B623C313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 comunal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a población indígena</c:v>
                </c:pt>
              </c:strCache>
            </c:strRef>
          </c:cat>
          <c:val>
            <c:numRef>
              <c:f>Anual!$B$57:$G$57</c:f>
              <c:numCache>
                <c:formatCode>#,##0.00</c:formatCode>
                <c:ptCount val="6"/>
                <c:pt idx="0">
                  <c:v>63.466135458167329</c:v>
                </c:pt>
                <c:pt idx="1">
                  <c:v>82.238532110091739</c:v>
                </c:pt>
                <c:pt idx="2">
                  <c:v>32.908027644869755</c:v>
                </c:pt>
                <c:pt idx="3">
                  <c:v>60.964912280701753</c:v>
                </c:pt>
                <c:pt idx="4">
                  <c:v>69.30917327293318</c:v>
                </c:pt>
                <c:pt idx="5">
                  <c:v>135.98820058997049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D-447C-B81D-7BC4C6B3EE55}"/>
            </c:ext>
          </c:extLst>
        </c:ser>
        <c:ser>
          <c:idx val="1"/>
          <c:order val="1"/>
          <c:tx>
            <c:strRef>
              <c:f>Anual!$A$58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2.6284045229460632E-17"/>
                  <c:y val="-3.4009663905643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34-48C1-9325-60F67220555A}"/>
                </c:ext>
              </c:extLst>
            </c:dLbl>
            <c:dLbl>
              <c:idx val="1"/>
              <c:layout>
                <c:manualLayout>
                  <c:x val="-5.2568090458921263E-17"/>
                  <c:y val="-6.1835752555715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34-48C1-9325-60F67220555A}"/>
                </c:ext>
              </c:extLst>
            </c:dLbl>
            <c:dLbl>
              <c:idx val="3"/>
              <c:layout>
                <c:manualLayout>
                  <c:x val="0"/>
                  <c:y val="-6.4927540183501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34-48C1-9325-60F67220555A}"/>
                </c:ext>
              </c:extLst>
            </c:dLbl>
            <c:dLbl>
              <c:idx val="5"/>
              <c:layout>
                <c:manualLayout>
                  <c:x val="-2.1027236183568505E-16"/>
                  <c:y val="-2.7826088650072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33-4994-9D54-2EEC3A6CE24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 comunal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a población indígena</c:v>
                </c:pt>
              </c:strCache>
            </c:strRef>
          </c:cat>
          <c:val>
            <c:numRef>
              <c:f>Anual!$B$58:$G$58</c:f>
              <c:numCache>
                <c:formatCode>#,##0.00</c:formatCode>
                <c:ptCount val="6"/>
                <c:pt idx="0">
                  <c:v>96.642286272769184</c:v>
                </c:pt>
                <c:pt idx="1">
                  <c:v>81.829190567240289</c:v>
                </c:pt>
                <c:pt idx="2">
                  <c:v>102.47953216374268</c:v>
                </c:pt>
                <c:pt idx="3">
                  <c:v>103.94736842105263</c:v>
                </c:pt>
                <c:pt idx="4">
                  <c:v>86.594244015875887</c:v>
                </c:pt>
                <c:pt idx="5">
                  <c:v>156.25334582441113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D-447C-B81D-7BC4C6B3EE55}"/>
            </c:ext>
          </c:extLst>
        </c:ser>
        <c:ser>
          <c:idx val="2"/>
          <c:order val="2"/>
          <c:tx>
            <c:strRef>
              <c:f>Anual!$A$59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7707150331775771E-2"/>
                  <c:y val="-3.29331138829671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7B-4EFE-8E0E-D0B623C313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 comunal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a población indígena</c:v>
                </c:pt>
              </c:strCache>
            </c:strRef>
          </c:cat>
          <c:val>
            <c:numRef>
              <c:f>Anual!$B$59:$G$59</c:f>
              <c:numCache>
                <c:formatCode>#,##0.00</c:formatCode>
                <c:ptCount val="6"/>
                <c:pt idx="0">
                  <c:v>80.054210865468264</c:v>
                </c:pt>
                <c:pt idx="1">
                  <c:v>82.033861338666014</c:v>
                </c:pt>
                <c:pt idx="2">
                  <c:v>67.693779904306211</c:v>
                </c:pt>
                <c:pt idx="3">
                  <c:v>82.456140350877192</c:v>
                </c:pt>
                <c:pt idx="4">
                  <c:v>77.951708644404533</c:v>
                </c:pt>
                <c:pt idx="5">
                  <c:v>146.12077320719081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4D-447C-B81D-7BC4C6B3E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3614080"/>
        <c:axId val="53615616"/>
        <c:axId val="0"/>
      </c:bar3DChart>
      <c:catAx>
        <c:axId val="5361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615616"/>
        <c:crosses val="autoZero"/>
        <c:auto val="1"/>
        <c:lblAlgn val="ctr"/>
        <c:lblOffset val="100"/>
        <c:noMultiLvlLbl val="0"/>
      </c:catAx>
      <c:valAx>
        <c:axId val="5361561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614080"/>
        <c:crosses val="autoZero"/>
        <c:crossBetween val="between"/>
        <c:majorUnit val="5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0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PRONAE: Indicadores de expansión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Anual!$A$65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 comunal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a población indígena</c:v>
                </c:pt>
              </c:strCache>
            </c:strRef>
          </c:cat>
          <c:val>
            <c:numRef>
              <c:f>Anual!$B$65:$G$65</c:f>
              <c:numCache>
                <c:formatCode>#,##0.00</c:formatCode>
                <c:ptCount val="6"/>
                <c:pt idx="0">
                  <c:v>-15.946532215512688</c:v>
                </c:pt>
                <c:pt idx="1">
                  <c:v>29.537572254335267</c:v>
                </c:pt>
                <c:pt idx="2">
                  <c:v>44.897003745318351</c:v>
                </c:pt>
                <c:pt idx="3">
                  <c:v>-21.468926553672318</c:v>
                </c:pt>
                <c:pt idx="4">
                  <c:v>-54.097131070691916</c:v>
                </c:pt>
                <c:pt idx="5">
                  <c:v>84.954864593781338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A-443D-A278-5F87DEFEE98C}"/>
            </c:ext>
          </c:extLst>
        </c:ser>
        <c:ser>
          <c:idx val="1"/>
          <c:order val="1"/>
          <c:tx>
            <c:strRef>
              <c:f>Anual!$A$66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1.05760144795036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A6-42AC-810C-3904309D0FA7}"/>
                </c:ext>
              </c:extLst>
            </c:dLbl>
            <c:dLbl>
              <c:idx val="3"/>
              <c:layout>
                <c:manualLayout>
                  <c:x val="-1.510859211357664E-3"/>
                  <c:y val="-4.274403224313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F4-45DF-AA8E-D091DB816F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 comunal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a población indígena</c:v>
                </c:pt>
              </c:strCache>
            </c:strRef>
          </c:cat>
          <c:val>
            <c:numRef>
              <c:f>Anual!$B$66:$G$66</c:f>
              <c:numCache>
                <c:formatCode>#,##0.00</c:formatCode>
                <c:ptCount val="6"/>
                <c:pt idx="0">
                  <c:v>34.361202462601369</c:v>
                </c:pt>
                <c:pt idx="1">
                  <c:v>34.748730443718088</c:v>
                </c:pt>
                <c:pt idx="2">
                  <c:v>102.42447420178782</c:v>
                </c:pt>
                <c:pt idx="3">
                  <c:v>43.919612151610686</c:v>
                </c:pt>
                <c:pt idx="4">
                  <c:v>1.3552482430071899</c:v>
                </c:pt>
                <c:pt idx="5">
                  <c:v>115.60160909811361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DA-443D-A278-5F87DEFEE98C}"/>
            </c:ext>
          </c:extLst>
        </c:ser>
        <c:ser>
          <c:idx val="2"/>
          <c:order val="2"/>
          <c:tx>
            <c:strRef>
              <c:f>Anual!$A$67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 comunal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a población indígena</c:v>
                </c:pt>
              </c:strCache>
            </c:strRef>
          </c:cat>
          <c:val>
            <c:numRef>
              <c:f>Anual!$B$67:$G$67</c:f>
              <c:numCache>
                <c:formatCode>#,##0.00</c:formatCode>
                <c:ptCount val="6"/>
                <c:pt idx="0">
                  <c:v>59.852063221356744</c:v>
                </c:pt>
                <c:pt idx="1">
                  <c:v>4.0228932028702813</c:v>
                </c:pt>
                <c:pt idx="2">
                  <c:v>39.702318867534345</c:v>
                </c:pt>
                <c:pt idx="3">
                  <c:v>83.2645420923388</c:v>
                </c:pt>
                <c:pt idx="4">
                  <c:v>120.80373320259694</c:v>
                </c:pt>
                <c:pt idx="5">
                  <c:v>16.569850472244731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DA-443D-A278-5F87DEFEE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766784"/>
        <c:axId val="53780864"/>
      </c:barChart>
      <c:catAx>
        <c:axId val="5376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780864"/>
        <c:crosses val="autoZero"/>
        <c:auto val="1"/>
        <c:lblAlgn val="ctr"/>
        <c:lblOffset val="100"/>
        <c:noMultiLvlLbl val="0"/>
      </c:catAx>
      <c:valAx>
        <c:axId val="53780864"/>
        <c:scaling>
          <c:orientation val="minMax"/>
          <c:max val="200"/>
          <c:min val="-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76678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414618312351322E-3"/>
          <c:y val="0.87702757917627627"/>
          <c:w val="0.9845386757949528"/>
          <c:h val="0.1022849843690399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PRONAE: Indicadores de gasto medio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Anual!$A$74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(Anual!$B$9,Anual!$C$10:$G$10)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 comunal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a población indígena</c:v>
                </c:pt>
              </c:strCache>
            </c:strRef>
          </c:cat>
          <c:val>
            <c:numRef>
              <c:f>Anual!$B$74:$G$74</c:f>
              <c:numCache>
                <c:formatCode>#,##0.00</c:formatCode>
                <c:ptCount val="6"/>
                <c:pt idx="0">
                  <c:v>2625408.8986904328</c:v>
                </c:pt>
                <c:pt idx="1">
                  <c:v>2400000</c:v>
                </c:pt>
                <c:pt idx="2">
                  <c:v>2400000</c:v>
                </c:pt>
                <c:pt idx="3">
                  <c:v>2400000</c:v>
                </c:pt>
                <c:pt idx="4">
                  <c:v>2867836.2117780293</c:v>
                </c:pt>
                <c:pt idx="5">
                  <c:v>2400000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A-4741-BB6E-194851A0A14B}"/>
            </c:ext>
          </c:extLst>
        </c:ser>
        <c:ser>
          <c:idx val="1"/>
          <c:order val="1"/>
          <c:tx>
            <c:strRef>
              <c:f>Anual!$A$75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(Anual!$B$9,Anual!$C$10:$G$10)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 comunal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a población indígena</c:v>
                </c:pt>
              </c:strCache>
            </c:strRef>
          </c:cat>
          <c:val>
            <c:numRef>
              <c:f>Anual!$B$75:$G$75</c:f>
              <c:numCache>
                <c:formatCode>#,##0.00</c:formatCode>
                <c:ptCount val="6"/>
                <c:pt idx="0">
                  <c:v>2518701.6340164305</c:v>
                </c:pt>
                <c:pt idx="1">
                  <c:v>2394219.1142191142</c:v>
                </c:pt>
                <c:pt idx="2">
                  <c:v>2377600.986740672</c:v>
                </c:pt>
                <c:pt idx="3">
                  <c:v>2159088.9919865038</c:v>
                </c:pt>
                <c:pt idx="4">
                  <c:v>2708236.81976071</c:v>
                </c:pt>
                <c:pt idx="5">
                  <c:v>2383109.3723422349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CA-4741-BB6E-194851A0A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707904"/>
        <c:axId val="53709440"/>
        <c:axId val="0"/>
      </c:bar3DChart>
      <c:catAx>
        <c:axId val="5370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s-CR"/>
          </a:p>
        </c:txPr>
        <c:crossAx val="53709440"/>
        <c:crosses val="autoZero"/>
        <c:auto val="1"/>
        <c:lblAlgn val="ctr"/>
        <c:lblOffset val="100"/>
        <c:noMultiLvlLbl val="0"/>
      </c:catAx>
      <c:valAx>
        <c:axId val="53709440"/>
        <c:scaling>
          <c:orientation val="minMax"/>
          <c:max val="4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7079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PRONAE: Índice de eficiencia (IE) 2022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Anual!$A$73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(Anual!$B$9,Anual!$C$10:$G$10)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Capacitación comunal</c:v>
                </c:pt>
                <c:pt idx="3">
                  <c:v>Ideas productivas</c:v>
                </c:pt>
                <c:pt idx="4">
                  <c:v>Empléate</c:v>
                </c:pt>
                <c:pt idx="5">
                  <c:v>Apoyo a población indígena</c:v>
                </c:pt>
              </c:strCache>
            </c:strRef>
          </c:cat>
          <c:val>
            <c:numRef>
              <c:f>Anual!$B$73:$G$73</c:f>
              <c:numCache>
                <c:formatCode>#,##0.00</c:formatCode>
                <c:ptCount val="6"/>
                <c:pt idx="0">
                  <c:v>76.800483085635221</c:v>
                </c:pt>
                <c:pt idx="1">
                  <c:v>81.836266179264413</c:v>
                </c:pt>
                <c:pt idx="2">
                  <c:v>67.061999123618477</c:v>
                </c:pt>
                <c:pt idx="3">
                  <c:v>74.179227063863792</c:v>
                </c:pt>
                <c:pt idx="4">
                  <c:v>73.613578992765582</c:v>
                </c:pt>
                <c:pt idx="5">
                  <c:v>145.09241005164606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6-441B-94CE-786DCC852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3812224"/>
        <c:axId val="53814016"/>
        <c:axId val="0"/>
      </c:bar3DChart>
      <c:catAx>
        <c:axId val="5381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814016"/>
        <c:crosses val="autoZero"/>
        <c:auto val="1"/>
        <c:lblAlgn val="ctr"/>
        <c:lblOffset val="100"/>
        <c:noMultiLvlLbl val="0"/>
      </c:catAx>
      <c:valAx>
        <c:axId val="5381401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812224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PRONAE: Indicadores de giro de recursos 2022</a:t>
            </a:r>
          </a:p>
        </c:rich>
      </c:tx>
      <c:layout>
        <c:manualLayout>
          <c:xMode val="edge"/>
          <c:yMode val="edge"/>
          <c:x val="0.21951189453073991"/>
          <c:y val="3.3642781690723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0.17794152834798377"/>
          <c:y val="0.1555339610916629"/>
          <c:w val="0.77747588343450114"/>
          <c:h val="0.601708934362735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Anual!$A$78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4071B9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071B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C7D-45CD-B5F6-8D7E623C744F}"/>
              </c:ext>
            </c:extLst>
          </c:dPt>
          <c:dPt>
            <c:idx val="1"/>
            <c:invertIfNegative val="0"/>
            <c:bubble3D val="0"/>
            <c:spPr>
              <a:solidFill>
                <a:srgbClr val="4071B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B5E-4DDA-AEB0-77FB3DDBB3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Anual!$B$78</c:f>
              <c:numCache>
                <c:formatCode>#,##0.00</c:formatCode>
                <c:ptCount val="1"/>
                <c:pt idx="0">
                  <c:v>100.00927342944944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E-4DDA-AEB0-77FB3DDBB3A5}"/>
            </c:ext>
          </c:extLst>
        </c:ser>
        <c:ser>
          <c:idx val="1"/>
          <c:order val="1"/>
          <c:tx>
            <c:strRef>
              <c:f>Anual!$A$79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102D7C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297509632976228E-2"/>
                  <c:y val="-3.50454265994242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2C-4A4B-9D03-4A955A9CE9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Anual!$B$79</c:f>
              <c:numCache>
                <c:formatCode>#,##0.00</c:formatCode>
                <c:ptCount val="1"/>
                <c:pt idx="0">
                  <c:v>96.633325049546087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9-4C3C-8E45-3066F1956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23248728"/>
        <c:axId val="623246432"/>
      </c:barChart>
      <c:valAx>
        <c:axId val="62324643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623248728"/>
        <c:crosses val="autoZero"/>
        <c:crossBetween val="between"/>
        <c:majorUnit val="30"/>
      </c:valAx>
      <c:catAx>
        <c:axId val="623248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623246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image" Target="../media/image3.png"/><Relationship Id="rId4" Type="http://schemas.openxmlformats.org/officeDocument/2006/relationships/chart" Target="../charts/chart6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126546</xdr:colOff>
      <xdr:row>149</xdr:row>
      <xdr:rowOff>84364</xdr:rowOff>
    </xdr:from>
    <xdr:to>
      <xdr:col>20</xdr:col>
      <xdr:colOff>122464</xdr:colOff>
      <xdr:row>163</xdr:row>
      <xdr:rowOff>160564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190500</xdr:colOff>
      <xdr:row>165</xdr:row>
      <xdr:rowOff>95248</xdr:rowOff>
    </xdr:from>
    <xdr:to>
      <xdr:col>20</xdr:col>
      <xdr:colOff>190500</xdr:colOff>
      <xdr:row>179</xdr:row>
      <xdr:rowOff>176890</xdr:rowOff>
    </xdr:to>
    <xdr:graphicFrame macro="">
      <xdr:nvGraphicFramePr>
        <xdr:cNvPr id="18" name="17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6</xdr:row>
      <xdr:rowOff>1</xdr:rowOff>
    </xdr:from>
    <xdr:ext cx="12706350" cy="380999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85851"/>
          <a:ext cx="12706350" cy="38099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7</xdr:col>
      <xdr:colOff>7937</xdr:colOff>
      <xdr:row>6</xdr:row>
      <xdr:rowOff>11906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2914312" cy="1107281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823232</xdr:colOff>
      <xdr:row>5</xdr:row>
      <xdr:rowOff>136071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  <xdr:twoCellAnchor>
    <xdr:from>
      <xdr:col>0</xdr:col>
      <xdr:colOff>11907</xdr:colOff>
      <xdr:row>6</xdr:row>
      <xdr:rowOff>47626</xdr:rowOff>
    </xdr:from>
    <xdr:to>
      <xdr:col>6</xdr:col>
      <xdr:colOff>1333500</xdr:colOff>
      <xdr:row>7</xdr:row>
      <xdr:rowOff>154781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1907" y="1190626"/>
          <a:ext cx="12275343" cy="29765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          Ministerio de Trabajo y Seguridad Social             Programa  Nacional de Empleo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Período:  I Trimestre 2022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kumimoji="0" lang="es-C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Palatino Linotype" panose="02040502050505030304" pitchFamily="18" charset="0"/>
              <a:ea typeface="+mn-ea"/>
              <a:cs typeface="+mn-cs"/>
            </a:rPr>
            <a:t>Fecha Actualización: 31-05-2022</a:t>
          </a: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1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R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</xdr:rowOff>
    </xdr:from>
    <xdr:ext cx="12696825" cy="392906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1"/>
          <a:ext cx="12696825" cy="39290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7</xdr:col>
      <xdr:colOff>11905</xdr:colOff>
      <xdr:row>6</xdr:row>
      <xdr:rowOff>11906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46780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823232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  <xdr:twoCellAnchor>
    <xdr:from>
      <xdr:col>0</xdr:col>
      <xdr:colOff>250031</xdr:colOff>
      <xdr:row>6</xdr:row>
      <xdr:rowOff>59531</xdr:rowOff>
    </xdr:from>
    <xdr:to>
      <xdr:col>6</xdr:col>
      <xdr:colOff>1412875</xdr:colOff>
      <xdr:row>7</xdr:row>
      <xdr:rowOff>182561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50031" y="1154906"/>
          <a:ext cx="12624594" cy="305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Trabajo y Seguridad Social             Programa  Nacional de Empleo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07-10-2022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</xdr:rowOff>
    </xdr:from>
    <xdr:ext cx="12706350" cy="380999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1"/>
          <a:ext cx="12706350" cy="38099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7</xdr:col>
      <xdr:colOff>11905</xdr:colOff>
      <xdr:row>6</xdr:row>
      <xdr:rowOff>11906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46780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823232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  <xdr:twoCellAnchor>
    <xdr:from>
      <xdr:col>0</xdr:col>
      <xdr:colOff>797719</xdr:colOff>
      <xdr:row>6</xdr:row>
      <xdr:rowOff>59532</xdr:rowOff>
    </xdr:from>
    <xdr:to>
      <xdr:col>6</xdr:col>
      <xdr:colOff>1345406</xdr:colOff>
      <xdr:row>7</xdr:row>
      <xdr:rowOff>166687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797719" y="1202532"/>
          <a:ext cx="1150143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Trabajo y Seguridad Social             Programa  Nacional de Empleo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07-10-2022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</xdr:rowOff>
    </xdr:from>
    <xdr:ext cx="12696825" cy="365124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1"/>
          <a:ext cx="12696825" cy="36512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7</xdr:col>
      <xdr:colOff>11905</xdr:colOff>
      <xdr:row>6</xdr:row>
      <xdr:rowOff>11906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46780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823232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  <xdr:twoCellAnchor>
    <xdr:from>
      <xdr:col>0</xdr:col>
      <xdr:colOff>250031</xdr:colOff>
      <xdr:row>6</xdr:row>
      <xdr:rowOff>59532</xdr:rowOff>
    </xdr:from>
    <xdr:to>
      <xdr:col>6</xdr:col>
      <xdr:colOff>940593</xdr:colOff>
      <xdr:row>7</xdr:row>
      <xdr:rowOff>166687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50031" y="1202532"/>
          <a:ext cx="11644312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      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Trabajo y Seguridad Social             Programa  Nacional de Empleo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07-12-2022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</xdr:rowOff>
    </xdr:from>
    <xdr:ext cx="12696825" cy="373062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1"/>
          <a:ext cx="12696825" cy="37306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7</xdr:col>
      <xdr:colOff>11905</xdr:colOff>
      <xdr:row>6</xdr:row>
      <xdr:rowOff>11906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46780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823232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  <xdr:twoCellAnchor>
    <xdr:from>
      <xdr:col>0</xdr:col>
      <xdr:colOff>797719</xdr:colOff>
      <xdr:row>6</xdr:row>
      <xdr:rowOff>59532</xdr:rowOff>
    </xdr:from>
    <xdr:to>
      <xdr:col>6</xdr:col>
      <xdr:colOff>1345406</xdr:colOff>
      <xdr:row>7</xdr:row>
      <xdr:rowOff>166687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797719" y="1202532"/>
          <a:ext cx="1150143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Trabajo y Seguridad Social             Programa  Nacional de Empleo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07-12-2022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2687300" cy="37306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"/>
          <a:ext cx="12687300" cy="373063"/>
        </a:xfrm>
        <a:prstGeom prst="rect">
          <a:avLst/>
        </a:prstGeom>
      </xdr:spPr>
    </xdr:pic>
    <xdr:clientData/>
  </xdr:oneCellAnchor>
  <xdr:twoCellAnchor>
    <xdr:from>
      <xdr:col>0</xdr:col>
      <xdr:colOff>583407</xdr:colOff>
      <xdr:row>6</xdr:row>
      <xdr:rowOff>55563</xdr:rowOff>
    </xdr:from>
    <xdr:to>
      <xdr:col>6</xdr:col>
      <xdr:colOff>1381125</xdr:colOff>
      <xdr:row>7</xdr:row>
      <xdr:rowOff>178591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83407" y="1150938"/>
          <a:ext cx="12259468" cy="305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Trabajo y Seguridad Social             Programa  Nacional de Empleo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2022        Fecha Actualización: 09-03-2023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12700</xdr:colOff>
      <xdr:row>0</xdr:row>
      <xdr:rowOff>0</xdr:rowOff>
    </xdr:from>
    <xdr:to>
      <xdr:col>7</xdr:col>
      <xdr:colOff>0</xdr:colOff>
      <xdr:row>6</xdr:row>
      <xdr:rowOff>11906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0"/>
          <a:ext cx="12893675" cy="1107281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823232</xdr:colOff>
      <xdr:row>5</xdr:row>
      <xdr:rowOff>136071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23811</xdr:colOff>
      <xdr:row>13</xdr:row>
      <xdr:rowOff>214311</xdr:rowOff>
    </xdr:from>
    <xdr:to>
      <xdr:col>18</xdr:col>
      <xdr:colOff>750092</xdr:colOff>
      <xdr:row>33</xdr:row>
      <xdr:rowOff>23811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291038</xdr:colOff>
      <xdr:row>73</xdr:row>
      <xdr:rowOff>39291</xdr:rowOff>
    </xdr:from>
    <xdr:to>
      <xdr:col>24</xdr:col>
      <xdr:colOff>767291</xdr:colOff>
      <xdr:row>90</xdr:row>
      <xdr:rowOff>117740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202406</xdr:colOff>
      <xdr:row>14</xdr:row>
      <xdr:rowOff>0</xdr:rowOff>
    </xdr:from>
    <xdr:to>
      <xdr:col>30</xdr:col>
      <xdr:colOff>678656</xdr:colOff>
      <xdr:row>33</xdr:row>
      <xdr:rowOff>35718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761998</xdr:colOff>
      <xdr:row>33</xdr:row>
      <xdr:rowOff>186135</xdr:rowOff>
    </xdr:from>
    <xdr:to>
      <xdr:col>19</xdr:col>
      <xdr:colOff>23811</xdr:colOff>
      <xdr:row>53</xdr:row>
      <xdr:rowOff>59530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238125</xdr:colOff>
      <xdr:row>33</xdr:row>
      <xdr:rowOff>170257</xdr:rowOff>
    </xdr:from>
    <xdr:to>
      <xdr:col>30</xdr:col>
      <xdr:colOff>702469</xdr:colOff>
      <xdr:row>53</xdr:row>
      <xdr:rowOff>83343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750093</xdr:colOff>
      <xdr:row>53</xdr:row>
      <xdr:rowOff>170257</xdr:rowOff>
    </xdr:from>
    <xdr:to>
      <xdr:col>19</xdr:col>
      <xdr:colOff>47625</xdr:colOff>
      <xdr:row>70</xdr:row>
      <xdr:rowOff>202405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240108</xdr:colOff>
      <xdr:row>53</xdr:row>
      <xdr:rowOff>174226</xdr:rowOff>
    </xdr:from>
    <xdr:to>
      <xdr:col>30</xdr:col>
      <xdr:colOff>702467</xdr:colOff>
      <xdr:row>72</xdr:row>
      <xdr:rowOff>11907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0</xdr:colOff>
      <xdr:row>6</xdr:row>
      <xdr:rowOff>2469</xdr:rowOff>
    </xdr:from>
    <xdr:ext cx="12696825" cy="388055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88319"/>
          <a:ext cx="12696825" cy="388055"/>
        </a:xfrm>
        <a:prstGeom prst="rect">
          <a:avLst/>
        </a:prstGeom>
      </xdr:spPr>
    </xdr:pic>
    <xdr:clientData/>
  </xdr:oneCellAnchor>
  <xdr:twoCellAnchor>
    <xdr:from>
      <xdr:col>0</xdr:col>
      <xdr:colOff>583407</xdr:colOff>
      <xdr:row>6</xdr:row>
      <xdr:rowOff>71435</xdr:rowOff>
    </xdr:from>
    <xdr:to>
      <xdr:col>6</xdr:col>
      <xdr:colOff>1333500</xdr:colOff>
      <xdr:row>8</xdr:row>
      <xdr:rowOff>7937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583407" y="1166810"/>
          <a:ext cx="12203906" cy="3016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Trabajo y Seguridad Social             Programa  Nacional de Empleo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2022        Fecha Actualización: 09-03-2023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23811</xdr:colOff>
      <xdr:row>6</xdr:row>
      <xdr:rowOff>11906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12346780" cy="115490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1</xdr:col>
      <xdr:colOff>835138</xdr:colOff>
      <xdr:row>5</xdr:row>
      <xdr:rowOff>136071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2643" y="95250"/>
          <a:ext cx="4408714" cy="993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I169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0.6640625" style="4" customWidth="1"/>
    <col min="2" max="7" width="20.6640625" style="4" customWidth="1"/>
    <col min="8" max="8" width="11.44140625" style="4"/>
    <col min="9" max="9" width="12.6640625" style="4" bestFit="1" customWidth="1"/>
    <col min="10" max="16384" width="11.44140625" style="4"/>
  </cols>
  <sheetData>
    <row r="8" spans="1:7" ht="14.25" customHeight="1" x14ac:dyDescent="0.3"/>
    <row r="9" spans="1:7" s="8" customFormat="1" ht="15.6" x14ac:dyDescent="0.35">
      <c r="A9" s="45" t="s">
        <v>0</v>
      </c>
      <c r="B9" s="47" t="s">
        <v>1</v>
      </c>
      <c r="C9" s="44" t="s">
        <v>2</v>
      </c>
      <c r="D9" s="44"/>
      <c r="E9" s="44"/>
      <c r="F9" s="44"/>
      <c r="G9" s="44"/>
    </row>
    <row r="10" spans="1:7" s="8" customFormat="1" ht="31.8" thickBot="1" x14ac:dyDescent="0.4">
      <c r="A10" s="46"/>
      <c r="B10" s="48"/>
      <c r="C10" s="29" t="s">
        <v>3</v>
      </c>
      <c r="D10" s="29" t="s">
        <v>50</v>
      </c>
      <c r="E10" s="29" t="s">
        <v>48</v>
      </c>
      <c r="F10" s="29" t="s">
        <v>45</v>
      </c>
      <c r="G10" s="29" t="s">
        <v>51</v>
      </c>
    </row>
    <row r="11" spans="1:7" s="8" customFormat="1" ht="16.2" thickTop="1" x14ac:dyDescent="0.35"/>
    <row r="12" spans="1:7" s="8" customFormat="1" ht="15.6" x14ac:dyDescent="0.35">
      <c r="A12" s="30" t="s">
        <v>4</v>
      </c>
    </row>
    <row r="13" spans="1:7" s="8" customFormat="1" ht="15.6" x14ac:dyDescent="0.35">
      <c r="A13" s="31"/>
    </row>
    <row r="14" spans="1:7" s="8" customFormat="1" ht="15.6" x14ac:dyDescent="0.35">
      <c r="A14" s="30" t="s">
        <v>5</v>
      </c>
    </row>
    <row r="15" spans="1:7" s="8" customFormat="1" ht="15.6" x14ac:dyDescent="0.35">
      <c r="A15" s="32" t="s">
        <v>54</v>
      </c>
      <c r="B15" s="11">
        <f>SUM(C15:G15)</f>
        <v>4253</v>
      </c>
      <c r="C15" s="38">
        <v>495</v>
      </c>
      <c r="D15" s="38">
        <v>486</v>
      </c>
      <c r="E15" s="38">
        <v>106</v>
      </c>
      <c r="F15" s="38">
        <v>2960</v>
      </c>
      <c r="G15" s="38">
        <v>206</v>
      </c>
    </row>
    <row r="16" spans="1:7" s="8" customFormat="1" ht="15.6" x14ac:dyDescent="0.35">
      <c r="A16" s="33" t="s">
        <v>33</v>
      </c>
      <c r="B16" s="11">
        <f t="shared" ref="B16:B21" si="0">SUM(C16:G16)</f>
        <v>11222</v>
      </c>
      <c r="C16" s="38">
        <v>972</v>
      </c>
      <c r="D16" s="38">
        <v>1542</v>
      </c>
      <c r="E16" s="38">
        <v>171</v>
      </c>
      <c r="F16" s="38">
        <v>8225</v>
      </c>
      <c r="G16" s="38">
        <v>312</v>
      </c>
    </row>
    <row r="17" spans="1:9" s="8" customFormat="1" ht="15.6" x14ac:dyDescent="0.35">
      <c r="A17" s="32" t="s">
        <v>81</v>
      </c>
      <c r="B17" s="11">
        <f t="shared" si="0"/>
        <v>9965</v>
      </c>
      <c r="C17" s="38">
        <v>750</v>
      </c>
      <c r="D17" s="38">
        <v>3470</v>
      </c>
      <c r="E17" s="38">
        <v>295</v>
      </c>
      <c r="F17" s="38">
        <v>5175</v>
      </c>
      <c r="G17" s="38">
        <v>275</v>
      </c>
    </row>
    <row r="18" spans="1:9" s="8" customFormat="1" ht="15.6" x14ac:dyDescent="0.35">
      <c r="A18" s="33" t="s">
        <v>33</v>
      </c>
      <c r="B18" s="11">
        <f t="shared" si="0"/>
        <v>22935</v>
      </c>
      <c r="C18" s="38">
        <v>1480</v>
      </c>
      <c r="D18" s="38">
        <v>8110</v>
      </c>
      <c r="E18" s="38">
        <v>640</v>
      </c>
      <c r="F18" s="38">
        <v>12325</v>
      </c>
      <c r="G18" s="38">
        <v>380</v>
      </c>
    </row>
    <row r="19" spans="1:9" s="8" customFormat="1" ht="15.6" x14ac:dyDescent="0.35">
      <c r="A19" s="32" t="s">
        <v>82</v>
      </c>
      <c r="B19" s="11">
        <f t="shared" si="0"/>
        <v>6537</v>
      </c>
      <c r="C19" s="38">
        <v>696</v>
      </c>
      <c r="D19" s="38">
        <v>2387</v>
      </c>
      <c r="E19" s="38">
        <v>299</v>
      </c>
      <c r="F19" s="38">
        <v>2796</v>
      </c>
      <c r="G19" s="38">
        <v>359</v>
      </c>
    </row>
    <row r="20" spans="1:9" s="8" customFormat="1" ht="15.6" x14ac:dyDescent="0.35">
      <c r="A20" s="33" t="s">
        <v>33</v>
      </c>
      <c r="B20" s="11">
        <f t="shared" si="0"/>
        <v>20784</v>
      </c>
      <c r="C20" s="38">
        <v>1218</v>
      </c>
      <c r="D20" s="38">
        <v>7296</v>
      </c>
      <c r="E20" s="38">
        <v>774</v>
      </c>
      <c r="F20" s="38">
        <v>11066</v>
      </c>
      <c r="G20" s="38">
        <v>430</v>
      </c>
    </row>
    <row r="21" spans="1:9" s="8" customFormat="1" ht="15.6" x14ac:dyDescent="0.35">
      <c r="A21" s="32" t="s">
        <v>83</v>
      </c>
      <c r="B21" s="11">
        <f t="shared" si="0"/>
        <v>19412</v>
      </c>
      <c r="C21" s="38">
        <v>1959</v>
      </c>
      <c r="D21" s="38">
        <v>4937</v>
      </c>
      <c r="E21" s="38">
        <v>1777</v>
      </c>
      <c r="F21" s="38">
        <v>8027</v>
      </c>
      <c r="G21" s="38">
        <v>2712</v>
      </c>
    </row>
    <row r="22" spans="1:9" s="8" customFormat="1" ht="15.6" x14ac:dyDescent="0.35">
      <c r="A22" s="31"/>
      <c r="B22" s="11"/>
      <c r="C22" s="11"/>
      <c r="D22" s="11"/>
      <c r="E22" s="11"/>
      <c r="F22" s="11"/>
      <c r="G22" s="11"/>
    </row>
    <row r="23" spans="1:9" s="8" customFormat="1" ht="15.6" x14ac:dyDescent="0.35">
      <c r="A23" s="34" t="s">
        <v>6</v>
      </c>
      <c r="B23" s="11"/>
      <c r="C23" s="11"/>
      <c r="D23" s="11"/>
      <c r="E23" s="11"/>
      <c r="F23" s="11"/>
      <c r="G23" s="11"/>
    </row>
    <row r="24" spans="1:9" s="8" customFormat="1" ht="15.6" x14ac:dyDescent="0.35">
      <c r="A24" s="32" t="s">
        <v>54</v>
      </c>
      <c r="B24" s="11">
        <f>SUM(C24:G24)</f>
        <v>2030621250</v>
      </c>
      <c r="C24" s="38">
        <v>189540000</v>
      </c>
      <c r="D24" s="38">
        <v>300590000</v>
      </c>
      <c r="E24" s="38">
        <v>28665000</v>
      </c>
      <c r="F24" s="38">
        <v>1450986250</v>
      </c>
      <c r="G24" s="38">
        <v>60840000</v>
      </c>
    </row>
    <row r="25" spans="1:9" s="8" customFormat="1" ht="15.6" x14ac:dyDescent="0.35">
      <c r="A25" s="32" t="s">
        <v>81</v>
      </c>
      <c r="B25" s="11">
        <f>SUM(C25:G25)</f>
        <v>5412775000</v>
      </c>
      <c r="C25" s="38">
        <v>296000000</v>
      </c>
      <c r="D25" s="38">
        <v>1622000000</v>
      </c>
      <c r="E25" s="38">
        <v>128000000</v>
      </c>
      <c r="F25" s="38">
        <v>3290775000</v>
      </c>
      <c r="G25" s="38">
        <v>76000000</v>
      </c>
    </row>
    <row r="26" spans="1:9" s="8" customFormat="1" ht="15.6" x14ac:dyDescent="0.35">
      <c r="A26" s="32" t="s">
        <v>82</v>
      </c>
      <c r="B26" s="11">
        <f>SUM(C26:G26)</f>
        <v>4463972000</v>
      </c>
      <c r="C26" s="38">
        <v>243600000</v>
      </c>
      <c r="D26" s="38">
        <v>1452300000</v>
      </c>
      <c r="E26" s="38">
        <v>146800000</v>
      </c>
      <c r="F26" s="38">
        <v>2535272000</v>
      </c>
      <c r="G26" s="38">
        <v>86000000</v>
      </c>
      <c r="I26" s="14"/>
    </row>
    <row r="27" spans="1:9" s="8" customFormat="1" ht="15.6" x14ac:dyDescent="0.35">
      <c r="A27" s="32" t="s">
        <v>83</v>
      </c>
      <c r="B27" s="11">
        <f>SUM(C27:G27)</f>
        <v>19246620000</v>
      </c>
      <c r="C27" s="38">
        <v>1184400000</v>
      </c>
      <c r="D27" s="38">
        <v>2962200000</v>
      </c>
      <c r="E27" s="38">
        <v>987200000</v>
      </c>
      <c r="F27" s="38">
        <v>12618420000</v>
      </c>
      <c r="G27" s="38">
        <v>1494400000</v>
      </c>
    </row>
    <row r="28" spans="1:9" s="8" customFormat="1" ht="15.6" x14ac:dyDescent="0.35">
      <c r="A28" s="32" t="s">
        <v>84</v>
      </c>
      <c r="B28" s="11">
        <f>SUM(C28:G28)</f>
        <v>4463972000</v>
      </c>
      <c r="C28" s="11">
        <f>C26</f>
        <v>243600000</v>
      </c>
      <c r="D28" s="11">
        <f>D26</f>
        <v>1452300000</v>
      </c>
      <c r="E28" s="11">
        <f>E26</f>
        <v>146800000</v>
      </c>
      <c r="F28" s="11">
        <f>F26</f>
        <v>2535272000</v>
      </c>
      <c r="G28" s="11">
        <f>G26</f>
        <v>86000000</v>
      </c>
    </row>
    <row r="29" spans="1:9" s="8" customFormat="1" ht="15.6" x14ac:dyDescent="0.35">
      <c r="A29" s="31"/>
      <c r="B29" s="11"/>
      <c r="C29" s="11"/>
      <c r="D29" s="11"/>
      <c r="E29" s="11"/>
      <c r="F29" s="11"/>
      <c r="G29" s="11"/>
    </row>
    <row r="30" spans="1:9" s="8" customFormat="1" ht="15.6" x14ac:dyDescent="0.35">
      <c r="A30" s="30" t="s">
        <v>7</v>
      </c>
      <c r="B30" s="11"/>
      <c r="C30" s="11"/>
      <c r="D30" s="11"/>
      <c r="E30" s="11"/>
      <c r="F30" s="11"/>
      <c r="G30" s="11"/>
    </row>
    <row r="31" spans="1:9" s="8" customFormat="1" ht="15.6" x14ac:dyDescent="0.35">
      <c r="A31" s="35" t="s">
        <v>81</v>
      </c>
      <c r="B31" s="11">
        <f>B25</f>
        <v>5412775000</v>
      </c>
      <c r="C31" s="11"/>
      <c r="D31" s="11"/>
      <c r="E31" s="11"/>
      <c r="F31" s="11"/>
      <c r="G31" s="11"/>
    </row>
    <row r="32" spans="1:9" s="8" customFormat="1" ht="15.6" x14ac:dyDescent="0.35">
      <c r="A32" s="35" t="s">
        <v>82</v>
      </c>
      <c r="B32" s="38">
        <v>4811945566</v>
      </c>
      <c r="C32" s="11"/>
      <c r="D32" s="11"/>
      <c r="E32" s="11"/>
      <c r="F32" s="11"/>
      <c r="G32" s="11"/>
    </row>
    <row r="33" spans="1:7" s="8" customFormat="1" ht="15.6" x14ac:dyDescent="0.35">
      <c r="A33" s="31"/>
      <c r="B33" s="15"/>
      <c r="C33" s="15"/>
      <c r="D33" s="15"/>
      <c r="E33" s="15"/>
      <c r="F33" s="15"/>
      <c r="G33" s="15"/>
    </row>
    <row r="34" spans="1:7" s="8" customFormat="1" ht="15.6" x14ac:dyDescent="0.35">
      <c r="A34" s="30" t="s">
        <v>8</v>
      </c>
      <c r="B34" s="15"/>
      <c r="C34" s="15"/>
      <c r="D34" s="15"/>
      <c r="E34" s="15"/>
      <c r="F34" s="15"/>
      <c r="G34" s="15"/>
    </row>
    <row r="35" spans="1:7" s="8" customFormat="1" ht="15.6" x14ac:dyDescent="0.35">
      <c r="A35" s="31" t="s">
        <v>55</v>
      </c>
      <c r="B35" s="39">
        <v>1.07</v>
      </c>
      <c r="C35" s="39">
        <v>1.07</v>
      </c>
      <c r="D35" s="39">
        <v>1.07</v>
      </c>
      <c r="E35" s="39">
        <v>1.07</v>
      </c>
      <c r="F35" s="39">
        <v>1.07</v>
      </c>
      <c r="G35" s="39">
        <v>1.07</v>
      </c>
    </row>
    <row r="36" spans="1:7" s="8" customFormat="1" ht="15.6" x14ac:dyDescent="0.35">
      <c r="A36" s="31" t="s">
        <v>85</v>
      </c>
      <c r="B36" s="39">
        <v>1.0573999999999999</v>
      </c>
      <c r="C36" s="39">
        <v>1.0573999999999999</v>
      </c>
      <c r="D36" s="39">
        <v>1.0573999999999999</v>
      </c>
      <c r="E36" s="39">
        <v>1.0573999999999999</v>
      </c>
      <c r="F36" s="39">
        <v>1.0573999999999999</v>
      </c>
      <c r="G36" s="39">
        <v>1.0573999999999999</v>
      </c>
    </row>
    <row r="37" spans="1:7" s="8" customFormat="1" ht="15.6" x14ac:dyDescent="0.35">
      <c r="A37" s="8" t="s">
        <v>9</v>
      </c>
      <c r="B37" s="11">
        <f>C37+F37</f>
        <v>153348</v>
      </c>
      <c r="C37" s="11">
        <v>117516</v>
      </c>
      <c r="D37" s="11">
        <v>117516</v>
      </c>
      <c r="E37" s="11">
        <v>117516</v>
      </c>
      <c r="F37" s="11">
        <v>35832</v>
      </c>
      <c r="G37" s="11">
        <v>117516</v>
      </c>
    </row>
    <row r="38" spans="1:7" s="8" customFormat="1" ht="15.6" x14ac:dyDescent="0.35">
      <c r="A38" s="31"/>
      <c r="B38" s="11"/>
      <c r="C38" s="11"/>
      <c r="D38" s="11"/>
      <c r="E38" s="11"/>
      <c r="F38" s="11"/>
      <c r="G38" s="11"/>
    </row>
    <row r="39" spans="1:7" s="8" customFormat="1" ht="15.6" x14ac:dyDescent="0.35">
      <c r="A39" s="30" t="s">
        <v>10</v>
      </c>
      <c r="B39" s="11"/>
      <c r="C39" s="11"/>
      <c r="D39" s="11"/>
      <c r="E39" s="11"/>
      <c r="F39" s="11"/>
      <c r="G39" s="11"/>
    </row>
    <row r="40" spans="1:7" s="8" customFormat="1" ht="15.6" x14ac:dyDescent="0.35">
      <c r="A40" s="31" t="s">
        <v>56</v>
      </c>
      <c r="B40" s="11">
        <f t="shared" ref="B40:C40" si="1">B24/B35</f>
        <v>1897776869.1588783</v>
      </c>
      <c r="C40" s="11">
        <f t="shared" si="1"/>
        <v>177140186.91588783</v>
      </c>
      <c r="D40" s="11">
        <f t="shared" ref="D40:G40" si="2">D24/D35</f>
        <v>280925233.64485979</v>
      </c>
      <c r="E40" s="11">
        <f t="shared" si="2"/>
        <v>26789719.626168221</v>
      </c>
      <c r="F40" s="11">
        <f t="shared" si="2"/>
        <v>1356061915.8878503</v>
      </c>
      <c r="G40" s="11">
        <f t="shared" si="2"/>
        <v>56859813.084112145</v>
      </c>
    </row>
    <row r="41" spans="1:7" s="8" customFormat="1" ht="15.6" x14ac:dyDescent="0.35">
      <c r="A41" s="31" t="s">
        <v>86</v>
      </c>
      <c r="B41" s="11">
        <f t="shared" ref="B41:C41" si="3">B26/B36</f>
        <v>4221649328.5417066</v>
      </c>
      <c r="C41" s="11">
        <f t="shared" si="3"/>
        <v>230376394.93096277</v>
      </c>
      <c r="D41" s="11">
        <f t="shared" ref="D41:G41" si="4">D26/D36</f>
        <v>1373463211.6512201</v>
      </c>
      <c r="E41" s="11">
        <f t="shared" si="4"/>
        <v>138831095.13902026</v>
      </c>
      <c r="F41" s="11">
        <f t="shared" si="4"/>
        <v>2397647058.8235297</v>
      </c>
      <c r="G41" s="11">
        <f t="shared" si="4"/>
        <v>81331567.996973723</v>
      </c>
    </row>
    <row r="42" spans="1:7" s="8" customFormat="1" ht="15.6" x14ac:dyDescent="0.35">
      <c r="A42" s="31" t="s">
        <v>57</v>
      </c>
      <c r="B42" s="11">
        <f t="shared" ref="B42:D42" si="5">B40/B15</f>
        <v>446220.75456357357</v>
      </c>
      <c r="C42" s="11">
        <f t="shared" si="5"/>
        <v>357858.96346644009</v>
      </c>
      <c r="D42" s="11">
        <f t="shared" si="5"/>
        <v>578035.46017460863</v>
      </c>
      <c r="E42" s="11">
        <f t="shared" ref="E42:G42" si="6">E40/E15</f>
        <v>252733.20402045493</v>
      </c>
      <c r="F42" s="11">
        <f t="shared" si="6"/>
        <v>458129.02563778724</v>
      </c>
      <c r="G42" s="11">
        <f t="shared" si="6"/>
        <v>276018.51011704927</v>
      </c>
    </row>
    <row r="43" spans="1:7" s="8" customFormat="1" ht="15.6" x14ac:dyDescent="0.35">
      <c r="A43" s="31" t="s">
        <v>87</v>
      </c>
      <c r="B43" s="11">
        <f t="shared" ref="B43:C43" si="7">B41/B19</f>
        <v>645808.37211896991</v>
      </c>
      <c r="C43" s="11">
        <f t="shared" si="7"/>
        <v>331000.56742954423</v>
      </c>
      <c r="D43" s="11">
        <f t="shared" ref="D43:G43" si="8">D41/D19</f>
        <v>575393.05054512783</v>
      </c>
      <c r="E43" s="11">
        <f t="shared" si="8"/>
        <v>464318.04394321161</v>
      </c>
      <c r="F43" s="11">
        <f t="shared" si="8"/>
        <v>857527.56038037548</v>
      </c>
      <c r="G43" s="11">
        <f t="shared" si="8"/>
        <v>226550.32868237805</v>
      </c>
    </row>
    <row r="44" spans="1:7" s="8" customFormat="1" ht="15.6" x14ac:dyDescent="0.35">
      <c r="A44" s="31"/>
      <c r="B44" s="15"/>
      <c r="C44" s="15"/>
      <c r="D44" s="15"/>
      <c r="E44" s="15"/>
      <c r="F44" s="15"/>
      <c r="G44" s="15"/>
    </row>
    <row r="45" spans="1:7" s="8" customFormat="1" ht="15.6" x14ac:dyDescent="0.35">
      <c r="A45" s="30" t="s">
        <v>11</v>
      </c>
      <c r="B45" s="15"/>
      <c r="C45" s="15"/>
      <c r="D45" s="15"/>
      <c r="E45" s="15"/>
      <c r="F45" s="15"/>
      <c r="G45" s="15"/>
    </row>
    <row r="46" spans="1:7" s="8" customFormat="1" ht="15.6" x14ac:dyDescent="0.35">
      <c r="A46" s="31"/>
      <c r="B46" s="15"/>
      <c r="C46" s="15"/>
      <c r="D46" s="15"/>
      <c r="E46" s="15"/>
      <c r="F46" s="15"/>
      <c r="G46" s="15"/>
    </row>
    <row r="47" spans="1:7" s="8" customFormat="1" ht="15.6" x14ac:dyDescent="0.35">
      <c r="A47" s="30" t="s">
        <v>12</v>
      </c>
      <c r="B47" s="15"/>
      <c r="C47" s="15"/>
      <c r="D47" s="15"/>
      <c r="E47" s="15"/>
      <c r="F47" s="15"/>
      <c r="G47" s="15"/>
    </row>
    <row r="48" spans="1:7" s="8" customFormat="1" ht="15.6" x14ac:dyDescent="0.35">
      <c r="A48" s="31" t="s">
        <v>13</v>
      </c>
      <c r="B48" s="17">
        <f t="shared" ref="B48:G48" si="9">B17/B37*100</f>
        <v>6.4982914677726473</v>
      </c>
      <c r="C48" s="17">
        <f t="shared" si="9"/>
        <v>0.63821096701725721</v>
      </c>
      <c r="D48" s="17">
        <f t="shared" si="9"/>
        <v>2.9527894073998433</v>
      </c>
      <c r="E48" s="17">
        <f t="shared" si="9"/>
        <v>0.25102964702678782</v>
      </c>
      <c r="F48" s="17">
        <f t="shared" si="9"/>
        <v>14.442397856664435</v>
      </c>
      <c r="G48" s="17">
        <f t="shared" si="9"/>
        <v>0.23401068790632765</v>
      </c>
    </row>
    <row r="49" spans="1:7" s="8" customFormat="1" ht="15.6" x14ac:dyDescent="0.35">
      <c r="A49" s="31" t="s">
        <v>14</v>
      </c>
      <c r="B49" s="17">
        <f t="shared" ref="B49:G49" si="10">B19/B37*100</f>
        <v>4.2628531183973708</v>
      </c>
      <c r="C49" s="17">
        <f t="shared" si="10"/>
        <v>0.59225977739201463</v>
      </c>
      <c r="D49" s="17">
        <f t="shared" si="10"/>
        <v>2.0312127710269237</v>
      </c>
      <c r="E49" s="17">
        <f t="shared" si="10"/>
        <v>0.25443343885087988</v>
      </c>
      <c r="F49" s="17">
        <f t="shared" si="10"/>
        <v>7.8030810448760883</v>
      </c>
      <c r="G49" s="17">
        <f t="shared" si="10"/>
        <v>0.30549031621226047</v>
      </c>
    </row>
    <row r="50" spans="1:7" s="8" customFormat="1" ht="15.6" x14ac:dyDescent="0.35">
      <c r="A50" s="31"/>
      <c r="B50" s="17"/>
      <c r="C50" s="17"/>
      <c r="D50" s="17"/>
      <c r="E50" s="17"/>
      <c r="F50" s="17"/>
      <c r="G50" s="17"/>
    </row>
    <row r="51" spans="1:7" s="8" customFormat="1" ht="15.6" x14ac:dyDescent="0.35">
      <c r="A51" s="30" t="s">
        <v>15</v>
      </c>
      <c r="B51" s="17"/>
      <c r="C51" s="17"/>
      <c r="D51" s="17"/>
      <c r="E51" s="17"/>
      <c r="F51" s="17"/>
      <c r="G51" s="17"/>
    </row>
    <row r="52" spans="1:7" s="8" customFormat="1" ht="15.6" x14ac:dyDescent="0.35">
      <c r="A52" s="31" t="s">
        <v>16</v>
      </c>
      <c r="B52" s="17">
        <f t="shared" ref="B52:G52" si="11">B19/B17*100</f>
        <v>65.599598595082782</v>
      </c>
      <c r="C52" s="17">
        <f t="shared" si="11"/>
        <v>92.800000000000011</v>
      </c>
      <c r="D52" s="17">
        <f t="shared" si="11"/>
        <v>68.789625360230545</v>
      </c>
      <c r="E52" s="17">
        <f t="shared" si="11"/>
        <v>101.35593220338983</v>
      </c>
      <c r="F52" s="17">
        <f t="shared" si="11"/>
        <v>54.028985507246375</v>
      </c>
      <c r="G52" s="17">
        <f t="shared" si="11"/>
        <v>130.54545454545453</v>
      </c>
    </row>
    <row r="53" spans="1:7" s="8" customFormat="1" ht="15.6" x14ac:dyDescent="0.35">
      <c r="A53" s="31" t="s">
        <v>17</v>
      </c>
      <c r="B53" s="17">
        <f t="shared" ref="B53:G53" si="12">B26/B25*100</f>
        <v>82.471043041693022</v>
      </c>
      <c r="C53" s="17">
        <f t="shared" si="12"/>
        <v>82.297297297297305</v>
      </c>
      <c r="D53" s="17">
        <f t="shared" si="12"/>
        <v>89.537607891491987</v>
      </c>
      <c r="E53" s="17">
        <f t="shared" si="12"/>
        <v>114.68750000000001</v>
      </c>
      <c r="F53" s="17">
        <f t="shared" si="12"/>
        <v>77.041791067453715</v>
      </c>
      <c r="G53" s="17">
        <f t="shared" si="12"/>
        <v>113.1578947368421</v>
      </c>
    </row>
    <row r="54" spans="1:7" s="8" customFormat="1" ht="15.6" x14ac:dyDescent="0.35">
      <c r="A54" s="31" t="s">
        <v>18</v>
      </c>
      <c r="B54" s="17">
        <f t="shared" ref="B54:G54" si="13">AVERAGE(B52:B53)</f>
        <v>74.035320818387902</v>
      </c>
      <c r="C54" s="17">
        <f t="shared" si="13"/>
        <v>87.548648648648651</v>
      </c>
      <c r="D54" s="17">
        <f t="shared" si="13"/>
        <v>79.163616625861266</v>
      </c>
      <c r="E54" s="17">
        <f t="shared" si="13"/>
        <v>108.02171610169492</v>
      </c>
      <c r="F54" s="17">
        <f t="shared" si="13"/>
        <v>65.535388287350045</v>
      </c>
      <c r="G54" s="17">
        <f t="shared" si="13"/>
        <v>121.85167464114832</v>
      </c>
    </row>
    <row r="55" spans="1:7" s="8" customFormat="1" ht="15.6" x14ac:dyDescent="0.35">
      <c r="A55" s="31"/>
      <c r="B55" s="17"/>
      <c r="C55" s="17"/>
      <c r="D55" s="17"/>
      <c r="E55" s="17"/>
      <c r="F55" s="17"/>
      <c r="G55" s="17"/>
    </row>
    <row r="56" spans="1:7" s="8" customFormat="1" ht="15.6" x14ac:dyDescent="0.35">
      <c r="A56" s="30" t="s">
        <v>19</v>
      </c>
      <c r="B56" s="17"/>
      <c r="C56" s="17"/>
      <c r="D56" s="17"/>
      <c r="E56" s="17"/>
      <c r="F56" s="17"/>
      <c r="G56" s="17"/>
    </row>
    <row r="57" spans="1:7" s="8" customFormat="1" ht="15.6" x14ac:dyDescent="0.35">
      <c r="A57" s="31" t="s">
        <v>20</v>
      </c>
      <c r="B57" s="17">
        <f t="shared" ref="B57:G57" si="14">B19/B21*100</f>
        <v>33.675046363074387</v>
      </c>
      <c r="C57" s="17">
        <f t="shared" si="14"/>
        <v>35.528330781010723</v>
      </c>
      <c r="D57" s="17">
        <f t="shared" si="14"/>
        <v>48.349199918979139</v>
      </c>
      <c r="E57" s="17">
        <f t="shared" si="14"/>
        <v>16.826111423747889</v>
      </c>
      <c r="F57" s="17">
        <f t="shared" si="14"/>
        <v>34.83244051326772</v>
      </c>
      <c r="G57" s="17">
        <f t="shared" si="14"/>
        <v>13.237463126843657</v>
      </c>
    </row>
    <row r="58" spans="1:7" s="8" customFormat="1" ht="15.6" x14ac:dyDescent="0.35">
      <c r="A58" s="31" t="s">
        <v>21</v>
      </c>
      <c r="B58" s="17">
        <f t="shared" ref="B58:G58" si="15">B26/B27*100</f>
        <v>23.193537358767411</v>
      </c>
      <c r="C58" s="17">
        <f t="shared" si="15"/>
        <v>20.567375886524822</v>
      </c>
      <c r="D58" s="17">
        <f t="shared" si="15"/>
        <v>49.027749645533724</v>
      </c>
      <c r="E58" s="17">
        <f t="shared" si="15"/>
        <v>14.870340356564018</v>
      </c>
      <c r="F58" s="17">
        <f t="shared" si="15"/>
        <v>20.091834001404298</v>
      </c>
      <c r="G58" s="17">
        <f t="shared" si="15"/>
        <v>5.754817987152034</v>
      </c>
    </row>
    <row r="59" spans="1:7" s="8" customFormat="1" ht="15.6" x14ac:dyDescent="0.35">
      <c r="A59" s="31" t="s">
        <v>22</v>
      </c>
      <c r="B59" s="17">
        <f t="shared" ref="B59:G59" si="16">(B57+B58)/2</f>
        <v>28.434291860920901</v>
      </c>
      <c r="C59" s="17">
        <f t="shared" si="16"/>
        <v>28.047853333767772</v>
      </c>
      <c r="D59" s="17">
        <f t="shared" si="16"/>
        <v>48.688474782256435</v>
      </c>
      <c r="E59" s="17">
        <f t="shared" si="16"/>
        <v>15.848225890155954</v>
      </c>
      <c r="F59" s="17">
        <f t="shared" si="16"/>
        <v>27.462137257336011</v>
      </c>
      <c r="G59" s="17">
        <f t="shared" si="16"/>
        <v>9.4961405569978456</v>
      </c>
    </row>
    <row r="60" spans="1:7" s="8" customFormat="1" ht="15.6" x14ac:dyDescent="0.35">
      <c r="A60" s="31"/>
      <c r="B60" s="17"/>
      <c r="C60" s="17"/>
      <c r="D60" s="17"/>
      <c r="E60" s="17"/>
      <c r="F60" s="17"/>
      <c r="G60" s="17"/>
    </row>
    <row r="61" spans="1:7" s="8" customFormat="1" ht="15.6" x14ac:dyDescent="0.35">
      <c r="A61" s="30" t="s">
        <v>52</v>
      </c>
      <c r="B61" s="17"/>
      <c r="C61" s="17"/>
      <c r="D61" s="17"/>
      <c r="E61" s="17"/>
      <c r="F61" s="17"/>
      <c r="G61" s="17"/>
    </row>
    <row r="62" spans="1:7" s="8" customFormat="1" ht="15.6" x14ac:dyDescent="0.35">
      <c r="A62" s="31" t="s">
        <v>23</v>
      </c>
      <c r="B62" s="17">
        <f>B28/B26*100</f>
        <v>100</v>
      </c>
      <c r="C62" s="17"/>
      <c r="D62" s="17"/>
      <c r="E62" s="17"/>
      <c r="F62" s="17"/>
      <c r="G62" s="17"/>
    </row>
    <row r="63" spans="1:7" s="8" customFormat="1" ht="15.6" x14ac:dyDescent="0.35">
      <c r="A63" s="31"/>
      <c r="B63" s="17"/>
      <c r="C63" s="17"/>
      <c r="D63" s="17"/>
      <c r="E63" s="17"/>
      <c r="F63" s="17"/>
      <c r="G63" s="17"/>
    </row>
    <row r="64" spans="1:7" s="8" customFormat="1" ht="15.6" x14ac:dyDescent="0.35">
      <c r="A64" s="30" t="s">
        <v>24</v>
      </c>
      <c r="B64" s="17"/>
      <c r="C64" s="17"/>
      <c r="D64" s="17"/>
      <c r="E64" s="17"/>
      <c r="F64" s="17"/>
      <c r="G64" s="17"/>
    </row>
    <row r="65" spans="1:7" s="8" customFormat="1" ht="15.6" x14ac:dyDescent="0.35">
      <c r="A65" s="31" t="s">
        <v>25</v>
      </c>
      <c r="B65" s="17">
        <f t="shared" ref="B65:C65" si="17">((B19/B15)-1)*100</f>
        <v>53.703268281213255</v>
      </c>
      <c r="C65" s="17">
        <f t="shared" si="17"/>
        <v>40.606060606060602</v>
      </c>
      <c r="D65" s="17">
        <f t="shared" ref="D65" si="18">((D19/D15)-1)*100</f>
        <v>391.15226337448564</v>
      </c>
      <c r="E65" s="17">
        <f t="shared" ref="E65:G65" si="19">((E19/E15)-1)*100</f>
        <v>182.07547169811323</v>
      </c>
      <c r="F65" s="17">
        <f t="shared" si="19"/>
        <v>-5.5405405405405395</v>
      </c>
      <c r="G65" s="17">
        <f t="shared" si="19"/>
        <v>74.271844660194162</v>
      </c>
    </row>
    <row r="66" spans="1:7" s="8" customFormat="1" ht="15.6" x14ac:dyDescent="0.35">
      <c r="A66" s="31" t="s">
        <v>26</v>
      </c>
      <c r="B66" s="17">
        <f t="shared" ref="B66:C66" si="20">((B41/B40)-1)*100</f>
        <v>122.45235449691205</v>
      </c>
      <c r="C66" s="17">
        <f t="shared" si="20"/>
        <v>30.053151090076071</v>
      </c>
      <c r="D66" s="17">
        <f t="shared" ref="D66" si="21">((D41/D40)-1)*100</f>
        <v>388.90702833321325</v>
      </c>
      <c r="E66" s="17">
        <f t="shared" ref="E66:G66" si="22">((E41/E40)-1)*100</f>
        <v>418.22526355748016</v>
      </c>
      <c r="F66" s="17">
        <f t="shared" si="22"/>
        <v>76.809556461419078</v>
      </c>
      <c r="G66" s="17">
        <f t="shared" si="22"/>
        <v>43.038753709339076</v>
      </c>
    </row>
    <row r="67" spans="1:7" s="8" customFormat="1" ht="15.6" x14ac:dyDescent="0.35">
      <c r="A67" s="31" t="s">
        <v>27</v>
      </c>
      <c r="B67" s="17">
        <f t="shared" ref="B67:C67" si="23">((B43/B42)-1)*100</f>
        <v>44.728447862225295</v>
      </c>
      <c r="C67" s="17">
        <f t="shared" si="23"/>
        <v>-7.5053020264545189</v>
      </c>
      <c r="D67" s="17">
        <f t="shared" ref="D67" si="24">((D43/D42)-1)*100</f>
        <v>-0.45713625054811802</v>
      </c>
      <c r="E67" s="17">
        <f t="shared" ref="E67:G67" si="25">((E43/E42)-1)*100</f>
        <v>83.718655308003022</v>
      </c>
      <c r="F67" s="17">
        <f t="shared" si="25"/>
        <v>87.180360202360689</v>
      </c>
      <c r="G67" s="17">
        <f t="shared" si="25"/>
        <v>-17.922052189070069</v>
      </c>
    </row>
    <row r="68" spans="1:7" s="8" customFormat="1" ht="15.6" x14ac:dyDescent="0.35">
      <c r="A68" s="31"/>
      <c r="B68" s="17"/>
      <c r="C68" s="17"/>
      <c r="D68" s="17"/>
      <c r="E68" s="17"/>
      <c r="F68" s="17"/>
      <c r="G68" s="17"/>
    </row>
    <row r="69" spans="1:7" s="8" customFormat="1" ht="15.6" x14ac:dyDescent="0.35">
      <c r="A69" s="30" t="s">
        <v>28</v>
      </c>
      <c r="B69" s="17"/>
      <c r="C69" s="17"/>
      <c r="D69" s="17"/>
      <c r="E69" s="17"/>
      <c r="F69" s="17"/>
      <c r="G69" s="17"/>
    </row>
    <row r="70" spans="1:7" s="8" customFormat="1" ht="15.6" x14ac:dyDescent="0.35">
      <c r="A70" s="31" t="s">
        <v>43</v>
      </c>
      <c r="B70" s="17">
        <f t="shared" ref="B70" si="26">B25/(B18)</f>
        <v>236005.01417048179</v>
      </c>
      <c r="C70" s="17">
        <f t="shared" ref="C70:E70" si="27">C25/(C18)</f>
        <v>200000</v>
      </c>
      <c r="D70" s="17">
        <f t="shared" si="27"/>
        <v>200000</v>
      </c>
      <c r="E70" s="17">
        <f t="shared" si="27"/>
        <v>200000</v>
      </c>
      <c r="F70" s="17">
        <f t="shared" ref="F70:G70" si="28">F25/(F18)</f>
        <v>267000</v>
      </c>
      <c r="G70" s="17">
        <f t="shared" si="28"/>
        <v>200000</v>
      </c>
    </row>
    <row r="71" spans="1:7" s="8" customFormat="1" ht="15.6" x14ac:dyDescent="0.35">
      <c r="A71" s="31" t="s">
        <v>44</v>
      </c>
      <c r="B71" s="17">
        <f t="shared" ref="B71" si="29">B26/(B20)</f>
        <v>214779.2532717475</v>
      </c>
      <c r="C71" s="17">
        <f t="shared" ref="C71:E71" si="30">C26/(C20)</f>
        <v>200000</v>
      </c>
      <c r="D71" s="17">
        <f t="shared" si="30"/>
        <v>199054.27631578947</v>
      </c>
      <c r="E71" s="17">
        <f t="shared" si="30"/>
        <v>189664.08268733849</v>
      </c>
      <c r="F71" s="17">
        <f t="shared" ref="F71:G71" si="31">F26/(F20)</f>
        <v>229104.644858124</v>
      </c>
      <c r="G71" s="17">
        <f t="shared" si="31"/>
        <v>200000</v>
      </c>
    </row>
    <row r="72" spans="1:7" s="8" customFormat="1" ht="15.6" hidden="1" x14ac:dyDescent="0.35">
      <c r="A72" s="31" t="s">
        <v>34</v>
      </c>
      <c r="B72" s="17">
        <f t="shared" ref="B72" si="32">B26/B20</f>
        <v>214779.2532717475</v>
      </c>
      <c r="C72" s="17">
        <f t="shared" ref="C72:E72" si="33">C26/C20</f>
        <v>200000</v>
      </c>
      <c r="D72" s="17">
        <f t="shared" si="33"/>
        <v>199054.27631578947</v>
      </c>
      <c r="E72" s="17">
        <f t="shared" si="33"/>
        <v>189664.08268733849</v>
      </c>
      <c r="F72" s="17">
        <f t="shared" ref="F72:G72" si="34">F26/F20</f>
        <v>229104.644858124</v>
      </c>
      <c r="G72" s="17">
        <f t="shared" si="34"/>
        <v>200000</v>
      </c>
    </row>
    <row r="73" spans="1:7" s="8" customFormat="1" ht="15.6" x14ac:dyDescent="0.35">
      <c r="A73" s="31" t="s">
        <v>29</v>
      </c>
      <c r="B73" s="17">
        <f t="shared" ref="B73" si="35">(B71/B70)*B54</f>
        <v>67.376750349978181</v>
      </c>
      <c r="C73" s="17">
        <f t="shared" ref="C73:E73" si="36">(C71/C70)*C54</f>
        <v>87.548648648648651</v>
      </c>
      <c r="D73" s="17">
        <f t="shared" si="36"/>
        <v>78.789282090007063</v>
      </c>
      <c r="E73" s="17">
        <f t="shared" si="36"/>
        <v>102.43919847370034</v>
      </c>
      <c r="F73" s="17">
        <f t="shared" ref="F73:G73" si="37">(F71/F70)*F54</f>
        <v>56.2339395476127</v>
      </c>
      <c r="G73" s="17">
        <f t="shared" si="37"/>
        <v>121.85167464114832</v>
      </c>
    </row>
    <row r="74" spans="1:7" s="8" customFormat="1" ht="15.6" x14ac:dyDescent="0.35">
      <c r="A74" s="31" t="s">
        <v>37</v>
      </c>
      <c r="B74" s="17">
        <f t="shared" ref="B74" si="38">(B25/B18)*3</f>
        <v>708015.04251144535</v>
      </c>
      <c r="C74" s="17">
        <f t="shared" ref="C74:E74" si="39">(C25/C18)*3</f>
        <v>600000</v>
      </c>
      <c r="D74" s="17">
        <f t="shared" si="39"/>
        <v>600000</v>
      </c>
      <c r="E74" s="17">
        <f t="shared" si="39"/>
        <v>600000</v>
      </c>
      <c r="F74" s="17">
        <f t="shared" ref="F74:G74" si="40">(F25/F18)*3</f>
        <v>801000</v>
      </c>
      <c r="G74" s="17">
        <f t="shared" si="40"/>
        <v>600000</v>
      </c>
    </row>
    <row r="75" spans="1:7" s="8" customFormat="1" ht="15.6" x14ac:dyDescent="0.35">
      <c r="A75" s="31" t="s">
        <v>38</v>
      </c>
      <c r="B75" s="17">
        <f t="shared" ref="B75" si="41">(B26/B20)*3</f>
        <v>644337.75981524249</v>
      </c>
      <c r="C75" s="17">
        <f t="shared" ref="C75:E75" si="42">(C26/C20)*3</f>
        <v>600000</v>
      </c>
      <c r="D75" s="17">
        <f t="shared" si="42"/>
        <v>597162.82894736843</v>
      </c>
      <c r="E75" s="17">
        <f t="shared" si="42"/>
        <v>568992.24806201551</v>
      </c>
      <c r="F75" s="17">
        <f t="shared" ref="F75:G75" si="43">(F26/F20)*3</f>
        <v>687313.93457437202</v>
      </c>
      <c r="G75" s="17">
        <f t="shared" si="43"/>
        <v>600000</v>
      </c>
    </row>
    <row r="76" spans="1:7" s="8" customFormat="1" ht="15.6" x14ac:dyDescent="0.35">
      <c r="A76" s="31"/>
      <c r="B76" s="17"/>
      <c r="C76" s="17"/>
      <c r="D76" s="17"/>
      <c r="E76" s="17"/>
      <c r="F76" s="17"/>
      <c r="G76" s="17"/>
    </row>
    <row r="77" spans="1:7" s="8" customFormat="1" ht="15.6" x14ac:dyDescent="0.35">
      <c r="A77" s="30" t="s">
        <v>30</v>
      </c>
      <c r="B77" s="17"/>
      <c r="C77" s="17"/>
      <c r="D77" s="17"/>
      <c r="E77" s="17"/>
      <c r="F77" s="17"/>
      <c r="G77" s="17"/>
    </row>
    <row r="78" spans="1:7" s="8" customFormat="1" ht="15.6" x14ac:dyDescent="0.35">
      <c r="A78" s="31" t="s">
        <v>31</v>
      </c>
      <c r="B78" s="17">
        <f>(B32/B31)*100</f>
        <v>88.899789220871</v>
      </c>
      <c r="C78" s="17"/>
      <c r="D78" s="17"/>
      <c r="E78" s="17"/>
      <c r="F78" s="17"/>
      <c r="G78" s="17"/>
    </row>
    <row r="79" spans="1:7" s="8" customFormat="1" ht="15.6" x14ac:dyDescent="0.35">
      <c r="A79" s="31" t="s">
        <v>32</v>
      </c>
      <c r="B79" s="17">
        <f>(B26/B32)*100</f>
        <v>92.768547332316189</v>
      </c>
      <c r="C79" s="17"/>
      <c r="D79" s="17"/>
      <c r="E79" s="17"/>
      <c r="F79" s="17"/>
      <c r="G79" s="17"/>
    </row>
    <row r="80" spans="1:7" s="8" customFormat="1" ht="16.2" thickBot="1" x14ac:dyDescent="0.4">
      <c r="A80" s="19"/>
      <c r="B80" s="20"/>
      <c r="C80" s="20"/>
      <c r="D80" s="20"/>
      <c r="E80" s="20"/>
      <c r="F80" s="20"/>
      <c r="G80" s="20"/>
    </row>
    <row r="81" spans="1:7" s="31" customFormat="1" ht="16.5" customHeight="1" thickTop="1" x14ac:dyDescent="0.35">
      <c r="A81" s="49" t="s">
        <v>88</v>
      </c>
      <c r="B81" s="49"/>
      <c r="C81" s="49"/>
      <c r="D81" s="49"/>
      <c r="E81" s="49"/>
      <c r="F81" s="49"/>
      <c r="G81" s="49"/>
    </row>
    <row r="82" spans="1:7" s="31" customFormat="1" ht="15.6" x14ac:dyDescent="0.35">
      <c r="A82" s="50"/>
      <c r="B82" s="50"/>
      <c r="C82" s="50"/>
      <c r="D82" s="50"/>
      <c r="E82" s="50"/>
      <c r="F82" s="50"/>
      <c r="G82" s="50"/>
    </row>
    <row r="83" spans="1:7" s="31" customFormat="1" ht="15.6" x14ac:dyDescent="0.35"/>
    <row r="84" spans="1:7" s="31" customFormat="1" ht="15.6" x14ac:dyDescent="0.35">
      <c r="B84" s="36"/>
      <c r="C84" s="36"/>
      <c r="D84" s="36"/>
    </row>
    <row r="85" spans="1:7" s="31" customFormat="1" ht="15.6" x14ac:dyDescent="0.35"/>
    <row r="86" spans="1:7" s="31" customFormat="1" ht="15.6" x14ac:dyDescent="0.35"/>
    <row r="87" spans="1:7" s="31" customFormat="1" ht="15.6" x14ac:dyDescent="0.35">
      <c r="A87" s="37"/>
    </row>
    <row r="88" spans="1:7" s="31" customFormat="1" ht="15.6" x14ac:dyDescent="0.35"/>
    <row r="89" spans="1:7" s="31" customFormat="1" ht="15.6" x14ac:dyDescent="0.35">
      <c r="A89" s="24"/>
    </row>
    <row r="90" spans="1:7" s="8" customFormat="1" ht="15.6" x14ac:dyDescent="0.35"/>
    <row r="91" spans="1:7" s="8" customFormat="1" ht="15.6" x14ac:dyDescent="0.35"/>
    <row r="92" spans="1:7" s="8" customFormat="1" ht="15.6" x14ac:dyDescent="0.35"/>
    <row r="93" spans="1:7" s="8" customFormat="1" ht="15.6" x14ac:dyDescent="0.35"/>
    <row r="94" spans="1:7" s="8" customFormat="1" ht="15.6" x14ac:dyDescent="0.35"/>
    <row r="95" spans="1:7" s="8" customFormat="1" ht="15.6" x14ac:dyDescent="0.35"/>
    <row r="96" spans="1:7" s="8" customFormat="1" ht="15.6" x14ac:dyDescent="0.35"/>
    <row r="97" s="8" customFormat="1" ht="15.6" x14ac:dyDescent="0.35"/>
    <row r="98" s="8" customFormat="1" ht="15.6" x14ac:dyDescent="0.35"/>
    <row r="99" s="8" customFormat="1" ht="15.6" x14ac:dyDescent="0.35"/>
    <row r="100" s="8" customFormat="1" ht="15.6" x14ac:dyDescent="0.35"/>
    <row r="101" s="8" customFormat="1" ht="15.6" x14ac:dyDescent="0.35"/>
    <row r="102" s="8" customFormat="1" ht="15.6" x14ac:dyDescent="0.35"/>
    <row r="103" s="8" customFormat="1" ht="15.6" x14ac:dyDescent="0.35"/>
    <row r="104" s="8" customFormat="1" ht="15.6" x14ac:dyDescent="0.35"/>
    <row r="105" s="8" customFormat="1" ht="15.6" x14ac:dyDescent="0.35"/>
    <row r="106" s="8" customFormat="1" ht="15.6" x14ac:dyDescent="0.35"/>
    <row r="107" s="8" customFormat="1" ht="15.6" x14ac:dyDescent="0.35"/>
    <row r="108" s="8" customFormat="1" ht="15.6" x14ac:dyDescent="0.35"/>
    <row r="109" s="8" customFormat="1" ht="15.6" x14ac:dyDescent="0.35"/>
    <row r="110" s="8" customFormat="1" ht="15.6" x14ac:dyDescent="0.35"/>
    <row r="111" s="8" customFormat="1" ht="15.6" x14ac:dyDescent="0.35"/>
    <row r="112" s="8" customFormat="1" ht="15.6" x14ac:dyDescent="0.35"/>
    <row r="113" s="8" customFormat="1" ht="15.6" x14ac:dyDescent="0.35"/>
    <row r="114" s="8" customFormat="1" ht="15.6" x14ac:dyDescent="0.35"/>
    <row r="115" s="8" customFormat="1" ht="15.6" x14ac:dyDescent="0.35"/>
    <row r="116" s="8" customFormat="1" ht="15.6" x14ac:dyDescent="0.35"/>
    <row r="117" s="8" customFormat="1" ht="15.6" x14ac:dyDescent="0.35"/>
    <row r="118" s="8" customFormat="1" ht="15.6" x14ac:dyDescent="0.35"/>
    <row r="119" s="8" customFormat="1" ht="15.6" x14ac:dyDescent="0.35"/>
    <row r="120" s="8" customFormat="1" ht="15.6" x14ac:dyDescent="0.35"/>
    <row r="168" spans="5:8" x14ac:dyDescent="0.3">
      <c r="E168" s="6"/>
      <c r="F168" s="6"/>
      <c r="G168" s="6"/>
      <c r="H168" s="6"/>
    </row>
    <row r="169" spans="5:8" x14ac:dyDescent="0.3">
      <c r="E169" s="6"/>
      <c r="F169" s="6"/>
      <c r="G169" s="6"/>
      <c r="H169" s="6"/>
    </row>
  </sheetData>
  <mergeCells count="5">
    <mergeCell ref="C9:G9"/>
    <mergeCell ref="A9:A10"/>
    <mergeCell ref="B9:B10"/>
    <mergeCell ref="A81:G81"/>
    <mergeCell ref="A82:G82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L8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0.6640625" style="4" customWidth="1"/>
    <col min="2" max="7" width="20.6640625" style="4" customWidth="1"/>
    <col min="8" max="8" width="11.44140625" style="4"/>
    <col min="9" max="9" width="15.109375" style="4" bestFit="1" customWidth="1"/>
    <col min="10" max="11" width="14.109375" style="4" bestFit="1" customWidth="1"/>
    <col min="12" max="12" width="16.88671875" style="4" bestFit="1" customWidth="1"/>
    <col min="13" max="16384" width="11.44140625" style="4"/>
  </cols>
  <sheetData>
    <row r="9" spans="1:7" s="8" customFormat="1" ht="15.6" x14ac:dyDescent="0.35">
      <c r="A9" s="45" t="s">
        <v>0</v>
      </c>
      <c r="B9" s="47" t="s">
        <v>1</v>
      </c>
      <c r="C9" s="44" t="s">
        <v>2</v>
      </c>
      <c r="D9" s="44"/>
      <c r="E9" s="44"/>
      <c r="F9" s="44"/>
      <c r="G9" s="44"/>
    </row>
    <row r="10" spans="1:7" s="8" customFormat="1" ht="31.8" thickBot="1" x14ac:dyDescent="0.4">
      <c r="A10" s="46"/>
      <c r="B10" s="48"/>
      <c r="C10" s="40" t="s">
        <v>3</v>
      </c>
      <c r="D10" s="40" t="s">
        <v>50</v>
      </c>
      <c r="E10" s="40" t="s">
        <v>48</v>
      </c>
      <c r="F10" s="40" t="s">
        <v>45</v>
      </c>
      <c r="G10" s="40" t="s">
        <v>51</v>
      </c>
    </row>
    <row r="11" spans="1:7" s="8" customFormat="1" ht="16.2" thickTop="1" x14ac:dyDescent="0.35"/>
    <row r="12" spans="1:7" s="8" customFormat="1" ht="15.6" x14ac:dyDescent="0.35">
      <c r="A12" s="9" t="s">
        <v>4</v>
      </c>
    </row>
    <row r="13" spans="1:7" s="8" customFormat="1" ht="15.6" x14ac:dyDescent="0.35"/>
    <row r="14" spans="1:7" s="8" customFormat="1" ht="15.6" x14ac:dyDescent="0.35">
      <c r="A14" s="9" t="s">
        <v>5</v>
      </c>
    </row>
    <row r="15" spans="1:7" s="8" customFormat="1" ht="15.6" x14ac:dyDescent="0.35">
      <c r="A15" s="10" t="s">
        <v>58</v>
      </c>
      <c r="B15" s="11">
        <f>SUM(C15:G15)</f>
        <v>5615</v>
      </c>
      <c r="C15" s="11">
        <v>773</v>
      </c>
      <c r="D15" s="11">
        <v>819</v>
      </c>
      <c r="E15" s="11">
        <v>302</v>
      </c>
      <c r="F15" s="11">
        <v>2934</v>
      </c>
      <c r="G15" s="11">
        <v>787</v>
      </c>
    </row>
    <row r="16" spans="1:7" s="8" customFormat="1" ht="15.6" x14ac:dyDescent="0.35">
      <c r="A16" s="12" t="s">
        <v>33</v>
      </c>
      <c r="B16" s="11">
        <f t="shared" ref="B16:B21" si="0">SUM(C16:G16)</f>
        <v>20170</v>
      </c>
      <c r="C16" s="11">
        <v>2227</v>
      </c>
      <c r="D16" s="11">
        <v>3198</v>
      </c>
      <c r="E16" s="11">
        <v>849</v>
      </c>
      <c r="F16" s="11">
        <v>12157</v>
      </c>
      <c r="G16" s="11">
        <v>1739</v>
      </c>
    </row>
    <row r="17" spans="1:12" s="8" customFormat="1" ht="15.6" x14ac:dyDescent="0.35">
      <c r="A17" s="10" t="s">
        <v>89</v>
      </c>
      <c r="B17" s="11">
        <f t="shared" si="0"/>
        <v>9463</v>
      </c>
      <c r="C17" s="11">
        <v>500</v>
      </c>
      <c r="D17" s="11">
        <v>5935</v>
      </c>
      <c r="E17" s="11">
        <v>389</v>
      </c>
      <c r="F17" s="11">
        <v>1889</v>
      </c>
      <c r="G17" s="11">
        <v>750</v>
      </c>
    </row>
    <row r="18" spans="1:12" s="8" customFormat="1" ht="15.6" x14ac:dyDescent="0.35">
      <c r="A18" s="12" t="s">
        <v>33</v>
      </c>
      <c r="B18" s="11">
        <f t="shared" si="0"/>
        <v>39362</v>
      </c>
      <c r="C18" s="11">
        <v>2090</v>
      </c>
      <c r="D18" s="11">
        <v>14105</v>
      </c>
      <c r="E18" s="11">
        <v>1084</v>
      </c>
      <c r="F18" s="11">
        <v>20138</v>
      </c>
      <c r="G18" s="11">
        <v>1945</v>
      </c>
    </row>
    <row r="19" spans="1:12" s="8" customFormat="1" ht="15.6" x14ac:dyDescent="0.35">
      <c r="A19" s="10" t="s">
        <v>90</v>
      </c>
      <c r="B19" s="11">
        <f t="shared" si="0"/>
        <v>4081</v>
      </c>
      <c r="C19" s="11">
        <v>684</v>
      </c>
      <c r="D19" s="11">
        <v>548</v>
      </c>
      <c r="E19" s="11">
        <v>118</v>
      </c>
      <c r="F19" s="11">
        <v>1774</v>
      </c>
      <c r="G19" s="11">
        <v>957</v>
      </c>
    </row>
    <row r="20" spans="1:12" s="8" customFormat="1" ht="15.6" x14ac:dyDescent="0.35">
      <c r="A20" s="12" t="s">
        <v>33</v>
      </c>
      <c r="B20" s="11">
        <f t="shared" si="0"/>
        <v>28515</v>
      </c>
      <c r="C20" s="11">
        <v>2309</v>
      </c>
      <c r="D20" s="11">
        <v>9055</v>
      </c>
      <c r="E20" s="11">
        <v>1144</v>
      </c>
      <c r="F20" s="11">
        <v>13471</v>
      </c>
      <c r="G20" s="11">
        <v>2536</v>
      </c>
    </row>
    <row r="21" spans="1:12" s="8" customFormat="1" ht="15.6" x14ac:dyDescent="0.35">
      <c r="A21" s="10" t="s">
        <v>83</v>
      </c>
      <c r="B21" s="11">
        <f t="shared" si="0"/>
        <v>22590</v>
      </c>
      <c r="C21" s="11">
        <v>2725</v>
      </c>
      <c r="D21" s="11">
        <v>9405</v>
      </c>
      <c r="E21" s="11">
        <v>684</v>
      </c>
      <c r="F21" s="11">
        <v>7064</v>
      </c>
      <c r="G21" s="11">
        <v>2712</v>
      </c>
    </row>
    <row r="22" spans="1:12" s="8" customFormat="1" ht="15.6" x14ac:dyDescent="0.35">
      <c r="B22" s="11"/>
      <c r="C22" s="11"/>
      <c r="D22" s="11"/>
      <c r="E22" s="11"/>
      <c r="F22" s="11"/>
      <c r="G22" s="11"/>
    </row>
    <row r="23" spans="1:12" s="8" customFormat="1" ht="15.6" x14ac:dyDescent="0.35">
      <c r="A23" s="13" t="s">
        <v>6</v>
      </c>
      <c r="B23" s="11"/>
      <c r="C23" s="11"/>
      <c r="D23" s="11"/>
      <c r="E23" s="11"/>
      <c r="F23" s="11"/>
      <c r="G23" s="11"/>
    </row>
    <row r="24" spans="1:12" s="8" customFormat="1" ht="15.6" x14ac:dyDescent="0.35">
      <c r="A24" s="10" t="s">
        <v>58</v>
      </c>
      <c r="B24" s="11">
        <f>SUM(C24:G24)</f>
        <v>4305356250</v>
      </c>
      <c r="C24" s="11">
        <v>458445000</v>
      </c>
      <c r="D24" s="11">
        <v>651105000</v>
      </c>
      <c r="E24" s="11">
        <v>120753750</v>
      </c>
      <c r="F24" s="11">
        <v>2735557500</v>
      </c>
      <c r="G24" s="11">
        <v>339495000</v>
      </c>
    </row>
    <row r="25" spans="1:12" s="8" customFormat="1" ht="15.6" x14ac:dyDescent="0.35">
      <c r="A25" s="10" t="s">
        <v>89</v>
      </c>
      <c r="B25" s="11">
        <f>SUM(C25:G25)</f>
        <v>8426195000</v>
      </c>
      <c r="C25" s="11">
        <v>418000000</v>
      </c>
      <c r="D25" s="11">
        <v>2821000000</v>
      </c>
      <c r="E25" s="11">
        <v>216800000</v>
      </c>
      <c r="F25" s="11">
        <v>4581395000</v>
      </c>
      <c r="G25" s="11">
        <v>389000000</v>
      </c>
    </row>
    <row r="26" spans="1:12" s="8" customFormat="1" ht="15.6" x14ac:dyDescent="0.35">
      <c r="A26" s="10" t="s">
        <v>90</v>
      </c>
      <c r="B26" s="11">
        <f>SUM(C26:G26)</f>
        <v>6131802000</v>
      </c>
      <c r="C26" s="11">
        <v>458700000</v>
      </c>
      <c r="D26" s="11">
        <v>1797400000</v>
      </c>
      <c r="E26" s="11">
        <v>205200000</v>
      </c>
      <c r="F26" s="11">
        <v>3163302000</v>
      </c>
      <c r="G26" s="11">
        <v>507200000</v>
      </c>
      <c r="I26" s="25"/>
      <c r="J26" s="25"/>
      <c r="K26" s="25"/>
      <c r="L26" s="25"/>
    </row>
    <row r="27" spans="1:12" s="8" customFormat="1" ht="15.6" x14ac:dyDescent="0.35">
      <c r="A27" s="10" t="s">
        <v>83</v>
      </c>
      <c r="B27" s="11">
        <f>SUM(C27:G27)</f>
        <v>19245997500</v>
      </c>
      <c r="C27" s="11">
        <v>1569000000</v>
      </c>
      <c r="D27" s="11">
        <v>5643000000</v>
      </c>
      <c r="E27" s="11">
        <v>410400000</v>
      </c>
      <c r="F27" s="11">
        <v>10129197500</v>
      </c>
      <c r="G27" s="11">
        <v>1494400000</v>
      </c>
    </row>
    <row r="28" spans="1:12" s="8" customFormat="1" ht="15.6" x14ac:dyDescent="0.35">
      <c r="A28" s="10" t="s">
        <v>91</v>
      </c>
      <c r="B28" s="11">
        <f>SUM(C28:G28)</f>
        <v>6131802000</v>
      </c>
      <c r="C28" s="11">
        <f>C26</f>
        <v>458700000</v>
      </c>
      <c r="D28" s="11">
        <f>D26</f>
        <v>1797400000</v>
      </c>
      <c r="E28" s="11">
        <f>E26</f>
        <v>205200000</v>
      </c>
      <c r="F28" s="11">
        <f>F26</f>
        <v>3163302000</v>
      </c>
      <c r="G28" s="11">
        <f>G26</f>
        <v>507200000</v>
      </c>
    </row>
    <row r="29" spans="1:12" s="8" customFormat="1" ht="15.6" x14ac:dyDescent="0.35">
      <c r="B29" s="11"/>
      <c r="C29" s="11"/>
      <c r="D29" s="11"/>
      <c r="E29" s="11"/>
      <c r="F29" s="11"/>
      <c r="G29" s="11"/>
    </row>
    <row r="30" spans="1:12" s="8" customFormat="1" ht="15.6" x14ac:dyDescent="0.35">
      <c r="A30" s="9" t="s">
        <v>7</v>
      </c>
      <c r="B30" s="11"/>
      <c r="C30" s="11"/>
      <c r="D30" s="11"/>
      <c r="E30" s="11"/>
      <c r="F30" s="11"/>
      <c r="G30" s="11"/>
    </row>
    <row r="31" spans="1:12" s="8" customFormat="1" ht="15.6" x14ac:dyDescent="0.35">
      <c r="A31" s="16" t="s">
        <v>89</v>
      </c>
      <c r="B31" s="11">
        <f>B25</f>
        <v>8426195000</v>
      </c>
      <c r="C31" s="11"/>
      <c r="D31" s="11"/>
      <c r="E31" s="11"/>
      <c r="F31" s="11"/>
      <c r="G31" s="11"/>
    </row>
    <row r="32" spans="1:12" s="8" customFormat="1" ht="15.6" x14ac:dyDescent="0.35">
      <c r="A32" s="16" t="s">
        <v>90</v>
      </c>
      <c r="B32" s="11">
        <v>5811945566</v>
      </c>
      <c r="C32" s="11"/>
      <c r="D32" s="11"/>
      <c r="E32" s="11"/>
      <c r="F32" s="11"/>
      <c r="G32" s="11"/>
    </row>
    <row r="33" spans="1:8" s="8" customFormat="1" ht="15.6" x14ac:dyDescent="0.35">
      <c r="B33" s="15"/>
      <c r="C33" s="15"/>
      <c r="D33" s="15"/>
      <c r="E33" s="15"/>
      <c r="F33" s="15"/>
      <c r="G33" s="15"/>
    </row>
    <row r="34" spans="1:8" s="8" customFormat="1" ht="15.6" x14ac:dyDescent="0.35">
      <c r="A34" s="9" t="s">
        <v>8</v>
      </c>
      <c r="B34" s="15"/>
      <c r="C34" s="15"/>
      <c r="D34" s="15"/>
      <c r="E34" s="15"/>
      <c r="F34" s="15"/>
      <c r="G34" s="15"/>
    </row>
    <row r="35" spans="1:8" s="8" customFormat="1" ht="15.6" x14ac:dyDescent="0.35">
      <c r="A35" s="8" t="s">
        <v>59</v>
      </c>
      <c r="B35" s="18">
        <v>1.0788</v>
      </c>
      <c r="C35" s="18">
        <v>1.0788</v>
      </c>
      <c r="D35" s="18">
        <v>1.0788</v>
      </c>
      <c r="E35" s="18">
        <v>1.0788</v>
      </c>
      <c r="F35" s="18">
        <v>1.0788</v>
      </c>
      <c r="G35" s="18">
        <v>1.0788</v>
      </c>
      <c r="H35" s="16"/>
    </row>
    <row r="36" spans="1:8" s="8" customFormat="1" ht="15.6" x14ac:dyDescent="0.35">
      <c r="A36" s="8" t="s">
        <v>92</v>
      </c>
      <c r="B36" s="18">
        <v>1.121</v>
      </c>
      <c r="C36" s="18">
        <v>1.121</v>
      </c>
      <c r="D36" s="18">
        <v>1.121</v>
      </c>
      <c r="E36" s="18">
        <v>1.121</v>
      </c>
      <c r="F36" s="18">
        <v>1.121</v>
      </c>
      <c r="G36" s="18">
        <v>1.121</v>
      </c>
      <c r="H36" s="16"/>
    </row>
    <row r="37" spans="1:8" s="8" customFormat="1" ht="15.6" x14ac:dyDescent="0.35">
      <c r="A37" s="8" t="s">
        <v>9</v>
      </c>
      <c r="B37" s="11">
        <f>+C37+F37</f>
        <v>153348</v>
      </c>
      <c r="C37" s="11">
        <v>117516</v>
      </c>
      <c r="D37" s="11">
        <v>117516</v>
      </c>
      <c r="E37" s="11">
        <v>117516</v>
      </c>
      <c r="F37" s="11">
        <v>35832</v>
      </c>
      <c r="G37" s="11">
        <v>117516</v>
      </c>
    </row>
    <row r="38" spans="1:8" s="8" customFormat="1" ht="15.6" x14ac:dyDescent="0.35">
      <c r="B38" s="11"/>
      <c r="C38" s="11"/>
      <c r="D38" s="11"/>
      <c r="E38" s="11"/>
      <c r="F38" s="11"/>
      <c r="G38" s="11"/>
    </row>
    <row r="39" spans="1:8" s="8" customFormat="1" ht="15.6" x14ac:dyDescent="0.35">
      <c r="A39" s="9" t="s">
        <v>10</v>
      </c>
      <c r="B39" s="11"/>
      <c r="C39" s="11"/>
      <c r="D39" s="11"/>
      <c r="E39" s="11"/>
      <c r="F39" s="11"/>
      <c r="G39" s="11"/>
    </row>
    <row r="40" spans="1:8" s="8" customFormat="1" ht="15.6" x14ac:dyDescent="0.35">
      <c r="A40" s="8" t="s">
        <v>60</v>
      </c>
      <c r="B40" s="11">
        <f t="shared" ref="B40:G40" si="1">B24/B35</f>
        <v>3990875278.0867629</v>
      </c>
      <c r="C40" s="11">
        <f t="shared" si="1"/>
        <v>424958286.9855395</v>
      </c>
      <c r="D40" s="11">
        <f t="shared" si="1"/>
        <v>603545606.2291435</v>
      </c>
      <c r="E40" s="11">
        <f t="shared" si="1"/>
        <v>111933398.22024472</v>
      </c>
      <c r="F40" s="11">
        <f t="shared" si="1"/>
        <v>2535741101.2235818</v>
      </c>
      <c r="G40" s="11">
        <f t="shared" si="1"/>
        <v>314696885.42825359</v>
      </c>
    </row>
    <row r="41" spans="1:8" s="8" customFormat="1" ht="15.6" x14ac:dyDescent="0.35">
      <c r="A41" s="8" t="s">
        <v>93</v>
      </c>
      <c r="B41" s="11">
        <f t="shared" ref="B41:G41" si="2">B26/B36</f>
        <v>5469939339.8751116</v>
      </c>
      <c r="C41" s="11">
        <f t="shared" si="2"/>
        <v>409188224.79928637</v>
      </c>
      <c r="D41" s="11">
        <f t="shared" si="2"/>
        <v>1603389830.5084746</v>
      </c>
      <c r="E41" s="11">
        <f t="shared" si="2"/>
        <v>183050847.45762712</v>
      </c>
      <c r="F41" s="11">
        <f t="shared" si="2"/>
        <v>2821857270.2943802</v>
      </c>
      <c r="G41" s="11">
        <f t="shared" si="2"/>
        <v>452453166.81534344</v>
      </c>
    </row>
    <row r="42" spans="1:8" s="8" customFormat="1" ht="15.6" x14ac:dyDescent="0.35">
      <c r="A42" s="8" t="s">
        <v>61</v>
      </c>
      <c r="B42" s="11">
        <f t="shared" ref="B42:G42" si="3">B40/B15</f>
        <v>710752.49832355534</v>
      </c>
      <c r="C42" s="11">
        <f t="shared" si="3"/>
        <v>549751.98833834345</v>
      </c>
      <c r="D42" s="11">
        <f t="shared" si="3"/>
        <v>736929.92213570629</v>
      </c>
      <c r="E42" s="11">
        <f t="shared" si="3"/>
        <v>370640.39145776397</v>
      </c>
      <c r="F42" s="11">
        <f t="shared" si="3"/>
        <v>864260.77069651731</v>
      </c>
      <c r="G42" s="11">
        <f t="shared" si="3"/>
        <v>399868.97767249501</v>
      </c>
    </row>
    <row r="43" spans="1:8" s="8" customFormat="1" ht="15.6" x14ac:dyDescent="0.35">
      <c r="A43" s="8" t="s">
        <v>94</v>
      </c>
      <c r="B43" s="11">
        <f t="shared" ref="B43:G43" si="4">B41/B19</f>
        <v>1340342.891417572</v>
      </c>
      <c r="C43" s="11">
        <f t="shared" si="4"/>
        <v>598228.39882936608</v>
      </c>
      <c r="D43" s="11">
        <f t="shared" si="4"/>
        <v>2925893.8512928369</v>
      </c>
      <c r="E43" s="11">
        <f t="shared" si="4"/>
        <v>1551278.3682849756</v>
      </c>
      <c r="F43" s="11">
        <f t="shared" si="4"/>
        <v>1590674.8987003271</v>
      </c>
      <c r="G43" s="11">
        <f t="shared" si="4"/>
        <v>472782.82843818539</v>
      </c>
    </row>
    <row r="44" spans="1:8" s="8" customFormat="1" ht="15.6" x14ac:dyDescent="0.35">
      <c r="B44" s="15"/>
      <c r="C44" s="15"/>
      <c r="D44" s="15"/>
      <c r="E44" s="15"/>
      <c r="F44" s="15"/>
      <c r="G44" s="15"/>
    </row>
    <row r="45" spans="1:8" s="8" customFormat="1" ht="15.6" x14ac:dyDescent="0.35">
      <c r="A45" s="9" t="s">
        <v>11</v>
      </c>
      <c r="B45" s="15"/>
      <c r="C45" s="15"/>
      <c r="D45" s="15"/>
      <c r="E45" s="15"/>
      <c r="F45" s="15"/>
      <c r="G45" s="15"/>
    </row>
    <row r="46" spans="1:8" s="8" customFormat="1" ht="15.6" x14ac:dyDescent="0.35">
      <c r="B46" s="15"/>
      <c r="C46" s="15"/>
      <c r="D46" s="15"/>
      <c r="E46" s="15"/>
      <c r="F46" s="15"/>
      <c r="G46" s="15"/>
    </row>
    <row r="47" spans="1:8" s="8" customFormat="1" ht="15.6" x14ac:dyDescent="0.35">
      <c r="A47" s="9" t="s">
        <v>12</v>
      </c>
      <c r="B47" s="15"/>
      <c r="C47" s="15"/>
      <c r="D47" s="15"/>
      <c r="E47" s="15"/>
      <c r="F47" s="15"/>
      <c r="G47" s="15"/>
    </row>
    <row r="48" spans="1:8" s="8" customFormat="1" ht="15.6" x14ac:dyDescent="0.35">
      <c r="A48" s="8" t="s">
        <v>13</v>
      </c>
      <c r="B48" s="17">
        <f t="shared" ref="B48:G48" si="5">B17/B37*100</f>
        <v>6.1709314761196756</v>
      </c>
      <c r="C48" s="17">
        <f t="shared" si="5"/>
        <v>0.42547397801150483</v>
      </c>
      <c r="D48" s="17">
        <f t="shared" si="5"/>
        <v>5.0503761189965619</v>
      </c>
      <c r="E48" s="17">
        <f t="shared" si="5"/>
        <v>0.33101875489295074</v>
      </c>
      <c r="F48" s="17">
        <f t="shared" si="5"/>
        <v>5.2718240678722932</v>
      </c>
      <c r="G48" s="17">
        <f t="shared" si="5"/>
        <v>0.63821096701725721</v>
      </c>
    </row>
    <row r="49" spans="1:7" s="8" customFormat="1" ht="15.6" x14ac:dyDescent="0.35">
      <c r="A49" s="8" t="s">
        <v>14</v>
      </c>
      <c r="B49" s="17">
        <f t="shared" ref="B49:G49" si="6">B19/B37*100</f>
        <v>2.661267183139004</v>
      </c>
      <c r="C49" s="17">
        <f t="shared" si="6"/>
        <v>0.58204840191973861</v>
      </c>
      <c r="D49" s="17">
        <f t="shared" si="6"/>
        <v>0.46631947990060929</v>
      </c>
      <c r="E49" s="17">
        <f t="shared" si="6"/>
        <v>0.10041185881071513</v>
      </c>
      <c r="F49" s="17">
        <f t="shared" si="6"/>
        <v>4.9508818932797505</v>
      </c>
      <c r="G49" s="17">
        <f t="shared" si="6"/>
        <v>0.81435719391402017</v>
      </c>
    </row>
    <row r="50" spans="1:7" s="8" customFormat="1" ht="15.6" x14ac:dyDescent="0.35">
      <c r="B50" s="17"/>
      <c r="C50" s="17"/>
      <c r="D50" s="17"/>
      <c r="E50" s="17"/>
      <c r="F50" s="17"/>
      <c r="G50" s="17"/>
    </row>
    <row r="51" spans="1:7" s="8" customFormat="1" ht="15.6" x14ac:dyDescent="0.35">
      <c r="A51" s="9" t="s">
        <v>15</v>
      </c>
      <c r="B51" s="17"/>
      <c r="C51" s="17"/>
      <c r="D51" s="17"/>
      <c r="E51" s="17"/>
      <c r="F51" s="17"/>
      <c r="G51" s="17"/>
    </row>
    <row r="52" spans="1:7" s="8" customFormat="1" ht="15.6" x14ac:dyDescent="0.35">
      <c r="A52" s="8" t="s">
        <v>16</v>
      </c>
      <c r="B52" s="17">
        <f t="shared" ref="B52:C52" si="7">B19/B17*100</f>
        <v>43.125858607207022</v>
      </c>
      <c r="C52" s="17">
        <f t="shared" si="7"/>
        <v>136.80000000000001</v>
      </c>
      <c r="D52" s="17">
        <f t="shared" ref="D52:G52" si="8">D19/D17*100</f>
        <v>9.2333614153327712</v>
      </c>
      <c r="E52" s="17">
        <f t="shared" si="8"/>
        <v>30.334190231362467</v>
      </c>
      <c r="F52" s="17">
        <f t="shared" si="8"/>
        <v>93.912122816304915</v>
      </c>
      <c r="G52" s="17">
        <f t="shared" si="8"/>
        <v>127.60000000000001</v>
      </c>
    </row>
    <row r="53" spans="1:7" s="8" customFormat="1" ht="15.6" x14ac:dyDescent="0.35">
      <c r="A53" s="8" t="s">
        <v>17</v>
      </c>
      <c r="B53" s="17">
        <f t="shared" ref="B53:C53" si="9">B26/B25*100</f>
        <v>72.77071086059604</v>
      </c>
      <c r="C53" s="17">
        <f t="shared" si="9"/>
        <v>109.73684210526315</v>
      </c>
      <c r="D53" s="17">
        <f t="shared" ref="D53:G53" si="10">D26/D25*100</f>
        <v>63.714994682736616</v>
      </c>
      <c r="E53" s="17">
        <f t="shared" si="10"/>
        <v>94.649446494464939</v>
      </c>
      <c r="F53" s="17">
        <f t="shared" si="10"/>
        <v>69.046698658378062</v>
      </c>
      <c r="G53" s="17">
        <f t="shared" si="10"/>
        <v>130.38560411311053</v>
      </c>
    </row>
    <row r="54" spans="1:7" s="8" customFormat="1" ht="15.6" x14ac:dyDescent="0.35">
      <c r="A54" s="8" t="s">
        <v>18</v>
      </c>
      <c r="B54" s="17">
        <f t="shared" ref="B54:C54" si="11">AVERAGE(B52:B53)</f>
        <v>57.948284733901531</v>
      </c>
      <c r="C54" s="17">
        <f t="shared" si="11"/>
        <v>123.26842105263158</v>
      </c>
      <c r="D54" s="17">
        <f t="shared" ref="D54:G54" si="12">AVERAGE(D52:D53)</f>
        <v>36.474178049034691</v>
      </c>
      <c r="E54" s="17">
        <f t="shared" si="12"/>
        <v>62.491818362913705</v>
      </c>
      <c r="F54" s="17">
        <f t="shared" si="12"/>
        <v>81.479410737341482</v>
      </c>
      <c r="G54" s="17">
        <f t="shared" si="12"/>
        <v>128.99280205655526</v>
      </c>
    </row>
    <row r="55" spans="1:7" s="8" customFormat="1" ht="15.6" x14ac:dyDescent="0.35">
      <c r="B55" s="17"/>
      <c r="C55" s="17"/>
      <c r="D55" s="17"/>
      <c r="E55" s="17"/>
      <c r="F55" s="17"/>
      <c r="G55" s="17"/>
    </row>
    <row r="56" spans="1:7" s="8" customFormat="1" ht="15.6" x14ac:dyDescent="0.35">
      <c r="A56" s="9" t="s">
        <v>19</v>
      </c>
      <c r="B56" s="17"/>
      <c r="C56" s="17"/>
      <c r="D56" s="17"/>
      <c r="E56" s="17"/>
      <c r="F56" s="17"/>
      <c r="G56" s="17"/>
    </row>
    <row r="57" spans="1:7" s="8" customFormat="1" ht="15.6" x14ac:dyDescent="0.35">
      <c r="A57" s="8" t="s">
        <v>20</v>
      </c>
      <c r="B57" s="17">
        <f t="shared" ref="B57:G57" si="13">B19/B21*100</f>
        <v>18.065515714918106</v>
      </c>
      <c r="C57" s="17">
        <f t="shared" si="13"/>
        <v>25.100917431192659</v>
      </c>
      <c r="D57" s="17">
        <f t="shared" si="13"/>
        <v>5.8266879319510894</v>
      </c>
      <c r="E57" s="17">
        <f t="shared" si="13"/>
        <v>17.251461988304094</v>
      </c>
      <c r="F57" s="17">
        <f t="shared" si="13"/>
        <v>25.113250283125709</v>
      </c>
      <c r="G57" s="17">
        <f t="shared" si="13"/>
        <v>35.287610619469028</v>
      </c>
    </row>
    <row r="58" spans="1:7" s="8" customFormat="1" ht="15.6" x14ac:dyDescent="0.35">
      <c r="A58" s="8" t="s">
        <v>21</v>
      </c>
      <c r="B58" s="17">
        <f t="shared" ref="B58:G58" si="14">B26/B27*100</f>
        <v>31.860141309900929</v>
      </c>
      <c r="C58" s="17">
        <f t="shared" si="14"/>
        <v>29.235181644359464</v>
      </c>
      <c r="D58" s="17">
        <f t="shared" si="14"/>
        <v>31.851851851851855</v>
      </c>
      <c r="E58" s="17">
        <f t="shared" si="14"/>
        <v>50</v>
      </c>
      <c r="F58" s="17">
        <f t="shared" si="14"/>
        <v>31.229542123154374</v>
      </c>
      <c r="G58" s="17">
        <f t="shared" si="14"/>
        <v>33.940042826552464</v>
      </c>
    </row>
    <row r="59" spans="1:7" s="8" customFormat="1" ht="15.6" x14ac:dyDescent="0.35">
      <c r="A59" s="8" t="s">
        <v>22</v>
      </c>
      <c r="B59" s="17">
        <f t="shared" ref="B59:G59" si="15">(B57+B58)/2</f>
        <v>24.962828512409516</v>
      </c>
      <c r="C59" s="17">
        <f t="shared" si="15"/>
        <v>27.168049537776064</v>
      </c>
      <c r="D59" s="17">
        <f t="shared" si="15"/>
        <v>18.839269891901473</v>
      </c>
      <c r="E59" s="17">
        <f t="shared" si="15"/>
        <v>33.62573099415205</v>
      </c>
      <c r="F59" s="17">
        <f t="shared" si="15"/>
        <v>28.171396203140041</v>
      </c>
      <c r="G59" s="17">
        <f t="shared" si="15"/>
        <v>34.613826723010746</v>
      </c>
    </row>
    <row r="60" spans="1:7" s="8" customFormat="1" ht="15.6" x14ac:dyDescent="0.35">
      <c r="B60" s="17"/>
      <c r="C60" s="17"/>
      <c r="D60" s="17"/>
      <c r="E60" s="17"/>
      <c r="F60" s="17"/>
      <c r="G60" s="17"/>
    </row>
    <row r="61" spans="1:7" s="8" customFormat="1" ht="15.6" x14ac:dyDescent="0.35">
      <c r="A61" s="9" t="s">
        <v>52</v>
      </c>
      <c r="B61" s="17"/>
      <c r="C61" s="17"/>
      <c r="D61" s="17"/>
      <c r="E61" s="17"/>
      <c r="F61" s="17"/>
      <c r="G61" s="17"/>
    </row>
    <row r="62" spans="1:7" s="8" customFormat="1" ht="15.6" x14ac:dyDescent="0.35">
      <c r="A62" s="8" t="s">
        <v>23</v>
      </c>
      <c r="B62" s="17">
        <f>B28/B26*100</f>
        <v>100</v>
      </c>
      <c r="C62" s="17"/>
      <c r="D62" s="17"/>
      <c r="E62" s="17"/>
      <c r="F62" s="17"/>
      <c r="G62" s="17"/>
    </row>
    <row r="63" spans="1:7" s="8" customFormat="1" ht="15.6" x14ac:dyDescent="0.35">
      <c r="B63" s="17"/>
      <c r="C63" s="17"/>
      <c r="D63" s="17"/>
      <c r="E63" s="17"/>
      <c r="F63" s="17"/>
      <c r="G63" s="17"/>
    </row>
    <row r="64" spans="1:7" s="8" customFormat="1" ht="15.6" x14ac:dyDescent="0.35">
      <c r="A64" s="9" t="s">
        <v>24</v>
      </c>
      <c r="B64" s="17"/>
      <c r="C64" s="17"/>
      <c r="D64" s="17"/>
      <c r="E64" s="17"/>
      <c r="F64" s="17"/>
      <c r="G64" s="17"/>
    </row>
    <row r="65" spans="1:7" s="8" customFormat="1" ht="15.6" x14ac:dyDescent="0.35">
      <c r="A65" s="8" t="s">
        <v>25</v>
      </c>
      <c r="B65" s="17">
        <f t="shared" ref="B65:G65" si="16">((B19/B15)-1)*100</f>
        <v>-27.319679430097953</v>
      </c>
      <c r="C65" s="17">
        <f t="shared" si="16"/>
        <v>-11.513583441138419</v>
      </c>
      <c r="D65" s="17">
        <f t="shared" si="16"/>
        <v>-33.089133089133092</v>
      </c>
      <c r="E65" s="17">
        <f t="shared" si="16"/>
        <v>-60.927152317880797</v>
      </c>
      <c r="F65" s="17">
        <f t="shared" si="16"/>
        <v>-39.53646898432175</v>
      </c>
      <c r="G65" s="17">
        <f t="shared" si="16"/>
        <v>21.601016518424387</v>
      </c>
    </row>
    <row r="66" spans="1:7" s="8" customFormat="1" ht="15.6" x14ac:dyDescent="0.35">
      <c r="A66" s="8" t="s">
        <v>26</v>
      </c>
      <c r="B66" s="17">
        <f t="shared" ref="B66:G66" si="17">((B41/B40)-1)*100</f>
        <v>37.061144704512451</v>
      </c>
      <c r="C66" s="17">
        <f t="shared" si="17"/>
        <v>-3.7109670923512916</v>
      </c>
      <c r="D66" s="17">
        <f t="shared" si="17"/>
        <v>165.66175181461401</v>
      </c>
      <c r="E66" s="17">
        <f t="shared" si="17"/>
        <v>63.535504476911164</v>
      </c>
      <c r="F66" s="17">
        <f t="shared" si="17"/>
        <v>11.283335232163004</v>
      </c>
      <c r="G66" s="17">
        <f t="shared" si="17"/>
        <v>43.774275426852391</v>
      </c>
    </row>
    <row r="67" spans="1:7" s="8" customFormat="1" ht="15.6" x14ac:dyDescent="0.35">
      <c r="A67" s="8" t="s">
        <v>27</v>
      </c>
      <c r="B67" s="17">
        <f t="shared" ref="B67:G67" si="18">((B43/B42)-1)*100</f>
        <v>88.580820268521762</v>
      </c>
      <c r="C67" s="17">
        <f t="shared" si="18"/>
        <v>8.8178690608369248</v>
      </c>
      <c r="D67" s="17">
        <f t="shared" si="18"/>
        <v>297.03827506600157</v>
      </c>
      <c r="E67" s="17">
        <f t="shared" si="18"/>
        <v>318.54001993243372</v>
      </c>
      <c r="F67" s="17">
        <f t="shared" si="18"/>
        <v>84.050341359169238</v>
      </c>
      <c r="G67" s="17">
        <f t="shared" si="18"/>
        <v>18.234435486868161</v>
      </c>
    </row>
    <row r="68" spans="1:7" s="8" customFormat="1" ht="15.6" x14ac:dyDescent="0.35">
      <c r="B68" s="17"/>
      <c r="C68" s="17"/>
      <c r="D68" s="17"/>
      <c r="E68" s="17"/>
      <c r="F68" s="17"/>
      <c r="G68" s="17"/>
    </row>
    <row r="69" spans="1:7" s="8" customFormat="1" ht="15.6" x14ac:dyDescent="0.35">
      <c r="A69" s="9" t="s">
        <v>28</v>
      </c>
      <c r="B69" s="17"/>
      <c r="C69" s="17"/>
      <c r="D69" s="17"/>
      <c r="E69" s="17"/>
      <c r="F69" s="17"/>
      <c r="G69" s="17"/>
    </row>
    <row r="70" spans="1:7" s="8" customFormat="1" ht="15.6" x14ac:dyDescent="0.35">
      <c r="A70" s="8" t="s">
        <v>43</v>
      </c>
      <c r="B70" s="17">
        <f t="shared" ref="B70:G70" si="19">B25/(B18)</f>
        <v>214069.28001625935</v>
      </c>
      <c r="C70" s="17">
        <f t="shared" si="19"/>
        <v>200000</v>
      </c>
      <c r="D70" s="17">
        <f t="shared" ref="D70" si="20">D25/(D18)</f>
        <v>200000</v>
      </c>
      <c r="E70" s="17">
        <f t="shared" si="19"/>
        <v>200000</v>
      </c>
      <c r="F70" s="17">
        <f t="shared" si="19"/>
        <v>227500</v>
      </c>
      <c r="G70" s="17">
        <f t="shared" si="19"/>
        <v>200000</v>
      </c>
    </row>
    <row r="71" spans="1:7" s="8" customFormat="1" ht="15.6" x14ac:dyDescent="0.35">
      <c r="A71" s="8" t="s">
        <v>44</v>
      </c>
      <c r="B71" s="17">
        <f t="shared" ref="B71:G71" si="21">B26/(B20)</f>
        <v>215037.76959495002</v>
      </c>
      <c r="C71" s="17">
        <f t="shared" si="21"/>
        <v>198657.42745777394</v>
      </c>
      <c r="D71" s="17">
        <f t="shared" ref="D71" si="22">D26/(D20)</f>
        <v>198498.06736609607</v>
      </c>
      <c r="E71" s="17">
        <f t="shared" si="21"/>
        <v>179370.62937062938</v>
      </c>
      <c r="F71" s="17">
        <f t="shared" si="21"/>
        <v>234823.10147724743</v>
      </c>
      <c r="G71" s="17">
        <f t="shared" si="21"/>
        <v>200000</v>
      </c>
    </row>
    <row r="72" spans="1:7" s="8" customFormat="1" ht="15.6" hidden="1" x14ac:dyDescent="0.35">
      <c r="A72" s="8" t="s">
        <v>34</v>
      </c>
      <c r="B72" s="17">
        <f t="shared" ref="B72:G72" si="23">B26/B20</f>
        <v>215037.76959495002</v>
      </c>
      <c r="C72" s="17">
        <f t="shared" si="23"/>
        <v>198657.42745777394</v>
      </c>
      <c r="D72" s="17">
        <f t="shared" ref="D72" si="24">D26/D20</f>
        <v>198498.06736609607</v>
      </c>
      <c r="E72" s="17">
        <f t="shared" si="23"/>
        <v>179370.62937062938</v>
      </c>
      <c r="F72" s="17">
        <f t="shared" si="23"/>
        <v>234823.10147724743</v>
      </c>
      <c r="G72" s="17">
        <f t="shared" si="23"/>
        <v>200000</v>
      </c>
    </row>
    <row r="73" spans="1:7" s="8" customFormat="1" ht="15.6" x14ac:dyDescent="0.35">
      <c r="A73" s="8" t="s">
        <v>29</v>
      </c>
      <c r="B73" s="17">
        <f t="shared" ref="B73:G73" si="25">(B71/B70)*B54</f>
        <v>58.210453644188526</v>
      </c>
      <c r="C73" s="17">
        <f t="shared" si="25"/>
        <v>122.44093706548746</v>
      </c>
      <c r="D73" s="17">
        <f t="shared" ref="D73" si="26">(D71/D70)*D54</f>
        <v>36.200269257501354</v>
      </c>
      <c r="E73" s="17">
        <f t="shared" si="25"/>
        <v>56.045983951354422</v>
      </c>
      <c r="F73" s="17">
        <f t="shared" si="25"/>
        <v>84.102188729147528</v>
      </c>
      <c r="G73" s="17">
        <f t="shared" si="25"/>
        <v>128.99280205655526</v>
      </c>
    </row>
    <row r="74" spans="1:7" s="8" customFormat="1" ht="15.6" x14ac:dyDescent="0.35">
      <c r="A74" s="8" t="s">
        <v>37</v>
      </c>
      <c r="B74" s="17">
        <f t="shared" ref="B74:G74" si="27">(B25/B18)*3</f>
        <v>642207.8400487781</v>
      </c>
      <c r="C74" s="17">
        <f t="shared" si="27"/>
        <v>600000</v>
      </c>
      <c r="D74" s="17">
        <f t="shared" ref="D74" si="28">(D25/D18)*3</f>
        <v>600000</v>
      </c>
      <c r="E74" s="17">
        <f t="shared" si="27"/>
        <v>600000</v>
      </c>
      <c r="F74" s="17">
        <f t="shared" si="27"/>
        <v>682500</v>
      </c>
      <c r="G74" s="17">
        <f t="shared" si="27"/>
        <v>600000</v>
      </c>
    </row>
    <row r="75" spans="1:7" s="8" customFormat="1" ht="15.6" x14ac:dyDescent="0.35">
      <c r="A75" s="8" t="s">
        <v>38</v>
      </c>
      <c r="B75" s="17">
        <f t="shared" ref="B75:G75" si="29">(B26/B20)*3</f>
        <v>645113.30878485006</v>
      </c>
      <c r="C75" s="17">
        <f t="shared" si="29"/>
        <v>595972.28237332182</v>
      </c>
      <c r="D75" s="17">
        <f t="shared" ref="D75" si="30">(D26/D20)*3</f>
        <v>595494.20209828822</v>
      </c>
      <c r="E75" s="17">
        <f t="shared" si="29"/>
        <v>538111.8881118882</v>
      </c>
      <c r="F75" s="17">
        <f t="shared" si="29"/>
        <v>704469.30443174229</v>
      </c>
      <c r="G75" s="17">
        <f t="shared" si="29"/>
        <v>600000</v>
      </c>
    </row>
    <row r="76" spans="1:7" s="8" customFormat="1" ht="15.6" x14ac:dyDescent="0.35">
      <c r="B76" s="17"/>
      <c r="C76" s="17"/>
      <c r="D76" s="17"/>
      <c r="E76" s="17"/>
      <c r="F76" s="17"/>
      <c r="G76" s="17"/>
    </row>
    <row r="77" spans="1:7" s="8" customFormat="1" ht="15.6" x14ac:dyDescent="0.35">
      <c r="A77" s="9" t="s">
        <v>30</v>
      </c>
      <c r="B77" s="17"/>
      <c r="C77" s="17"/>
      <c r="D77" s="17"/>
      <c r="E77" s="17"/>
      <c r="F77" s="17"/>
      <c r="G77" s="17"/>
    </row>
    <row r="78" spans="1:7" s="8" customFormat="1" ht="15.6" x14ac:dyDescent="0.35">
      <c r="A78" s="8" t="s">
        <v>31</v>
      </c>
      <c r="B78" s="17">
        <f>(B32/B31)*100</f>
        <v>68.974733743997135</v>
      </c>
      <c r="C78" s="17"/>
      <c r="D78" s="17"/>
      <c r="E78" s="17"/>
      <c r="F78" s="17"/>
      <c r="G78" s="17"/>
    </row>
    <row r="79" spans="1:7" s="8" customFormat="1" ht="15.6" x14ac:dyDescent="0.35">
      <c r="A79" s="8" t="s">
        <v>32</v>
      </c>
      <c r="B79" s="17">
        <f>(B26/B32)*100</f>
        <v>105.5034313444222</v>
      </c>
      <c r="C79" s="17"/>
      <c r="D79" s="17"/>
      <c r="E79" s="17"/>
      <c r="F79" s="17"/>
      <c r="G79" s="17"/>
    </row>
    <row r="80" spans="1:7" s="8" customFormat="1" ht="16.2" thickBot="1" x14ac:dyDescent="0.4">
      <c r="A80" s="19"/>
      <c r="B80" s="19"/>
      <c r="C80" s="19"/>
      <c r="D80" s="19"/>
      <c r="E80" s="19"/>
      <c r="F80" s="19"/>
      <c r="G80" s="19"/>
    </row>
    <row r="81" spans="1:7" s="8" customFormat="1" ht="16.5" customHeight="1" thickTop="1" x14ac:dyDescent="0.35">
      <c r="A81" s="51" t="s">
        <v>88</v>
      </c>
      <c r="B81" s="51"/>
      <c r="C81" s="51"/>
      <c r="D81" s="51"/>
      <c r="E81" s="51"/>
      <c r="F81" s="51"/>
      <c r="G81" s="51"/>
    </row>
    <row r="82" spans="1:7" s="42" customFormat="1" x14ac:dyDescent="0.3"/>
    <row r="83" spans="1:7" s="42" customFormat="1" x14ac:dyDescent="0.3">
      <c r="A83" s="3"/>
    </row>
    <row r="84" spans="1:7" s="42" customFormat="1" x14ac:dyDescent="0.3"/>
    <row r="85" spans="1:7" s="42" customFormat="1" x14ac:dyDescent="0.3">
      <c r="A85" s="2"/>
    </row>
    <row r="86" spans="1:7" s="42" customFormat="1" x14ac:dyDescent="0.3"/>
    <row r="87" spans="1:7" x14ac:dyDescent="0.3">
      <c r="A87" s="3"/>
    </row>
    <row r="89" spans="1:7" x14ac:dyDescent="0.3">
      <c r="A89" s="2"/>
    </row>
  </sheetData>
  <mergeCells count="4">
    <mergeCell ref="A9:A10"/>
    <mergeCell ref="B9:B10"/>
    <mergeCell ref="C9:G9"/>
    <mergeCell ref="A81:G8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J92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0.6640625" style="4" customWidth="1"/>
    <col min="2" max="7" width="20.6640625" style="4" customWidth="1"/>
    <col min="8" max="16384" width="11.44140625" style="4"/>
  </cols>
  <sheetData>
    <row r="9" spans="1:7" ht="15.6" x14ac:dyDescent="0.3">
      <c r="A9" s="45" t="s">
        <v>0</v>
      </c>
      <c r="B9" s="47" t="s">
        <v>1</v>
      </c>
      <c r="C9" s="44" t="s">
        <v>2</v>
      </c>
      <c r="D9" s="44"/>
      <c r="E9" s="44"/>
      <c r="F9" s="44"/>
      <c r="G9" s="44"/>
    </row>
    <row r="10" spans="1:7" ht="31.8" thickBot="1" x14ac:dyDescent="0.35">
      <c r="A10" s="46"/>
      <c r="B10" s="48"/>
      <c r="C10" s="40" t="s">
        <v>3</v>
      </c>
      <c r="D10" s="40" t="s">
        <v>50</v>
      </c>
      <c r="E10" s="40" t="s">
        <v>48</v>
      </c>
      <c r="F10" s="40" t="s">
        <v>45</v>
      </c>
      <c r="G10" s="40" t="s">
        <v>51</v>
      </c>
    </row>
    <row r="11" spans="1:7" ht="16.2" thickTop="1" x14ac:dyDescent="0.35">
      <c r="A11" s="8"/>
      <c r="B11" s="8"/>
      <c r="C11" s="8"/>
      <c r="D11" s="8"/>
      <c r="E11" s="8"/>
      <c r="F11" s="8"/>
      <c r="G11" s="8"/>
    </row>
    <row r="12" spans="1:7" ht="15.6" x14ac:dyDescent="0.35">
      <c r="A12" s="9" t="s">
        <v>4</v>
      </c>
      <c r="B12" s="8"/>
      <c r="C12" s="8"/>
      <c r="D12" s="8"/>
      <c r="E12" s="8"/>
      <c r="F12" s="8"/>
      <c r="G12" s="8"/>
    </row>
    <row r="13" spans="1:7" ht="15.6" x14ac:dyDescent="0.35">
      <c r="A13" s="8"/>
      <c r="B13" s="8"/>
      <c r="C13" s="8"/>
      <c r="D13" s="8"/>
      <c r="E13" s="8"/>
      <c r="F13" s="8"/>
      <c r="G13" s="8"/>
    </row>
    <row r="14" spans="1:7" ht="15.6" x14ac:dyDescent="0.35">
      <c r="A14" s="9" t="s">
        <v>5</v>
      </c>
      <c r="B14" s="8"/>
      <c r="C14" s="8"/>
      <c r="D14" s="8"/>
      <c r="E14" s="8"/>
      <c r="F14" s="8"/>
      <c r="G14" s="8"/>
    </row>
    <row r="15" spans="1:7" ht="15.6" x14ac:dyDescent="0.35">
      <c r="A15" s="10" t="s">
        <v>62</v>
      </c>
      <c r="B15" s="11">
        <f>SUM(C15:G15)</f>
        <v>9868</v>
      </c>
      <c r="C15" s="11">
        <f>+'I trimestre'!C15+'II Trimestre'!C15</f>
        <v>1268</v>
      </c>
      <c r="D15" s="11">
        <f>+'I trimestre'!D15+'II Trimestre'!D15</f>
        <v>1305</v>
      </c>
      <c r="E15" s="11">
        <f>+'I trimestre'!E15+'II Trimestre'!E15</f>
        <v>408</v>
      </c>
      <c r="F15" s="11">
        <f>+'I trimestre'!F15+'II Trimestre'!F15</f>
        <v>5894</v>
      </c>
      <c r="G15" s="11">
        <f>+'I trimestre'!G15+'II Trimestre'!G15</f>
        <v>993</v>
      </c>
    </row>
    <row r="16" spans="1:7" ht="15.6" x14ac:dyDescent="0.35">
      <c r="A16" s="12" t="s">
        <v>33</v>
      </c>
      <c r="B16" s="11">
        <f t="shared" ref="B16:B28" si="0">SUM(C16:G16)</f>
        <v>31392</v>
      </c>
      <c r="C16" s="11">
        <f>+'I trimestre'!C16+'II Trimestre'!C16</f>
        <v>3199</v>
      </c>
      <c r="D16" s="11">
        <f>+'I trimestre'!D16+'II Trimestre'!D16</f>
        <v>4740</v>
      </c>
      <c r="E16" s="11">
        <f>+'I trimestre'!E16+'II Trimestre'!E16</f>
        <v>1020</v>
      </c>
      <c r="F16" s="11">
        <f>+'I trimestre'!F16+'II Trimestre'!F16</f>
        <v>20382</v>
      </c>
      <c r="G16" s="11">
        <f>+'I trimestre'!G16+'II Trimestre'!G16</f>
        <v>2051</v>
      </c>
    </row>
    <row r="17" spans="1:10" ht="15.6" x14ac:dyDescent="0.35">
      <c r="A17" s="10" t="s">
        <v>95</v>
      </c>
      <c r="B17" s="11">
        <f t="shared" si="0"/>
        <v>19428</v>
      </c>
      <c r="C17" s="11">
        <f>+'I trimestre'!C17+'II Trimestre'!C17</f>
        <v>1250</v>
      </c>
      <c r="D17" s="11">
        <f>+'I trimestre'!D17+'II Trimestre'!D17</f>
        <v>9405</v>
      </c>
      <c r="E17" s="11">
        <f>+'I trimestre'!E17+'II Trimestre'!E17</f>
        <v>684</v>
      </c>
      <c r="F17" s="11">
        <f>+'I trimestre'!F17+'II Trimestre'!F17</f>
        <v>7064</v>
      </c>
      <c r="G17" s="11">
        <f>+'I trimestre'!G17+'II Trimestre'!G17</f>
        <v>1025</v>
      </c>
    </row>
    <row r="18" spans="1:10" ht="15.6" x14ac:dyDescent="0.35">
      <c r="A18" s="12" t="s">
        <v>33</v>
      </c>
      <c r="B18" s="11">
        <f t="shared" si="0"/>
        <v>62297</v>
      </c>
      <c r="C18" s="11">
        <f>+'I trimestre'!C18+'II Trimestre'!C18</f>
        <v>3570</v>
      </c>
      <c r="D18" s="11">
        <f>+'I trimestre'!D18+'II Trimestre'!D18</f>
        <v>22215</v>
      </c>
      <c r="E18" s="11">
        <f>+'I trimestre'!E18+'II Trimestre'!E18</f>
        <v>1724</v>
      </c>
      <c r="F18" s="11">
        <f>+'I trimestre'!F18+'II Trimestre'!F18</f>
        <v>32463</v>
      </c>
      <c r="G18" s="11">
        <f>+'I trimestre'!G18+'II Trimestre'!G18</f>
        <v>2325</v>
      </c>
    </row>
    <row r="19" spans="1:10" ht="15.6" x14ac:dyDescent="0.35">
      <c r="A19" s="10" t="s">
        <v>96</v>
      </c>
      <c r="B19" s="11">
        <f t="shared" si="0"/>
        <v>10618</v>
      </c>
      <c r="C19" s="11">
        <f>+'I trimestre'!C19+'II Trimestre'!C19</f>
        <v>1380</v>
      </c>
      <c r="D19" s="11">
        <f>+'I trimestre'!D19+'II Trimestre'!D19</f>
        <v>2935</v>
      </c>
      <c r="E19" s="11">
        <f>+'I trimestre'!E19+'II Trimestre'!E19</f>
        <v>417</v>
      </c>
      <c r="F19" s="11">
        <f>+'I trimestre'!F19+'II Trimestre'!F19</f>
        <v>4570</v>
      </c>
      <c r="G19" s="11">
        <f>+'I trimestre'!G19+'II Trimestre'!G19</f>
        <v>1316</v>
      </c>
    </row>
    <row r="20" spans="1:10" ht="15.6" x14ac:dyDescent="0.35">
      <c r="A20" s="12" t="s">
        <v>33</v>
      </c>
      <c r="B20" s="11">
        <f t="shared" si="0"/>
        <v>49299</v>
      </c>
      <c r="C20" s="11">
        <f>+'I trimestre'!C20+'II Trimestre'!C20</f>
        <v>3527</v>
      </c>
      <c r="D20" s="11">
        <f>+'I trimestre'!D20+'II Trimestre'!D20</f>
        <v>16351</v>
      </c>
      <c r="E20" s="11">
        <f>+'I trimestre'!E20+'II Trimestre'!E20</f>
        <v>1918</v>
      </c>
      <c r="F20" s="11">
        <f>+'I trimestre'!F20+'II Trimestre'!F20</f>
        <v>24537</v>
      </c>
      <c r="G20" s="11">
        <f>+'I trimestre'!G20+'II Trimestre'!G20</f>
        <v>2966</v>
      </c>
    </row>
    <row r="21" spans="1:10" ht="15.6" x14ac:dyDescent="0.35">
      <c r="A21" s="10" t="s">
        <v>83</v>
      </c>
      <c r="B21" s="11">
        <f t="shared" si="0"/>
        <v>22590</v>
      </c>
      <c r="C21" s="11">
        <f>+'II Trimestre'!C21</f>
        <v>2725</v>
      </c>
      <c r="D21" s="11">
        <f>+'II Trimestre'!D21</f>
        <v>9405</v>
      </c>
      <c r="E21" s="11">
        <f>+'II Trimestre'!E21</f>
        <v>684</v>
      </c>
      <c r="F21" s="11">
        <f>+'II Trimestre'!F21</f>
        <v>7064</v>
      </c>
      <c r="G21" s="11">
        <f>+'II Trimestre'!G21</f>
        <v>2712</v>
      </c>
    </row>
    <row r="22" spans="1:10" ht="15.6" x14ac:dyDescent="0.35">
      <c r="A22" s="8"/>
      <c r="B22" s="11"/>
      <c r="C22" s="11"/>
      <c r="D22" s="11"/>
      <c r="E22" s="11"/>
      <c r="F22" s="11"/>
      <c r="G22" s="11"/>
    </row>
    <row r="23" spans="1:10" ht="15.6" x14ac:dyDescent="0.35">
      <c r="A23" s="13" t="s">
        <v>6</v>
      </c>
      <c r="B23" s="11"/>
      <c r="C23" s="11"/>
      <c r="D23" s="11"/>
      <c r="E23" s="11"/>
      <c r="F23" s="11"/>
      <c r="G23" s="11"/>
    </row>
    <row r="24" spans="1:10" ht="15.6" x14ac:dyDescent="0.35">
      <c r="A24" s="10" t="s">
        <v>97</v>
      </c>
      <c r="B24" s="11">
        <f t="shared" si="0"/>
        <v>6335977500</v>
      </c>
      <c r="C24" s="11">
        <f>+'I trimestre'!C24+'II Trimestre'!C24</f>
        <v>647985000</v>
      </c>
      <c r="D24" s="11">
        <f>+'I trimestre'!D24+'II Trimestre'!D24</f>
        <v>951695000</v>
      </c>
      <c r="E24" s="11">
        <f>+'I trimestre'!E24+'II Trimestre'!E24</f>
        <v>149418750</v>
      </c>
      <c r="F24" s="11">
        <f>+'I trimestre'!F24+'II Trimestre'!F24</f>
        <v>4186543750</v>
      </c>
      <c r="G24" s="11">
        <f>+'I trimestre'!G24+'II Trimestre'!G24</f>
        <v>400335000</v>
      </c>
    </row>
    <row r="25" spans="1:10" ht="15.6" x14ac:dyDescent="0.35">
      <c r="A25" s="10" t="s">
        <v>95</v>
      </c>
      <c r="B25" s="11">
        <f t="shared" si="0"/>
        <v>13838970000</v>
      </c>
      <c r="C25" s="11">
        <f>+'I trimestre'!C25+'II Trimestre'!C25</f>
        <v>714000000</v>
      </c>
      <c r="D25" s="11">
        <f>+'I trimestre'!D25+'II Trimestre'!D25</f>
        <v>4443000000</v>
      </c>
      <c r="E25" s="11">
        <f>+'I trimestre'!E25+'II Trimestre'!E25</f>
        <v>344800000</v>
      </c>
      <c r="F25" s="11">
        <f>+'I trimestre'!F25+'II Trimestre'!F25</f>
        <v>7872170000</v>
      </c>
      <c r="G25" s="11">
        <f>+'I trimestre'!G25+'II Trimestre'!G25</f>
        <v>465000000</v>
      </c>
    </row>
    <row r="26" spans="1:10" ht="15.6" x14ac:dyDescent="0.35">
      <c r="A26" s="10" t="s">
        <v>96</v>
      </c>
      <c r="B26" s="11">
        <f t="shared" si="0"/>
        <v>10595774000</v>
      </c>
      <c r="C26" s="11">
        <f>+'I trimestre'!C26+'II Trimestre'!C26</f>
        <v>702300000</v>
      </c>
      <c r="D26" s="11">
        <f>+'I trimestre'!D26+'II Trimestre'!D26</f>
        <v>3249700000</v>
      </c>
      <c r="E26" s="11">
        <f>+'I trimestre'!E26+'II Trimestre'!E26</f>
        <v>352000000</v>
      </c>
      <c r="F26" s="11">
        <f>+'I trimestre'!F26+'II Trimestre'!F26</f>
        <v>5698574000</v>
      </c>
      <c r="G26" s="11">
        <f>+'I trimestre'!G26+'II Trimestre'!G26</f>
        <v>593200000</v>
      </c>
    </row>
    <row r="27" spans="1:10" ht="15.6" x14ac:dyDescent="0.35">
      <c r="A27" s="10" t="s">
        <v>83</v>
      </c>
      <c r="B27" s="11">
        <f t="shared" si="0"/>
        <v>19245997500</v>
      </c>
      <c r="C27" s="11">
        <f>+'II Trimestre'!C27</f>
        <v>1569000000</v>
      </c>
      <c r="D27" s="11">
        <f>+'II Trimestre'!D27</f>
        <v>5643000000</v>
      </c>
      <c r="E27" s="11">
        <f>+'II Trimestre'!E27</f>
        <v>410400000</v>
      </c>
      <c r="F27" s="11">
        <f>+'II Trimestre'!F27</f>
        <v>10129197500</v>
      </c>
      <c r="G27" s="11">
        <f>+'II Trimestre'!G27</f>
        <v>1494400000</v>
      </c>
    </row>
    <row r="28" spans="1:10" ht="15.6" x14ac:dyDescent="0.35">
      <c r="A28" s="10" t="s">
        <v>98</v>
      </c>
      <c r="B28" s="11">
        <f t="shared" si="0"/>
        <v>10595774000</v>
      </c>
      <c r="C28" s="11">
        <f>+C26</f>
        <v>702300000</v>
      </c>
      <c r="D28" s="11">
        <f>+D26</f>
        <v>3249700000</v>
      </c>
      <c r="E28" s="11">
        <f>+E26</f>
        <v>352000000</v>
      </c>
      <c r="F28" s="11">
        <f>+F26</f>
        <v>5698574000</v>
      </c>
      <c r="G28" s="11">
        <f>+G26</f>
        <v>593200000</v>
      </c>
      <c r="H28" s="5"/>
    </row>
    <row r="29" spans="1:10" ht="15.6" x14ac:dyDescent="0.35">
      <c r="A29" s="8"/>
      <c r="B29" s="11"/>
      <c r="C29" s="11"/>
      <c r="D29" s="11"/>
      <c r="E29" s="11"/>
      <c r="F29" s="26"/>
      <c r="G29" s="11"/>
    </row>
    <row r="30" spans="1:10" ht="15.6" x14ac:dyDescent="0.35">
      <c r="A30" s="9" t="s">
        <v>7</v>
      </c>
      <c r="B30" s="11"/>
      <c r="C30" s="11"/>
      <c r="D30" s="11"/>
      <c r="E30" s="11"/>
      <c r="F30" s="26"/>
      <c r="G30" s="11"/>
    </row>
    <row r="31" spans="1:10" ht="15.6" x14ac:dyDescent="0.35">
      <c r="A31" s="16" t="s">
        <v>95</v>
      </c>
      <c r="B31" s="11">
        <f>B25</f>
        <v>13838970000</v>
      </c>
      <c r="C31" s="11"/>
      <c r="D31" s="11"/>
      <c r="E31" s="11"/>
      <c r="F31" s="11"/>
      <c r="G31" s="11"/>
      <c r="J31" s="4" t="s">
        <v>46</v>
      </c>
    </row>
    <row r="32" spans="1:10" ht="15.6" x14ac:dyDescent="0.35">
      <c r="A32" s="16" t="s">
        <v>96</v>
      </c>
      <c r="B32" s="11">
        <f>+'I trimestre'!B32+'II Trimestre'!B32</f>
        <v>10623891132</v>
      </c>
      <c r="C32" s="11"/>
      <c r="D32" s="11"/>
      <c r="E32" s="11"/>
      <c r="F32" s="26"/>
      <c r="G32" s="11"/>
    </row>
    <row r="33" spans="1:7" ht="15.6" x14ac:dyDescent="0.35">
      <c r="A33" s="8"/>
      <c r="B33" s="15"/>
      <c r="C33" s="15"/>
      <c r="D33" s="15"/>
      <c r="E33" s="15"/>
      <c r="F33" s="15"/>
      <c r="G33" s="15"/>
    </row>
    <row r="34" spans="1:7" ht="15.6" x14ac:dyDescent="0.35">
      <c r="A34" s="9" t="s">
        <v>8</v>
      </c>
      <c r="B34" s="15"/>
      <c r="C34" s="15"/>
      <c r="D34" s="15"/>
      <c r="E34" s="15"/>
      <c r="F34" s="15"/>
      <c r="G34" s="15"/>
    </row>
    <row r="35" spans="1:7" ht="15.6" x14ac:dyDescent="0.35">
      <c r="A35" s="8" t="s">
        <v>63</v>
      </c>
      <c r="B35" s="18">
        <v>1.0788</v>
      </c>
      <c r="C35" s="18">
        <v>1.0788</v>
      </c>
      <c r="D35" s="18">
        <v>1.0788</v>
      </c>
      <c r="E35" s="18">
        <v>1.0788</v>
      </c>
      <c r="F35" s="18">
        <v>1.0788</v>
      </c>
      <c r="G35" s="18">
        <v>1.0788</v>
      </c>
    </row>
    <row r="36" spans="1:7" ht="15.6" x14ac:dyDescent="0.35">
      <c r="A36" s="8" t="s">
        <v>99</v>
      </c>
      <c r="B36" s="18">
        <v>1.121</v>
      </c>
      <c r="C36" s="18">
        <v>1.121</v>
      </c>
      <c r="D36" s="18">
        <v>1.121</v>
      </c>
      <c r="E36" s="18">
        <v>1.121</v>
      </c>
      <c r="F36" s="18">
        <v>1.121</v>
      </c>
      <c r="G36" s="18">
        <v>1.121</v>
      </c>
    </row>
    <row r="37" spans="1:7" ht="15.6" x14ac:dyDescent="0.35">
      <c r="A37" s="8" t="s">
        <v>9</v>
      </c>
      <c r="B37" s="11">
        <f>+C37+F37</f>
        <v>153348</v>
      </c>
      <c r="C37" s="11">
        <v>117516</v>
      </c>
      <c r="D37" s="11">
        <v>117516</v>
      </c>
      <c r="E37" s="11">
        <v>117516</v>
      </c>
      <c r="F37" s="11">
        <v>35832</v>
      </c>
      <c r="G37" s="11">
        <v>117516</v>
      </c>
    </row>
    <row r="38" spans="1:7" ht="15.6" x14ac:dyDescent="0.35">
      <c r="A38" s="8"/>
      <c r="B38" s="11"/>
      <c r="C38" s="11"/>
      <c r="D38" s="11"/>
      <c r="E38" s="11"/>
      <c r="F38" s="11"/>
      <c r="G38" s="11"/>
    </row>
    <row r="39" spans="1:7" ht="15.6" x14ac:dyDescent="0.35">
      <c r="A39" s="9" t="s">
        <v>10</v>
      </c>
      <c r="B39" s="11"/>
      <c r="C39" s="11"/>
      <c r="D39" s="11"/>
      <c r="E39" s="11"/>
      <c r="F39" s="11"/>
      <c r="G39" s="11"/>
    </row>
    <row r="40" spans="1:7" ht="15.6" x14ac:dyDescent="0.35">
      <c r="A40" s="8" t="s">
        <v>64</v>
      </c>
      <c r="B40" s="11">
        <f t="shared" ref="B40:G40" si="1">B24/B35</f>
        <v>5873171579.532814</v>
      </c>
      <c r="C40" s="11">
        <f t="shared" si="1"/>
        <v>600653503.8932147</v>
      </c>
      <c r="D40" s="11">
        <f t="shared" si="1"/>
        <v>882179273.2665925</v>
      </c>
      <c r="E40" s="11">
        <f t="shared" si="1"/>
        <v>138504588.43159065</v>
      </c>
      <c r="F40" s="11">
        <f t="shared" si="1"/>
        <v>3880741332.9625511</v>
      </c>
      <c r="G40" s="11">
        <f t="shared" si="1"/>
        <v>371092880.97886539</v>
      </c>
    </row>
    <row r="41" spans="1:7" ht="15.6" x14ac:dyDescent="0.35">
      <c r="A41" s="8" t="s">
        <v>100</v>
      </c>
      <c r="B41" s="11">
        <f t="shared" ref="B41:G41" si="2">B26/B36</f>
        <v>9452073148.9741306</v>
      </c>
      <c r="C41" s="11">
        <f t="shared" si="2"/>
        <v>626494201.6057092</v>
      </c>
      <c r="D41" s="11">
        <f t="shared" si="2"/>
        <v>2898929527.20785</v>
      </c>
      <c r="E41" s="11">
        <f t="shared" si="2"/>
        <v>314005352.36396074</v>
      </c>
      <c r="F41" s="11">
        <f t="shared" si="2"/>
        <v>5083473684.2105265</v>
      </c>
      <c r="G41" s="11">
        <f t="shared" si="2"/>
        <v>529170383.58608383</v>
      </c>
    </row>
    <row r="42" spans="1:7" ht="15.6" x14ac:dyDescent="0.35">
      <c r="A42" s="8" t="s">
        <v>65</v>
      </c>
      <c r="B42" s="11">
        <f t="shared" ref="B42:G42" si="3">B40/B15</f>
        <v>595173.44745975011</v>
      </c>
      <c r="C42" s="11">
        <f t="shared" si="3"/>
        <v>473701.50149307156</v>
      </c>
      <c r="D42" s="11">
        <f t="shared" si="3"/>
        <v>675999.44311616279</v>
      </c>
      <c r="E42" s="11">
        <f t="shared" si="3"/>
        <v>339472.03046958492</v>
      </c>
      <c r="F42" s="11">
        <f t="shared" si="3"/>
        <v>658422.35034994083</v>
      </c>
      <c r="G42" s="11">
        <f t="shared" si="3"/>
        <v>373708.84287901851</v>
      </c>
    </row>
    <row r="43" spans="1:7" ht="15.6" x14ac:dyDescent="0.35">
      <c r="A43" s="8" t="s">
        <v>101</v>
      </c>
      <c r="B43" s="11">
        <f t="shared" ref="B43:G43" si="4">B41/B19</f>
        <v>890193.36494388117</v>
      </c>
      <c r="C43" s="11">
        <f t="shared" si="4"/>
        <v>453981.30551138346</v>
      </c>
      <c r="D43" s="11">
        <f t="shared" si="4"/>
        <v>987710.23073521291</v>
      </c>
      <c r="E43" s="11">
        <f t="shared" si="4"/>
        <v>753010.43732364685</v>
      </c>
      <c r="F43" s="11">
        <f t="shared" si="4"/>
        <v>1112357.4801335945</v>
      </c>
      <c r="G43" s="11">
        <f t="shared" si="4"/>
        <v>402105.15470067161</v>
      </c>
    </row>
    <row r="44" spans="1:7" ht="15.6" x14ac:dyDescent="0.35">
      <c r="A44" s="8"/>
      <c r="B44" s="15"/>
      <c r="C44" s="15"/>
      <c r="D44" s="15"/>
      <c r="E44" s="15"/>
      <c r="F44" s="15"/>
      <c r="G44" s="15"/>
    </row>
    <row r="45" spans="1:7" ht="15.6" x14ac:dyDescent="0.35">
      <c r="A45" s="9" t="s">
        <v>11</v>
      </c>
      <c r="B45" s="15"/>
      <c r="C45" s="15"/>
      <c r="D45" s="15"/>
      <c r="E45" s="15"/>
      <c r="F45" s="15"/>
      <c r="G45" s="15"/>
    </row>
    <row r="46" spans="1:7" ht="15.6" x14ac:dyDescent="0.35">
      <c r="A46" s="8"/>
      <c r="B46" s="15"/>
      <c r="C46" s="15"/>
      <c r="D46" s="15"/>
      <c r="E46" s="15"/>
      <c r="F46" s="15"/>
      <c r="G46" s="15"/>
    </row>
    <row r="47" spans="1:7" ht="15.6" x14ac:dyDescent="0.35">
      <c r="A47" s="9" t="s">
        <v>12</v>
      </c>
      <c r="B47" s="15"/>
      <c r="C47" s="15"/>
      <c r="D47" s="15"/>
      <c r="E47" s="15"/>
      <c r="F47" s="15"/>
      <c r="G47" s="15"/>
    </row>
    <row r="48" spans="1:7" ht="15.6" x14ac:dyDescent="0.35">
      <c r="A48" s="8" t="s">
        <v>13</v>
      </c>
      <c r="B48" s="17">
        <f t="shared" ref="B48:G48" si="5">B17/B37*100</f>
        <v>12.669222943892322</v>
      </c>
      <c r="C48" s="17">
        <f t="shared" si="5"/>
        <v>1.063684945028762</v>
      </c>
      <c r="D48" s="17">
        <f t="shared" si="5"/>
        <v>8.0031655263964048</v>
      </c>
      <c r="E48" s="17">
        <f t="shared" si="5"/>
        <v>0.58204840191973861</v>
      </c>
      <c r="F48" s="17">
        <f t="shared" si="5"/>
        <v>19.714221924536727</v>
      </c>
      <c r="G48" s="17">
        <f t="shared" si="5"/>
        <v>0.87222165492358494</v>
      </c>
    </row>
    <row r="49" spans="1:7" ht="15.6" x14ac:dyDescent="0.35">
      <c r="A49" s="8" t="s">
        <v>14</v>
      </c>
      <c r="B49" s="17">
        <f t="shared" ref="B49:G49" si="6">B19/B37*100</f>
        <v>6.9241203015363757</v>
      </c>
      <c r="C49" s="17">
        <f t="shared" si="6"/>
        <v>1.1743081793117534</v>
      </c>
      <c r="D49" s="17">
        <f t="shared" si="6"/>
        <v>2.4975322509275331</v>
      </c>
      <c r="E49" s="17">
        <f t="shared" si="6"/>
        <v>0.354845297661595</v>
      </c>
      <c r="F49" s="17">
        <f t="shared" si="6"/>
        <v>12.753962938155839</v>
      </c>
      <c r="G49" s="17">
        <f t="shared" si="6"/>
        <v>1.1198475101262806</v>
      </c>
    </row>
    <row r="50" spans="1:7" ht="15.6" x14ac:dyDescent="0.35">
      <c r="A50" s="8"/>
      <c r="B50" s="17"/>
      <c r="C50" s="17"/>
      <c r="D50" s="17"/>
      <c r="E50" s="17"/>
      <c r="F50" s="17"/>
      <c r="G50" s="17"/>
    </row>
    <row r="51" spans="1:7" ht="15.6" x14ac:dyDescent="0.35">
      <c r="A51" s="9" t="s">
        <v>15</v>
      </c>
      <c r="B51" s="17"/>
      <c r="C51" s="17"/>
      <c r="D51" s="17"/>
      <c r="E51" s="17"/>
      <c r="F51" s="17"/>
      <c r="G51" s="17"/>
    </row>
    <row r="52" spans="1:7" ht="15.6" x14ac:dyDescent="0.35">
      <c r="A52" s="8" t="s">
        <v>16</v>
      </c>
      <c r="B52" s="17">
        <f t="shared" ref="B52:G52" si="7">B19/B17*100</f>
        <v>54.653078031706812</v>
      </c>
      <c r="C52" s="17">
        <f t="shared" si="7"/>
        <v>110.4</v>
      </c>
      <c r="D52" s="17">
        <f t="shared" si="7"/>
        <v>31.206804891015416</v>
      </c>
      <c r="E52" s="17">
        <f t="shared" si="7"/>
        <v>60.964912280701753</v>
      </c>
      <c r="F52" s="17">
        <f t="shared" si="7"/>
        <v>64.694224235560597</v>
      </c>
      <c r="G52" s="17">
        <f t="shared" si="7"/>
        <v>128.39024390243904</v>
      </c>
    </row>
    <row r="53" spans="1:7" ht="15.6" x14ac:dyDescent="0.35">
      <c r="A53" s="8" t="s">
        <v>17</v>
      </c>
      <c r="B53" s="17">
        <f t="shared" ref="B53:G53" si="8">B26/B25*100</f>
        <v>76.564758793465117</v>
      </c>
      <c r="C53" s="17">
        <f t="shared" si="8"/>
        <v>98.361344537815114</v>
      </c>
      <c r="D53" s="17">
        <f t="shared" si="8"/>
        <v>73.142021156875984</v>
      </c>
      <c r="E53" s="17">
        <f t="shared" si="8"/>
        <v>102.08816705336427</v>
      </c>
      <c r="F53" s="17">
        <f t="shared" si="8"/>
        <v>72.388858472314496</v>
      </c>
      <c r="G53" s="17">
        <f t="shared" si="8"/>
        <v>127.56989247311827</v>
      </c>
    </row>
    <row r="54" spans="1:7" ht="15.6" x14ac:dyDescent="0.35">
      <c r="A54" s="8" t="s">
        <v>18</v>
      </c>
      <c r="B54" s="17">
        <f t="shared" ref="B54:G54" si="9">AVERAGE(B52:B53)</f>
        <v>65.608918412585965</v>
      </c>
      <c r="C54" s="17">
        <f t="shared" si="9"/>
        <v>104.38067226890756</v>
      </c>
      <c r="D54" s="17">
        <f t="shared" si="9"/>
        <v>52.174413023945704</v>
      </c>
      <c r="E54" s="17">
        <f t="shared" si="9"/>
        <v>81.526539667033006</v>
      </c>
      <c r="F54" s="17">
        <f t="shared" si="9"/>
        <v>68.541541353937546</v>
      </c>
      <c r="G54" s="17">
        <f t="shared" si="9"/>
        <v>127.98006818777866</v>
      </c>
    </row>
    <row r="55" spans="1:7" ht="15.6" x14ac:dyDescent="0.35">
      <c r="A55" s="8"/>
      <c r="B55" s="17"/>
      <c r="C55" s="17"/>
      <c r="D55" s="17"/>
      <c r="E55" s="17"/>
      <c r="F55" s="17"/>
      <c r="G55" s="17"/>
    </row>
    <row r="56" spans="1:7" ht="15.6" x14ac:dyDescent="0.35">
      <c r="A56" s="9" t="s">
        <v>19</v>
      </c>
      <c r="B56" s="17"/>
      <c r="C56" s="17"/>
      <c r="D56" s="17"/>
      <c r="E56" s="17"/>
      <c r="F56" s="17"/>
      <c r="G56" s="17"/>
    </row>
    <row r="57" spans="1:7" ht="15.6" x14ac:dyDescent="0.35">
      <c r="A57" s="8" t="s">
        <v>20</v>
      </c>
      <c r="B57" s="17">
        <f t="shared" ref="B57:G57" si="10">B19/B21*100</f>
        <v>47.003098716246129</v>
      </c>
      <c r="C57" s="17">
        <f t="shared" si="10"/>
        <v>50.642201834862391</v>
      </c>
      <c r="D57" s="17">
        <f t="shared" si="10"/>
        <v>31.206804891015416</v>
      </c>
      <c r="E57" s="17">
        <f t="shared" si="10"/>
        <v>60.964912280701753</v>
      </c>
      <c r="F57" s="17">
        <f t="shared" si="10"/>
        <v>64.694224235560597</v>
      </c>
      <c r="G57" s="17">
        <f t="shared" si="10"/>
        <v>48.525073746312685</v>
      </c>
    </row>
    <row r="58" spans="1:7" ht="15.6" x14ac:dyDescent="0.35">
      <c r="A58" s="8" t="s">
        <v>21</v>
      </c>
      <c r="B58" s="17">
        <f t="shared" ref="B58:G58" si="11">B26/B27*100</f>
        <v>55.054428849427005</v>
      </c>
      <c r="C58" s="17">
        <f t="shared" si="11"/>
        <v>44.760994263862329</v>
      </c>
      <c r="D58" s="17">
        <f t="shared" si="11"/>
        <v>57.588162325004433</v>
      </c>
      <c r="E58" s="17">
        <f t="shared" si="11"/>
        <v>85.769980506822606</v>
      </c>
      <c r="F58" s="17">
        <f t="shared" si="11"/>
        <v>56.258889216050925</v>
      </c>
      <c r="G58" s="17">
        <f t="shared" si="11"/>
        <v>39.694860813704494</v>
      </c>
    </row>
    <row r="59" spans="1:7" ht="15.6" x14ac:dyDescent="0.35">
      <c r="A59" s="8" t="s">
        <v>22</v>
      </c>
      <c r="B59" s="17">
        <f t="shared" ref="B59:G59" si="12">(B57+B58)/2</f>
        <v>51.028763782836563</v>
      </c>
      <c r="C59" s="17">
        <f t="shared" si="12"/>
        <v>47.70159804936236</v>
      </c>
      <c r="D59" s="17">
        <f t="shared" si="12"/>
        <v>44.397483608009921</v>
      </c>
      <c r="E59" s="17">
        <f t="shared" si="12"/>
        <v>73.367446393762179</v>
      </c>
      <c r="F59" s="17">
        <f t="shared" si="12"/>
        <v>60.476556725805764</v>
      </c>
      <c r="G59" s="17">
        <f t="shared" si="12"/>
        <v>44.10996728000859</v>
      </c>
    </row>
    <row r="60" spans="1:7" ht="15.6" x14ac:dyDescent="0.35">
      <c r="A60" s="8"/>
      <c r="B60" s="17"/>
      <c r="C60" s="17"/>
      <c r="D60" s="17"/>
      <c r="E60" s="17"/>
      <c r="F60" s="17"/>
      <c r="G60" s="17"/>
    </row>
    <row r="61" spans="1:7" ht="15.6" x14ac:dyDescent="0.35">
      <c r="A61" s="9" t="s">
        <v>52</v>
      </c>
      <c r="B61" s="17"/>
      <c r="C61" s="17"/>
      <c r="D61" s="17"/>
      <c r="E61" s="17"/>
      <c r="F61" s="17"/>
      <c r="G61" s="17"/>
    </row>
    <row r="62" spans="1:7" ht="15.6" x14ac:dyDescent="0.35">
      <c r="A62" s="8" t="s">
        <v>23</v>
      </c>
      <c r="B62" s="17">
        <f>B28/B26*100</f>
        <v>100</v>
      </c>
      <c r="C62" s="17"/>
      <c r="D62" s="17"/>
      <c r="E62" s="17"/>
      <c r="F62" s="17"/>
      <c r="G62" s="17"/>
    </row>
    <row r="63" spans="1:7" ht="15.6" x14ac:dyDescent="0.35">
      <c r="A63" s="8"/>
      <c r="B63" s="17"/>
      <c r="C63" s="17"/>
      <c r="D63" s="17"/>
      <c r="E63" s="17"/>
      <c r="F63" s="17"/>
      <c r="G63" s="17"/>
    </row>
    <row r="64" spans="1:7" ht="15.6" x14ac:dyDescent="0.35">
      <c r="A64" s="9" t="s">
        <v>24</v>
      </c>
      <c r="B64" s="17"/>
      <c r="C64" s="17"/>
      <c r="D64" s="17"/>
      <c r="E64" s="17"/>
      <c r="F64" s="17"/>
      <c r="G64" s="17"/>
    </row>
    <row r="65" spans="1:8" ht="15.6" x14ac:dyDescent="0.35">
      <c r="A65" s="8" t="s">
        <v>25</v>
      </c>
      <c r="B65" s="17">
        <f t="shared" ref="B65:G65" si="13">((B19/B15)-1)*100</f>
        <v>7.600324280502635</v>
      </c>
      <c r="C65" s="17">
        <f t="shared" si="13"/>
        <v>8.8328075709779075</v>
      </c>
      <c r="D65" s="17">
        <f t="shared" si="13"/>
        <v>124.90421455938696</v>
      </c>
      <c r="E65" s="17">
        <f t="shared" si="13"/>
        <v>2.2058823529411686</v>
      </c>
      <c r="F65" s="17">
        <f t="shared" si="13"/>
        <v>-22.463522225992538</v>
      </c>
      <c r="G65" s="17">
        <f t="shared" si="13"/>
        <v>32.527693856998987</v>
      </c>
    </row>
    <row r="66" spans="1:8" ht="15.6" x14ac:dyDescent="0.35">
      <c r="A66" s="8" t="s">
        <v>26</v>
      </c>
      <c r="B66" s="17">
        <f t="shared" ref="B66:G66" si="14">((B41/B40)-1)*100</f>
        <v>60.936438191475474</v>
      </c>
      <c r="C66" s="17">
        <f t="shared" si="14"/>
        <v>4.3020972232750809</v>
      </c>
      <c r="D66" s="17">
        <f t="shared" si="14"/>
        <v>228.61002463518551</v>
      </c>
      <c r="E66" s="17">
        <f t="shared" si="14"/>
        <v>126.71115514635272</v>
      </c>
      <c r="F66" s="17">
        <f t="shared" si="14"/>
        <v>30.992334918900966</v>
      </c>
      <c r="G66" s="17">
        <f t="shared" si="14"/>
        <v>42.597826773244222</v>
      </c>
    </row>
    <row r="67" spans="1:8" ht="15.6" x14ac:dyDescent="0.35">
      <c r="A67" s="8" t="s">
        <v>27</v>
      </c>
      <c r="B67" s="17">
        <f t="shared" ref="B67:G67" si="15">((B43/B42)-1)*100</f>
        <v>49.568729711196056</v>
      </c>
      <c r="C67" s="17">
        <f t="shared" si="15"/>
        <v>-4.1630005223820321</v>
      </c>
      <c r="D67" s="17">
        <f t="shared" si="15"/>
        <v>46.111101243242622</v>
      </c>
      <c r="E67" s="17">
        <f t="shared" si="15"/>
        <v>121.81810863240266</v>
      </c>
      <c r="F67" s="17">
        <f t="shared" si="15"/>
        <v>68.942849455580387</v>
      </c>
      <c r="G67" s="17">
        <f t="shared" si="15"/>
        <v>7.5985121472883943</v>
      </c>
    </row>
    <row r="68" spans="1:8" ht="15.6" x14ac:dyDescent="0.35">
      <c r="A68" s="8"/>
      <c r="B68" s="17"/>
      <c r="C68" s="17"/>
      <c r="D68" s="17"/>
      <c r="E68" s="17"/>
      <c r="F68" s="17"/>
      <c r="G68" s="17"/>
    </row>
    <row r="69" spans="1:8" ht="15.6" x14ac:dyDescent="0.35">
      <c r="A69" s="9" t="s">
        <v>28</v>
      </c>
      <c r="B69" s="17"/>
      <c r="C69" s="17"/>
      <c r="D69" s="17"/>
      <c r="E69" s="17"/>
      <c r="F69" s="17"/>
      <c r="G69" s="17"/>
    </row>
    <row r="70" spans="1:8" ht="15.6" x14ac:dyDescent="0.35">
      <c r="A70" s="8" t="s">
        <v>43</v>
      </c>
      <c r="B70" s="27">
        <f t="shared" ref="B70:G70" si="16">B25/(B18)</f>
        <v>222145.04711302309</v>
      </c>
      <c r="C70" s="27">
        <f t="shared" si="16"/>
        <v>200000</v>
      </c>
      <c r="D70" s="27">
        <f t="shared" si="16"/>
        <v>200000</v>
      </c>
      <c r="E70" s="27">
        <f t="shared" si="16"/>
        <v>200000</v>
      </c>
      <c r="F70" s="27">
        <f t="shared" si="16"/>
        <v>242496.68853771986</v>
      </c>
      <c r="G70" s="27">
        <f t="shared" si="16"/>
        <v>200000</v>
      </c>
    </row>
    <row r="71" spans="1:8" ht="15.6" x14ac:dyDescent="0.35">
      <c r="A71" s="8" t="s">
        <v>44</v>
      </c>
      <c r="B71" s="27">
        <f t="shared" ref="B71:G71" si="17">B26/(B20)</f>
        <v>214928.78151686647</v>
      </c>
      <c r="C71" s="27">
        <f t="shared" si="17"/>
        <v>199121.0660618089</v>
      </c>
      <c r="D71" s="27">
        <f t="shared" si="17"/>
        <v>198746.25405173996</v>
      </c>
      <c r="E71" s="27">
        <f t="shared" si="17"/>
        <v>183524.50469238791</v>
      </c>
      <c r="F71" s="27">
        <f t="shared" si="17"/>
        <v>232244.12112320171</v>
      </c>
      <c r="G71" s="27">
        <f t="shared" si="17"/>
        <v>200000</v>
      </c>
      <c r="H71" s="7"/>
    </row>
    <row r="72" spans="1:8" ht="15.6" hidden="1" x14ac:dyDescent="0.35">
      <c r="A72" s="8" t="s">
        <v>34</v>
      </c>
      <c r="B72" s="17">
        <f t="shared" ref="B72:G72" si="18">B26/B20</f>
        <v>214928.78151686647</v>
      </c>
      <c r="C72" s="17">
        <f t="shared" si="18"/>
        <v>199121.0660618089</v>
      </c>
      <c r="D72" s="17">
        <f t="shared" si="18"/>
        <v>198746.25405173996</v>
      </c>
      <c r="E72" s="17">
        <f t="shared" si="18"/>
        <v>183524.50469238791</v>
      </c>
      <c r="F72" s="17">
        <f t="shared" si="18"/>
        <v>232244.12112320171</v>
      </c>
      <c r="G72" s="17">
        <f t="shared" si="18"/>
        <v>200000</v>
      </c>
    </row>
    <row r="73" spans="1:8" ht="15.6" x14ac:dyDescent="0.35">
      <c r="A73" s="8" t="s">
        <v>29</v>
      </c>
      <c r="B73" s="17">
        <f t="shared" ref="B73:G73" si="19">(B71/B70)*B54</f>
        <v>63.47764703429182</v>
      </c>
      <c r="C73" s="17">
        <f t="shared" si="19"/>
        <v>103.92195369216583</v>
      </c>
      <c r="D73" s="17">
        <f t="shared" si="19"/>
        <v>51.847345729287611</v>
      </c>
      <c r="E73" s="17">
        <f t="shared" si="19"/>
        <v>74.810589058382732</v>
      </c>
      <c r="F73" s="17">
        <f t="shared" si="19"/>
        <v>65.643659417224328</v>
      </c>
      <c r="G73" s="17">
        <f t="shared" si="19"/>
        <v>127.98006818777866</v>
      </c>
    </row>
    <row r="74" spans="1:8" ht="15.6" x14ac:dyDescent="0.35">
      <c r="A74" s="8" t="s">
        <v>39</v>
      </c>
      <c r="B74" s="27">
        <f t="shared" ref="B74:G74" si="20">(B25/B18)*6</f>
        <v>1332870.2826781385</v>
      </c>
      <c r="C74" s="27">
        <f t="shared" si="20"/>
        <v>1200000</v>
      </c>
      <c r="D74" s="27">
        <f t="shared" si="20"/>
        <v>1200000</v>
      </c>
      <c r="E74" s="27">
        <f t="shared" si="20"/>
        <v>1200000</v>
      </c>
      <c r="F74" s="27">
        <f t="shared" si="20"/>
        <v>1454980.1312263191</v>
      </c>
      <c r="G74" s="27">
        <f t="shared" si="20"/>
        <v>1200000</v>
      </c>
    </row>
    <row r="75" spans="1:8" ht="15.6" x14ac:dyDescent="0.35">
      <c r="A75" s="8" t="s">
        <v>40</v>
      </c>
      <c r="B75" s="27">
        <f t="shared" ref="B75:G75" si="21">(B26/B20)*6</f>
        <v>1289572.6891011987</v>
      </c>
      <c r="C75" s="27">
        <f t="shared" si="21"/>
        <v>1194726.3963708533</v>
      </c>
      <c r="D75" s="27">
        <f t="shared" si="21"/>
        <v>1192477.5243104398</v>
      </c>
      <c r="E75" s="27">
        <f t="shared" si="21"/>
        <v>1101147.0281543275</v>
      </c>
      <c r="F75" s="27">
        <f t="shared" si="21"/>
        <v>1393464.7267392103</v>
      </c>
      <c r="G75" s="27">
        <f t="shared" si="21"/>
        <v>1200000</v>
      </c>
    </row>
    <row r="76" spans="1:8" ht="15.6" x14ac:dyDescent="0.35">
      <c r="A76" s="8"/>
      <c r="B76" s="17"/>
      <c r="C76" s="17"/>
      <c r="D76" s="17"/>
      <c r="E76" s="17"/>
      <c r="F76" s="17"/>
      <c r="G76" s="17"/>
    </row>
    <row r="77" spans="1:8" ht="15.6" x14ac:dyDescent="0.35">
      <c r="A77" s="9" t="s">
        <v>30</v>
      </c>
      <c r="B77" s="17"/>
      <c r="C77" s="17"/>
      <c r="D77" s="17"/>
      <c r="E77" s="17"/>
      <c r="F77" s="17"/>
      <c r="G77" s="17"/>
    </row>
    <row r="78" spans="1:8" ht="15.6" x14ac:dyDescent="0.35">
      <c r="A78" s="8" t="s">
        <v>31</v>
      </c>
      <c r="B78" s="17">
        <f>(B32/B31)*100</f>
        <v>76.76793238225099</v>
      </c>
      <c r="C78" s="17"/>
      <c r="D78" s="17"/>
      <c r="E78" s="17"/>
      <c r="F78" s="17"/>
      <c r="G78" s="17"/>
    </row>
    <row r="79" spans="1:8" ht="15.6" x14ac:dyDescent="0.35">
      <c r="A79" s="8" t="s">
        <v>32</v>
      </c>
      <c r="B79" s="17">
        <f>(B26/B32)*100</f>
        <v>99.735340548480309</v>
      </c>
      <c r="C79" s="17"/>
      <c r="D79" s="17"/>
      <c r="E79" s="17"/>
      <c r="F79" s="17"/>
      <c r="G79" s="17"/>
    </row>
    <row r="80" spans="1:8" ht="16.2" thickBot="1" x14ac:dyDescent="0.4">
      <c r="A80" s="19"/>
      <c r="B80" s="19"/>
      <c r="C80" s="19"/>
      <c r="D80" s="19"/>
      <c r="E80" s="19"/>
      <c r="F80" s="19"/>
      <c r="G80" s="19"/>
    </row>
    <row r="81" spans="1:7" s="8" customFormat="1" ht="16.5" customHeight="1" thickTop="1" x14ac:dyDescent="0.35">
      <c r="A81" s="51" t="s">
        <v>88</v>
      </c>
      <c r="B81" s="51"/>
      <c r="C81" s="51"/>
      <c r="D81" s="51"/>
      <c r="E81" s="51"/>
      <c r="F81" s="51"/>
      <c r="G81" s="51"/>
    </row>
    <row r="82" spans="1:7" ht="15.6" x14ac:dyDescent="0.35">
      <c r="A82" s="21"/>
      <c r="B82" s="8"/>
      <c r="C82" s="8"/>
      <c r="D82" s="8"/>
      <c r="E82" s="8"/>
      <c r="F82" s="8"/>
      <c r="G82" s="8"/>
    </row>
    <row r="83" spans="1:7" ht="15.6" x14ac:dyDescent="0.35">
      <c r="A83" s="8"/>
      <c r="B83" s="8"/>
      <c r="C83" s="8"/>
      <c r="D83" s="8"/>
      <c r="E83" s="8"/>
      <c r="F83" s="8"/>
      <c r="G83" s="8"/>
    </row>
    <row r="84" spans="1:7" ht="15.6" x14ac:dyDescent="0.35">
      <c r="A84" s="8"/>
      <c r="B84" s="22"/>
      <c r="C84" s="22"/>
      <c r="D84" s="22"/>
      <c r="E84" s="8"/>
      <c r="F84" s="8"/>
      <c r="G84" s="8"/>
    </row>
    <row r="85" spans="1:7" ht="15.6" x14ac:dyDescent="0.35">
      <c r="A85" s="8"/>
      <c r="B85" s="8"/>
      <c r="C85" s="8"/>
      <c r="D85" s="8"/>
      <c r="E85" s="8"/>
      <c r="F85" s="8"/>
      <c r="G85" s="8"/>
    </row>
    <row r="86" spans="1:7" ht="15.6" x14ac:dyDescent="0.35">
      <c r="A86" s="8"/>
      <c r="B86" s="8"/>
      <c r="C86" s="8"/>
      <c r="D86" s="8"/>
      <c r="E86" s="8"/>
      <c r="F86" s="8"/>
      <c r="G86" s="8"/>
    </row>
    <row r="87" spans="1:7" ht="15.6" x14ac:dyDescent="0.35">
      <c r="A87" s="23"/>
      <c r="B87" s="8"/>
      <c r="C87" s="8"/>
      <c r="D87" s="8"/>
      <c r="E87" s="8"/>
      <c r="F87" s="8"/>
      <c r="G87" s="8"/>
    </row>
    <row r="88" spans="1:7" ht="15.6" x14ac:dyDescent="0.35">
      <c r="A88" s="8"/>
      <c r="B88" s="8"/>
      <c r="C88" s="8"/>
      <c r="D88" s="8"/>
      <c r="E88" s="8"/>
      <c r="F88" s="8"/>
      <c r="G88" s="8"/>
    </row>
    <row r="89" spans="1:7" x14ac:dyDescent="0.3">
      <c r="A89" s="2"/>
    </row>
    <row r="90" spans="1:7" x14ac:dyDescent="0.3">
      <c r="A90" s="3"/>
    </row>
    <row r="91" spans="1:7" x14ac:dyDescent="0.3">
      <c r="A91" s="3"/>
    </row>
    <row r="92" spans="1:7" x14ac:dyDescent="0.3">
      <c r="A92" s="2"/>
    </row>
  </sheetData>
  <mergeCells count="4">
    <mergeCell ref="A9:A10"/>
    <mergeCell ref="B9:B10"/>
    <mergeCell ref="C9:G9"/>
    <mergeCell ref="A81:G8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L9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0.6640625" style="4" customWidth="1"/>
    <col min="2" max="7" width="20.6640625" style="4" customWidth="1"/>
    <col min="8" max="8" width="11.44140625" style="4"/>
    <col min="9" max="9" width="15.109375" style="4" bestFit="1" customWidth="1"/>
    <col min="10" max="10" width="13.109375" style="4" bestFit="1" customWidth="1"/>
    <col min="11" max="11" width="14.109375" style="4" bestFit="1" customWidth="1"/>
    <col min="12" max="12" width="16.88671875" style="4" bestFit="1" customWidth="1"/>
    <col min="13" max="16384" width="11.44140625" style="4"/>
  </cols>
  <sheetData>
    <row r="9" spans="1:7" s="8" customFormat="1" ht="15.6" x14ac:dyDescent="0.35">
      <c r="A9" s="45" t="s">
        <v>0</v>
      </c>
      <c r="B9" s="47" t="s">
        <v>1</v>
      </c>
      <c r="C9" s="44" t="s">
        <v>2</v>
      </c>
      <c r="D9" s="44"/>
      <c r="E9" s="44"/>
      <c r="F9" s="44"/>
      <c r="G9" s="44"/>
    </row>
    <row r="10" spans="1:7" s="8" customFormat="1" ht="31.8" thickBot="1" x14ac:dyDescent="0.4">
      <c r="A10" s="46"/>
      <c r="B10" s="48"/>
      <c r="C10" s="40" t="s">
        <v>3</v>
      </c>
      <c r="D10" s="40" t="s">
        <v>50</v>
      </c>
      <c r="E10" s="40" t="s">
        <v>48</v>
      </c>
      <c r="F10" s="40" t="s">
        <v>45</v>
      </c>
      <c r="G10" s="40" t="s">
        <v>51</v>
      </c>
    </row>
    <row r="11" spans="1:7" ht="16.2" thickTop="1" x14ac:dyDescent="0.35">
      <c r="A11" s="8"/>
      <c r="B11" s="8"/>
      <c r="C11" s="8"/>
      <c r="D11" s="8"/>
      <c r="E11" s="8"/>
      <c r="F11" s="8"/>
      <c r="G11" s="8"/>
    </row>
    <row r="12" spans="1:7" ht="15.6" x14ac:dyDescent="0.35">
      <c r="A12" s="9" t="s">
        <v>4</v>
      </c>
      <c r="B12" s="8"/>
      <c r="C12" s="8"/>
      <c r="D12" s="8"/>
      <c r="E12" s="8"/>
      <c r="F12" s="8"/>
      <c r="G12" s="8"/>
    </row>
    <row r="13" spans="1:7" ht="15.6" x14ac:dyDescent="0.35">
      <c r="A13" s="8"/>
      <c r="B13" s="8"/>
      <c r="C13" s="8"/>
      <c r="D13" s="8"/>
      <c r="E13" s="8"/>
      <c r="F13" s="8"/>
      <c r="G13" s="8"/>
    </row>
    <row r="14" spans="1:7" ht="15.6" x14ac:dyDescent="0.35">
      <c r="A14" s="9" t="s">
        <v>5</v>
      </c>
      <c r="B14" s="8"/>
      <c r="C14" s="8"/>
      <c r="D14" s="8"/>
      <c r="E14" s="8"/>
      <c r="F14" s="8"/>
      <c r="G14" s="8"/>
    </row>
    <row r="15" spans="1:7" ht="15.6" x14ac:dyDescent="0.35">
      <c r="A15" s="10" t="s">
        <v>66</v>
      </c>
      <c r="B15" s="11">
        <f>SUM(C15:G15)</f>
        <v>6005</v>
      </c>
      <c r="C15" s="11">
        <v>178</v>
      </c>
      <c r="D15" s="11">
        <v>568</v>
      </c>
      <c r="E15" s="11">
        <v>69</v>
      </c>
      <c r="F15" s="11">
        <v>4400</v>
      </c>
      <c r="G15" s="11">
        <v>790</v>
      </c>
    </row>
    <row r="16" spans="1:7" ht="15.6" x14ac:dyDescent="0.35">
      <c r="A16" s="12" t="s">
        <v>33</v>
      </c>
      <c r="B16" s="11">
        <f t="shared" ref="B16:B28" si="0">SUM(C16:G16)</f>
        <v>20619</v>
      </c>
      <c r="C16" s="11">
        <v>841</v>
      </c>
      <c r="D16" s="11">
        <v>4981</v>
      </c>
      <c r="E16" s="11">
        <v>721</v>
      </c>
      <c r="F16" s="11">
        <v>11463</v>
      </c>
      <c r="G16" s="11">
        <v>2613</v>
      </c>
    </row>
    <row r="17" spans="1:12" ht="15.6" x14ac:dyDescent="0.35">
      <c r="A17" s="10" t="s">
        <v>102</v>
      </c>
      <c r="B17" s="11">
        <f t="shared" si="0"/>
        <v>1780</v>
      </c>
      <c r="C17" s="11">
        <v>800</v>
      </c>
      <c r="D17" s="11">
        <v>0</v>
      </c>
      <c r="E17" s="11">
        <v>0</v>
      </c>
      <c r="F17" s="11">
        <v>0</v>
      </c>
      <c r="G17" s="11">
        <v>980</v>
      </c>
    </row>
    <row r="18" spans="1:12" ht="15.6" x14ac:dyDescent="0.35">
      <c r="A18" s="12" t="s">
        <v>33</v>
      </c>
      <c r="B18" s="11">
        <f t="shared" si="0"/>
        <v>19755</v>
      </c>
      <c r="C18" s="11">
        <v>1800</v>
      </c>
      <c r="D18" s="11">
        <v>6000</v>
      </c>
      <c r="E18" s="11">
        <v>328</v>
      </c>
      <c r="F18" s="11">
        <v>8867</v>
      </c>
      <c r="G18" s="11">
        <v>2760</v>
      </c>
    </row>
    <row r="19" spans="1:12" ht="15.6" x14ac:dyDescent="0.35">
      <c r="A19" s="10" t="s">
        <v>103</v>
      </c>
      <c r="B19" s="11">
        <f t="shared" si="0"/>
        <v>2341</v>
      </c>
      <c r="C19" s="11">
        <v>432</v>
      </c>
      <c r="D19" s="11">
        <v>107</v>
      </c>
      <c r="E19" s="11">
        <v>0</v>
      </c>
      <c r="F19" s="11">
        <v>221</v>
      </c>
      <c r="G19" s="11">
        <v>1581</v>
      </c>
    </row>
    <row r="20" spans="1:12" ht="15.6" x14ac:dyDescent="0.35">
      <c r="A20" s="12" t="s">
        <v>33</v>
      </c>
      <c r="B20" s="11">
        <f t="shared" si="0"/>
        <v>21480</v>
      </c>
      <c r="C20" s="11">
        <v>1396</v>
      </c>
      <c r="D20" s="11">
        <v>7022</v>
      </c>
      <c r="E20" s="11">
        <v>445</v>
      </c>
      <c r="F20" s="11">
        <v>8823</v>
      </c>
      <c r="G20" s="11">
        <v>3794</v>
      </c>
    </row>
    <row r="21" spans="1:12" ht="15.6" x14ac:dyDescent="0.35">
      <c r="A21" s="10" t="s">
        <v>83</v>
      </c>
      <c r="B21" s="11">
        <f t="shared" si="0"/>
        <v>22590</v>
      </c>
      <c r="C21" s="11">
        <v>2725</v>
      </c>
      <c r="D21" s="11">
        <v>9405</v>
      </c>
      <c r="E21" s="11">
        <v>684</v>
      </c>
      <c r="F21" s="11">
        <v>7064</v>
      </c>
      <c r="G21" s="11">
        <v>2712</v>
      </c>
    </row>
    <row r="22" spans="1:12" ht="15.6" x14ac:dyDescent="0.35">
      <c r="A22" s="8"/>
      <c r="B22" s="11"/>
      <c r="C22" s="11"/>
      <c r="D22" s="11"/>
      <c r="E22" s="11"/>
      <c r="F22" s="11"/>
      <c r="G22" s="11"/>
    </row>
    <row r="23" spans="1:12" ht="15.6" x14ac:dyDescent="0.35">
      <c r="A23" s="13" t="s">
        <v>6</v>
      </c>
      <c r="B23" s="11"/>
      <c r="C23" s="11"/>
      <c r="D23" s="11"/>
      <c r="E23" s="11"/>
      <c r="F23" s="11"/>
      <c r="G23" s="11"/>
    </row>
    <row r="24" spans="1:12" ht="15.6" x14ac:dyDescent="0.35">
      <c r="A24" s="10" t="s">
        <v>66</v>
      </c>
      <c r="B24" s="11">
        <f t="shared" si="0"/>
        <v>3934431150</v>
      </c>
      <c r="C24" s="11">
        <v>163897500</v>
      </c>
      <c r="D24" s="11">
        <v>963787500</v>
      </c>
      <c r="E24" s="11">
        <v>91845000</v>
      </c>
      <c r="F24" s="11">
        <v>2205366150</v>
      </c>
      <c r="G24" s="26">
        <v>509535000</v>
      </c>
    </row>
    <row r="25" spans="1:12" ht="15.6" x14ac:dyDescent="0.35">
      <c r="A25" s="10" t="s">
        <v>102</v>
      </c>
      <c r="B25" s="11">
        <f t="shared" si="0"/>
        <v>4194842500</v>
      </c>
      <c r="C25" s="11">
        <v>360000000</v>
      </c>
      <c r="D25" s="11">
        <v>1200000000</v>
      </c>
      <c r="E25" s="11">
        <v>65600000</v>
      </c>
      <c r="F25" s="26">
        <v>2017242500</v>
      </c>
      <c r="G25" s="26">
        <v>552000000</v>
      </c>
    </row>
    <row r="26" spans="1:12" ht="15.6" x14ac:dyDescent="0.35">
      <c r="A26" s="10" t="s">
        <v>103</v>
      </c>
      <c r="B26" s="11">
        <f t="shared" si="0"/>
        <v>4413928000</v>
      </c>
      <c r="C26" s="11">
        <v>279200000</v>
      </c>
      <c r="D26" s="11">
        <v>1382100000</v>
      </c>
      <c r="E26" s="11">
        <v>73000000</v>
      </c>
      <c r="F26" s="11">
        <v>1929278000</v>
      </c>
      <c r="G26" s="26">
        <v>750350000</v>
      </c>
      <c r="I26" s="1"/>
      <c r="J26" s="1"/>
      <c r="K26" s="1"/>
      <c r="L26" s="1"/>
    </row>
    <row r="27" spans="1:12" ht="15.6" x14ac:dyDescent="0.35">
      <c r="A27" s="10" t="s">
        <v>83</v>
      </c>
      <c r="B27" s="11">
        <f t="shared" si="0"/>
        <v>19245997500</v>
      </c>
      <c r="C27" s="11">
        <v>1569000000</v>
      </c>
      <c r="D27" s="11">
        <v>5643000000</v>
      </c>
      <c r="E27" s="11">
        <v>410400000</v>
      </c>
      <c r="F27" s="11">
        <v>10129197500</v>
      </c>
      <c r="G27" s="11">
        <v>1494400000</v>
      </c>
    </row>
    <row r="28" spans="1:12" ht="15.6" x14ac:dyDescent="0.35">
      <c r="A28" s="10" t="s">
        <v>104</v>
      </c>
      <c r="B28" s="11">
        <f t="shared" si="0"/>
        <v>4413928000</v>
      </c>
      <c r="C28" s="11">
        <f>C26</f>
        <v>279200000</v>
      </c>
      <c r="D28" s="11">
        <f>D26</f>
        <v>1382100000</v>
      </c>
      <c r="E28" s="11">
        <f>E26</f>
        <v>73000000</v>
      </c>
      <c r="F28" s="11">
        <f>F26</f>
        <v>1929278000</v>
      </c>
      <c r="G28" s="11">
        <f>G26</f>
        <v>750350000</v>
      </c>
    </row>
    <row r="29" spans="1:12" ht="15.6" x14ac:dyDescent="0.35">
      <c r="A29" s="8"/>
      <c r="B29" s="11"/>
      <c r="C29" s="11"/>
      <c r="D29" s="11"/>
      <c r="E29" s="11"/>
      <c r="F29" s="11"/>
      <c r="G29" s="26"/>
    </row>
    <row r="30" spans="1:12" ht="15.6" x14ac:dyDescent="0.35">
      <c r="A30" s="9" t="s">
        <v>7</v>
      </c>
      <c r="B30" s="11"/>
      <c r="C30" s="11"/>
      <c r="D30" s="11"/>
      <c r="E30" s="11"/>
      <c r="F30" s="11"/>
      <c r="G30" s="26"/>
    </row>
    <row r="31" spans="1:12" ht="15.6" x14ac:dyDescent="0.35">
      <c r="A31" s="16" t="s">
        <v>102</v>
      </c>
      <c r="B31" s="11">
        <f>B25</f>
        <v>4194842500</v>
      </c>
      <c r="C31" s="11"/>
      <c r="D31" s="11"/>
      <c r="E31" s="11"/>
      <c r="F31" s="11"/>
      <c r="G31" s="11"/>
    </row>
    <row r="32" spans="1:12" ht="15.6" x14ac:dyDescent="0.35">
      <c r="A32" s="16" t="s">
        <v>103</v>
      </c>
      <c r="B32" s="11">
        <v>6811945566</v>
      </c>
      <c r="C32" s="11"/>
      <c r="D32" s="11"/>
      <c r="E32" s="11"/>
      <c r="F32" s="11"/>
      <c r="G32" s="26"/>
    </row>
    <row r="33" spans="1:7" ht="15.6" x14ac:dyDescent="0.35">
      <c r="A33" s="8"/>
      <c r="B33" s="15"/>
      <c r="C33" s="15"/>
      <c r="D33" s="15"/>
      <c r="E33" s="15"/>
      <c r="F33" s="15"/>
      <c r="G33" s="15"/>
    </row>
    <row r="34" spans="1:7" ht="15.6" x14ac:dyDescent="0.35">
      <c r="A34" s="9" t="s">
        <v>8</v>
      </c>
      <c r="B34" s="15"/>
      <c r="C34" s="15"/>
      <c r="D34" s="15"/>
      <c r="E34" s="15"/>
      <c r="F34" s="15"/>
      <c r="G34" s="15"/>
    </row>
    <row r="35" spans="1:7" ht="15.6" x14ac:dyDescent="0.35">
      <c r="A35" s="8" t="s">
        <v>67</v>
      </c>
      <c r="B35" s="18">
        <v>1.0863</v>
      </c>
      <c r="C35" s="18">
        <v>1.0863</v>
      </c>
      <c r="D35" s="18">
        <v>1.0863</v>
      </c>
      <c r="E35" s="18">
        <v>1.0863</v>
      </c>
      <c r="F35" s="18">
        <v>1.0863</v>
      </c>
      <c r="G35" s="18">
        <v>1.0863</v>
      </c>
    </row>
    <row r="36" spans="1:7" ht="15.6" x14ac:dyDescent="0.35">
      <c r="A36" s="8" t="s">
        <v>105</v>
      </c>
      <c r="B36" s="18">
        <v>1.1197999999999999</v>
      </c>
      <c r="C36" s="18">
        <v>1.1197999999999999</v>
      </c>
      <c r="D36" s="18">
        <v>1.1197999999999999</v>
      </c>
      <c r="E36" s="18">
        <v>1.1197999999999999</v>
      </c>
      <c r="F36" s="18">
        <v>1.1197999999999999</v>
      </c>
      <c r="G36" s="18">
        <v>1.1197999999999999</v>
      </c>
    </row>
    <row r="37" spans="1:7" ht="15.6" x14ac:dyDescent="0.35">
      <c r="A37" s="8" t="s">
        <v>9</v>
      </c>
      <c r="B37" s="11">
        <f>+C37+F37</f>
        <v>153348</v>
      </c>
      <c r="C37" s="11">
        <v>117516</v>
      </c>
      <c r="D37" s="11">
        <v>117516</v>
      </c>
      <c r="E37" s="11">
        <v>117516</v>
      </c>
      <c r="F37" s="11">
        <v>35832</v>
      </c>
      <c r="G37" s="11">
        <v>117516</v>
      </c>
    </row>
    <row r="38" spans="1:7" ht="15.6" x14ac:dyDescent="0.35">
      <c r="A38" s="8"/>
      <c r="B38" s="11"/>
      <c r="C38" s="11"/>
      <c r="D38" s="11"/>
      <c r="E38" s="11"/>
      <c r="F38" s="11"/>
      <c r="G38" s="11"/>
    </row>
    <row r="39" spans="1:7" ht="15.6" x14ac:dyDescent="0.35">
      <c r="A39" s="9" t="s">
        <v>10</v>
      </c>
      <c r="B39" s="11"/>
      <c r="C39" s="11"/>
      <c r="D39" s="11"/>
      <c r="E39" s="11"/>
      <c r="F39" s="11"/>
      <c r="G39" s="11"/>
    </row>
    <row r="40" spans="1:7" ht="15.6" x14ac:dyDescent="0.35">
      <c r="A40" s="8" t="s">
        <v>68</v>
      </c>
      <c r="B40" s="11">
        <f t="shared" ref="B40" si="1">B24/B35</f>
        <v>3621864264.0154653</v>
      </c>
      <c r="C40" s="11">
        <f t="shared" ref="C40:G40" si="2">C24/C35</f>
        <v>150876829.60508147</v>
      </c>
      <c r="D40" s="11">
        <f t="shared" si="2"/>
        <v>887220381.11019051</v>
      </c>
      <c r="E40" s="11">
        <f t="shared" si="2"/>
        <v>84548467.274233639</v>
      </c>
      <c r="F40" s="11">
        <f t="shared" si="2"/>
        <v>2030163076.4982049</v>
      </c>
      <c r="G40" s="11">
        <f t="shared" si="2"/>
        <v>469055509.52775472</v>
      </c>
    </row>
    <row r="41" spans="1:7" ht="15.6" x14ac:dyDescent="0.35">
      <c r="A41" s="8" t="s">
        <v>106</v>
      </c>
      <c r="B41" s="11">
        <f t="shared" ref="B41" si="3">B26/B36</f>
        <v>3941711019.8249693</v>
      </c>
      <c r="C41" s="11">
        <f t="shared" ref="C41:G41" si="4">C26/C36</f>
        <v>249330237.5424183</v>
      </c>
      <c r="D41" s="11">
        <f t="shared" si="4"/>
        <v>1234238256.8315771</v>
      </c>
      <c r="E41" s="11">
        <f t="shared" si="4"/>
        <v>65190212.537953213</v>
      </c>
      <c r="F41" s="11">
        <f t="shared" si="4"/>
        <v>1722877299.5177712</v>
      </c>
      <c r="G41" s="11">
        <f t="shared" si="4"/>
        <v>670075013.39524925</v>
      </c>
    </row>
    <row r="42" spans="1:7" ht="15.6" x14ac:dyDescent="0.35">
      <c r="A42" s="8" t="s">
        <v>69</v>
      </c>
      <c r="B42" s="11">
        <f t="shared" ref="B42" si="5">B40/B15</f>
        <v>603141.42614745465</v>
      </c>
      <c r="C42" s="11">
        <f t="shared" ref="C42:G42" si="6">C40/C15</f>
        <v>847622.63823079481</v>
      </c>
      <c r="D42" s="11">
        <f t="shared" si="6"/>
        <v>1562007.7132221663</v>
      </c>
      <c r="E42" s="11">
        <f t="shared" si="6"/>
        <v>1225340.1054236759</v>
      </c>
      <c r="F42" s="11">
        <f t="shared" si="6"/>
        <v>461400.69920413749</v>
      </c>
      <c r="G42" s="11">
        <f t="shared" si="6"/>
        <v>593741.15130095533</v>
      </c>
    </row>
    <row r="43" spans="1:7" ht="15.6" x14ac:dyDescent="0.35">
      <c r="A43" s="8" t="s">
        <v>107</v>
      </c>
      <c r="B43" s="11">
        <f t="shared" ref="B43" si="7">B41/B19</f>
        <v>1683772.327990162</v>
      </c>
      <c r="C43" s="11">
        <f t="shared" ref="C43:G43" si="8">C41/C19</f>
        <v>577153.3276444868</v>
      </c>
      <c r="D43" s="11">
        <f t="shared" si="8"/>
        <v>11534936.979734365</v>
      </c>
      <c r="E43" s="11" t="s">
        <v>53</v>
      </c>
      <c r="F43" s="11">
        <f t="shared" si="8"/>
        <v>7795824.8846957972</v>
      </c>
      <c r="G43" s="11">
        <f t="shared" si="8"/>
        <v>423829.86299509759</v>
      </c>
    </row>
    <row r="44" spans="1:7" ht="15.6" x14ac:dyDescent="0.35">
      <c r="A44" s="8"/>
      <c r="B44" s="15"/>
      <c r="C44" s="15"/>
      <c r="D44" s="15"/>
      <c r="E44" s="15"/>
      <c r="F44" s="15"/>
      <c r="G44" s="15"/>
    </row>
    <row r="45" spans="1:7" ht="15.6" x14ac:dyDescent="0.35">
      <c r="A45" s="9" t="s">
        <v>11</v>
      </c>
      <c r="B45" s="15"/>
      <c r="C45" s="15"/>
      <c r="D45" s="15"/>
      <c r="E45" s="15"/>
      <c r="F45" s="15"/>
      <c r="G45" s="15"/>
    </row>
    <row r="46" spans="1:7" ht="15.6" x14ac:dyDescent="0.35">
      <c r="A46" s="8"/>
      <c r="B46" s="15"/>
      <c r="C46" s="15"/>
      <c r="D46" s="15"/>
      <c r="E46" s="15"/>
      <c r="F46" s="15"/>
      <c r="G46" s="15"/>
    </row>
    <row r="47" spans="1:7" ht="15.6" x14ac:dyDescent="0.35">
      <c r="A47" s="9" t="s">
        <v>12</v>
      </c>
      <c r="B47" s="15"/>
      <c r="C47" s="15"/>
      <c r="D47" s="15"/>
      <c r="E47" s="15"/>
      <c r="F47" s="15"/>
      <c r="G47" s="15"/>
    </row>
    <row r="48" spans="1:7" ht="15.6" x14ac:dyDescent="0.35">
      <c r="A48" s="8" t="s">
        <v>13</v>
      </c>
      <c r="B48" s="17">
        <f t="shared" ref="B48:G48" si="9">B17/B37*100</f>
        <v>1.1607585361400214</v>
      </c>
      <c r="C48" s="17">
        <f t="shared" si="9"/>
        <v>0.68075836481840779</v>
      </c>
      <c r="D48" s="17">
        <f t="shared" si="9"/>
        <v>0</v>
      </c>
      <c r="E48" s="17">
        <f t="shared" si="9"/>
        <v>0</v>
      </c>
      <c r="F48" s="17">
        <f t="shared" si="9"/>
        <v>0</v>
      </c>
      <c r="G48" s="17">
        <f t="shared" si="9"/>
        <v>0.83392899690254951</v>
      </c>
    </row>
    <row r="49" spans="1:7" ht="15.6" x14ac:dyDescent="0.35">
      <c r="A49" s="8" t="s">
        <v>14</v>
      </c>
      <c r="B49" s="17">
        <f t="shared" ref="B49:G49" si="10">B19/B37*100</f>
        <v>1.5265931084852753</v>
      </c>
      <c r="C49" s="17">
        <f t="shared" si="10"/>
        <v>0.36760951700194017</v>
      </c>
      <c r="D49" s="17">
        <f t="shared" si="10"/>
        <v>9.1051431294462026E-2</v>
      </c>
      <c r="E49" s="17">
        <f t="shared" si="10"/>
        <v>0</v>
      </c>
      <c r="F49" s="17">
        <f t="shared" si="10"/>
        <v>0.61676713552132167</v>
      </c>
      <c r="G49" s="17">
        <f t="shared" si="10"/>
        <v>1.3453487184723782</v>
      </c>
    </row>
    <row r="50" spans="1:7" ht="15.6" x14ac:dyDescent="0.35">
      <c r="A50" s="8"/>
      <c r="B50" s="17"/>
      <c r="C50" s="17"/>
      <c r="D50" s="17"/>
      <c r="E50" s="17"/>
      <c r="F50" s="17"/>
      <c r="G50" s="17"/>
    </row>
    <row r="51" spans="1:7" ht="15.6" x14ac:dyDescent="0.35">
      <c r="A51" s="9" t="s">
        <v>15</v>
      </c>
      <c r="B51" s="17"/>
      <c r="C51" s="17"/>
      <c r="D51" s="17"/>
      <c r="E51" s="17"/>
      <c r="F51" s="17"/>
      <c r="G51" s="17"/>
    </row>
    <row r="52" spans="1:7" ht="15.6" x14ac:dyDescent="0.35">
      <c r="A52" s="8" t="s">
        <v>16</v>
      </c>
      <c r="B52" s="17">
        <f t="shared" ref="B52:G52" si="11">B19/B17*100</f>
        <v>131.51685393258427</v>
      </c>
      <c r="C52" s="17">
        <f t="shared" si="11"/>
        <v>54</v>
      </c>
      <c r="D52" s="11" t="s">
        <v>53</v>
      </c>
      <c r="E52" s="11" t="s">
        <v>53</v>
      </c>
      <c r="F52" s="11" t="s">
        <v>53</v>
      </c>
      <c r="G52" s="17">
        <f t="shared" si="11"/>
        <v>161.32653061224488</v>
      </c>
    </row>
    <row r="53" spans="1:7" ht="15.6" x14ac:dyDescent="0.35">
      <c r="A53" s="8" t="s">
        <v>17</v>
      </c>
      <c r="B53" s="17">
        <f t="shared" ref="B53:G53" si="12">B26/B25*100</f>
        <v>105.22273482258274</v>
      </c>
      <c r="C53" s="17">
        <f t="shared" si="12"/>
        <v>77.555555555555557</v>
      </c>
      <c r="D53" s="17">
        <f t="shared" si="12"/>
        <v>115.17500000000001</v>
      </c>
      <c r="E53" s="17">
        <f t="shared" si="12"/>
        <v>111.28048780487805</v>
      </c>
      <c r="F53" s="17">
        <f t="shared" si="12"/>
        <v>95.639369089239395</v>
      </c>
      <c r="G53" s="17">
        <f t="shared" si="12"/>
        <v>135.93297101449275</v>
      </c>
    </row>
    <row r="54" spans="1:7" ht="15.6" x14ac:dyDescent="0.35">
      <c r="A54" s="8" t="s">
        <v>18</v>
      </c>
      <c r="B54" s="17">
        <f t="shared" ref="B54:G54" si="13">AVERAGE(B52:B53)</f>
        <v>118.3697943775835</v>
      </c>
      <c r="C54" s="17">
        <f t="shared" si="13"/>
        <v>65.777777777777771</v>
      </c>
      <c r="D54" s="11" t="s">
        <v>53</v>
      </c>
      <c r="E54" s="11" t="s">
        <v>53</v>
      </c>
      <c r="F54" s="11" t="s">
        <v>53</v>
      </c>
      <c r="G54" s="17">
        <f t="shared" si="13"/>
        <v>148.62975081336882</v>
      </c>
    </row>
    <row r="55" spans="1:7" ht="15.6" x14ac:dyDescent="0.35">
      <c r="A55" s="8"/>
      <c r="B55" s="17"/>
      <c r="C55" s="17"/>
      <c r="D55" s="17"/>
      <c r="E55" s="17"/>
      <c r="F55" s="17"/>
      <c r="G55" s="17"/>
    </row>
    <row r="56" spans="1:7" ht="15.6" x14ac:dyDescent="0.35">
      <c r="A56" s="9" t="s">
        <v>19</v>
      </c>
      <c r="B56" s="17"/>
      <c r="C56" s="17"/>
      <c r="D56" s="17"/>
      <c r="E56" s="17"/>
      <c r="F56" s="17"/>
      <c r="G56" s="17"/>
    </row>
    <row r="57" spans="1:7" ht="15.6" x14ac:dyDescent="0.35">
      <c r="A57" s="8" t="s">
        <v>20</v>
      </c>
      <c r="B57" s="17">
        <f t="shared" ref="B57:G57" si="14">B19/B21*100</f>
        <v>10.362992474546258</v>
      </c>
      <c r="C57" s="17">
        <f t="shared" si="14"/>
        <v>15.853211009174311</v>
      </c>
      <c r="D57" s="17">
        <f t="shared" si="14"/>
        <v>1.137692716640085</v>
      </c>
      <c r="E57" s="17">
        <f t="shared" si="14"/>
        <v>0</v>
      </c>
      <c r="F57" s="17">
        <f t="shared" si="14"/>
        <v>3.1285390713476779</v>
      </c>
      <c r="G57" s="17">
        <f t="shared" si="14"/>
        <v>58.296460176991147</v>
      </c>
    </row>
    <row r="58" spans="1:7" ht="15.6" x14ac:dyDescent="0.35">
      <c r="A58" s="8" t="s">
        <v>21</v>
      </c>
      <c r="B58" s="17">
        <f t="shared" ref="B58:G58" si="15">B26/B27*100</f>
        <v>22.934264643856469</v>
      </c>
      <c r="C58" s="17">
        <f t="shared" si="15"/>
        <v>17.794773741236455</v>
      </c>
      <c r="D58" s="17">
        <f t="shared" si="15"/>
        <v>24.492291334396597</v>
      </c>
      <c r="E58" s="17">
        <f t="shared" si="15"/>
        <v>17.787524366471736</v>
      </c>
      <c r="F58" s="17">
        <f t="shared" si="15"/>
        <v>19.046701379847715</v>
      </c>
      <c r="G58" s="17">
        <f t="shared" si="15"/>
        <v>50.210786937901496</v>
      </c>
    </row>
    <row r="59" spans="1:7" ht="15.6" x14ac:dyDescent="0.35">
      <c r="A59" s="8" t="s">
        <v>22</v>
      </c>
      <c r="B59" s="17">
        <f t="shared" ref="B59:G59" si="16">(B57+B58)/2</f>
        <v>16.648628559201363</v>
      </c>
      <c r="C59" s="17">
        <f t="shared" si="16"/>
        <v>16.823992375205382</v>
      </c>
      <c r="D59" s="17">
        <f t="shared" si="16"/>
        <v>12.814992025518341</v>
      </c>
      <c r="E59" s="17">
        <f t="shared" si="16"/>
        <v>8.893762183235868</v>
      </c>
      <c r="F59" s="17">
        <f t="shared" si="16"/>
        <v>11.087620225597696</v>
      </c>
      <c r="G59" s="17">
        <f t="shared" si="16"/>
        <v>54.253623557446318</v>
      </c>
    </row>
    <row r="60" spans="1:7" ht="15.6" x14ac:dyDescent="0.35">
      <c r="A60" s="8"/>
      <c r="B60" s="17"/>
      <c r="C60" s="17"/>
      <c r="D60" s="17"/>
      <c r="E60" s="17"/>
      <c r="F60" s="17"/>
      <c r="G60" s="17"/>
    </row>
    <row r="61" spans="1:7" ht="15.6" x14ac:dyDescent="0.35">
      <c r="A61" s="9" t="s">
        <v>52</v>
      </c>
      <c r="B61" s="17"/>
      <c r="C61" s="17"/>
      <c r="D61" s="17"/>
      <c r="E61" s="17"/>
      <c r="F61" s="17"/>
      <c r="G61" s="17"/>
    </row>
    <row r="62" spans="1:7" ht="15.6" x14ac:dyDescent="0.35">
      <c r="A62" s="8" t="s">
        <v>23</v>
      </c>
      <c r="B62" s="17">
        <f>B28/B26*100</f>
        <v>100</v>
      </c>
      <c r="C62" s="17"/>
      <c r="D62" s="17"/>
      <c r="E62" s="17"/>
      <c r="F62" s="17"/>
      <c r="G62" s="17"/>
    </row>
    <row r="63" spans="1:7" ht="15.6" x14ac:dyDescent="0.35">
      <c r="A63" s="8"/>
      <c r="B63" s="17"/>
      <c r="C63" s="17"/>
      <c r="D63" s="17"/>
      <c r="E63" s="17"/>
      <c r="F63" s="17"/>
      <c r="G63" s="17"/>
    </row>
    <row r="64" spans="1:7" ht="15.6" x14ac:dyDescent="0.35">
      <c r="A64" s="9" t="s">
        <v>24</v>
      </c>
      <c r="B64" s="17"/>
      <c r="C64" s="17"/>
      <c r="D64" s="17"/>
      <c r="E64" s="17"/>
      <c r="F64" s="17"/>
      <c r="G64" s="17"/>
    </row>
    <row r="65" spans="1:7" ht="15.6" x14ac:dyDescent="0.35">
      <c r="A65" s="8" t="s">
        <v>25</v>
      </c>
      <c r="B65" s="17">
        <f t="shared" ref="B65:C65" si="17">((B19/B15)-1)*100</f>
        <v>-61.015820149875097</v>
      </c>
      <c r="C65" s="17">
        <f t="shared" si="17"/>
        <v>142.69662921348316</v>
      </c>
      <c r="D65" s="17">
        <f t="shared" ref="D65:G65" si="18">((D19/D15)-1)*100</f>
        <v>-81.161971830985919</v>
      </c>
      <c r="E65" s="17">
        <f t="shared" si="18"/>
        <v>-100</v>
      </c>
      <c r="F65" s="17">
        <f t="shared" si="18"/>
        <v>-94.977272727272734</v>
      </c>
      <c r="G65" s="17">
        <f t="shared" si="18"/>
        <v>100.12658227848101</v>
      </c>
    </row>
    <row r="66" spans="1:7" ht="15.6" x14ac:dyDescent="0.35">
      <c r="A66" s="8" t="s">
        <v>26</v>
      </c>
      <c r="B66" s="17">
        <f t="shared" ref="B66:C66" si="19">((B41/B40)-1)*100</f>
        <v>8.830997864478185</v>
      </c>
      <c r="C66" s="17">
        <f t="shared" si="19"/>
        <v>65.25416009538219</v>
      </c>
      <c r="D66" s="17">
        <f t="shared" ref="D66:G66" si="20">((D41/D40)-1)*100</f>
        <v>39.112928772799215</v>
      </c>
      <c r="E66" s="17">
        <f t="shared" si="20"/>
        <v>-22.896044553346862</v>
      </c>
      <c r="F66" s="17">
        <f t="shared" si="20"/>
        <v>-15.136014467885307</v>
      </c>
      <c r="G66" s="17">
        <f t="shared" si="20"/>
        <v>42.856229120915998</v>
      </c>
    </row>
    <row r="67" spans="1:7" ht="15.6" x14ac:dyDescent="0.35">
      <c r="A67" s="8" t="s">
        <v>27</v>
      </c>
      <c r="B67" s="17">
        <f t="shared" ref="B67:C67" si="21">((B43/B42)-1)*100</f>
        <v>179.16708337299934</v>
      </c>
      <c r="C67" s="17">
        <f t="shared" si="21"/>
        <v>-31.909165516254568</v>
      </c>
      <c r="D67" s="17">
        <f t="shared" ref="D67:G67" si="22">((D43/D42)-1)*100</f>
        <v>638.46863124252297</v>
      </c>
      <c r="E67" s="17" t="s">
        <v>53</v>
      </c>
      <c r="F67" s="17">
        <f t="shared" si="22"/>
        <v>1589.5997119516046</v>
      </c>
      <c r="G67" s="17">
        <f t="shared" si="22"/>
        <v>-28.61706451263526</v>
      </c>
    </row>
    <row r="68" spans="1:7" ht="15.6" x14ac:dyDescent="0.35">
      <c r="A68" s="8"/>
      <c r="B68" s="17"/>
      <c r="C68" s="17"/>
      <c r="D68" s="17"/>
      <c r="E68" s="17"/>
      <c r="F68" s="17"/>
      <c r="G68" s="17"/>
    </row>
    <row r="69" spans="1:7" ht="15.6" x14ac:dyDescent="0.35">
      <c r="A69" s="9" t="s">
        <v>28</v>
      </c>
      <c r="B69" s="17"/>
      <c r="C69" s="17"/>
      <c r="D69" s="17"/>
      <c r="E69" s="17"/>
      <c r="F69" s="17"/>
      <c r="G69" s="17"/>
    </row>
    <row r="70" spans="1:7" ht="15.6" x14ac:dyDescent="0.35">
      <c r="A70" s="8" t="s">
        <v>43</v>
      </c>
      <c r="B70" s="17">
        <f t="shared" ref="B70:C70" si="23">B25/(B18)</f>
        <v>212343.33080232854</v>
      </c>
      <c r="C70" s="17">
        <f t="shared" si="23"/>
        <v>200000</v>
      </c>
      <c r="D70" s="17">
        <f t="shared" ref="D70:G70" si="24">D25/(D18)</f>
        <v>200000</v>
      </c>
      <c r="E70" s="17">
        <f t="shared" si="24"/>
        <v>200000</v>
      </c>
      <c r="F70" s="17">
        <f t="shared" si="24"/>
        <v>227500</v>
      </c>
      <c r="G70" s="17">
        <f t="shared" si="24"/>
        <v>200000</v>
      </c>
    </row>
    <row r="71" spans="1:7" ht="15.6" x14ac:dyDescent="0.35">
      <c r="A71" s="8" t="s">
        <v>44</v>
      </c>
      <c r="B71" s="17">
        <f t="shared" ref="B71:C71" si="25">B26/(B20)</f>
        <v>205490.13035381751</v>
      </c>
      <c r="C71" s="17">
        <f t="shared" si="25"/>
        <v>200000</v>
      </c>
      <c r="D71" s="17">
        <f t="shared" ref="D71:G71" si="26">D26/(D20)</f>
        <v>196824.26659071489</v>
      </c>
      <c r="E71" s="17">
        <f t="shared" si="26"/>
        <v>164044.94382022473</v>
      </c>
      <c r="F71" s="17">
        <f t="shared" si="26"/>
        <v>218664.62654425931</v>
      </c>
      <c r="G71" s="17">
        <f t="shared" si="26"/>
        <v>197772.79915656301</v>
      </c>
    </row>
    <row r="72" spans="1:7" ht="15.6" hidden="1" x14ac:dyDescent="0.35">
      <c r="A72" s="8" t="s">
        <v>34</v>
      </c>
      <c r="B72" s="17">
        <f t="shared" ref="B72:C72" si="27">B26/B20</f>
        <v>205490.13035381751</v>
      </c>
      <c r="C72" s="17">
        <f t="shared" si="27"/>
        <v>200000</v>
      </c>
      <c r="D72" s="17">
        <f t="shared" ref="D72:G72" si="28">D26/D20</f>
        <v>196824.26659071489</v>
      </c>
      <c r="E72" s="17">
        <f t="shared" si="28"/>
        <v>164044.94382022473</v>
      </c>
      <c r="F72" s="17">
        <f t="shared" si="28"/>
        <v>218664.62654425931</v>
      </c>
      <c r="G72" s="17">
        <f t="shared" si="28"/>
        <v>197772.79915656301</v>
      </c>
    </row>
    <row r="73" spans="1:7" ht="15.6" x14ac:dyDescent="0.35">
      <c r="A73" s="8" t="s">
        <v>29</v>
      </c>
      <c r="B73" s="17">
        <f t="shared" ref="B73:C73" si="29">(B71/B70)*B54</f>
        <v>114.54950991254526</v>
      </c>
      <c r="C73" s="17">
        <f t="shared" si="29"/>
        <v>65.777777777777771</v>
      </c>
      <c r="D73" s="17" t="s">
        <v>53</v>
      </c>
      <c r="E73" s="17" t="s">
        <v>53</v>
      </c>
      <c r="F73" s="17" t="s">
        <v>53</v>
      </c>
      <c r="G73" s="17">
        <f t="shared" ref="G73" si="30">(G71/G70)*G54</f>
        <v>146.97460928151199</v>
      </c>
    </row>
    <row r="74" spans="1:7" ht="15.6" x14ac:dyDescent="0.35">
      <c r="A74" s="8" t="s">
        <v>37</v>
      </c>
      <c r="B74" s="17">
        <f t="shared" ref="B74:C74" si="31">(B25/B18)*3</f>
        <v>637029.99240698561</v>
      </c>
      <c r="C74" s="17">
        <f t="shared" si="31"/>
        <v>600000</v>
      </c>
      <c r="D74" s="17">
        <f t="shared" ref="D74:G74" si="32">(D25/D18)*3</f>
        <v>600000</v>
      </c>
      <c r="E74" s="17">
        <f t="shared" si="32"/>
        <v>600000</v>
      </c>
      <c r="F74" s="17">
        <f t="shared" si="32"/>
        <v>682500</v>
      </c>
      <c r="G74" s="17">
        <f t="shared" si="32"/>
        <v>600000</v>
      </c>
    </row>
    <row r="75" spans="1:7" ht="15.6" x14ac:dyDescent="0.35">
      <c r="A75" s="8" t="s">
        <v>38</v>
      </c>
      <c r="B75" s="17">
        <f t="shared" ref="B75:C75" si="33">(B26/B20)*3</f>
        <v>616470.39106145257</v>
      </c>
      <c r="C75" s="17">
        <f t="shared" si="33"/>
        <v>600000</v>
      </c>
      <c r="D75" s="17">
        <f t="shared" ref="D75:G75" si="34">(D26/D20)*3</f>
        <v>590472.79977214464</v>
      </c>
      <c r="E75" s="17">
        <f t="shared" si="34"/>
        <v>492134.83146067418</v>
      </c>
      <c r="F75" s="17">
        <f t="shared" si="34"/>
        <v>655993.879632778</v>
      </c>
      <c r="G75" s="17">
        <f t="shared" si="34"/>
        <v>593318.39746968902</v>
      </c>
    </row>
    <row r="76" spans="1:7" ht="15.6" x14ac:dyDescent="0.35">
      <c r="A76" s="8"/>
      <c r="B76" s="17"/>
      <c r="C76" s="17"/>
      <c r="D76" s="17"/>
      <c r="E76" s="17"/>
      <c r="F76" s="17"/>
      <c r="G76" s="17"/>
    </row>
    <row r="77" spans="1:7" ht="15.6" x14ac:dyDescent="0.35">
      <c r="A77" s="9" t="s">
        <v>30</v>
      </c>
      <c r="B77" s="17"/>
      <c r="C77" s="17"/>
      <c r="D77" s="17"/>
      <c r="E77" s="17"/>
      <c r="F77" s="17"/>
      <c r="G77" s="17"/>
    </row>
    <row r="78" spans="1:7" ht="15.6" x14ac:dyDescent="0.35">
      <c r="A78" s="8" t="s">
        <v>31</v>
      </c>
      <c r="B78" s="17">
        <f>(B32/B31)*100</f>
        <v>162.38858946432435</v>
      </c>
      <c r="C78" s="17"/>
      <c r="D78" s="17"/>
      <c r="E78" s="17"/>
      <c r="F78" s="17"/>
      <c r="G78" s="17"/>
    </row>
    <row r="79" spans="1:7" ht="15.6" x14ac:dyDescent="0.35">
      <c r="A79" s="8" t="s">
        <v>32</v>
      </c>
      <c r="B79" s="17">
        <f>(B26/B32)*100</f>
        <v>64.796877151087912</v>
      </c>
      <c r="C79" s="17"/>
      <c r="D79" s="17"/>
      <c r="E79" s="17"/>
      <c r="F79" s="17"/>
      <c r="G79" s="17"/>
    </row>
    <row r="80" spans="1:7" ht="16.2" thickBot="1" x14ac:dyDescent="0.4">
      <c r="A80" s="19"/>
      <c r="B80" s="19"/>
      <c r="C80" s="19"/>
      <c r="D80" s="19"/>
      <c r="E80" s="19"/>
      <c r="F80" s="19"/>
      <c r="G80" s="19"/>
    </row>
    <row r="81" spans="1:7" s="8" customFormat="1" ht="16.5" customHeight="1" thickTop="1" x14ac:dyDescent="0.35">
      <c r="A81" s="51" t="s">
        <v>88</v>
      </c>
      <c r="B81" s="51"/>
      <c r="C81" s="51"/>
      <c r="D81" s="51"/>
      <c r="E81" s="51"/>
      <c r="F81" s="51"/>
      <c r="G81" s="51"/>
    </row>
    <row r="82" spans="1:7" s="31" customFormat="1" ht="15.6" x14ac:dyDescent="0.35">
      <c r="A82" s="50" t="s">
        <v>129</v>
      </c>
      <c r="B82" s="50"/>
      <c r="C82" s="50"/>
      <c r="D82" s="50"/>
      <c r="E82" s="50"/>
      <c r="F82" s="50"/>
      <c r="G82" s="50"/>
    </row>
    <row r="83" spans="1:7" x14ac:dyDescent="0.3">
      <c r="A83" s="3"/>
    </row>
    <row r="85" spans="1:7" x14ac:dyDescent="0.3">
      <c r="A85" s="2"/>
    </row>
    <row r="97" s="4" customFormat="1" x14ac:dyDescent="0.3"/>
    <row r="98" s="4" customFormat="1" x14ac:dyDescent="0.3"/>
    <row r="99" s="4" customFormat="1" x14ac:dyDescent="0.3"/>
  </sheetData>
  <mergeCells count="5">
    <mergeCell ref="A9:A10"/>
    <mergeCell ref="B9:B10"/>
    <mergeCell ref="C9:G9"/>
    <mergeCell ref="A81:G81"/>
    <mergeCell ref="A82:G8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9:G8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0.6640625" style="4" customWidth="1"/>
    <col min="2" max="7" width="20.6640625" style="4" customWidth="1"/>
    <col min="8" max="16384" width="11.44140625" style="4"/>
  </cols>
  <sheetData>
    <row r="9" spans="1:7" ht="15.6" x14ac:dyDescent="0.3">
      <c r="A9" s="45" t="s">
        <v>0</v>
      </c>
      <c r="B9" s="47" t="s">
        <v>1</v>
      </c>
      <c r="C9" s="44" t="s">
        <v>2</v>
      </c>
      <c r="D9" s="44"/>
      <c r="E9" s="44"/>
      <c r="F9" s="44"/>
      <c r="G9" s="44"/>
    </row>
    <row r="10" spans="1:7" ht="31.8" thickBot="1" x14ac:dyDescent="0.35">
      <c r="A10" s="46"/>
      <c r="B10" s="48"/>
      <c r="C10" s="40" t="s">
        <v>3</v>
      </c>
      <c r="D10" s="40" t="s">
        <v>50</v>
      </c>
      <c r="E10" s="40" t="s">
        <v>48</v>
      </c>
      <c r="F10" s="40" t="s">
        <v>45</v>
      </c>
      <c r="G10" s="40" t="s">
        <v>51</v>
      </c>
    </row>
    <row r="11" spans="1:7" s="8" customFormat="1" ht="16.2" thickTop="1" x14ac:dyDescent="0.35"/>
    <row r="12" spans="1:7" s="8" customFormat="1" ht="15.6" x14ac:dyDescent="0.35">
      <c r="A12" s="9" t="s">
        <v>4</v>
      </c>
    </row>
    <row r="13" spans="1:7" s="8" customFormat="1" ht="15.6" x14ac:dyDescent="0.35"/>
    <row r="14" spans="1:7" s="8" customFormat="1" ht="15.6" x14ac:dyDescent="0.35">
      <c r="A14" s="9" t="s">
        <v>5</v>
      </c>
    </row>
    <row r="15" spans="1:7" s="8" customFormat="1" ht="15.6" x14ac:dyDescent="0.35">
      <c r="A15" s="10" t="s">
        <v>70</v>
      </c>
      <c r="B15" s="11">
        <f>SUM(C15:G15)</f>
        <v>15873</v>
      </c>
      <c r="C15" s="11">
        <f>+'I trimestre'!C15+'II Trimestre'!C15+'III Trimestre'!C15</f>
        <v>1446</v>
      </c>
      <c r="D15" s="11">
        <f>+'I trimestre'!D15+'II Trimestre'!D15+'III Trimestre'!D15</f>
        <v>1873</v>
      </c>
      <c r="E15" s="11">
        <f>+'I trimestre'!E15+'II Trimestre'!E15+'III Trimestre'!E15</f>
        <v>477</v>
      </c>
      <c r="F15" s="11">
        <f>+'I trimestre'!F15+'II Trimestre'!F15+'III Trimestre'!F15</f>
        <v>10294</v>
      </c>
      <c r="G15" s="11">
        <f>+'I trimestre'!G15+'II Trimestre'!G15+'III Trimestre'!G15</f>
        <v>1783</v>
      </c>
    </row>
    <row r="16" spans="1:7" s="8" customFormat="1" ht="15.6" x14ac:dyDescent="0.35">
      <c r="A16" s="12" t="s">
        <v>33</v>
      </c>
      <c r="B16" s="11">
        <f t="shared" ref="B16:B28" si="0">SUM(C16:G16)</f>
        <v>52011</v>
      </c>
      <c r="C16" s="11">
        <f>+'I trimestre'!C16+'II Trimestre'!C16+'III Trimestre'!C16</f>
        <v>4040</v>
      </c>
      <c r="D16" s="11">
        <f>+'I trimestre'!D16+'II Trimestre'!D16+'III Trimestre'!D16</f>
        <v>9721</v>
      </c>
      <c r="E16" s="11">
        <f>+'I trimestre'!E16+'II Trimestre'!E16+'III Trimestre'!E16</f>
        <v>1741</v>
      </c>
      <c r="F16" s="11">
        <f>+'I trimestre'!F16+'II Trimestre'!F16+'III Trimestre'!F16</f>
        <v>31845</v>
      </c>
      <c r="G16" s="11">
        <f>+'I trimestre'!G16+'II Trimestre'!G16+'III Trimestre'!G16</f>
        <v>4664</v>
      </c>
    </row>
    <row r="17" spans="1:7" s="8" customFormat="1" ht="15.6" x14ac:dyDescent="0.35">
      <c r="A17" s="10" t="s">
        <v>108</v>
      </c>
      <c r="B17" s="11">
        <f t="shared" si="0"/>
        <v>21208</v>
      </c>
      <c r="C17" s="11">
        <f>+'I trimestre'!C17+'II Trimestre'!C17+'III Trimestre'!C17</f>
        <v>2050</v>
      </c>
      <c r="D17" s="11">
        <f>+'I trimestre'!D17+'II Trimestre'!D17+'III Trimestre'!D17</f>
        <v>9405</v>
      </c>
      <c r="E17" s="11">
        <f>+'I trimestre'!E17+'II Trimestre'!E17+'III Trimestre'!E17</f>
        <v>684</v>
      </c>
      <c r="F17" s="11">
        <f>+'I trimestre'!F17+'II Trimestre'!F17+'III Trimestre'!F17</f>
        <v>7064</v>
      </c>
      <c r="G17" s="11">
        <f>+'I trimestre'!G17+'II Trimestre'!G17+'III Trimestre'!G17</f>
        <v>2005</v>
      </c>
    </row>
    <row r="18" spans="1:7" s="8" customFormat="1" ht="15.6" x14ac:dyDescent="0.35">
      <c r="A18" s="12" t="s">
        <v>33</v>
      </c>
      <c r="B18" s="11">
        <f t="shared" si="0"/>
        <v>82052</v>
      </c>
      <c r="C18" s="11">
        <f>+'I trimestre'!C18+'II Trimestre'!C18+'III Trimestre'!C18</f>
        <v>5370</v>
      </c>
      <c r="D18" s="11">
        <f>+'I trimestre'!D18+'II Trimestre'!D18+'III Trimestre'!D18</f>
        <v>28215</v>
      </c>
      <c r="E18" s="11">
        <f>+'I trimestre'!E18+'II Trimestre'!E18+'III Trimestre'!E18</f>
        <v>2052</v>
      </c>
      <c r="F18" s="11">
        <f>+'I trimestre'!F18+'II Trimestre'!F18+'III Trimestre'!F18</f>
        <v>41330</v>
      </c>
      <c r="G18" s="11">
        <f>+'I trimestre'!G18+'II Trimestre'!G18+'III Trimestre'!G18</f>
        <v>5085</v>
      </c>
    </row>
    <row r="19" spans="1:7" s="8" customFormat="1" ht="15.6" x14ac:dyDescent="0.35">
      <c r="A19" s="10" t="s">
        <v>109</v>
      </c>
      <c r="B19" s="11">
        <f t="shared" si="0"/>
        <v>12959</v>
      </c>
      <c r="C19" s="11">
        <f>+'I trimestre'!C19+'II Trimestre'!C19+'III Trimestre'!C19</f>
        <v>1812</v>
      </c>
      <c r="D19" s="11">
        <f>+'I trimestre'!D19+'II Trimestre'!D19+'III Trimestre'!D19</f>
        <v>3042</v>
      </c>
      <c r="E19" s="11">
        <f>+'I trimestre'!E19+'II Trimestre'!E19+'III Trimestre'!E19</f>
        <v>417</v>
      </c>
      <c r="F19" s="11">
        <f>+'I trimestre'!F19+'II Trimestre'!F19+'III Trimestre'!F19</f>
        <v>4791</v>
      </c>
      <c r="G19" s="11">
        <f>+'I trimestre'!G19+'II Trimestre'!G19+'III Trimestre'!G19</f>
        <v>2897</v>
      </c>
    </row>
    <row r="20" spans="1:7" s="8" customFormat="1" ht="15.6" x14ac:dyDescent="0.35">
      <c r="A20" s="12" t="s">
        <v>33</v>
      </c>
      <c r="B20" s="11">
        <f t="shared" si="0"/>
        <v>70779</v>
      </c>
      <c r="C20" s="11">
        <f>+'I trimestre'!C20+'II Trimestre'!C20+'III Trimestre'!C20</f>
        <v>4923</v>
      </c>
      <c r="D20" s="11">
        <f>+'I trimestre'!D20+'II Trimestre'!D20+'III Trimestre'!D20</f>
        <v>23373</v>
      </c>
      <c r="E20" s="11">
        <f>+'I trimestre'!E20+'II Trimestre'!E20+'III Trimestre'!E20</f>
        <v>2363</v>
      </c>
      <c r="F20" s="11">
        <f>+'I trimestre'!F20+'II Trimestre'!F20+'III Trimestre'!F20</f>
        <v>33360</v>
      </c>
      <c r="G20" s="11">
        <f>+'I trimestre'!G20+'II Trimestre'!G20+'III Trimestre'!G20</f>
        <v>6760</v>
      </c>
    </row>
    <row r="21" spans="1:7" s="8" customFormat="1" ht="15.6" x14ac:dyDescent="0.35">
      <c r="A21" s="10" t="s">
        <v>83</v>
      </c>
      <c r="B21" s="11">
        <f t="shared" si="0"/>
        <v>22590</v>
      </c>
      <c r="C21" s="11">
        <f>+'III Trimestre'!C21</f>
        <v>2725</v>
      </c>
      <c r="D21" s="11">
        <f>+'III Trimestre'!D21</f>
        <v>9405</v>
      </c>
      <c r="E21" s="11">
        <f>+'III Trimestre'!E21</f>
        <v>684</v>
      </c>
      <c r="F21" s="11">
        <f>+'III Trimestre'!F21</f>
        <v>7064</v>
      </c>
      <c r="G21" s="11">
        <f>+'III Trimestre'!G21</f>
        <v>2712</v>
      </c>
    </row>
    <row r="22" spans="1:7" s="8" customFormat="1" ht="15.6" x14ac:dyDescent="0.35">
      <c r="B22" s="11"/>
      <c r="C22" s="11"/>
      <c r="D22" s="11"/>
      <c r="E22" s="11"/>
      <c r="F22" s="11"/>
      <c r="G22" s="11"/>
    </row>
    <row r="23" spans="1:7" s="8" customFormat="1" ht="15.6" x14ac:dyDescent="0.35">
      <c r="A23" s="13" t="s">
        <v>6</v>
      </c>
      <c r="B23" s="11"/>
      <c r="C23" s="11"/>
      <c r="D23" s="11"/>
      <c r="E23" s="11"/>
      <c r="F23" s="11"/>
      <c r="G23" s="11"/>
    </row>
    <row r="24" spans="1:7" s="8" customFormat="1" ht="15.6" x14ac:dyDescent="0.35">
      <c r="A24" s="10" t="s">
        <v>110</v>
      </c>
      <c r="B24" s="11">
        <f t="shared" si="0"/>
        <v>10270408650</v>
      </c>
      <c r="C24" s="11">
        <f>+'I trimestre'!C24+'II Trimestre'!C24+'III Trimestre'!C24</f>
        <v>811882500</v>
      </c>
      <c r="D24" s="11">
        <f>+'I trimestre'!D24+'II Trimestre'!D24+'III Trimestre'!D24</f>
        <v>1915482500</v>
      </c>
      <c r="E24" s="11">
        <f>+'I trimestre'!E24+'II Trimestre'!E24+'III Trimestre'!E24</f>
        <v>241263750</v>
      </c>
      <c r="F24" s="11">
        <f>+'I trimestre'!F24+'II Trimestre'!F24+'III Trimestre'!F24</f>
        <v>6391909900</v>
      </c>
      <c r="G24" s="11">
        <f>+'I trimestre'!G24+'II Trimestre'!G24+'III Trimestre'!G24</f>
        <v>909870000</v>
      </c>
    </row>
    <row r="25" spans="1:7" s="8" customFormat="1" ht="15.6" x14ac:dyDescent="0.35">
      <c r="A25" s="10" t="s">
        <v>108</v>
      </c>
      <c r="B25" s="11">
        <f t="shared" si="0"/>
        <v>18033812500</v>
      </c>
      <c r="C25" s="11">
        <f>+'I trimestre'!C25+'II Trimestre'!C25+'III Trimestre'!C25</f>
        <v>1074000000</v>
      </c>
      <c r="D25" s="11">
        <f>+'I trimestre'!D25+'II Trimestre'!D25+'III Trimestre'!D25</f>
        <v>5643000000</v>
      </c>
      <c r="E25" s="11">
        <f>+'I trimestre'!E25+'II Trimestre'!E25+'III Trimestre'!E25</f>
        <v>410400000</v>
      </c>
      <c r="F25" s="11">
        <f>+'I trimestre'!F25+'II Trimestre'!F25+'III Trimestre'!F25</f>
        <v>9889412500</v>
      </c>
      <c r="G25" s="11">
        <f>+'I trimestre'!G25+'II Trimestre'!G25+'III Trimestre'!G25</f>
        <v>1017000000</v>
      </c>
    </row>
    <row r="26" spans="1:7" s="8" customFormat="1" ht="15.6" x14ac:dyDescent="0.35">
      <c r="A26" s="10" t="s">
        <v>111</v>
      </c>
      <c r="B26" s="11">
        <f t="shared" si="0"/>
        <v>15009702000</v>
      </c>
      <c r="C26" s="11">
        <f>+'I trimestre'!C26+'II Trimestre'!C26+'III Trimestre'!C26</f>
        <v>981500000</v>
      </c>
      <c r="D26" s="11">
        <f>+'I trimestre'!D26+'II Trimestre'!D26+'III Trimestre'!D26</f>
        <v>4631800000</v>
      </c>
      <c r="E26" s="11">
        <f>+'I trimestre'!E26+'II Trimestre'!E26+'III Trimestre'!E26</f>
        <v>425000000</v>
      </c>
      <c r="F26" s="11">
        <f>+'I trimestre'!F26+'II Trimestre'!F26+'III Trimestre'!F26</f>
        <v>7627852000</v>
      </c>
      <c r="G26" s="11">
        <f>+'I trimestre'!G26+'II Trimestre'!G26+'III Trimestre'!G26</f>
        <v>1343550000</v>
      </c>
    </row>
    <row r="27" spans="1:7" s="8" customFormat="1" ht="15.6" x14ac:dyDescent="0.35">
      <c r="A27" s="10" t="s">
        <v>83</v>
      </c>
      <c r="B27" s="11">
        <f t="shared" si="0"/>
        <v>19245997500</v>
      </c>
      <c r="C27" s="11">
        <f>+'III Trimestre'!C27</f>
        <v>1569000000</v>
      </c>
      <c r="D27" s="11">
        <f>+'III Trimestre'!D27</f>
        <v>5643000000</v>
      </c>
      <c r="E27" s="11">
        <f>+'III Trimestre'!E27</f>
        <v>410400000</v>
      </c>
      <c r="F27" s="11">
        <f>+'III Trimestre'!F27</f>
        <v>10129197500</v>
      </c>
      <c r="G27" s="11">
        <f>+'III Trimestre'!G27</f>
        <v>1494400000</v>
      </c>
    </row>
    <row r="28" spans="1:7" s="8" customFormat="1" ht="15.6" x14ac:dyDescent="0.35">
      <c r="A28" s="10" t="s">
        <v>112</v>
      </c>
      <c r="B28" s="11">
        <f t="shared" si="0"/>
        <v>15009702000</v>
      </c>
      <c r="C28" s="11">
        <f>C26</f>
        <v>981500000</v>
      </c>
      <c r="D28" s="11">
        <f>D26</f>
        <v>4631800000</v>
      </c>
      <c r="E28" s="11">
        <f>E26</f>
        <v>425000000</v>
      </c>
      <c r="F28" s="11">
        <f>F26</f>
        <v>7627852000</v>
      </c>
      <c r="G28" s="11">
        <f>G26</f>
        <v>1343550000</v>
      </c>
    </row>
    <row r="29" spans="1:7" s="8" customFormat="1" ht="15.6" x14ac:dyDescent="0.35">
      <c r="B29" s="11"/>
      <c r="C29" s="11"/>
      <c r="D29" s="11"/>
      <c r="E29" s="11"/>
      <c r="F29" s="11"/>
      <c r="G29" s="11"/>
    </row>
    <row r="30" spans="1:7" s="8" customFormat="1" ht="15.6" x14ac:dyDescent="0.35">
      <c r="A30" s="9" t="s">
        <v>7</v>
      </c>
      <c r="B30" s="11"/>
      <c r="C30" s="11"/>
      <c r="D30" s="11"/>
      <c r="E30" s="11"/>
      <c r="F30" s="26"/>
      <c r="G30" s="11"/>
    </row>
    <row r="31" spans="1:7" s="8" customFormat="1" ht="15.6" x14ac:dyDescent="0.35">
      <c r="A31" s="16" t="s">
        <v>108</v>
      </c>
      <c r="B31" s="11">
        <f>B25</f>
        <v>18033812500</v>
      </c>
      <c r="C31" s="11"/>
      <c r="D31" s="11"/>
      <c r="E31" s="11"/>
      <c r="F31" s="11"/>
      <c r="G31" s="11"/>
    </row>
    <row r="32" spans="1:7" s="8" customFormat="1" ht="15.6" x14ac:dyDescent="0.35">
      <c r="A32" s="16" t="s">
        <v>109</v>
      </c>
      <c r="B32" s="11">
        <f>+'I trimestre'!B32+'II Trimestre'!B32+'III Trimestre'!B32</f>
        <v>17435836698</v>
      </c>
      <c r="C32" s="11"/>
      <c r="D32" s="11"/>
      <c r="E32" s="11"/>
      <c r="F32" s="26"/>
      <c r="G32" s="11"/>
    </row>
    <row r="33" spans="1:7" s="8" customFormat="1" ht="15.6" x14ac:dyDescent="0.35">
      <c r="B33" s="15"/>
      <c r="C33" s="15"/>
      <c r="D33" s="15"/>
      <c r="E33" s="15"/>
      <c r="F33" s="15"/>
      <c r="G33" s="15"/>
    </row>
    <row r="34" spans="1:7" s="8" customFormat="1" ht="15.6" x14ac:dyDescent="0.35">
      <c r="A34" s="9" t="s">
        <v>8</v>
      </c>
      <c r="B34" s="15"/>
      <c r="C34" s="15"/>
      <c r="D34" s="15"/>
      <c r="E34" s="15"/>
      <c r="F34" s="15"/>
      <c r="G34" s="15"/>
    </row>
    <row r="35" spans="1:7" s="8" customFormat="1" ht="15.6" x14ac:dyDescent="0.35">
      <c r="A35" s="8" t="s">
        <v>71</v>
      </c>
      <c r="B35" s="18">
        <v>1.0863</v>
      </c>
      <c r="C35" s="18">
        <v>1.0863</v>
      </c>
      <c r="D35" s="18">
        <v>1.0863</v>
      </c>
      <c r="E35" s="18">
        <v>1.0863</v>
      </c>
      <c r="F35" s="18">
        <v>1.0863</v>
      </c>
      <c r="G35" s="18">
        <v>1.0863</v>
      </c>
    </row>
    <row r="36" spans="1:7" s="8" customFormat="1" ht="15.6" x14ac:dyDescent="0.35">
      <c r="A36" s="8" t="s">
        <v>113</v>
      </c>
      <c r="B36" s="18">
        <v>1.1197999999999999</v>
      </c>
      <c r="C36" s="18">
        <v>1.1197999999999999</v>
      </c>
      <c r="D36" s="18">
        <v>1.1197999999999999</v>
      </c>
      <c r="E36" s="18">
        <v>1.1197999999999999</v>
      </c>
      <c r="F36" s="18">
        <v>1.1197999999999999</v>
      </c>
      <c r="G36" s="18">
        <v>1.1197999999999999</v>
      </c>
    </row>
    <row r="37" spans="1:7" s="8" customFormat="1" ht="15.6" x14ac:dyDescent="0.35">
      <c r="A37" s="8" t="s">
        <v>9</v>
      </c>
      <c r="B37" s="11">
        <f>+C37+F37</f>
        <v>153348</v>
      </c>
      <c r="C37" s="11">
        <v>117516</v>
      </c>
      <c r="D37" s="11">
        <v>117516</v>
      </c>
      <c r="E37" s="11">
        <v>117516</v>
      </c>
      <c r="F37" s="11">
        <v>35832</v>
      </c>
      <c r="G37" s="11">
        <v>117516</v>
      </c>
    </row>
    <row r="38" spans="1:7" s="8" customFormat="1" ht="15.6" x14ac:dyDescent="0.35">
      <c r="B38" s="11"/>
      <c r="C38" s="11"/>
      <c r="D38" s="11"/>
      <c r="E38" s="11"/>
      <c r="F38" s="11"/>
      <c r="G38" s="11"/>
    </row>
    <row r="39" spans="1:7" s="8" customFormat="1" ht="15.6" x14ac:dyDescent="0.35">
      <c r="A39" s="9" t="s">
        <v>10</v>
      </c>
      <c r="B39" s="11"/>
      <c r="C39" s="11"/>
      <c r="D39" s="11"/>
      <c r="E39" s="11"/>
      <c r="F39" s="11"/>
      <c r="G39" s="11"/>
    </row>
    <row r="40" spans="1:7" s="8" customFormat="1" ht="15.6" x14ac:dyDescent="0.35">
      <c r="A40" s="8" t="s">
        <v>114</v>
      </c>
      <c r="B40" s="11">
        <f t="shared" ref="B40:G40" si="1">B24/B35</f>
        <v>9454486467.8265667</v>
      </c>
      <c r="C40" s="11">
        <f t="shared" si="1"/>
        <v>747383319.52499306</v>
      </c>
      <c r="D40" s="11">
        <f t="shared" si="1"/>
        <v>1763308938.5989137</v>
      </c>
      <c r="E40" s="11">
        <f t="shared" si="1"/>
        <v>222096796.46506488</v>
      </c>
      <c r="F40" s="11">
        <f t="shared" si="1"/>
        <v>5884111111.1111107</v>
      </c>
      <c r="G40" s="11">
        <f t="shared" si="1"/>
        <v>837586302.12648439</v>
      </c>
    </row>
    <row r="41" spans="1:7" s="8" customFormat="1" ht="15.6" x14ac:dyDescent="0.35">
      <c r="A41" s="8" t="s">
        <v>115</v>
      </c>
      <c r="B41" s="11">
        <f t="shared" ref="B41:G41" si="2">B26/B36</f>
        <v>13403913198.785498</v>
      </c>
      <c r="C41" s="11">
        <f t="shared" si="2"/>
        <v>876495802.82193255</v>
      </c>
      <c r="D41" s="11">
        <f t="shared" si="2"/>
        <v>4136274334.7026258</v>
      </c>
      <c r="E41" s="11">
        <f t="shared" si="2"/>
        <v>379532059.29630291</v>
      </c>
      <c r="F41" s="11">
        <f t="shared" si="2"/>
        <v>6811798535.4527597</v>
      </c>
      <c r="G41" s="11">
        <f t="shared" si="2"/>
        <v>1199812466.5118773</v>
      </c>
    </row>
    <row r="42" spans="1:7" s="8" customFormat="1" ht="15.6" x14ac:dyDescent="0.35">
      <c r="A42" s="8" t="s">
        <v>72</v>
      </c>
      <c r="B42" s="11">
        <f t="shared" ref="B42:G42" si="3">B40/B15</f>
        <v>595633.24310631678</v>
      </c>
      <c r="C42" s="11">
        <f t="shared" si="3"/>
        <v>516862.59994812799</v>
      </c>
      <c r="D42" s="11">
        <f t="shared" si="3"/>
        <v>941435.6319268092</v>
      </c>
      <c r="E42" s="11">
        <f t="shared" si="3"/>
        <v>465611.73263116326</v>
      </c>
      <c r="F42" s="11">
        <f t="shared" si="3"/>
        <v>571605.89771819615</v>
      </c>
      <c r="G42" s="11">
        <f t="shared" si="3"/>
        <v>469762.36799017631</v>
      </c>
    </row>
    <row r="43" spans="1:7" s="8" customFormat="1" ht="15.6" x14ac:dyDescent="0.35">
      <c r="A43" s="8" t="s">
        <v>116</v>
      </c>
      <c r="B43" s="11">
        <f t="shared" ref="B43:G43" si="4">B41/B19</f>
        <v>1034332.371231229</v>
      </c>
      <c r="C43" s="11">
        <f t="shared" si="4"/>
        <v>483717.33047568024</v>
      </c>
      <c r="D43" s="11">
        <f t="shared" si="4"/>
        <v>1359722.0035182859</v>
      </c>
      <c r="E43" s="11">
        <f t="shared" si="4"/>
        <v>910148.82325252495</v>
      </c>
      <c r="F43" s="11">
        <f t="shared" si="4"/>
        <v>1421790.5521713127</v>
      </c>
      <c r="G43" s="11">
        <f t="shared" si="4"/>
        <v>414156.87487465562</v>
      </c>
    </row>
    <row r="44" spans="1:7" s="8" customFormat="1" ht="15.6" x14ac:dyDescent="0.35">
      <c r="B44" s="15"/>
      <c r="C44" s="15"/>
      <c r="D44" s="15"/>
      <c r="E44" s="15"/>
      <c r="F44" s="15"/>
      <c r="G44" s="15"/>
    </row>
    <row r="45" spans="1:7" s="8" customFormat="1" ht="15.6" x14ac:dyDescent="0.35">
      <c r="A45" s="9" t="s">
        <v>11</v>
      </c>
      <c r="B45" s="15"/>
      <c r="C45" s="15"/>
      <c r="D45" s="15"/>
      <c r="E45" s="15"/>
      <c r="F45" s="15"/>
      <c r="G45" s="15"/>
    </row>
    <row r="46" spans="1:7" s="8" customFormat="1" ht="15.6" x14ac:dyDescent="0.35">
      <c r="B46" s="15"/>
      <c r="C46" s="15"/>
      <c r="D46" s="15"/>
      <c r="E46" s="15"/>
      <c r="F46" s="15"/>
      <c r="G46" s="15"/>
    </row>
    <row r="47" spans="1:7" s="8" customFormat="1" ht="15.6" x14ac:dyDescent="0.35">
      <c r="A47" s="9" t="s">
        <v>12</v>
      </c>
      <c r="B47" s="15"/>
      <c r="C47" s="15"/>
      <c r="D47" s="15"/>
      <c r="E47" s="15"/>
      <c r="F47" s="15"/>
      <c r="G47" s="15"/>
    </row>
    <row r="48" spans="1:7" s="8" customFormat="1" ht="15.6" x14ac:dyDescent="0.35">
      <c r="A48" s="8" t="s">
        <v>13</v>
      </c>
      <c r="B48" s="17">
        <f t="shared" ref="B48:G48" si="5">B17/B37*100</f>
        <v>13.829981480032345</v>
      </c>
      <c r="C48" s="17">
        <f t="shared" si="5"/>
        <v>1.7444433098471699</v>
      </c>
      <c r="D48" s="17">
        <f t="shared" si="5"/>
        <v>8.0031655263964048</v>
      </c>
      <c r="E48" s="17">
        <f t="shared" si="5"/>
        <v>0.58204840191973861</v>
      </c>
      <c r="F48" s="17">
        <f t="shared" si="5"/>
        <v>19.714221924536727</v>
      </c>
      <c r="G48" s="17">
        <f t="shared" si="5"/>
        <v>1.7061506518261345</v>
      </c>
    </row>
    <row r="49" spans="1:7" s="8" customFormat="1" ht="15.6" x14ac:dyDescent="0.35">
      <c r="A49" s="8" t="s">
        <v>14</v>
      </c>
      <c r="B49" s="17">
        <f t="shared" ref="B49:G49" si="6">B19/B37*100</f>
        <v>8.4507134100216508</v>
      </c>
      <c r="C49" s="17">
        <f t="shared" si="6"/>
        <v>1.5419176963136934</v>
      </c>
      <c r="D49" s="17">
        <f t="shared" si="6"/>
        <v>2.5885836822219952</v>
      </c>
      <c r="E49" s="17">
        <f t="shared" si="6"/>
        <v>0.354845297661595</v>
      </c>
      <c r="F49" s="17">
        <f t="shared" si="6"/>
        <v>13.370730073677159</v>
      </c>
      <c r="G49" s="17">
        <f t="shared" si="6"/>
        <v>2.4651962285986588</v>
      </c>
    </row>
    <row r="50" spans="1:7" s="8" customFormat="1" ht="15.6" x14ac:dyDescent="0.35">
      <c r="B50" s="17"/>
      <c r="C50" s="17"/>
      <c r="D50" s="17"/>
      <c r="E50" s="17"/>
      <c r="F50" s="17"/>
      <c r="G50" s="17"/>
    </row>
    <row r="51" spans="1:7" s="8" customFormat="1" ht="15.6" x14ac:dyDescent="0.35">
      <c r="A51" s="9" t="s">
        <v>15</v>
      </c>
      <c r="B51" s="17"/>
      <c r="C51" s="17"/>
      <c r="D51" s="17"/>
      <c r="E51" s="17"/>
      <c r="F51" s="17"/>
      <c r="G51" s="17"/>
    </row>
    <row r="52" spans="1:7" s="8" customFormat="1" ht="15.6" x14ac:dyDescent="0.35">
      <c r="A52" s="8" t="s">
        <v>16</v>
      </c>
      <c r="B52" s="17">
        <f t="shared" ref="B52:G52" si="7">B19/B17*100</f>
        <v>61.104300264051304</v>
      </c>
      <c r="C52" s="17">
        <f t="shared" si="7"/>
        <v>88.390243902439025</v>
      </c>
      <c r="D52" s="17">
        <f t="shared" si="7"/>
        <v>32.344497607655505</v>
      </c>
      <c r="E52" s="17">
        <f t="shared" si="7"/>
        <v>60.964912280701753</v>
      </c>
      <c r="F52" s="17">
        <f t="shared" si="7"/>
        <v>67.822763306908257</v>
      </c>
      <c r="G52" s="17">
        <f t="shared" si="7"/>
        <v>144.48877805486285</v>
      </c>
    </row>
    <row r="53" spans="1:7" s="8" customFormat="1" ht="15.6" x14ac:dyDescent="0.35">
      <c r="A53" s="8" t="s">
        <v>17</v>
      </c>
      <c r="B53" s="17">
        <f t="shared" ref="B53:G53" si="8">B26/B25*100</f>
        <v>83.230886425152747</v>
      </c>
      <c r="C53" s="17">
        <f t="shared" si="8"/>
        <v>91.387337057728118</v>
      </c>
      <c r="D53" s="17">
        <f t="shared" si="8"/>
        <v>82.08045365940103</v>
      </c>
      <c r="E53" s="17">
        <f t="shared" si="8"/>
        <v>103.55750487329433</v>
      </c>
      <c r="F53" s="17">
        <f t="shared" si="8"/>
        <v>77.131497952987601</v>
      </c>
      <c r="G53" s="17">
        <f t="shared" si="8"/>
        <v>132.10914454277287</v>
      </c>
    </row>
    <row r="54" spans="1:7" s="8" customFormat="1" ht="15.6" x14ac:dyDescent="0.35">
      <c r="A54" s="8" t="s">
        <v>18</v>
      </c>
      <c r="B54" s="17">
        <f t="shared" ref="B54:G54" si="9">AVERAGE(B52:B53)</f>
        <v>72.167593344602025</v>
      </c>
      <c r="C54" s="17">
        <f t="shared" si="9"/>
        <v>89.888790480083571</v>
      </c>
      <c r="D54" s="17">
        <f t="shared" si="9"/>
        <v>57.212475633528271</v>
      </c>
      <c r="E54" s="17">
        <f t="shared" si="9"/>
        <v>82.261208576998044</v>
      </c>
      <c r="F54" s="17">
        <f t="shared" si="9"/>
        <v>72.477130629947936</v>
      </c>
      <c r="G54" s="17">
        <f t="shared" si="9"/>
        <v>138.29896129881786</v>
      </c>
    </row>
    <row r="55" spans="1:7" s="8" customFormat="1" ht="15.6" x14ac:dyDescent="0.35">
      <c r="B55" s="17"/>
      <c r="C55" s="17"/>
      <c r="D55" s="17"/>
      <c r="E55" s="17"/>
      <c r="F55" s="17"/>
      <c r="G55" s="17"/>
    </row>
    <row r="56" spans="1:7" s="8" customFormat="1" ht="15.6" x14ac:dyDescent="0.35">
      <c r="A56" s="9" t="s">
        <v>19</v>
      </c>
      <c r="B56" s="17"/>
      <c r="C56" s="17"/>
      <c r="D56" s="17"/>
      <c r="E56" s="17"/>
      <c r="F56" s="17"/>
      <c r="G56" s="17"/>
    </row>
    <row r="57" spans="1:7" s="8" customFormat="1" ht="15.6" x14ac:dyDescent="0.35">
      <c r="A57" s="8" t="s">
        <v>20</v>
      </c>
      <c r="B57" s="17">
        <f t="shared" ref="B57:G57" si="10">B19/B21*100</f>
        <v>57.366091190792389</v>
      </c>
      <c r="C57" s="17">
        <f t="shared" si="10"/>
        <v>66.495412844036693</v>
      </c>
      <c r="D57" s="17">
        <f t="shared" si="10"/>
        <v>32.344497607655505</v>
      </c>
      <c r="E57" s="17">
        <f t="shared" si="10"/>
        <v>60.964912280701753</v>
      </c>
      <c r="F57" s="17">
        <f t="shared" si="10"/>
        <v>67.822763306908257</v>
      </c>
      <c r="G57" s="17">
        <f t="shared" si="10"/>
        <v>106.82153392330382</v>
      </c>
    </row>
    <row r="58" spans="1:7" s="8" customFormat="1" ht="15.6" x14ac:dyDescent="0.35">
      <c r="A58" s="8" t="s">
        <v>21</v>
      </c>
      <c r="B58" s="17">
        <f t="shared" ref="B58:G58" si="11">B26/B27*100</f>
        <v>77.988693493283478</v>
      </c>
      <c r="C58" s="17">
        <f t="shared" si="11"/>
        <v>62.555768005098791</v>
      </c>
      <c r="D58" s="17">
        <f t="shared" si="11"/>
        <v>82.08045365940103</v>
      </c>
      <c r="E58" s="17">
        <f t="shared" si="11"/>
        <v>103.55750487329433</v>
      </c>
      <c r="F58" s="17">
        <f t="shared" si="11"/>
        <v>75.305590595898636</v>
      </c>
      <c r="G58" s="17">
        <f t="shared" si="11"/>
        <v>89.905647751605997</v>
      </c>
    </row>
    <row r="59" spans="1:7" s="8" customFormat="1" ht="15.6" x14ac:dyDescent="0.35">
      <c r="A59" s="8" t="s">
        <v>22</v>
      </c>
      <c r="B59" s="17">
        <f t="shared" ref="B59:G59" si="12">(B57+B58)/2</f>
        <v>67.677392342037933</v>
      </c>
      <c r="C59" s="17">
        <f t="shared" si="12"/>
        <v>64.525590424567739</v>
      </c>
      <c r="D59" s="17">
        <f t="shared" si="12"/>
        <v>57.212475633528271</v>
      </c>
      <c r="E59" s="17">
        <f t="shared" si="12"/>
        <v>82.261208576998044</v>
      </c>
      <c r="F59" s="17">
        <f t="shared" si="12"/>
        <v>71.564176951403454</v>
      </c>
      <c r="G59" s="17">
        <f t="shared" si="12"/>
        <v>98.363590837454908</v>
      </c>
    </row>
    <row r="60" spans="1:7" s="8" customFormat="1" ht="15.6" x14ac:dyDescent="0.35">
      <c r="B60" s="17"/>
      <c r="C60" s="17"/>
      <c r="D60" s="17"/>
      <c r="E60" s="17"/>
      <c r="F60" s="17"/>
      <c r="G60" s="17"/>
    </row>
    <row r="61" spans="1:7" s="8" customFormat="1" ht="15.6" x14ac:dyDescent="0.35">
      <c r="A61" s="9" t="s">
        <v>52</v>
      </c>
      <c r="B61" s="17"/>
      <c r="C61" s="17"/>
      <c r="D61" s="17"/>
      <c r="E61" s="17"/>
      <c r="F61" s="17"/>
      <c r="G61" s="17"/>
    </row>
    <row r="62" spans="1:7" s="8" customFormat="1" ht="15.6" x14ac:dyDescent="0.35">
      <c r="A62" s="8" t="s">
        <v>23</v>
      </c>
      <c r="B62" s="17">
        <f>B28/B26*100</f>
        <v>100</v>
      </c>
      <c r="C62" s="17"/>
      <c r="D62" s="17"/>
      <c r="E62" s="17"/>
      <c r="F62" s="17"/>
      <c r="G62" s="17"/>
    </row>
    <row r="63" spans="1:7" s="8" customFormat="1" ht="15.6" x14ac:dyDescent="0.35">
      <c r="B63" s="17"/>
      <c r="C63" s="17"/>
      <c r="D63" s="17"/>
      <c r="E63" s="17"/>
      <c r="F63" s="17"/>
      <c r="G63" s="17"/>
    </row>
    <row r="64" spans="1:7" s="8" customFormat="1" ht="15.6" x14ac:dyDescent="0.35">
      <c r="A64" s="9" t="s">
        <v>24</v>
      </c>
      <c r="B64" s="17"/>
      <c r="C64" s="17"/>
      <c r="D64" s="17"/>
      <c r="E64" s="17"/>
      <c r="F64" s="17"/>
      <c r="G64" s="17"/>
    </row>
    <row r="65" spans="1:7" s="8" customFormat="1" ht="15.6" x14ac:dyDescent="0.35">
      <c r="A65" s="8" t="s">
        <v>25</v>
      </c>
      <c r="B65" s="17">
        <f t="shared" ref="B65:G65" si="13">((B19/B15)-1)*100</f>
        <v>-18.358218358218359</v>
      </c>
      <c r="C65" s="17">
        <f t="shared" si="13"/>
        <v>25.311203319502074</v>
      </c>
      <c r="D65" s="17">
        <f t="shared" si="13"/>
        <v>62.413240790176182</v>
      </c>
      <c r="E65" s="17">
        <f t="shared" si="13"/>
        <v>-12.578616352201255</v>
      </c>
      <c r="F65" s="17">
        <f t="shared" si="13"/>
        <v>-53.458325238002715</v>
      </c>
      <c r="G65" s="17">
        <f t="shared" si="13"/>
        <v>62.478968031407732</v>
      </c>
    </row>
    <row r="66" spans="1:7" s="8" customFormat="1" ht="15.6" x14ac:dyDescent="0.35">
      <c r="A66" s="8" t="s">
        <v>26</v>
      </c>
      <c r="B66" s="17">
        <f t="shared" ref="B66:G66" si="14">((B41/B40)-1)*100</f>
        <v>41.773043352473493</v>
      </c>
      <c r="C66" s="17">
        <f t="shared" si="14"/>
        <v>17.275269587097309</v>
      </c>
      <c r="D66" s="17">
        <f t="shared" si="14"/>
        <v>134.57456853755971</v>
      </c>
      <c r="E66" s="17">
        <f t="shared" si="14"/>
        <v>70.885877390852897</v>
      </c>
      <c r="F66" s="17">
        <f t="shared" si="14"/>
        <v>15.765973939375044</v>
      </c>
      <c r="G66" s="17">
        <f t="shared" si="14"/>
        <v>43.246428871361012</v>
      </c>
    </row>
    <row r="67" spans="1:7" s="8" customFormat="1" ht="15.6" x14ac:dyDescent="0.35">
      <c r="A67" s="8" t="s">
        <v>27</v>
      </c>
      <c r="B67" s="17">
        <f t="shared" ref="B67:G67" si="15">((B43/B42)-1)*100</f>
        <v>73.652559389907537</v>
      </c>
      <c r="C67" s="17">
        <f t="shared" si="15"/>
        <v>-6.4127815546673688</v>
      </c>
      <c r="D67" s="17">
        <f t="shared" si="15"/>
        <v>44.430692593967592</v>
      </c>
      <c r="E67" s="17">
        <f t="shared" si="15"/>
        <v>95.473773418313755</v>
      </c>
      <c r="F67" s="17">
        <f t="shared" si="15"/>
        <v>148.73615857481246</v>
      </c>
      <c r="G67" s="17">
        <f t="shared" si="15"/>
        <v>-11.836940739510982</v>
      </c>
    </row>
    <row r="68" spans="1:7" s="8" customFormat="1" ht="15.6" x14ac:dyDescent="0.35">
      <c r="B68" s="17"/>
      <c r="C68" s="17"/>
      <c r="D68" s="17"/>
      <c r="E68" s="17"/>
      <c r="F68" s="17"/>
      <c r="G68" s="17"/>
    </row>
    <row r="69" spans="1:7" s="8" customFormat="1" ht="15.6" x14ac:dyDescent="0.35">
      <c r="A69" s="9" t="s">
        <v>28</v>
      </c>
      <c r="B69" s="17"/>
      <c r="C69" s="17"/>
      <c r="D69" s="17"/>
      <c r="E69" s="17"/>
      <c r="F69" s="17"/>
      <c r="G69" s="17"/>
    </row>
    <row r="70" spans="1:7" s="8" customFormat="1" ht="15.6" x14ac:dyDescent="0.35">
      <c r="A70" s="8" t="s">
        <v>43</v>
      </c>
      <c r="B70" s="17">
        <f t="shared" ref="B70:G70" si="16">B25/(B18)</f>
        <v>219785.16672354116</v>
      </c>
      <c r="C70" s="17">
        <f t="shared" si="16"/>
        <v>200000</v>
      </c>
      <c r="D70" s="17">
        <f t="shared" si="16"/>
        <v>200000</v>
      </c>
      <c r="E70" s="17">
        <f t="shared" si="16"/>
        <v>200000</v>
      </c>
      <c r="F70" s="17">
        <f t="shared" si="16"/>
        <v>239279.27655456084</v>
      </c>
      <c r="G70" s="17">
        <f t="shared" si="16"/>
        <v>200000</v>
      </c>
    </row>
    <row r="71" spans="1:7" s="8" customFormat="1" ht="15.6" x14ac:dyDescent="0.35">
      <c r="A71" s="8" t="s">
        <v>44</v>
      </c>
      <c r="B71" s="17">
        <f t="shared" ref="B71:G71" si="17">B26/(B20)</f>
        <v>212064.34111812827</v>
      </c>
      <c r="C71" s="17">
        <f t="shared" si="17"/>
        <v>199370.30266097907</v>
      </c>
      <c r="D71" s="17">
        <f t="shared" si="17"/>
        <v>198168.8272793394</v>
      </c>
      <c r="E71" s="17">
        <f t="shared" si="17"/>
        <v>179856.11510791368</v>
      </c>
      <c r="F71" s="17">
        <f t="shared" si="17"/>
        <v>228652.63788968825</v>
      </c>
      <c r="G71" s="17">
        <f t="shared" si="17"/>
        <v>198750</v>
      </c>
    </row>
    <row r="72" spans="1:7" s="8" customFormat="1" ht="15.6" hidden="1" x14ac:dyDescent="0.35">
      <c r="A72" s="8" t="s">
        <v>34</v>
      </c>
      <c r="B72" s="17">
        <f t="shared" ref="B72:G72" si="18">B26/B20</f>
        <v>212064.34111812827</v>
      </c>
      <c r="C72" s="17">
        <f t="shared" si="18"/>
        <v>199370.30266097907</v>
      </c>
      <c r="D72" s="17">
        <f t="shared" si="18"/>
        <v>198168.8272793394</v>
      </c>
      <c r="E72" s="17">
        <f t="shared" si="18"/>
        <v>179856.11510791368</v>
      </c>
      <c r="F72" s="17">
        <f t="shared" si="18"/>
        <v>228652.63788968825</v>
      </c>
      <c r="G72" s="17">
        <f t="shared" si="18"/>
        <v>198750</v>
      </c>
    </row>
    <row r="73" spans="1:7" s="8" customFormat="1" ht="15.6" x14ac:dyDescent="0.35">
      <c r="A73" s="8" t="s">
        <v>29</v>
      </c>
      <c r="B73" s="17">
        <f t="shared" ref="B73:G73" si="19">(B71/B70)*B54</f>
        <v>69.632420426054253</v>
      </c>
      <c r="C73" s="17">
        <f t="shared" si="19"/>
        <v>89.605776819217979</v>
      </c>
      <c r="D73" s="17">
        <f t="shared" si="19"/>
        <v>56.688646010220388</v>
      </c>
      <c r="E73" s="17">
        <f t="shared" si="19"/>
        <v>73.975906993703276</v>
      </c>
      <c r="F73" s="17">
        <f t="shared" si="19"/>
        <v>69.258346747944657</v>
      </c>
      <c r="G73" s="17">
        <f t="shared" si="19"/>
        <v>137.43459279070024</v>
      </c>
    </row>
    <row r="74" spans="1:7" s="8" customFormat="1" ht="15.6" x14ac:dyDescent="0.35">
      <c r="A74" s="8" t="s">
        <v>35</v>
      </c>
      <c r="B74" s="17">
        <f t="shared" ref="B74:G74" si="20">(B25/B18)*9</f>
        <v>1978066.5005118705</v>
      </c>
      <c r="C74" s="17">
        <f t="shared" si="20"/>
        <v>1800000</v>
      </c>
      <c r="D74" s="17">
        <f t="shared" si="20"/>
        <v>1800000</v>
      </c>
      <c r="E74" s="17">
        <f t="shared" si="20"/>
        <v>1800000</v>
      </c>
      <c r="F74" s="17">
        <f t="shared" si="20"/>
        <v>2153513.4889910477</v>
      </c>
      <c r="G74" s="17">
        <f t="shared" si="20"/>
        <v>1800000</v>
      </c>
    </row>
    <row r="75" spans="1:7" s="8" customFormat="1" ht="15.6" x14ac:dyDescent="0.35">
      <c r="A75" s="8" t="s">
        <v>36</v>
      </c>
      <c r="B75" s="17">
        <f t="shared" ref="B75:G75" si="21">(B26/B20)*9</f>
        <v>1908579.0700631544</v>
      </c>
      <c r="C75" s="17">
        <f t="shared" si="21"/>
        <v>1794332.7239488116</v>
      </c>
      <c r="D75" s="17">
        <f t="shared" si="21"/>
        <v>1783519.4455140545</v>
      </c>
      <c r="E75" s="17">
        <f t="shared" si="21"/>
        <v>1618705.0359712231</v>
      </c>
      <c r="F75" s="17">
        <f t="shared" si="21"/>
        <v>2057873.7410071944</v>
      </c>
      <c r="G75" s="17">
        <f t="shared" si="21"/>
        <v>1788750</v>
      </c>
    </row>
    <row r="76" spans="1:7" s="8" customFormat="1" ht="15.6" x14ac:dyDescent="0.35">
      <c r="B76" s="17"/>
      <c r="C76" s="17"/>
      <c r="D76" s="17"/>
      <c r="E76" s="17"/>
      <c r="F76" s="17"/>
      <c r="G76" s="17"/>
    </row>
    <row r="77" spans="1:7" s="8" customFormat="1" ht="15.6" x14ac:dyDescent="0.35">
      <c r="A77" s="9" t="s">
        <v>30</v>
      </c>
      <c r="B77" s="17"/>
      <c r="C77" s="17"/>
      <c r="D77" s="17"/>
      <c r="E77" s="17"/>
      <c r="F77" s="17"/>
      <c r="G77" s="17"/>
    </row>
    <row r="78" spans="1:7" s="8" customFormat="1" ht="15.6" x14ac:dyDescent="0.35">
      <c r="A78" s="8" t="s">
        <v>31</v>
      </c>
      <c r="B78" s="17">
        <f>(B32/B31)*100</f>
        <v>96.684140960210158</v>
      </c>
      <c r="C78" s="17"/>
      <c r="D78" s="17"/>
      <c r="E78" s="17"/>
      <c r="F78" s="17"/>
      <c r="G78" s="17"/>
    </row>
    <row r="79" spans="1:7" s="8" customFormat="1" ht="15.6" x14ac:dyDescent="0.35">
      <c r="A79" s="8" t="s">
        <v>32</v>
      </c>
      <c r="B79" s="17">
        <f>(B26/B32)*100</f>
        <v>86.085355466317864</v>
      </c>
      <c r="C79" s="17"/>
      <c r="D79" s="17"/>
      <c r="E79" s="17"/>
      <c r="F79" s="17"/>
      <c r="G79" s="17"/>
    </row>
    <row r="80" spans="1:7" s="8" customFormat="1" ht="16.2" thickBot="1" x14ac:dyDescent="0.4">
      <c r="A80" s="19"/>
      <c r="B80" s="19"/>
      <c r="C80" s="19"/>
      <c r="D80" s="19"/>
      <c r="E80" s="19"/>
      <c r="F80" s="19"/>
      <c r="G80" s="19"/>
    </row>
    <row r="81" spans="1:7" s="8" customFormat="1" ht="16.5" customHeight="1" thickTop="1" x14ac:dyDescent="0.35">
      <c r="A81" s="51" t="s">
        <v>88</v>
      </c>
      <c r="B81" s="51"/>
      <c r="C81" s="51"/>
      <c r="D81" s="51"/>
      <c r="E81" s="51"/>
      <c r="F81" s="51"/>
      <c r="G81" s="51"/>
    </row>
    <row r="82" spans="1:7" x14ac:dyDescent="0.3">
      <c r="A82" s="2"/>
    </row>
    <row r="83" spans="1:7" s="8" customFormat="1" ht="15.6" x14ac:dyDescent="0.35"/>
    <row r="84" spans="1:7" ht="15.6" x14ac:dyDescent="0.35">
      <c r="A84" s="8"/>
      <c r="B84" s="22"/>
      <c r="C84" s="22"/>
      <c r="D84" s="22"/>
      <c r="E84" s="8"/>
      <c r="F84" s="8"/>
      <c r="G84" s="8"/>
    </row>
    <row r="85" spans="1:7" ht="15.6" x14ac:dyDescent="0.35">
      <c r="A85" s="8"/>
      <c r="B85" s="8"/>
      <c r="C85" s="8"/>
      <c r="D85" s="8"/>
      <c r="E85" s="8"/>
      <c r="F85" s="8"/>
      <c r="G85" s="8"/>
    </row>
    <row r="86" spans="1:7" ht="15.6" x14ac:dyDescent="0.35">
      <c r="A86" s="8"/>
      <c r="B86" s="8"/>
      <c r="C86" s="8"/>
      <c r="D86" s="8"/>
      <c r="E86" s="8"/>
      <c r="F86" s="8"/>
      <c r="G86" s="8"/>
    </row>
    <row r="87" spans="1:7" ht="15.6" x14ac:dyDescent="0.35">
      <c r="A87" s="23"/>
      <c r="B87" s="8"/>
      <c r="C87" s="8"/>
      <c r="D87" s="8"/>
      <c r="E87" s="8"/>
      <c r="F87" s="8"/>
      <c r="G87" s="8"/>
    </row>
    <row r="88" spans="1:7" ht="15.6" x14ac:dyDescent="0.35">
      <c r="A88" s="8"/>
      <c r="B88" s="8"/>
      <c r="C88" s="8"/>
      <c r="D88" s="8"/>
      <c r="E88" s="8"/>
      <c r="F88" s="8"/>
      <c r="G88" s="8"/>
    </row>
    <row r="89" spans="1:7" x14ac:dyDescent="0.3">
      <c r="A89" s="2"/>
    </row>
  </sheetData>
  <mergeCells count="4">
    <mergeCell ref="A9:A10"/>
    <mergeCell ref="B9:B10"/>
    <mergeCell ref="C9:G9"/>
    <mergeCell ref="A81:G8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L8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0.6640625" style="4" customWidth="1"/>
    <col min="2" max="7" width="20.6640625" style="4" customWidth="1"/>
    <col min="8" max="8" width="11.44140625" style="4"/>
    <col min="9" max="9" width="15.109375" style="4" bestFit="1" customWidth="1"/>
    <col min="10" max="10" width="11.5546875" style="4" bestFit="1" customWidth="1"/>
    <col min="11" max="11" width="14.109375" style="4" bestFit="1" customWidth="1"/>
    <col min="12" max="12" width="16.88671875" style="4" bestFit="1" customWidth="1"/>
    <col min="13" max="16384" width="11.44140625" style="4"/>
  </cols>
  <sheetData>
    <row r="9" spans="1:7" s="9" customFormat="1" ht="15.6" x14ac:dyDescent="0.35">
      <c r="A9" s="45" t="s">
        <v>0</v>
      </c>
      <c r="B9" s="47" t="s">
        <v>1</v>
      </c>
      <c r="C9" s="44" t="s">
        <v>2</v>
      </c>
      <c r="D9" s="44"/>
      <c r="E9" s="44"/>
      <c r="F9" s="44"/>
      <c r="G9" s="44"/>
    </row>
    <row r="10" spans="1:7" s="9" customFormat="1" ht="31.8" thickBot="1" x14ac:dyDescent="0.4">
      <c r="A10" s="46"/>
      <c r="B10" s="48"/>
      <c r="C10" s="41" t="s">
        <v>3</v>
      </c>
      <c r="D10" s="41" t="s">
        <v>47</v>
      </c>
      <c r="E10" s="41" t="s">
        <v>48</v>
      </c>
      <c r="F10" s="41" t="s">
        <v>45</v>
      </c>
      <c r="G10" s="41" t="s">
        <v>49</v>
      </c>
    </row>
    <row r="11" spans="1:7" s="8" customFormat="1" ht="16.2" thickTop="1" x14ac:dyDescent="0.35"/>
    <row r="12" spans="1:7" s="8" customFormat="1" ht="15.6" x14ac:dyDescent="0.35">
      <c r="A12" s="9" t="s">
        <v>4</v>
      </c>
    </row>
    <row r="13" spans="1:7" s="8" customFormat="1" ht="15.6" x14ac:dyDescent="0.35"/>
    <row r="14" spans="1:7" s="8" customFormat="1" ht="15.6" x14ac:dyDescent="0.35">
      <c r="A14" s="9" t="s">
        <v>5</v>
      </c>
    </row>
    <row r="15" spans="1:7" s="8" customFormat="1" ht="15.6" x14ac:dyDescent="0.35">
      <c r="A15" s="10" t="s">
        <v>73</v>
      </c>
      <c r="B15" s="11">
        <f>SUM(C15:G15)</f>
        <v>1184</v>
      </c>
      <c r="C15" s="11">
        <v>284</v>
      </c>
      <c r="D15" s="11">
        <v>263</v>
      </c>
      <c r="E15" s="11">
        <v>54</v>
      </c>
      <c r="F15" s="11">
        <v>372</v>
      </c>
      <c r="G15" s="11">
        <v>211</v>
      </c>
    </row>
    <row r="16" spans="1:7" s="8" customFormat="1" ht="15.6" x14ac:dyDescent="0.35">
      <c r="A16" s="12" t="s">
        <v>33</v>
      </c>
      <c r="B16" s="11">
        <f t="shared" ref="B16:B28" si="0">SUM(C16:G16)</f>
        <v>16270</v>
      </c>
      <c r="C16" s="11">
        <v>607</v>
      </c>
      <c r="D16" s="11">
        <v>4458</v>
      </c>
      <c r="E16" s="11">
        <v>347</v>
      </c>
      <c r="F16" s="11">
        <v>10110</v>
      </c>
      <c r="G16" s="11">
        <v>748</v>
      </c>
    </row>
    <row r="17" spans="1:12" s="8" customFormat="1" ht="15.6" x14ac:dyDescent="0.35">
      <c r="A17" s="10" t="s">
        <v>117</v>
      </c>
      <c r="B17" s="11">
        <f t="shared" si="0"/>
        <v>1382</v>
      </c>
      <c r="C17" s="11">
        <v>675</v>
      </c>
      <c r="D17" s="11">
        <v>0</v>
      </c>
      <c r="E17" s="11">
        <v>0</v>
      </c>
      <c r="F17" s="11">
        <v>0</v>
      </c>
      <c r="G17" s="11">
        <v>707</v>
      </c>
      <c r="H17" s="14"/>
    </row>
    <row r="18" spans="1:12" s="8" customFormat="1" ht="15.6" x14ac:dyDescent="0.35">
      <c r="A18" s="12" t="s">
        <v>33</v>
      </c>
      <c r="B18" s="11">
        <f t="shared" si="0"/>
        <v>5916</v>
      </c>
      <c r="C18" s="11">
        <v>2475</v>
      </c>
      <c r="D18" s="11">
        <v>0</v>
      </c>
      <c r="E18" s="11">
        <v>0</v>
      </c>
      <c r="F18" s="11">
        <v>1054</v>
      </c>
      <c r="G18" s="11">
        <v>2387</v>
      </c>
      <c r="H18" s="14"/>
    </row>
    <row r="19" spans="1:12" s="8" customFormat="1" ht="15.6" x14ac:dyDescent="0.35">
      <c r="A19" s="10" t="s">
        <v>118</v>
      </c>
      <c r="B19" s="11">
        <f>SUM(C19:G19)</f>
        <v>1378</v>
      </c>
      <c r="C19" s="11">
        <v>429</v>
      </c>
      <c r="D19" s="11">
        <v>53</v>
      </c>
      <c r="E19" s="11">
        <v>0</v>
      </c>
      <c r="F19" s="11">
        <v>105</v>
      </c>
      <c r="G19" s="11">
        <v>791</v>
      </c>
    </row>
    <row r="20" spans="1:12" s="8" customFormat="1" ht="15.6" x14ac:dyDescent="0.35">
      <c r="A20" s="12" t="s">
        <v>33</v>
      </c>
      <c r="B20" s="11">
        <f t="shared" si="0"/>
        <v>17837</v>
      </c>
      <c r="C20" s="11">
        <v>1512</v>
      </c>
      <c r="D20" s="8">
        <v>5814</v>
      </c>
      <c r="E20" s="8">
        <v>8</v>
      </c>
      <c r="F20" s="8">
        <v>5505</v>
      </c>
      <c r="G20" s="8">
        <v>4998</v>
      </c>
    </row>
    <row r="21" spans="1:12" s="8" customFormat="1" ht="15.6" x14ac:dyDescent="0.35">
      <c r="A21" s="10" t="s">
        <v>83</v>
      </c>
      <c r="B21" s="11">
        <f>SUM(C21:G21)</f>
        <v>22590</v>
      </c>
      <c r="C21" s="11">
        <v>2725</v>
      </c>
      <c r="D21" s="11">
        <v>9405</v>
      </c>
      <c r="E21" s="11">
        <v>684</v>
      </c>
      <c r="F21" s="11">
        <v>7064</v>
      </c>
      <c r="G21" s="11">
        <v>2712</v>
      </c>
    </row>
    <row r="22" spans="1:12" s="8" customFormat="1" ht="15.6" x14ac:dyDescent="0.35">
      <c r="B22" s="11"/>
      <c r="C22" s="11"/>
      <c r="D22" s="11"/>
      <c r="E22" s="11"/>
      <c r="F22" s="11"/>
      <c r="G22" s="11"/>
    </row>
    <row r="23" spans="1:12" s="8" customFormat="1" ht="15.6" x14ac:dyDescent="0.35">
      <c r="A23" s="13" t="s">
        <v>6</v>
      </c>
      <c r="B23" s="11"/>
      <c r="C23" s="11"/>
      <c r="D23" s="11"/>
      <c r="E23" s="11"/>
      <c r="F23" s="11"/>
      <c r="G23" s="11"/>
    </row>
    <row r="24" spans="1:12" s="8" customFormat="1" ht="15.6" x14ac:dyDescent="0.35">
      <c r="A24" s="10" t="s">
        <v>73</v>
      </c>
      <c r="B24" s="11">
        <f t="shared" si="0"/>
        <v>3223644450</v>
      </c>
      <c r="C24" s="26">
        <v>116902500</v>
      </c>
      <c r="D24" s="26">
        <v>869310000</v>
      </c>
      <c r="E24" s="26">
        <v>47677500</v>
      </c>
      <c r="F24" s="26">
        <v>2043894450</v>
      </c>
      <c r="G24" s="26">
        <v>145860000</v>
      </c>
    </row>
    <row r="25" spans="1:12" s="8" customFormat="1" ht="14.25" customHeight="1" x14ac:dyDescent="0.35">
      <c r="A25" s="10" t="s">
        <v>117</v>
      </c>
      <c r="B25" s="11">
        <f t="shared" si="0"/>
        <v>1212185000</v>
      </c>
      <c r="C25" s="43">
        <v>495000000</v>
      </c>
      <c r="D25" s="11">
        <v>0</v>
      </c>
      <c r="E25" s="11">
        <v>0</v>
      </c>
      <c r="F25" s="26">
        <v>239785000</v>
      </c>
      <c r="G25" s="26">
        <v>477400000</v>
      </c>
    </row>
    <row r="26" spans="1:12" s="8" customFormat="1" ht="15.6" x14ac:dyDescent="0.35">
      <c r="A26" s="10" t="s">
        <v>118</v>
      </c>
      <c r="B26" s="11">
        <f t="shared" si="0"/>
        <v>3590070000</v>
      </c>
      <c r="C26" s="26">
        <v>302400000</v>
      </c>
      <c r="D26" s="26">
        <v>1151120000</v>
      </c>
      <c r="E26" s="26">
        <v>1600000</v>
      </c>
      <c r="F26" s="26">
        <v>1143450000</v>
      </c>
      <c r="G26" s="26">
        <v>991500000</v>
      </c>
      <c r="I26" s="25"/>
      <c r="J26" s="25"/>
      <c r="K26" s="25"/>
      <c r="L26" s="25"/>
    </row>
    <row r="27" spans="1:12" s="8" customFormat="1" ht="15.6" x14ac:dyDescent="0.35">
      <c r="A27" s="10" t="s">
        <v>83</v>
      </c>
      <c r="B27" s="11">
        <f t="shared" si="0"/>
        <v>19245997500</v>
      </c>
      <c r="C27" s="11">
        <v>1569000000</v>
      </c>
      <c r="D27" s="11">
        <v>5643000000</v>
      </c>
      <c r="E27" s="11">
        <v>410400000</v>
      </c>
      <c r="F27" s="11">
        <v>10129197500</v>
      </c>
      <c r="G27" s="11">
        <v>1494400000</v>
      </c>
    </row>
    <row r="28" spans="1:12" s="8" customFormat="1" ht="15.6" x14ac:dyDescent="0.35">
      <c r="A28" s="10" t="s">
        <v>119</v>
      </c>
      <c r="B28" s="11">
        <f t="shared" si="0"/>
        <v>3590070000</v>
      </c>
      <c r="C28" s="11">
        <f>C26</f>
        <v>302400000</v>
      </c>
      <c r="D28" s="11">
        <f>D26</f>
        <v>1151120000</v>
      </c>
      <c r="E28" s="11">
        <f>E26</f>
        <v>1600000</v>
      </c>
      <c r="F28" s="11">
        <f>F26</f>
        <v>1143450000</v>
      </c>
      <c r="G28" s="11">
        <f>G26</f>
        <v>991500000</v>
      </c>
    </row>
    <row r="29" spans="1:12" s="8" customFormat="1" ht="15.6" x14ac:dyDescent="0.35">
      <c r="B29" s="11"/>
      <c r="C29" s="11"/>
      <c r="D29" s="11"/>
      <c r="E29" s="11"/>
      <c r="F29" s="11"/>
      <c r="G29" s="26"/>
    </row>
    <row r="30" spans="1:12" s="8" customFormat="1" ht="15.6" x14ac:dyDescent="0.35">
      <c r="A30" s="9" t="s">
        <v>7</v>
      </c>
      <c r="B30" s="11"/>
      <c r="C30" s="11"/>
      <c r="D30" s="11"/>
      <c r="E30" s="11"/>
      <c r="F30" s="11"/>
      <c r="G30" s="26"/>
    </row>
    <row r="31" spans="1:12" s="8" customFormat="1" ht="15.6" x14ac:dyDescent="0.35">
      <c r="A31" s="16" t="s">
        <v>117</v>
      </c>
      <c r="B31" s="11">
        <f>B25</f>
        <v>1212185000</v>
      </c>
      <c r="C31" s="11"/>
      <c r="D31" s="11"/>
      <c r="E31" s="11"/>
      <c r="F31" s="11"/>
      <c r="G31" s="11"/>
    </row>
    <row r="32" spans="1:12" s="8" customFormat="1" ht="15.6" x14ac:dyDescent="0.35">
      <c r="A32" s="16" t="s">
        <v>118</v>
      </c>
      <c r="B32" s="11">
        <v>1811945566</v>
      </c>
      <c r="C32" s="11"/>
      <c r="D32" s="11"/>
      <c r="E32" s="11"/>
      <c r="F32" s="11"/>
      <c r="G32" s="26"/>
    </row>
    <row r="33" spans="1:9" s="8" customFormat="1" ht="15.6" x14ac:dyDescent="0.35">
      <c r="B33" s="15"/>
      <c r="C33" s="15"/>
      <c r="D33" s="15"/>
      <c r="E33" s="15"/>
      <c r="F33" s="15"/>
      <c r="G33" s="15"/>
    </row>
    <row r="34" spans="1:9" s="8" customFormat="1" ht="15.6" x14ac:dyDescent="0.35">
      <c r="A34" s="9" t="s">
        <v>8</v>
      </c>
      <c r="B34" s="15"/>
      <c r="C34" s="15"/>
      <c r="D34" s="15"/>
      <c r="E34" s="15"/>
      <c r="F34" s="15"/>
      <c r="G34" s="15"/>
    </row>
    <row r="35" spans="1:9" s="8" customFormat="1" ht="15.6" x14ac:dyDescent="0.35">
      <c r="A35" s="8" t="s">
        <v>74</v>
      </c>
      <c r="B35" s="18">
        <v>1.0863</v>
      </c>
      <c r="C35" s="18">
        <v>1.0863</v>
      </c>
      <c r="D35" s="18">
        <v>1.0863</v>
      </c>
      <c r="E35" s="18">
        <v>1.0863</v>
      </c>
      <c r="F35" s="18">
        <v>1.0863</v>
      </c>
      <c r="G35" s="18">
        <v>1.0863</v>
      </c>
    </row>
    <row r="36" spans="1:9" s="8" customFormat="1" ht="15.6" x14ac:dyDescent="0.35">
      <c r="A36" s="8" t="s">
        <v>120</v>
      </c>
      <c r="B36" s="18">
        <v>1.1144000000000001</v>
      </c>
      <c r="C36" s="18">
        <v>1.1144000000000001</v>
      </c>
      <c r="D36" s="18">
        <v>1.1144000000000001</v>
      </c>
      <c r="E36" s="18">
        <v>1.1144000000000001</v>
      </c>
      <c r="F36" s="18">
        <v>1.1144000000000001</v>
      </c>
      <c r="G36" s="18">
        <v>1.1144000000000001</v>
      </c>
    </row>
    <row r="37" spans="1:9" s="8" customFormat="1" ht="15.6" x14ac:dyDescent="0.35">
      <c r="A37" s="8" t="s">
        <v>9</v>
      </c>
      <c r="B37" s="11">
        <f>+C37+F37</f>
        <v>153348</v>
      </c>
      <c r="C37" s="11">
        <v>117516</v>
      </c>
      <c r="D37" s="11">
        <v>117516</v>
      </c>
      <c r="E37" s="11">
        <v>117516</v>
      </c>
      <c r="F37" s="11">
        <v>35832</v>
      </c>
      <c r="G37" s="11">
        <v>117516</v>
      </c>
    </row>
    <row r="38" spans="1:9" s="8" customFormat="1" ht="15.6" x14ac:dyDescent="0.35">
      <c r="B38" s="11"/>
      <c r="C38" s="11"/>
      <c r="D38" s="11"/>
      <c r="E38" s="11"/>
      <c r="F38" s="11"/>
      <c r="G38" s="11"/>
    </row>
    <row r="39" spans="1:9" s="8" customFormat="1" ht="15.6" x14ac:dyDescent="0.35">
      <c r="A39" s="9" t="s">
        <v>10</v>
      </c>
      <c r="B39" s="11"/>
      <c r="C39" s="11"/>
      <c r="D39" s="11"/>
      <c r="E39" s="11"/>
      <c r="F39" s="11"/>
      <c r="G39" s="11"/>
    </row>
    <row r="40" spans="1:9" s="8" customFormat="1" ht="15.6" x14ac:dyDescent="0.35">
      <c r="A40" s="8" t="s">
        <v>75</v>
      </c>
      <c r="B40" s="11">
        <f t="shared" ref="B40" si="1">B24/B35</f>
        <v>2967545291.355979</v>
      </c>
      <c r="C40" s="11">
        <f t="shared" ref="C40:G40" si="2">C24/C35</f>
        <v>107615299.64098315</v>
      </c>
      <c r="D40" s="11">
        <f t="shared" si="2"/>
        <v>800248550.12427509</v>
      </c>
      <c r="E40" s="11">
        <f t="shared" si="2"/>
        <v>43889809.444904722</v>
      </c>
      <c r="F40" s="11">
        <f t="shared" si="2"/>
        <v>1881519331.6763325</v>
      </c>
      <c r="G40" s="11">
        <f t="shared" si="2"/>
        <v>134272300.46948355</v>
      </c>
      <c r="I40" s="18"/>
    </row>
    <row r="41" spans="1:9" s="8" customFormat="1" ht="15.6" x14ac:dyDescent="0.35">
      <c r="A41" s="8" t="s">
        <v>121</v>
      </c>
      <c r="B41" s="11">
        <f t="shared" ref="B41" si="3">B26/B36</f>
        <v>3221527279.2534099</v>
      </c>
      <c r="C41" s="11">
        <f t="shared" ref="C41:G41" si="4">C26/C36</f>
        <v>271356783.91959798</v>
      </c>
      <c r="D41" s="11">
        <f t="shared" si="4"/>
        <v>1032950466.6188083</v>
      </c>
      <c r="E41" s="11">
        <f t="shared" si="4"/>
        <v>1435750.1794687724</v>
      </c>
      <c r="F41" s="11">
        <f t="shared" si="4"/>
        <v>1026067839.1959798</v>
      </c>
      <c r="G41" s="11">
        <f t="shared" si="4"/>
        <v>889716439.33955491</v>
      </c>
      <c r="I41" s="28"/>
    </row>
    <row r="42" spans="1:9" s="8" customFormat="1" ht="15.6" x14ac:dyDescent="0.35">
      <c r="A42" s="8" t="s">
        <v>76</v>
      </c>
      <c r="B42" s="11">
        <f t="shared" ref="B42" si="5">B40/B15</f>
        <v>2506372.712293901</v>
      </c>
      <c r="C42" s="11">
        <f t="shared" ref="C42:G42" si="6">C40/C15</f>
        <v>378927.11141191248</v>
      </c>
      <c r="D42" s="11">
        <f t="shared" si="6"/>
        <v>3042770.1525637838</v>
      </c>
      <c r="E42" s="11">
        <f t="shared" si="6"/>
        <v>812774.24897971703</v>
      </c>
      <c r="F42" s="11">
        <f t="shared" si="6"/>
        <v>5057847.6657965928</v>
      </c>
      <c r="G42" s="11">
        <f t="shared" si="6"/>
        <v>636361.61359944812</v>
      </c>
      <c r="I42" s="28"/>
    </row>
    <row r="43" spans="1:9" s="8" customFormat="1" ht="15.6" x14ac:dyDescent="0.35">
      <c r="A43" s="8" t="s">
        <v>122</v>
      </c>
      <c r="B43" s="11">
        <f t="shared" ref="B43" si="7">B41/B19</f>
        <v>2337828.2142622713</v>
      </c>
      <c r="C43" s="11">
        <f t="shared" ref="C43:G43" si="8">C41/C19</f>
        <v>632533.29584987881</v>
      </c>
      <c r="D43" s="11">
        <f t="shared" si="8"/>
        <v>19489631.445637893</v>
      </c>
      <c r="E43" s="11" t="s">
        <v>53</v>
      </c>
      <c r="F43" s="11">
        <f t="shared" si="8"/>
        <v>9772074.6590093318</v>
      </c>
      <c r="G43" s="11">
        <f t="shared" si="8"/>
        <v>1124799.5440449493</v>
      </c>
      <c r="I43" s="28"/>
    </row>
    <row r="44" spans="1:9" s="8" customFormat="1" ht="15.6" x14ac:dyDescent="0.35">
      <c r="B44" s="15"/>
      <c r="C44" s="15"/>
      <c r="D44" s="15"/>
      <c r="E44" s="15"/>
      <c r="F44" s="15"/>
      <c r="G44" s="15"/>
    </row>
    <row r="45" spans="1:9" s="8" customFormat="1" ht="15.6" x14ac:dyDescent="0.35">
      <c r="A45" s="9" t="s">
        <v>11</v>
      </c>
      <c r="B45" s="15"/>
      <c r="C45" s="15"/>
      <c r="D45" s="15"/>
      <c r="E45" s="15"/>
      <c r="F45" s="15"/>
      <c r="G45" s="15"/>
    </row>
    <row r="46" spans="1:9" s="8" customFormat="1" ht="15.6" x14ac:dyDescent="0.35">
      <c r="B46" s="15"/>
      <c r="C46" s="15"/>
      <c r="D46" s="15"/>
      <c r="E46" s="15"/>
      <c r="F46" s="15"/>
      <c r="G46" s="15"/>
    </row>
    <row r="47" spans="1:9" s="8" customFormat="1" ht="15.6" x14ac:dyDescent="0.35">
      <c r="A47" s="9" t="s">
        <v>12</v>
      </c>
      <c r="B47" s="15"/>
      <c r="C47" s="15"/>
      <c r="D47" s="15"/>
      <c r="E47" s="15"/>
      <c r="F47" s="15"/>
      <c r="G47" s="15"/>
    </row>
    <row r="48" spans="1:9" s="8" customFormat="1" ht="15.6" x14ac:dyDescent="0.35">
      <c r="A48" s="8" t="s">
        <v>13</v>
      </c>
      <c r="B48" s="17">
        <f t="shared" ref="B48" si="9">B17/B37*100</f>
        <v>0.90121814435140979</v>
      </c>
      <c r="C48" s="17">
        <f t="shared" ref="C48:G48" si="10">C17/C37*100</f>
        <v>0.57438987031553146</v>
      </c>
      <c r="D48" s="17">
        <f t="shared" si="10"/>
        <v>0</v>
      </c>
      <c r="E48" s="17">
        <f t="shared" si="10"/>
        <v>0</v>
      </c>
      <c r="F48" s="17">
        <f t="shared" si="10"/>
        <v>0</v>
      </c>
      <c r="G48" s="17">
        <f t="shared" si="10"/>
        <v>0.60162020490826784</v>
      </c>
    </row>
    <row r="49" spans="1:7" s="8" customFormat="1" ht="15.6" x14ac:dyDescent="0.35">
      <c r="A49" s="8" t="s">
        <v>14</v>
      </c>
      <c r="B49" s="17">
        <f t="shared" ref="B49" si="11">B19/B37*100</f>
        <v>0.89860969820278047</v>
      </c>
      <c r="C49" s="17">
        <f t="shared" ref="C49:G49" si="12">C19/C37*100</f>
        <v>0.36505667313387113</v>
      </c>
      <c r="D49" s="17">
        <f t="shared" si="12"/>
        <v>4.5100241669219512E-2</v>
      </c>
      <c r="E49" s="17">
        <f t="shared" si="12"/>
        <v>0</v>
      </c>
      <c r="F49" s="17">
        <f t="shared" si="12"/>
        <v>0.29303415941058275</v>
      </c>
      <c r="G49" s="17">
        <f t="shared" si="12"/>
        <v>0.67309983321420064</v>
      </c>
    </row>
    <row r="50" spans="1:7" s="8" customFormat="1" ht="15.6" x14ac:dyDescent="0.35">
      <c r="B50" s="17"/>
      <c r="C50" s="17"/>
      <c r="D50" s="17"/>
      <c r="E50" s="17"/>
      <c r="F50" s="17"/>
      <c r="G50" s="17"/>
    </row>
    <row r="51" spans="1:7" s="8" customFormat="1" ht="15.6" x14ac:dyDescent="0.35">
      <c r="A51" s="9" t="s">
        <v>15</v>
      </c>
      <c r="B51" s="17"/>
      <c r="C51" s="17"/>
      <c r="D51" s="17"/>
      <c r="E51" s="17"/>
      <c r="F51" s="17"/>
      <c r="G51" s="17"/>
    </row>
    <row r="52" spans="1:7" s="8" customFormat="1" ht="15.6" x14ac:dyDescent="0.35">
      <c r="A52" s="8" t="s">
        <v>16</v>
      </c>
      <c r="B52" s="17">
        <f t="shared" ref="B52" si="13">B19/B17*100</f>
        <v>99.710564399421131</v>
      </c>
      <c r="C52" s="17">
        <f t="shared" ref="C52:G52" si="14">C19/C17*100</f>
        <v>63.555555555555557</v>
      </c>
      <c r="D52" s="17" t="s">
        <v>53</v>
      </c>
      <c r="E52" s="17" t="s">
        <v>53</v>
      </c>
      <c r="F52" s="17" t="s">
        <v>53</v>
      </c>
      <c r="G52" s="17">
        <f t="shared" si="14"/>
        <v>111.88118811881189</v>
      </c>
    </row>
    <row r="53" spans="1:7" s="8" customFormat="1" ht="15.6" x14ac:dyDescent="0.35">
      <c r="A53" s="8" t="s">
        <v>17</v>
      </c>
      <c r="B53" s="17">
        <f t="shared" ref="B53" si="15">B26/B25*100</f>
        <v>296.16518930691274</v>
      </c>
      <c r="C53" s="17">
        <f t="shared" ref="C53:G53" si="16">C26/C25*100</f>
        <v>61.090909090909093</v>
      </c>
      <c r="D53" s="17" t="s">
        <v>53</v>
      </c>
      <c r="E53" s="17" t="s">
        <v>53</v>
      </c>
      <c r="F53" s="17">
        <f t="shared" si="16"/>
        <v>476.86469128594365</v>
      </c>
      <c r="G53" s="17">
        <f t="shared" si="16"/>
        <v>207.68747381650607</v>
      </c>
    </row>
    <row r="54" spans="1:7" s="8" customFormat="1" ht="15.6" x14ac:dyDescent="0.35">
      <c r="A54" s="8" t="s">
        <v>18</v>
      </c>
      <c r="B54" s="17">
        <f t="shared" ref="B54" si="17">AVERAGE(B52:B53)</f>
        <v>197.93787685316693</v>
      </c>
      <c r="C54" s="17">
        <f t="shared" ref="C54:G54" si="18">AVERAGE(C52:C53)</f>
        <v>62.323232323232325</v>
      </c>
      <c r="D54" s="17" t="s">
        <v>53</v>
      </c>
      <c r="E54" s="17" t="s">
        <v>53</v>
      </c>
      <c r="F54" s="17" t="s">
        <v>53</v>
      </c>
      <c r="G54" s="17">
        <f t="shared" si="18"/>
        <v>159.78433096765897</v>
      </c>
    </row>
    <row r="55" spans="1:7" s="8" customFormat="1" ht="15.6" x14ac:dyDescent="0.35">
      <c r="B55" s="17"/>
      <c r="C55" s="17"/>
      <c r="D55" s="17"/>
      <c r="E55" s="17"/>
      <c r="F55" s="17"/>
      <c r="G55" s="17"/>
    </row>
    <row r="56" spans="1:7" s="8" customFormat="1" ht="15.6" x14ac:dyDescent="0.35">
      <c r="A56" s="9" t="s">
        <v>19</v>
      </c>
      <c r="B56" s="17"/>
      <c r="C56" s="17"/>
      <c r="D56" s="17"/>
      <c r="E56" s="17"/>
      <c r="F56" s="17"/>
      <c r="G56" s="17"/>
    </row>
    <row r="57" spans="1:7" s="8" customFormat="1" ht="15.6" x14ac:dyDescent="0.35">
      <c r="A57" s="8" t="s">
        <v>20</v>
      </c>
      <c r="B57" s="17">
        <f t="shared" ref="B57" si="19">B19/B21*100</f>
        <v>6.1000442673749449</v>
      </c>
      <c r="C57" s="17">
        <f t="shared" ref="C57:G57" si="20">C19/C21*100</f>
        <v>15.743119266055045</v>
      </c>
      <c r="D57" s="17">
        <f t="shared" si="20"/>
        <v>0.56353003721424777</v>
      </c>
      <c r="E57" s="17">
        <f t="shared" si="20"/>
        <v>0</v>
      </c>
      <c r="F57" s="17">
        <f t="shared" si="20"/>
        <v>1.486409966024915</v>
      </c>
      <c r="G57" s="17">
        <f t="shared" si="20"/>
        <v>29.166666666666668</v>
      </c>
    </row>
    <row r="58" spans="1:7" s="8" customFormat="1" ht="15.6" x14ac:dyDescent="0.35">
      <c r="A58" s="8" t="s">
        <v>21</v>
      </c>
      <c r="B58" s="17">
        <f t="shared" ref="B58" si="21">B26/B27*100</f>
        <v>18.653592779485709</v>
      </c>
      <c r="C58" s="17">
        <f t="shared" ref="C58:G58" si="22">C26/C27*100</f>
        <v>19.273422562141491</v>
      </c>
      <c r="D58" s="17">
        <f t="shared" si="22"/>
        <v>20.399078504341659</v>
      </c>
      <c r="E58" s="17">
        <f t="shared" si="22"/>
        <v>0.38986354775828458</v>
      </c>
      <c r="F58" s="17">
        <f t="shared" si="22"/>
        <v>11.288653419977249</v>
      </c>
      <c r="G58" s="17">
        <f t="shared" si="22"/>
        <v>66.347698072805144</v>
      </c>
    </row>
    <row r="59" spans="1:7" s="8" customFormat="1" ht="15.6" x14ac:dyDescent="0.35">
      <c r="A59" s="8" t="s">
        <v>22</v>
      </c>
      <c r="B59" s="17">
        <f t="shared" ref="B59" si="23">(B57+B58)/2</f>
        <v>12.376818523430327</v>
      </c>
      <c r="C59" s="17">
        <f t="shared" ref="C59:G59" si="24">(C57+C58)/2</f>
        <v>17.508270914098269</v>
      </c>
      <c r="D59" s="17">
        <f t="shared" si="24"/>
        <v>10.481304270777954</v>
      </c>
      <c r="E59" s="17">
        <f t="shared" si="24"/>
        <v>0.19493177387914229</v>
      </c>
      <c r="F59" s="17">
        <f t="shared" si="24"/>
        <v>6.3875316930010824</v>
      </c>
      <c r="G59" s="17">
        <f t="shared" si="24"/>
        <v>47.757182369735908</v>
      </c>
    </row>
    <row r="60" spans="1:7" s="8" customFormat="1" ht="15.6" x14ac:dyDescent="0.35">
      <c r="B60" s="17"/>
      <c r="C60" s="17"/>
      <c r="D60" s="17"/>
      <c r="E60" s="17"/>
      <c r="F60" s="17"/>
      <c r="G60" s="17"/>
    </row>
    <row r="61" spans="1:7" s="8" customFormat="1" ht="15.6" x14ac:dyDescent="0.35">
      <c r="A61" s="9" t="s">
        <v>52</v>
      </c>
      <c r="B61" s="17"/>
      <c r="C61" s="17"/>
      <c r="D61" s="17"/>
      <c r="E61" s="17"/>
      <c r="F61" s="17"/>
      <c r="G61" s="17"/>
    </row>
    <row r="62" spans="1:7" s="8" customFormat="1" ht="15.6" x14ac:dyDescent="0.35">
      <c r="A62" s="8" t="s">
        <v>23</v>
      </c>
      <c r="B62" s="17">
        <f>B28/B26*100</f>
        <v>100</v>
      </c>
      <c r="C62" s="17"/>
      <c r="D62" s="17"/>
      <c r="E62" s="17"/>
      <c r="F62" s="17"/>
      <c r="G62" s="17"/>
    </row>
    <row r="63" spans="1:7" s="8" customFormat="1" ht="15.6" x14ac:dyDescent="0.35">
      <c r="B63" s="17"/>
      <c r="C63" s="17"/>
      <c r="D63" s="17"/>
      <c r="E63" s="17"/>
      <c r="F63" s="17"/>
      <c r="G63" s="17"/>
    </row>
    <row r="64" spans="1:7" s="8" customFormat="1" ht="15.6" x14ac:dyDescent="0.35">
      <c r="A64" s="9" t="s">
        <v>24</v>
      </c>
      <c r="B64" s="17"/>
      <c r="C64" s="17"/>
      <c r="D64" s="17"/>
      <c r="E64" s="17"/>
      <c r="F64" s="17"/>
      <c r="G64" s="17"/>
    </row>
    <row r="65" spans="1:7" s="8" customFormat="1" ht="15.6" x14ac:dyDescent="0.35">
      <c r="A65" s="8" t="s">
        <v>25</v>
      </c>
      <c r="B65" s="17">
        <f t="shared" ref="B65" si="25">((B19/B15)-1)*100</f>
        <v>16.38513513513513</v>
      </c>
      <c r="C65" s="17">
        <f t="shared" ref="C65:G65" si="26">((C19/C15)-1)*100</f>
        <v>51.056338028169023</v>
      </c>
      <c r="D65" s="17">
        <f t="shared" si="26"/>
        <v>-79.847908745247139</v>
      </c>
      <c r="E65" s="17">
        <f t="shared" si="26"/>
        <v>-100</v>
      </c>
      <c r="F65" s="17">
        <f t="shared" si="26"/>
        <v>-71.774193548387103</v>
      </c>
      <c r="G65" s="17">
        <f t="shared" si="26"/>
        <v>274.88151658767771</v>
      </c>
    </row>
    <row r="66" spans="1:7" s="8" customFormat="1" ht="15.6" x14ac:dyDescent="0.35">
      <c r="A66" s="8" t="s">
        <v>26</v>
      </c>
      <c r="B66" s="17">
        <f t="shared" ref="B66" si="27">((B41/B40)-1)*100</f>
        <v>8.5586558236278023</v>
      </c>
      <c r="C66" s="17">
        <f t="shared" ref="C66:G66" si="28">((C41/C40)-1)*100</f>
        <v>152.15446579145811</v>
      </c>
      <c r="D66" s="17">
        <f t="shared" si="28"/>
        <v>29.078705167087861</v>
      </c>
      <c r="E66" s="17">
        <f t="shared" si="28"/>
        <v>-96.728739090856436</v>
      </c>
      <c r="F66" s="17">
        <f t="shared" si="28"/>
        <v>-45.465995383538868</v>
      </c>
      <c r="G66" s="17">
        <f t="shared" si="28"/>
        <v>562.62098454309512</v>
      </c>
    </row>
    <row r="67" spans="1:7" s="8" customFormat="1" ht="15.6" x14ac:dyDescent="0.35">
      <c r="A67" s="8" t="s">
        <v>27</v>
      </c>
      <c r="B67" s="17">
        <f t="shared" ref="B67" si="29">((B43/B42)-1)*100</f>
        <v>-6.7246382473328588</v>
      </c>
      <c r="C67" s="17">
        <f t="shared" ref="C67:G67" si="30">((C43/C42)-1)*100</f>
        <v>66.927431899240347</v>
      </c>
      <c r="D67" s="17">
        <f t="shared" si="30"/>
        <v>540.52263130083213</v>
      </c>
      <c r="E67" s="17" t="s">
        <v>53</v>
      </c>
      <c r="F67" s="17">
        <f t="shared" si="30"/>
        <v>93.20618778403373</v>
      </c>
      <c r="G67" s="17">
        <f t="shared" si="30"/>
        <v>76.754775902140437</v>
      </c>
    </row>
    <row r="68" spans="1:7" s="8" customFormat="1" ht="15.6" x14ac:dyDescent="0.35">
      <c r="B68" s="17"/>
      <c r="C68" s="17"/>
      <c r="D68" s="17"/>
      <c r="E68" s="17"/>
      <c r="F68" s="17"/>
      <c r="G68" s="17"/>
    </row>
    <row r="69" spans="1:7" s="8" customFormat="1" ht="15.6" x14ac:dyDescent="0.35">
      <c r="A69" s="9" t="s">
        <v>28</v>
      </c>
      <c r="B69" s="17"/>
      <c r="C69" s="17"/>
      <c r="D69" s="17"/>
      <c r="E69" s="17"/>
      <c r="F69" s="17"/>
      <c r="G69" s="17"/>
    </row>
    <row r="70" spans="1:7" s="8" customFormat="1" ht="15.6" x14ac:dyDescent="0.35">
      <c r="A70" s="8" t="s">
        <v>43</v>
      </c>
      <c r="B70" s="17">
        <f t="shared" ref="B70:G70" si="31">B25/(B18)</f>
        <v>204899.42528735631</v>
      </c>
      <c r="C70" s="17">
        <f t="shared" si="31"/>
        <v>200000</v>
      </c>
      <c r="D70" s="17" t="s">
        <v>53</v>
      </c>
      <c r="E70" s="17" t="s">
        <v>53</v>
      </c>
      <c r="F70" s="17">
        <f t="shared" si="31"/>
        <v>227500</v>
      </c>
      <c r="G70" s="17">
        <f t="shared" si="31"/>
        <v>200000</v>
      </c>
    </row>
    <row r="71" spans="1:7" s="8" customFormat="1" ht="15.6" x14ac:dyDescent="0.35">
      <c r="A71" s="8" t="s">
        <v>44</v>
      </c>
      <c r="B71" s="17">
        <f t="shared" ref="B71:G71" si="32">B26/(B20)</f>
        <v>201270.95363570107</v>
      </c>
      <c r="C71" s="17">
        <f t="shared" si="32"/>
        <v>200000</v>
      </c>
      <c r="D71" s="17">
        <f t="shared" si="32"/>
        <v>197991.05607155143</v>
      </c>
      <c r="E71" s="17">
        <f t="shared" si="32"/>
        <v>200000</v>
      </c>
      <c r="F71" s="17">
        <f t="shared" si="32"/>
        <v>207711.17166212533</v>
      </c>
      <c r="G71" s="17">
        <f t="shared" si="32"/>
        <v>198379.35174069629</v>
      </c>
    </row>
    <row r="72" spans="1:7" s="8" customFormat="1" ht="15.6" hidden="1" x14ac:dyDescent="0.35">
      <c r="A72" s="8" t="s">
        <v>34</v>
      </c>
      <c r="B72" s="17">
        <f t="shared" ref="B72:G72" si="33">B26/B20</f>
        <v>201270.95363570107</v>
      </c>
      <c r="C72" s="17">
        <f t="shared" si="33"/>
        <v>200000</v>
      </c>
      <c r="D72" s="17">
        <f t="shared" si="33"/>
        <v>197991.05607155143</v>
      </c>
      <c r="E72" s="17">
        <f t="shared" si="33"/>
        <v>200000</v>
      </c>
      <c r="F72" s="17">
        <f t="shared" si="33"/>
        <v>207711.17166212533</v>
      </c>
      <c r="G72" s="17">
        <f t="shared" si="33"/>
        <v>198379.35174069629</v>
      </c>
    </row>
    <row r="73" spans="1:7" s="8" customFormat="1" ht="15.6" x14ac:dyDescent="0.35">
      <c r="A73" s="8" t="s">
        <v>29</v>
      </c>
      <c r="B73" s="17">
        <f>(B71/B70)*B54</f>
        <v>194.43268412779298</v>
      </c>
      <c r="C73" s="17">
        <f t="shared" ref="C73:G73" si="34">(C71/C70)*C54</f>
        <v>62.323232323232325</v>
      </c>
      <c r="D73" s="17" t="s">
        <v>53</v>
      </c>
      <c r="E73" s="17" t="s">
        <v>53</v>
      </c>
      <c r="F73" s="17" t="s">
        <v>53</v>
      </c>
      <c r="G73" s="17">
        <f t="shared" si="34"/>
        <v>158.48955997842526</v>
      </c>
    </row>
    <row r="74" spans="1:7" s="8" customFormat="1" ht="15.6" x14ac:dyDescent="0.35">
      <c r="A74" s="8" t="s">
        <v>37</v>
      </c>
      <c r="B74" s="17">
        <f t="shared" ref="B74:G74" si="35">(B25/B18)*3</f>
        <v>614698.27586206887</v>
      </c>
      <c r="C74" s="17">
        <f t="shared" si="35"/>
        <v>600000</v>
      </c>
      <c r="D74" s="17" t="s">
        <v>53</v>
      </c>
      <c r="E74" s="17" t="s">
        <v>53</v>
      </c>
      <c r="F74" s="17">
        <f t="shared" si="35"/>
        <v>682500</v>
      </c>
      <c r="G74" s="17">
        <f t="shared" si="35"/>
        <v>600000</v>
      </c>
    </row>
    <row r="75" spans="1:7" s="8" customFormat="1" ht="15.6" x14ac:dyDescent="0.35">
      <c r="A75" s="8" t="s">
        <v>38</v>
      </c>
      <c r="B75" s="17">
        <f t="shared" ref="B75:G75" si="36">(B26/B20)*3</f>
        <v>603812.86090710317</v>
      </c>
      <c r="C75" s="17">
        <f t="shared" si="36"/>
        <v>600000</v>
      </c>
      <c r="D75" s="17">
        <f t="shared" si="36"/>
        <v>593973.16821465432</v>
      </c>
      <c r="E75" s="17">
        <f t="shared" si="36"/>
        <v>600000</v>
      </c>
      <c r="F75" s="17">
        <f t="shared" si="36"/>
        <v>623133.51498637605</v>
      </c>
      <c r="G75" s="17">
        <f t="shared" si="36"/>
        <v>595138.05522208894</v>
      </c>
    </row>
    <row r="76" spans="1:7" s="8" customFormat="1" ht="15.6" x14ac:dyDescent="0.35">
      <c r="B76" s="17"/>
      <c r="C76" s="17"/>
      <c r="D76" s="17"/>
      <c r="E76" s="17"/>
      <c r="F76" s="17"/>
      <c r="G76" s="17"/>
    </row>
    <row r="77" spans="1:7" s="8" customFormat="1" ht="15.6" x14ac:dyDescent="0.35">
      <c r="A77" s="9" t="s">
        <v>30</v>
      </c>
      <c r="B77" s="17"/>
      <c r="C77" s="17"/>
      <c r="D77" s="17"/>
      <c r="E77" s="17"/>
      <c r="F77" s="17"/>
      <c r="G77" s="17"/>
    </row>
    <row r="78" spans="1:7" s="8" customFormat="1" ht="15.6" x14ac:dyDescent="0.35">
      <c r="A78" s="8" t="s">
        <v>31</v>
      </c>
      <c r="B78" s="17">
        <f>(B32/B31)*100</f>
        <v>149.4776429340406</v>
      </c>
      <c r="C78" s="17"/>
      <c r="D78" s="17"/>
      <c r="E78" s="17"/>
      <c r="F78" s="17"/>
      <c r="G78" s="17"/>
    </row>
    <row r="79" spans="1:7" s="8" customFormat="1" ht="15.6" x14ac:dyDescent="0.35">
      <c r="A79" s="8" t="s">
        <v>32</v>
      </c>
      <c r="B79" s="17">
        <f>(B26/B32)*100</f>
        <v>198.13343553831683</v>
      </c>
      <c r="C79" s="17"/>
      <c r="D79" s="17"/>
      <c r="E79" s="17"/>
      <c r="F79" s="17"/>
      <c r="G79" s="17"/>
    </row>
    <row r="80" spans="1:7" s="8" customFormat="1" ht="16.2" thickBot="1" x14ac:dyDescent="0.4">
      <c r="A80" s="19"/>
      <c r="B80" s="19"/>
      <c r="C80" s="19"/>
      <c r="D80" s="19"/>
      <c r="E80" s="19"/>
      <c r="F80" s="19"/>
      <c r="G80" s="19"/>
    </row>
    <row r="81" spans="1:7" s="8" customFormat="1" ht="16.5" customHeight="1" thickTop="1" x14ac:dyDescent="0.35">
      <c r="A81" s="51" t="s">
        <v>88</v>
      </c>
      <c r="B81" s="51"/>
      <c r="C81" s="51"/>
      <c r="D81" s="51"/>
      <c r="E81" s="51"/>
      <c r="F81" s="51"/>
      <c r="G81" s="51"/>
    </row>
    <row r="82" spans="1:7" s="8" customFormat="1" ht="15.6" x14ac:dyDescent="0.35">
      <c r="A82" s="23"/>
    </row>
    <row r="83" spans="1:7" s="8" customFormat="1" ht="15.6" x14ac:dyDescent="0.35"/>
    <row r="84" spans="1:7" x14ac:dyDescent="0.3">
      <c r="A84" s="2"/>
    </row>
  </sheetData>
  <mergeCells count="4">
    <mergeCell ref="A9:A10"/>
    <mergeCell ref="B9:B10"/>
    <mergeCell ref="C9:G9"/>
    <mergeCell ref="A81:G8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9:I8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0.5546875" style="4" customWidth="1"/>
    <col min="2" max="7" width="20.6640625" style="4" customWidth="1"/>
    <col min="8" max="16384" width="11.44140625" style="4"/>
  </cols>
  <sheetData>
    <row r="9" spans="1:8" s="9" customFormat="1" ht="15.6" x14ac:dyDescent="0.35">
      <c r="A9" s="45" t="s">
        <v>0</v>
      </c>
      <c r="B9" s="47" t="s">
        <v>1</v>
      </c>
      <c r="C9" s="44" t="s">
        <v>2</v>
      </c>
      <c r="D9" s="44"/>
      <c r="E9" s="44"/>
      <c r="F9" s="44"/>
      <c r="G9" s="44"/>
    </row>
    <row r="10" spans="1:8" s="9" customFormat="1" ht="31.8" thickBot="1" x14ac:dyDescent="0.4">
      <c r="A10" s="46"/>
      <c r="B10" s="48"/>
      <c r="C10" s="41" t="s">
        <v>3</v>
      </c>
      <c r="D10" s="41" t="s">
        <v>47</v>
      </c>
      <c r="E10" s="41" t="s">
        <v>48</v>
      </c>
      <c r="F10" s="41" t="s">
        <v>45</v>
      </c>
      <c r="G10" s="41" t="s">
        <v>49</v>
      </c>
    </row>
    <row r="11" spans="1:8" s="8" customFormat="1" ht="16.2" thickTop="1" x14ac:dyDescent="0.35"/>
    <row r="12" spans="1:8" s="8" customFormat="1" ht="15.6" x14ac:dyDescent="0.35">
      <c r="A12" s="9" t="s">
        <v>4</v>
      </c>
    </row>
    <row r="13" spans="1:8" s="8" customFormat="1" ht="15.6" x14ac:dyDescent="0.35"/>
    <row r="14" spans="1:8" s="8" customFormat="1" ht="15.6" x14ac:dyDescent="0.35">
      <c r="A14" s="9" t="s">
        <v>5</v>
      </c>
    </row>
    <row r="15" spans="1:8" s="8" customFormat="1" ht="15.6" x14ac:dyDescent="0.35">
      <c r="A15" s="10" t="s">
        <v>77</v>
      </c>
      <c r="B15" s="11">
        <f>SUM(C15:G15)</f>
        <v>17057</v>
      </c>
      <c r="C15" s="11">
        <f>+'I trimestre'!C15+'II Trimestre'!C15+'III Trimestre'!C15+'IV Trimestre'!C15</f>
        <v>1730</v>
      </c>
      <c r="D15" s="11">
        <f>+'I trimestre'!D15+'II Trimestre'!D15+'III Trimestre'!D15+'IV Trimestre'!D15</f>
        <v>2136</v>
      </c>
      <c r="E15" s="11">
        <f>+'I trimestre'!E15+'II Trimestre'!E15+'III Trimestre'!E15+'IV Trimestre'!E15</f>
        <v>531</v>
      </c>
      <c r="F15" s="11">
        <f>+'I trimestre'!F15+'II Trimestre'!F15+'III Trimestre'!F15+'IV Trimestre'!F15</f>
        <v>10666</v>
      </c>
      <c r="G15" s="11">
        <f>+'I trimestre'!G15+'II Trimestre'!G15+'III Trimestre'!G15+'IV Trimestre'!G15</f>
        <v>1994</v>
      </c>
      <c r="H15" s="14"/>
    </row>
    <row r="16" spans="1:8" s="8" customFormat="1" ht="15.6" x14ac:dyDescent="0.35">
      <c r="A16" s="12" t="s">
        <v>33</v>
      </c>
      <c r="B16" s="11">
        <f t="shared" ref="B16:B21" si="0">SUM(C16:G16)</f>
        <v>68281</v>
      </c>
      <c r="C16" s="11">
        <f>+'I trimestre'!C16+'II Trimestre'!C16+'III Trimestre'!C16+'IV Trimestre'!C16</f>
        <v>4647</v>
      </c>
      <c r="D16" s="11">
        <f>+'I trimestre'!D16+'II Trimestre'!D16+'III Trimestre'!D16+'IV Trimestre'!D16</f>
        <v>14179</v>
      </c>
      <c r="E16" s="11">
        <f>+'I trimestre'!E16+'II Trimestre'!E16+'III Trimestre'!E16+'IV Trimestre'!E16</f>
        <v>2088</v>
      </c>
      <c r="F16" s="11">
        <f>+'I trimestre'!F16+'II Trimestre'!F16+'III Trimestre'!F16+'IV Trimestre'!F16</f>
        <v>41955</v>
      </c>
      <c r="G16" s="11">
        <f>+'I trimestre'!G16+'II Trimestre'!G16+'III Trimestre'!G16+'IV Trimestre'!G16</f>
        <v>5412</v>
      </c>
      <c r="H16" s="14"/>
    </row>
    <row r="17" spans="1:9" s="8" customFormat="1" ht="15.6" x14ac:dyDescent="0.35">
      <c r="A17" s="10" t="s">
        <v>123</v>
      </c>
      <c r="B17" s="11">
        <f>SUM(C17:G17)</f>
        <v>22590</v>
      </c>
      <c r="C17" s="11">
        <f>+'I trimestre'!C17+'II Trimestre'!C17+'III Trimestre'!C17+'IV Trimestre'!C17</f>
        <v>2725</v>
      </c>
      <c r="D17" s="11">
        <f>+'I trimestre'!D17+'II Trimestre'!D17+'III Trimestre'!D17+'IV Trimestre'!D17</f>
        <v>9405</v>
      </c>
      <c r="E17" s="11">
        <f>+'I trimestre'!E17+'II Trimestre'!E17+'III Trimestre'!E17+'IV Trimestre'!E17</f>
        <v>684</v>
      </c>
      <c r="F17" s="11">
        <f>+'I trimestre'!F17+'II Trimestre'!F17+'III Trimestre'!F17+'IV Trimestre'!F17</f>
        <v>7064</v>
      </c>
      <c r="G17" s="11">
        <f>+'I trimestre'!G17+'II Trimestre'!G17+'III Trimestre'!G17+'IV Trimestre'!G17</f>
        <v>2712</v>
      </c>
      <c r="H17" s="14"/>
    </row>
    <row r="18" spans="1:9" s="8" customFormat="1" ht="15.6" x14ac:dyDescent="0.35">
      <c r="A18" s="12" t="s">
        <v>33</v>
      </c>
      <c r="B18" s="11">
        <f t="shared" si="0"/>
        <v>87968</v>
      </c>
      <c r="C18" s="11">
        <f>+'I trimestre'!C18+'II Trimestre'!C18+'III Trimestre'!C18+'IV Trimestre'!C18</f>
        <v>7845</v>
      </c>
      <c r="D18" s="11">
        <f>+'I trimestre'!D18+'II Trimestre'!D18+'III Trimestre'!D18+'IV Trimestre'!D18</f>
        <v>28215</v>
      </c>
      <c r="E18" s="11">
        <f>+'I trimestre'!E18+'II Trimestre'!E18+'III Trimestre'!E18+'IV Trimestre'!E18</f>
        <v>2052</v>
      </c>
      <c r="F18" s="11">
        <f>+'I trimestre'!F18+'II Trimestre'!F18+'III Trimestre'!F18+'IV Trimestre'!F18</f>
        <v>42384</v>
      </c>
      <c r="G18" s="11">
        <f>+'I trimestre'!G18+'II Trimestre'!G18+'III Trimestre'!G18+'IV Trimestre'!G18</f>
        <v>7472</v>
      </c>
      <c r="H18" s="14"/>
    </row>
    <row r="19" spans="1:9" s="8" customFormat="1" ht="15.6" x14ac:dyDescent="0.35">
      <c r="A19" s="10" t="s">
        <v>124</v>
      </c>
      <c r="B19" s="11">
        <f t="shared" si="0"/>
        <v>14337</v>
      </c>
      <c r="C19" s="11">
        <f>+'I trimestre'!C19+'II Trimestre'!C19+'III Trimestre'!C19+'IV Trimestre'!C19</f>
        <v>2241</v>
      </c>
      <c r="D19" s="11">
        <f>+'I trimestre'!D19+'II Trimestre'!D19+'III Trimestre'!D19+'IV Trimestre'!D19</f>
        <v>3095</v>
      </c>
      <c r="E19" s="11">
        <f>+'I trimestre'!E19+'II Trimestre'!E19+'III Trimestre'!E19+'IV Trimestre'!E19</f>
        <v>417</v>
      </c>
      <c r="F19" s="11">
        <f>+'I trimestre'!F19+'II Trimestre'!F19+'III Trimestre'!F19+'IV Trimestre'!F19</f>
        <v>4896</v>
      </c>
      <c r="G19" s="11">
        <f>+'I trimestre'!G19+'II Trimestre'!G19+'III Trimestre'!G19+'IV Trimestre'!G19</f>
        <v>3688</v>
      </c>
      <c r="H19" s="14"/>
    </row>
    <row r="20" spans="1:9" s="8" customFormat="1" ht="15.6" x14ac:dyDescent="0.35">
      <c r="A20" s="12" t="s">
        <v>33</v>
      </c>
      <c r="B20" s="11">
        <f>SUM(C20:G20)</f>
        <v>88616</v>
      </c>
      <c r="C20" s="11">
        <f>+'I trimestre'!C20+'II Trimestre'!C20+'III Trimestre'!C20+'IV Trimestre'!C20</f>
        <v>6435</v>
      </c>
      <c r="D20" s="11">
        <f>+'I trimestre'!D20+'II Trimestre'!D20+'III Trimestre'!D20+'IV Trimestre'!D20</f>
        <v>29187</v>
      </c>
      <c r="E20" s="11">
        <f>+'I trimestre'!E20+'II Trimestre'!E20+'III Trimestre'!E20+'IV Trimestre'!E20</f>
        <v>2371</v>
      </c>
      <c r="F20" s="11">
        <f>+'I trimestre'!F20+'II Trimestre'!F20+'III Trimestre'!F20+'IV Trimestre'!F20</f>
        <v>38865</v>
      </c>
      <c r="G20" s="11">
        <f>+'I trimestre'!G20+'II Trimestre'!G20+'III Trimestre'!G20+'IV Trimestre'!G20</f>
        <v>11758</v>
      </c>
      <c r="H20" s="14"/>
    </row>
    <row r="21" spans="1:9" s="8" customFormat="1" ht="15.6" x14ac:dyDescent="0.35">
      <c r="A21" s="10" t="s">
        <v>83</v>
      </c>
      <c r="B21" s="11">
        <f t="shared" si="0"/>
        <v>22590</v>
      </c>
      <c r="C21" s="11">
        <f>+'IV Trimestre'!C21</f>
        <v>2725</v>
      </c>
      <c r="D21" s="11">
        <f>+'IV Trimestre'!D21</f>
        <v>9405</v>
      </c>
      <c r="E21" s="11">
        <f>+'IV Trimestre'!E21</f>
        <v>684</v>
      </c>
      <c r="F21" s="11">
        <f>+'IV Trimestre'!F21</f>
        <v>7064</v>
      </c>
      <c r="G21" s="11">
        <f>+'IV Trimestre'!G21</f>
        <v>2712</v>
      </c>
      <c r="H21" s="14"/>
    </row>
    <row r="22" spans="1:9" s="8" customFormat="1" ht="15.6" x14ac:dyDescent="0.35">
      <c r="B22" s="11"/>
      <c r="C22" s="11"/>
      <c r="D22" s="11"/>
      <c r="E22" s="11"/>
      <c r="F22" s="11"/>
      <c r="G22" s="11"/>
    </row>
    <row r="23" spans="1:9" s="8" customFormat="1" ht="15.6" x14ac:dyDescent="0.35">
      <c r="A23" s="13" t="s">
        <v>6</v>
      </c>
      <c r="B23" s="11"/>
      <c r="C23" s="11"/>
      <c r="D23" s="11"/>
      <c r="E23" s="11"/>
      <c r="F23" s="11"/>
      <c r="G23" s="11"/>
    </row>
    <row r="24" spans="1:9" s="8" customFormat="1" ht="15.6" x14ac:dyDescent="0.35">
      <c r="A24" s="10" t="s">
        <v>77</v>
      </c>
      <c r="B24" s="11">
        <f>SUM(C24:G24)</f>
        <v>13494053100</v>
      </c>
      <c r="C24" s="11">
        <f>+'I trimestre'!C24+'II Trimestre'!C24+'III Trimestre'!C24+'IV Trimestre'!C24</f>
        <v>928785000</v>
      </c>
      <c r="D24" s="11">
        <f>+'I trimestre'!D24+'II Trimestre'!D24+'III Trimestre'!D24+'IV Trimestre'!D24</f>
        <v>2784792500</v>
      </c>
      <c r="E24" s="11">
        <f>+'I trimestre'!E24+'II Trimestre'!E24+'III Trimestre'!E24+'IV Trimestre'!E24</f>
        <v>288941250</v>
      </c>
      <c r="F24" s="11">
        <f>+'I trimestre'!F24+'II Trimestre'!F24+'III Trimestre'!F24+'IV Trimestre'!F24</f>
        <v>8435804350</v>
      </c>
      <c r="G24" s="11">
        <f>+'I trimestre'!G24+'II Trimestre'!G24+'III Trimestre'!G24+'IV Trimestre'!G24</f>
        <v>1055730000</v>
      </c>
      <c r="H24" s="14"/>
    </row>
    <row r="25" spans="1:9" s="8" customFormat="1" ht="15.6" x14ac:dyDescent="0.35">
      <c r="A25" s="10" t="s">
        <v>123</v>
      </c>
      <c r="B25" s="11">
        <f>SUM(C25:G25)</f>
        <v>19245997500</v>
      </c>
      <c r="C25" s="11">
        <f>+'I trimestre'!C25+'II Trimestre'!C25+'III Trimestre'!C25+'IV Trimestre'!C25</f>
        <v>1569000000</v>
      </c>
      <c r="D25" s="11">
        <f>+'I trimestre'!D25+'II Trimestre'!D25+'III Trimestre'!D25+'IV Trimestre'!D25</f>
        <v>5643000000</v>
      </c>
      <c r="E25" s="11">
        <f>+'I trimestre'!E25+'II Trimestre'!E25+'III Trimestre'!E25+'IV Trimestre'!E25</f>
        <v>410400000</v>
      </c>
      <c r="F25" s="11">
        <f>+'I trimestre'!F25+'II Trimestre'!F25+'III Trimestre'!F25+'IV Trimestre'!F25</f>
        <v>10129197500</v>
      </c>
      <c r="G25" s="11">
        <f>+'I trimestre'!G25+'II Trimestre'!G25+'III Trimestre'!G25+'IV Trimestre'!G25</f>
        <v>1494400000</v>
      </c>
      <c r="H25" s="14"/>
      <c r="I25" s="14"/>
    </row>
    <row r="26" spans="1:9" s="8" customFormat="1" ht="15.6" x14ac:dyDescent="0.35">
      <c r="A26" s="10" t="s">
        <v>124</v>
      </c>
      <c r="B26" s="11">
        <f>SUM(C26:G26)</f>
        <v>18599772000</v>
      </c>
      <c r="C26" s="11">
        <f>+'I trimestre'!C26+'II Trimestre'!C26+'III Trimestre'!C26+'IV Trimestre'!C26</f>
        <v>1283900000</v>
      </c>
      <c r="D26" s="11">
        <f>+'I trimestre'!D26+'II Trimestre'!D26+'III Trimestre'!D26+'IV Trimestre'!D26</f>
        <v>5782920000</v>
      </c>
      <c r="E26" s="11">
        <f>+'I trimestre'!E26+'II Trimestre'!E26+'III Trimestre'!E26+'IV Trimestre'!E26</f>
        <v>426600000</v>
      </c>
      <c r="F26" s="11">
        <f>+'I trimestre'!F26+'II Trimestre'!F26+'III Trimestre'!F26+'IV Trimestre'!F26</f>
        <v>8771302000</v>
      </c>
      <c r="G26" s="11">
        <f>+'I trimestre'!G26+'II Trimestre'!G26+'III Trimestre'!G26+'IV Trimestre'!G26</f>
        <v>2335050000</v>
      </c>
      <c r="H26" s="14"/>
    </row>
    <row r="27" spans="1:9" s="8" customFormat="1" ht="15.6" x14ac:dyDescent="0.35">
      <c r="A27" s="10" t="s">
        <v>83</v>
      </c>
      <c r="B27" s="11">
        <f>SUM(C27:G27)</f>
        <v>19245997500</v>
      </c>
      <c r="C27" s="11">
        <f>+'IV Trimestre'!C27</f>
        <v>1569000000</v>
      </c>
      <c r="D27" s="11">
        <f>+'IV Trimestre'!D27</f>
        <v>5643000000</v>
      </c>
      <c r="E27" s="11">
        <f>+'IV Trimestre'!E27</f>
        <v>410400000</v>
      </c>
      <c r="F27" s="11">
        <f>+'IV Trimestre'!F27</f>
        <v>10129197500</v>
      </c>
      <c r="G27" s="11">
        <f>+'IV Trimestre'!G27</f>
        <v>1494400000</v>
      </c>
      <c r="H27" s="14"/>
    </row>
    <row r="28" spans="1:9" s="8" customFormat="1" ht="15.6" x14ac:dyDescent="0.35">
      <c r="A28" s="10" t="s">
        <v>125</v>
      </c>
      <c r="B28" s="11">
        <f>SUM(C28:G28)</f>
        <v>18599772000</v>
      </c>
      <c r="C28" s="11">
        <f>+C26</f>
        <v>1283900000</v>
      </c>
      <c r="D28" s="11">
        <f>+D26</f>
        <v>5782920000</v>
      </c>
      <c r="E28" s="11">
        <f>+E26</f>
        <v>426600000</v>
      </c>
      <c r="F28" s="11">
        <f>+F26</f>
        <v>8771302000</v>
      </c>
      <c r="G28" s="11">
        <f>+G26</f>
        <v>2335050000</v>
      </c>
      <c r="H28" s="14"/>
    </row>
    <row r="29" spans="1:9" s="8" customFormat="1" ht="15.6" x14ac:dyDescent="0.35">
      <c r="B29" s="11"/>
      <c r="C29" s="11"/>
      <c r="D29" s="11"/>
      <c r="E29" s="11"/>
      <c r="F29" s="26"/>
      <c r="G29" s="11"/>
    </row>
    <row r="30" spans="1:9" s="8" customFormat="1" ht="15.6" x14ac:dyDescent="0.35">
      <c r="A30" s="9" t="s">
        <v>7</v>
      </c>
      <c r="B30" s="11"/>
      <c r="C30" s="11"/>
      <c r="D30" s="11"/>
      <c r="E30" s="11"/>
      <c r="F30" s="26"/>
      <c r="G30" s="11"/>
    </row>
    <row r="31" spans="1:9" s="8" customFormat="1" ht="15.6" x14ac:dyDescent="0.35">
      <c r="A31" s="16" t="s">
        <v>123</v>
      </c>
      <c r="B31" s="11">
        <f>B25</f>
        <v>19245997500</v>
      </c>
      <c r="C31" s="11"/>
      <c r="D31" s="11"/>
      <c r="E31" s="11"/>
      <c r="F31" s="11"/>
      <c r="G31" s="11"/>
    </row>
    <row r="32" spans="1:9" s="8" customFormat="1" ht="15.6" x14ac:dyDescent="0.35">
      <c r="A32" s="16" t="s">
        <v>124</v>
      </c>
      <c r="B32" s="11">
        <f>+'I trimestre'!B32+'II Trimestre'!B32+'III Trimestre'!B32+'IV Trimestre'!B32</f>
        <v>19247782264</v>
      </c>
      <c r="C32" s="11"/>
      <c r="D32" s="11"/>
      <c r="E32" s="11"/>
      <c r="F32" s="26"/>
      <c r="G32" s="11"/>
    </row>
    <row r="33" spans="1:7" s="8" customFormat="1" ht="15.6" x14ac:dyDescent="0.35">
      <c r="B33" s="15"/>
      <c r="C33" s="15"/>
      <c r="D33" s="15"/>
      <c r="E33" s="15"/>
      <c r="F33" s="15"/>
      <c r="G33" s="15"/>
    </row>
    <row r="34" spans="1:7" s="8" customFormat="1" ht="15.6" x14ac:dyDescent="0.35">
      <c r="A34" s="9" t="s">
        <v>8</v>
      </c>
      <c r="B34" s="15"/>
      <c r="C34" s="15"/>
      <c r="D34" s="15"/>
      <c r="E34" s="15"/>
      <c r="F34" s="15"/>
      <c r="G34" s="15"/>
    </row>
    <row r="35" spans="1:7" s="8" customFormat="1" ht="15.6" x14ac:dyDescent="0.35">
      <c r="A35" s="8" t="s">
        <v>78</v>
      </c>
      <c r="B35" s="18">
        <v>1.0863</v>
      </c>
      <c r="C35" s="18">
        <v>1.0863</v>
      </c>
      <c r="D35" s="18">
        <v>1.0863</v>
      </c>
      <c r="E35" s="18">
        <v>1.0863</v>
      </c>
      <c r="F35" s="18">
        <v>1.0863</v>
      </c>
      <c r="G35" s="18">
        <v>1.0863</v>
      </c>
    </row>
    <row r="36" spans="1:7" s="8" customFormat="1" ht="15.6" x14ac:dyDescent="0.35">
      <c r="A36" s="8" t="s">
        <v>126</v>
      </c>
      <c r="B36" s="18">
        <v>1.1144000000000001</v>
      </c>
      <c r="C36" s="18">
        <v>1.1144000000000001</v>
      </c>
      <c r="D36" s="18">
        <v>1.1144000000000001</v>
      </c>
      <c r="E36" s="18">
        <v>1.1144000000000001</v>
      </c>
      <c r="F36" s="18">
        <v>1.1144000000000001</v>
      </c>
      <c r="G36" s="18">
        <v>1.1144000000000001</v>
      </c>
    </row>
    <row r="37" spans="1:7" s="8" customFormat="1" ht="15.6" x14ac:dyDescent="0.35">
      <c r="A37" s="8" t="s">
        <v>9</v>
      </c>
      <c r="B37" s="11">
        <f>+C37+F37</f>
        <v>153348</v>
      </c>
      <c r="C37" s="11">
        <v>117516</v>
      </c>
      <c r="D37" s="11">
        <v>117516</v>
      </c>
      <c r="E37" s="11">
        <v>117516</v>
      </c>
      <c r="F37" s="11">
        <v>35832</v>
      </c>
      <c r="G37" s="11">
        <v>117516</v>
      </c>
    </row>
    <row r="38" spans="1:7" s="8" customFormat="1" ht="15.6" x14ac:dyDescent="0.35">
      <c r="B38" s="11"/>
      <c r="C38" s="11"/>
      <c r="D38" s="11"/>
      <c r="E38" s="11"/>
      <c r="F38" s="11"/>
      <c r="G38" s="11"/>
    </row>
    <row r="39" spans="1:7" s="8" customFormat="1" ht="15.6" x14ac:dyDescent="0.35">
      <c r="A39" s="9" t="s">
        <v>10</v>
      </c>
      <c r="B39" s="11"/>
      <c r="C39" s="11"/>
      <c r="D39" s="11"/>
      <c r="E39" s="11"/>
      <c r="F39" s="11"/>
      <c r="G39" s="11"/>
    </row>
    <row r="40" spans="1:7" s="8" customFormat="1" ht="15.6" x14ac:dyDescent="0.35">
      <c r="A40" s="8" t="s">
        <v>79</v>
      </c>
      <c r="B40" s="11">
        <f t="shared" ref="B40" si="1">B24/B35</f>
        <v>12422031759.182547</v>
      </c>
      <c r="C40" s="11">
        <f t="shared" ref="C40:G40" si="2">C24/C35</f>
        <v>854998619.16597617</v>
      </c>
      <c r="D40" s="11">
        <f t="shared" si="2"/>
        <v>2563557488.7231889</v>
      </c>
      <c r="E40" s="11">
        <f t="shared" si="2"/>
        <v>265986605.9099696</v>
      </c>
      <c r="F40" s="11">
        <f t="shared" si="2"/>
        <v>7765630442.7874432</v>
      </c>
      <c r="G40" s="11">
        <f t="shared" si="2"/>
        <v>971858602.59596789</v>
      </c>
    </row>
    <row r="41" spans="1:7" s="8" customFormat="1" ht="15.6" x14ac:dyDescent="0.35">
      <c r="A41" s="8" t="s">
        <v>127</v>
      </c>
      <c r="B41" s="11">
        <f t="shared" ref="B41" si="3">B26/B36</f>
        <v>16690391241.923904</v>
      </c>
      <c r="C41" s="11">
        <f t="shared" ref="C41:G41" si="4">C26/C36</f>
        <v>1152099784.6374731</v>
      </c>
      <c r="D41" s="11">
        <f t="shared" si="4"/>
        <v>5189267767.4084711</v>
      </c>
      <c r="E41" s="11">
        <f t="shared" si="4"/>
        <v>382806891.60086143</v>
      </c>
      <c r="F41" s="11">
        <f t="shared" si="4"/>
        <v>7870874012.921751</v>
      </c>
      <c r="G41" s="11">
        <f t="shared" si="4"/>
        <v>2095342785.3553481</v>
      </c>
    </row>
    <row r="42" spans="1:7" s="8" customFormat="1" ht="15.6" x14ac:dyDescent="0.35">
      <c r="A42" s="8" t="s">
        <v>80</v>
      </c>
      <c r="B42" s="11">
        <f t="shared" ref="B42" si="5">B40/B15</f>
        <v>728265.91775708192</v>
      </c>
      <c r="C42" s="11">
        <f t="shared" ref="C42:G42" si="6">C40/C15</f>
        <v>494218.8550092348</v>
      </c>
      <c r="D42" s="11">
        <f t="shared" si="6"/>
        <v>1200167.3636344518</v>
      </c>
      <c r="E42" s="11">
        <f t="shared" si="6"/>
        <v>500916.39531067718</v>
      </c>
      <c r="F42" s="11">
        <f t="shared" si="6"/>
        <v>728073.35859623505</v>
      </c>
      <c r="G42" s="11">
        <f t="shared" si="6"/>
        <v>487391.4757251594</v>
      </c>
    </row>
    <row r="43" spans="1:7" s="8" customFormat="1" ht="15.6" x14ac:dyDescent="0.35">
      <c r="A43" s="8" t="s">
        <v>128</v>
      </c>
      <c r="B43" s="11">
        <f t="shared" ref="B43" si="7">B41/B19</f>
        <v>1164148.0952726444</v>
      </c>
      <c r="C43" s="11">
        <f t="shared" ref="C43:G43" si="8">C41/C19</f>
        <v>514100.75173470465</v>
      </c>
      <c r="D43" s="11">
        <f t="shared" si="8"/>
        <v>1676661.6372886822</v>
      </c>
      <c r="E43" s="11">
        <f t="shared" si="8"/>
        <v>918002.13813156215</v>
      </c>
      <c r="F43" s="11">
        <f t="shared" si="8"/>
        <v>1607613.1562340178</v>
      </c>
      <c r="G43" s="11">
        <f t="shared" si="8"/>
        <v>568151.51446728525</v>
      </c>
    </row>
    <row r="44" spans="1:7" s="8" customFormat="1" ht="15.6" x14ac:dyDescent="0.35">
      <c r="B44" s="15"/>
      <c r="C44" s="15"/>
      <c r="D44" s="15"/>
      <c r="E44" s="15"/>
      <c r="F44" s="15"/>
      <c r="G44" s="15"/>
    </row>
    <row r="45" spans="1:7" s="8" customFormat="1" ht="15.6" x14ac:dyDescent="0.35">
      <c r="A45" s="9" t="s">
        <v>11</v>
      </c>
      <c r="B45" s="15"/>
      <c r="C45" s="15"/>
      <c r="D45" s="15"/>
      <c r="E45" s="15"/>
      <c r="F45" s="15"/>
      <c r="G45" s="15"/>
    </row>
    <row r="46" spans="1:7" s="8" customFormat="1" ht="15.6" x14ac:dyDescent="0.35">
      <c r="B46" s="15"/>
      <c r="C46" s="15"/>
      <c r="D46" s="15"/>
      <c r="E46" s="15"/>
      <c r="F46" s="15"/>
      <c r="G46" s="15"/>
    </row>
    <row r="47" spans="1:7" s="8" customFormat="1" ht="15.6" x14ac:dyDescent="0.35">
      <c r="A47" s="9" t="s">
        <v>12</v>
      </c>
      <c r="B47" s="15"/>
      <c r="C47" s="15"/>
      <c r="D47" s="15"/>
      <c r="E47" s="15"/>
      <c r="F47" s="15"/>
      <c r="G47" s="15"/>
    </row>
    <row r="48" spans="1:7" s="8" customFormat="1" ht="15.6" x14ac:dyDescent="0.35">
      <c r="A48" s="8" t="s">
        <v>13</v>
      </c>
      <c r="B48" s="17">
        <f t="shared" ref="B48" si="9">B17/B37*100</f>
        <v>14.731199624383754</v>
      </c>
      <c r="C48" s="17">
        <f t="shared" ref="C48:G48" si="10">C17/C37*100</f>
        <v>2.3188331801627009</v>
      </c>
      <c r="D48" s="17">
        <f t="shared" si="10"/>
        <v>8.0031655263964048</v>
      </c>
      <c r="E48" s="17">
        <f t="shared" si="10"/>
        <v>0.58204840191973861</v>
      </c>
      <c r="F48" s="17">
        <f t="shared" si="10"/>
        <v>19.714221924536727</v>
      </c>
      <c r="G48" s="17">
        <f t="shared" si="10"/>
        <v>2.3077708567344022</v>
      </c>
    </row>
    <row r="49" spans="1:7" s="8" customFormat="1" ht="15.6" x14ac:dyDescent="0.35">
      <c r="A49" s="8" t="s">
        <v>14</v>
      </c>
      <c r="B49" s="17">
        <f t="shared" ref="B49" si="11">B19/B37*100</f>
        <v>9.3493231082244304</v>
      </c>
      <c r="C49" s="17">
        <f t="shared" ref="C49:G49" si="12">C19/C37*100</f>
        <v>1.9069743694475647</v>
      </c>
      <c r="D49" s="17">
        <f t="shared" si="12"/>
        <v>2.6336839238912146</v>
      </c>
      <c r="E49" s="17">
        <f t="shared" si="12"/>
        <v>0.354845297661595</v>
      </c>
      <c r="F49" s="17">
        <f t="shared" si="12"/>
        <v>13.663764233087743</v>
      </c>
      <c r="G49" s="17">
        <f t="shared" si="12"/>
        <v>3.1382960618128597</v>
      </c>
    </row>
    <row r="50" spans="1:7" s="8" customFormat="1" ht="15.6" x14ac:dyDescent="0.35">
      <c r="B50" s="17"/>
      <c r="C50" s="17"/>
      <c r="D50" s="17"/>
      <c r="E50" s="17"/>
      <c r="F50" s="17"/>
      <c r="G50" s="17"/>
    </row>
    <row r="51" spans="1:7" s="8" customFormat="1" ht="15.6" x14ac:dyDescent="0.35">
      <c r="A51" s="9" t="s">
        <v>15</v>
      </c>
      <c r="B51" s="17"/>
      <c r="C51" s="17"/>
      <c r="D51" s="17"/>
      <c r="E51" s="17"/>
      <c r="F51" s="17"/>
      <c r="G51" s="17"/>
    </row>
    <row r="52" spans="1:7" s="8" customFormat="1" ht="15.6" x14ac:dyDescent="0.35">
      <c r="A52" s="8" t="s">
        <v>16</v>
      </c>
      <c r="B52" s="17">
        <f t="shared" ref="B52" si="13">B19/B17*100</f>
        <v>63.466135458167329</v>
      </c>
      <c r="C52" s="17">
        <f t="shared" ref="C52:G52" si="14">C19/C17*100</f>
        <v>82.238532110091739</v>
      </c>
      <c r="D52" s="17">
        <f t="shared" si="14"/>
        <v>32.908027644869755</v>
      </c>
      <c r="E52" s="17">
        <f t="shared" si="14"/>
        <v>60.964912280701753</v>
      </c>
      <c r="F52" s="17">
        <f t="shared" si="14"/>
        <v>69.30917327293318</v>
      </c>
      <c r="G52" s="17">
        <f t="shared" si="14"/>
        <v>135.98820058997049</v>
      </c>
    </row>
    <row r="53" spans="1:7" s="8" customFormat="1" ht="15.6" x14ac:dyDescent="0.35">
      <c r="A53" s="8" t="s">
        <v>17</v>
      </c>
      <c r="B53" s="17">
        <f t="shared" ref="B53" si="15">B26/B25*100</f>
        <v>96.642286272769184</v>
      </c>
      <c r="C53" s="17">
        <f t="shared" ref="C53:G53" si="16">C26/C25*100</f>
        <v>81.829190567240289</v>
      </c>
      <c r="D53" s="17">
        <f>D26/D25*100</f>
        <v>102.47953216374268</v>
      </c>
      <c r="E53" s="17">
        <f t="shared" si="16"/>
        <v>103.94736842105263</v>
      </c>
      <c r="F53" s="17">
        <f t="shared" si="16"/>
        <v>86.594244015875887</v>
      </c>
      <c r="G53" s="17">
        <f t="shared" si="16"/>
        <v>156.25334582441113</v>
      </c>
    </row>
    <row r="54" spans="1:7" s="8" customFormat="1" ht="15.6" x14ac:dyDescent="0.35">
      <c r="A54" s="8" t="s">
        <v>18</v>
      </c>
      <c r="B54" s="17">
        <f t="shared" ref="B54" si="17">AVERAGE(B52:B53)</f>
        <v>80.054210865468264</v>
      </c>
      <c r="C54" s="17">
        <f t="shared" ref="C54:G54" si="18">AVERAGE(C52:C53)</f>
        <v>82.033861338666014</v>
      </c>
      <c r="D54" s="17">
        <f t="shared" si="18"/>
        <v>67.693779904306211</v>
      </c>
      <c r="E54" s="17">
        <f t="shared" si="18"/>
        <v>82.456140350877192</v>
      </c>
      <c r="F54" s="17">
        <f t="shared" si="18"/>
        <v>77.951708644404533</v>
      </c>
      <c r="G54" s="17">
        <f t="shared" si="18"/>
        <v>146.12077320719081</v>
      </c>
    </row>
    <row r="55" spans="1:7" s="8" customFormat="1" ht="15.6" x14ac:dyDescent="0.35">
      <c r="B55" s="17"/>
      <c r="C55" s="17"/>
      <c r="D55" s="17"/>
      <c r="E55" s="17"/>
      <c r="F55" s="17"/>
      <c r="G55" s="17"/>
    </row>
    <row r="56" spans="1:7" s="8" customFormat="1" ht="15.6" x14ac:dyDescent="0.35">
      <c r="A56" s="9" t="s">
        <v>19</v>
      </c>
      <c r="B56" s="17"/>
      <c r="C56" s="17"/>
      <c r="D56" s="17"/>
      <c r="E56" s="17"/>
      <c r="F56" s="17"/>
      <c r="G56" s="17"/>
    </row>
    <row r="57" spans="1:7" s="8" customFormat="1" ht="15.6" x14ac:dyDescent="0.35">
      <c r="A57" s="8" t="s">
        <v>20</v>
      </c>
      <c r="B57" s="17">
        <f t="shared" ref="B57" si="19">B19/B21*100</f>
        <v>63.466135458167329</v>
      </c>
      <c r="C57" s="17">
        <f t="shared" ref="C57:G57" si="20">C19/C21*100</f>
        <v>82.238532110091739</v>
      </c>
      <c r="D57" s="17">
        <f t="shared" si="20"/>
        <v>32.908027644869755</v>
      </c>
      <c r="E57" s="17">
        <f t="shared" si="20"/>
        <v>60.964912280701753</v>
      </c>
      <c r="F57" s="17">
        <f t="shared" si="20"/>
        <v>69.30917327293318</v>
      </c>
      <c r="G57" s="17">
        <f t="shared" si="20"/>
        <v>135.98820058997049</v>
      </c>
    </row>
    <row r="58" spans="1:7" s="8" customFormat="1" ht="15.6" x14ac:dyDescent="0.35">
      <c r="A58" s="8" t="s">
        <v>21</v>
      </c>
      <c r="B58" s="17">
        <f t="shared" ref="B58" si="21">B26/B27*100</f>
        <v>96.642286272769184</v>
      </c>
      <c r="C58" s="17">
        <f t="shared" ref="C58:G58" si="22">C26/C27*100</f>
        <v>81.829190567240289</v>
      </c>
      <c r="D58" s="17">
        <f t="shared" si="22"/>
        <v>102.47953216374268</v>
      </c>
      <c r="E58" s="17">
        <f t="shared" si="22"/>
        <v>103.94736842105263</v>
      </c>
      <c r="F58" s="17">
        <f t="shared" si="22"/>
        <v>86.594244015875887</v>
      </c>
      <c r="G58" s="17">
        <f t="shared" si="22"/>
        <v>156.25334582441113</v>
      </c>
    </row>
    <row r="59" spans="1:7" s="8" customFormat="1" ht="15.6" x14ac:dyDescent="0.35">
      <c r="A59" s="8" t="s">
        <v>22</v>
      </c>
      <c r="B59" s="17">
        <f t="shared" ref="B59" si="23">(B57+B58)/2</f>
        <v>80.054210865468264</v>
      </c>
      <c r="C59" s="17">
        <f t="shared" ref="C59:G59" si="24">(C57+C58)/2</f>
        <v>82.033861338666014</v>
      </c>
      <c r="D59" s="17">
        <f t="shared" si="24"/>
        <v>67.693779904306211</v>
      </c>
      <c r="E59" s="17">
        <f t="shared" si="24"/>
        <v>82.456140350877192</v>
      </c>
      <c r="F59" s="17">
        <f t="shared" si="24"/>
        <v>77.951708644404533</v>
      </c>
      <c r="G59" s="17">
        <f t="shared" si="24"/>
        <v>146.12077320719081</v>
      </c>
    </row>
    <row r="60" spans="1:7" s="8" customFormat="1" ht="14.25" customHeight="1" x14ac:dyDescent="0.35">
      <c r="B60" s="17"/>
      <c r="C60" s="17"/>
      <c r="D60" s="17"/>
      <c r="E60" s="17"/>
      <c r="F60" s="17"/>
      <c r="G60" s="17"/>
    </row>
    <row r="61" spans="1:7" s="8" customFormat="1" ht="14.25" customHeight="1" x14ac:dyDescent="0.35">
      <c r="A61" s="9" t="s">
        <v>52</v>
      </c>
      <c r="B61" s="17"/>
      <c r="C61" s="17"/>
      <c r="D61" s="17"/>
      <c r="E61" s="17"/>
      <c r="F61" s="17"/>
      <c r="G61" s="17"/>
    </row>
    <row r="62" spans="1:7" s="8" customFormat="1" ht="15.6" x14ac:dyDescent="0.35">
      <c r="A62" s="8" t="s">
        <v>23</v>
      </c>
      <c r="B62" s="17">
        <f>B28/B26*100</f>
        <v>100</v>
      </c>
      <c r="C62" s="17"/>
      <c r="D62" s="17"/>
      <c r="E62" s="17"/>
      <c r="F62" s="17"/>
      <c r="G62" s="17"/>
    </row>
    <row r="63" spans="1:7" s="8" customFormat="1" ht="15.6" x14ac:dyDescent="0.35">
      <c r="B63" s="17"/>
      <c r="C63" s="17"/>
      <c r="D63" s="17"/>
      <c r="E63" s="17"/>
      <c r="F63" s="17"/>
      <c r="G63" s="17"/>
    </row>
    <row r="64" spans="1:7" s="8" customFormat="1" ht="15.6" x14ac:dyDescent="0.35">
      <c r="A64" s="9" t="s">
        <v>24</v>
      </c>
      <c r="B64" s="17"/>
      <c r="C64" s="17"/>
      <c r="D64" s="17"/>
      <c r="E64" s="17"/>
      <c r="F64" s="17"/>
      <c r="G64" s="17"/>
    </row>
    <row r="65" spans="1:7" s="8" customFormat="1" ht="15.6" x14ac:dyDescent="0.35">
      <c r="A65" s="8" t="s">
        <v>25</v>
      </c>
      <c r="B65" s="17">
        <f t="shared" ref="B65" si="25">((B19/B15)-1)*100</f>
        <v>-15.946532215512688</v>
      </c>
      <c r="C65" s="17">
        <f t="shared" ref="C65:G65" si="26">((C19/C15)-1)*100</f>
        <v>29.537572254335267</v>
      </c>
      <c r="D65" s="17">
        <f t="shared" si="26"/>
        <v>44.897003745318351</v>
      </c>
      <c r="E65" s="17">
        <f t="shared" si="26"/>
        <v>-21.468926553672318</v>
      </c>
      <c r="F65" s="17">
        <f t="shared" si="26"/>
        <v>-54.097131070691916</v>
      </c>
      <c r="G65" s="17">
        <f t="shared" si="26"/>
        <v>84.954864593781338</v>
      </c>
    </row>
    <row r="66" spans="1:7" s="8" customFormat="1" ht="15.6" x14ac:dyDescent="0.35">
      <c r="A66" s="8" t="s">
        <v>26</v>
      </c>
      <c r="B66" s="17">
        <f t="shared" ref="B66" si="27">((B41/B40)-1)*100</f>
        <v>34.361202462601369</v>
      </c>
      <c r="C66" s="17">
        <f t="shared" ref="C66:G66" si="28">((C41/C40)-1)*100</f>
        <v>34.748730443718088</v>
      </c>
      <c r="D66" s="17">
        <f t="shared" si="28"/>
        <v>102.42447420178782</v>
      </c>
      <c r="E66" s="17">
        <f t="shared" si="28"/>
        <v>43.919612151610686</v>
      </c>
      <c r="F66" s="17">
        <f t="shared" si="28"/>
        <v>1.3552482430071899</v>
      </c>
      <c r="G66" s="17">
        <f t="shared" si="28"/>
        <v>115.60160909811361</v>
      </c>
    </row>
    <row r="67" spans="1:7" s="8" customFormat="1" ht="15.6" x14ac:dyDescent="0.35">
      <c r="A67" s="8" t="s">
        <v>27</v>
      </c>
      <c r="B67" s="17">
        <f t="shared" ref="B67" si="29">((B43/B42)-1)*100</f>
        <v>59.852063221356744</v>
      </c>
      <c r="C67" s="17">
        <f t="shared" ref="C67:G67" si="30">((C43/C42)-1)*100</f>
        <v>4.0228932028702813</v>
      </c>
      <c r="D67" s="17">
        <f t="shared" si="30"/>
        <v>39.702318867534345</v>
      </c>
      <c r="E67" s="17">
        <f t="shared" si="30"/>
        <v>83.2645420923388</v>
      </c>
      <c r="F67" s="17">
        <f t="shared" si="30"/>
        <v>120.80373320259694</v>
      </c>
      <c r="G67" s="17">
        <f t="shared" si="30"/>
        <v>16.569850472244731</v>
      </c>
    </row>
    <row r="68" spans="1:7" s="8" customFormat="1" ht="15.6" x14ac:dyDescent="0.35">
      <c r="B68" s="17"/>
      <c r="C68" s="17"/>
      <c r="D68" s="17"/>
      <c r="E68" s="17"/>
      <c r="F68" s="17"/>
      <c r="G68" s="17"/>
    </row>
    <row r="69" spans="1:7" s="8" customFormat="1" ht="15.6" x14ac:dyDescent="0.35">
      <c r="A69" s="9" t="s">
        <v>28</v>
      </c>
      <c r="B69" s="17"/>
      <c r="C69" s="17"/>
      <c r="D69" s="17"/>
      <c r="E69" s="17"/>
      <c r="F69" s="17"/>
      <c r="G69" s="17"/>
    </row>
    <row r="70" spans="1:7" s="8" customFormat="1" ht="15.6" x14ac:dyDescent="0.35">
      <c r="A70" s="8" t="s">
        <v>43</v>
      </c>
      <c r="B70" s="17">
        <f t="shared" ref="B70" si="31">B25/(B18)</f>
        <v>218784.07489086941</v>
      </c>
      <c r="C70" s="17">
        <f t="shared" ref="C70:G70" si="32">C25/(C18)</f>
        <v>200000</v>
      </c>
      <c r="D70" s="17">
        <f t="shared" si="32"/>
        <v>200000</v>
      </c>
      <c r="E70" s="17">
        <f t="shared" si="32"/>
        <v>200000</v>
      </c>
      <c r="F70" s="17">
        <f t="shared" si="32"/>
        <v>238986.35098150244</v>
      </c>
      <c r="G70" s="17">
        <f t="shared" si="32"/>
        <v>200000</v>
      </c>
    </row>
    <row r="71" spans="1:7" s="8" customFormat="1" ht="15.6" x14ac:dyDescent="0.35">
      <c r="A71" s="8" t="s">
        <v>44</v>
      </c>
      <c r="B71" s="17">
        <f t="shared" ref="B71" si="33">B26/(B20)</f>
        <v>209891.80283470254</v>
      </c>
      <c r="C71" s="17">
        <f t="shared" ref="C71:G71" si="34">C26/(C20)</f>
        <v>199518.25951825953</v>
      </c>
      <c r="D71" s="17">
        <f t="shared" si="34"/>
        <v>198133.41556172268</v>
      </c>
      <c r="E71" s="17">
        <f t="shared" si="34"/>
        <v>179924.08266554197</v>
      </c>
      <c r="F71" s="17">
        <f t="shared" si="34"/>
        <v>225686.40164672583</v>
      </c>
      <c r="G71" s="17">
        <f t="shared" si="34"/>
        <v>198592.44769518625</v>
      </c>
    </row>
    <row r="72" spans="1:7" s="8" customFormat="1" ht="15.6" hidden="1" x14ac:dyDescent="0.35">
      <c r="A72" s="8" t="s">
        <v>34</v>
      </c>
      <c r="B72" s="17">
        <f t="shared" ref="B72" si="35">B26/B20</f>
        <v>209891.80283470254</v>
      </c>
      <c r="C72" s="17">
        <f t="shared" ref="C72:G72" si="36">C26/C20</f>
        <v>199518.25951825953</v>
      </c>
      <c r="D72" s="17">
        <f t="shared" si="36"/>
        <v>198133.41556172268</v>
      </c>
      <c r="E72" s="17">
        <f t="shared" si="36"/>
        <v>179924.08266554197</v>
      </c>
      <c r="F72" s="17">
        <f t="shared" si="36"/>
        <v>225686.40164672583</v>
      </c>
      <c r="G72" s="17">
        <f t="shared" si="36"/>
        <v>198592.44769518625</v>
      </c>
    </row>
    <row r="73" spans="1:7" s="8" customFormat="1" ht="15.6" x14ac:dyDescent="0.35">
      <c r="A73" s="8" t="s">
        <v>29</v>
      </c>
      <c r="B73" s="17">
        <f t="shared" ref="B73" si="37">(B71/B70)*B54</f>
        <v>76.800483085635221</v>
      </c>
      <c r="C73" s="17">
        <f t="shared" ref="C73:G73" si="38">(C71/C70)*C54</f>
        <v>81.836266179264413</v>
      </c>
      <c r="D73" s="17">
        <f t="shared" si="38"/>
        <v>67.061999123618477</v>
      </c>
      <c r="E73" s="17">
        <f t="shared" si="38"/>
        <v>74.179227063863792</v>
      </c>
      <c r="F73" s="17">
        <f t="shared" si="38"/>
        <v>73.613578992765582</v>
      </c>
      <c r="G73" s="17">
        <f t="shared" si="38"/>
        <v>145.09241005164606</v>
      </c>
    </row>
    <row r="74" spans="1:7" s="8" customFormat="1" ht="15.6" x14ac:dyDescent="0.35">
      <c r="A74" s="8" t="s">
        <v>41</v>
      </c>
      <c r="B74" s="17">
        <f t="shared" ref="B74" si="39">(B25/B18)*12</f>
        <v>2625408.8986904328</v>
      </c>
      <c r="C74" s="17">
        <f t="shared" ref="C74:G74" si="40">(C25/C18)*12</f>
        <v>2400000</v>
      </c>
      <c r="D74" s="17">
        <f t="shared" si="40"/>
        <v>2400000</v>
      </c>
      <c r="E74" s="17">
        <f t="shared" si="40"/>
        <v>2400000</v>
      </c>
      <c r="F74" s="17">
        <f t="shared" si="40"/>
        <v>2867836.2117780293</v>
      </c>
      <c r="G74" s="17">
        <f t="shared" si="40"/>
        <v>2400000</v>
      </c>
    </row>
    <row r="75" spans="1:7" s="8" customFormat="1" ht="15.6" x14ac:dyDescent="0.35">
      <c r="A75" s="8" t="s">
        <v>42</v>
      </c>
      <c r="B75" s="17">
        <f t="shared" ref="B75" si="41">(B26/B20)*12</f>
        <v>2518701.6340164305</v>
      </c>
      <c r="C75" s="17">
        <f t="shared" ref="C75:G75" si="42">(C26/C20)*12</f>
        <v>2394219.1142191142</v>
      </c>
      <c r="D75" s="17">
        <f t="shared" si="42"/>
        <v>2377600.986740672</v>
      </c>
      <c r="E75" s="17">
        <f t="shared" si="42"/>
        <v>2159088.9919865038</v>
      </c>
      <c r="F75" s="17">
        <f t="shared" si="42"/>
        <v>2708236.81976071</v>
      </c>
      <c r="G75" s="17">
        <f t="shared" si="42"/>
        <v>2383109.3723422349</v>
      </c>
    </row>
    <row r="76" spans="1:7" s="8" customFormat="1" ht="15.6" x14ac:dyDescent="0.35">
      <c r="B76" s="17"/>
      <c r="C76" s="17"/>
      <c r="D76" s="17"/>
      <c r="E76" s="17"/>
      <c r="F76" s="17"/>
      <c r="G76" s="17"/>
    </row>
    <row r="77" spans="1:7" s="8" customFormat="1" ht="15.6" x14ac:dyDescent="0.35">
      <c r="A77" s="9" t="s">
        <v>30</v>
      </c>
      <c r="B77" s="17"/>
      <c r="C77" s="17"/>
      <c r="D77" s="17"/>
      <c r="E77" s="17"/>
      <c r="F77" s="17"/>
      <c r="G77" s="17"/>
    </row>
    <row r="78" spans="1:7" s="8" customFormat="1" ht="15.6" x14ac:dyDescent="0.35">
      <c r="A78" s="8" t="s">
        <v>31</v>
      </c>
      <c r="B78" s="17">
        <f>(B32/B31)*100</f>
        <v>100.00927342944944</v>
      </c>
      <c r="C78" s="17"/>
      <c r="D78" s="17"/>
      <c r="E78" s="17"/>
      <c r="F78" s="17"/>
      <c r="G78" s="17"/>
    </row>
    <row r="79" spans="1:7" s="8" customFormat="1" ht="15.6" x14ac:dyDescent="0.35">
      <c r="A79" s="8" t="s">
        <v>32</v>
      </c>
      <c r="B79" s="17">
        <f>(B26/B32)*100</f>
        <v>96.633325049546087</v>
      </c>
      <c r="C79" s="17"/>
      <c r="D79" s="17"/>
      <c r="E79" s="17"/>
      <c r="F79" s="17"/>
      <c r="G79" s="17"/>
    </row>
    <row r="80" spans="1:7" s="8" customFormat="1" ht="16.2" thickBot="1" x14ac:dyDescent="0.4">
      <c r="A80" s="19"/>
      <c r="B80" s="19"/>
      <c r="C80" s="19"/>
      <c r="D80" s="19"/>
      <c r="E80" s="19"/>
      <c r="F80" s="19"/>
      <c r="G80" s="19"/>
    </row>
    <row r="81" spans="1:7" s="8" customFormat="1" ht="16.5" customHeight="1" thickTop="1" x14ac:dyDescent="0.35">
      <c r="A81" s="51" t="s">
        <v>88</v>
      </c>
      <c r="B81" s="51"/>
      <c r="C81" s="51"/>
      <c r="D81" s="51"/>
      <c r="E81" s="51"/>
      <c r="F81" s="51"/>
      <c r="G81" s="51"/>
    </row>
    <row r="82" spans="1:7" s="8" customFormat="1" ht="15.6" x14ac:dyDescent="0.35"/>
    <row r="83" spans="1:7" s="8" customFormat="1" ht="15.6" x14ac:dyDescent="0.35">
      <c r="B83" s="22"/>
      <c r="C83" s="22"/>
      <c r="D83" s="22"/>
    </row>
    <row r="84" spans="1:7" s="8" customFormat="1" ht="15.6" x14ac:dyDescent="0.35"/>
    <row r="86" spans="1:7" x14ac:dyDescent="0.3">
      <c r="A86" s="3"/>
    </row>
    <row r="88" spans="1:7" x14ac:dyDescent="0.3">
      <c r="A88" s="2"/>
    </row>
    <row r="89" spans="1:7" x14ac:dyDescent="0.3">
      <c r="A89" s="3"/>
    </row>
  </sheetData>
  <mergeCells count="4">
    <mergeCell ref="A9:A10"/>
    <mergeCell ref="B9:B10"/>
    <mergeCell ref="C9:G9"/>
    <mergeCell ref="A81:G81"/>
  </mergeCells>
  <pageMargins left="0.7" right="0.7" top="0.75" bottom="0.75" header="0.3" footer="0.3"/>
  <pageSetup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catherine.mata</dc:creator>
  <cp:lastModifiedBy>Stephanie Tatiana Salas Soto</cp:lastModifiedBy>
  <cp:lastPrinted>2020-03-03T13:20:55Z</cp:lastPrinted>
  <dcterms:created xsi:type="dcterms:W3CDTF">2012-04-23T17:10:47Z</dcterms:created>
  <dcterms:modified xsi:type="dcterms:W3CDTF">2025-12-30T19:35:02Z</dcterms:modified>
</cp:coreProperties>
</file>